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2020-2022 Бюджет\2020-2022 Проект Бюджета\СВОДЫ\"/>
    </mc:Choice>
  </mc:AlternateContent>
  <bookViews>
    <workbookView xWindow="0" yWindow="0" windowWidth="28755" windowHeight="11700" activeTab="1"/>
  </bookViews>
  <sheets>
    <sheet name="2020-2022" sheetId="3" r:id="rId1"/>
    <sheet name="сопост 2019-2020" sheetId="9" r:id="rId2"/>
    <sheet name="нац.проекты" sheetId="10" r:id="rId3"/>
  </sheets>
  <definedNames>
    <definedName name="_xlnm._FilterDatabase" localSheetId="0" hidden="1">'2020-2022'!$A$4:$KM$584</definedName>
    <definedName name="_xlnm.Print_Titles" localSheetId="0">'2020-2022'!$3:$4</definedName>
  </definedNames>
  <calcPr calcId="162913"/>
</workbook>
</file>

<file path=xl/calcChain.xml><?xml version="1.0" encoding="utf-8"?>
<calcChain xmlns="http://schemas.openxmlformats.org/spreadsheetml/2006/main">
  <c r="F34" i="10" l="1"/>
  <c r="E34" i="10"/>
  <c r="D34" i="10"/>
  <c r="F31" i="10"/>
  <c r="F30" i="10" s="1"/>
  <c r="E31" i="10"/>
  <c r="D31" i="10"/>
  <c r="F26" i="10"/>
  <c r="F22" i="10" s="1"/>
  <c r="E26" i="10"/>
  <c r="E22" i="10" s="1"/>
  <c r="D23" i="10"/>
  <c r="D22" i="10" s="1"/>
  <c r="F19" i="10"/>
  <c r="E19" i="10"/>
  <c r="D19" i="10"/>
  <c r="F17" i="10"/>
  <c r="F15" i="10" s="1"/>
  <c r="E17" i="10"/>
  <c r="E15" i="10" s="1"/>
  <c r="D17" i="10"/>
  <c r="D15" i="10" s="1"/>
  <c r="D14" i="10" s="1"/>
  <c r="F11" i="10"/>
  <c r="F10" i="10" s="1"/>
  <c r="E11" i="10"/>
  <c r="E10" i="10" s="1"/>
  <c r="D11" i="10"/>
  <c r="D10" i="10" s="1"/>
  <c r="E8" i="10"/>
  <c r="E6" i="10" s="1"/>
  <c r="E5" i="10" s="1"/>
  <c r="C581" i="3"/>
  <c r="I579" i="3"/>
  <c r="F579" i="3"/>
  <c r="C579" i="3"/>
  <c r="I578" i="3"/>
  <c r="F578" i="3"/>
  <c r="C578" i="3"/>
  <c r="I577" i="3"/>
  <c r="F577" i="3"/>
  <c r="C577" i="3"/>
  <c r="I574" i="3"/>
  <c r="F574" i="3"/>
  <c r="C574" i="3"/>
  <c r="I570" i="3"/>
  <c r="K570" i="3" s="1"/>
  <c r="F570" i="3"/>
  <c r="H570" i="3" s="1"/>
  <c r="D570" i="3"/>
  <c r="C570" i="3"/>
  <c r="E568" i="3"/>
  <c r="K567" i="3"/>
  <c r="H567" i="3"/>
  <c r="E567" i="3"/>
  <c r="K566" i="3"/>
  <c r="H566" i="3"/>
  <c r="E566" i="3"/>
  <c r="J565" i="3"/>
  <c r="I565" i="3"/>
  <c r="G565" i="3"/>
  <c r="F565" i="3"/>
  <c r="D565" i="3"/>
  <c r="C565" i="3"/>
  <c r="K564" i="3"/>
  <c r="K563" i="3" s="1"/>
  <c r="H564" i="3"/>
  <c r="E564" i="3"/>
  <c r="E563" i="3" s="1"/>
  <c r="J563" i="3"/>
  <c r="I563" i="3"/>
  <c r="H563" i="3"/>
  <c r="G563" i="3"/>
  <c r="F563" i="3"/>
  <c r="D563" i="3"/>
  <c r="C563" i="3"/>
  <c r="K561" i="3"/>
  <c r="K560" i="3" s="1"/>
  <c r="K590" i="3" s="1"/>
  <c r="H561" i="3"/>
  <c r="H560" i="3" s="1"/>
  <c r="H590" i="3" s="1"/>
  <c r="E561" i="3"/>
  <c r="E560" i="3" s="1"/>
  <c r="E590" i="3" s="1"/>
  <c r="J560" i="3"/>
  <c r="I560" i="3"/>
  <c r="G560" i="3"/>
  <c r="F560" i="3"/>
  <c r="D560" i="3"/>
  <c r="C560" i="3"/>
  <c r="K559" i="3"/>
  <c r="K558" i="3" s="1"/>
  <c r="H559" i="3"/>
  <c r="H558" i="3" s="1"/>
  <c r="E559" i="3"/>
  <c r="E558" i="3" s="1"/>
  <c r="J558" i="3"/>
  <c r="I558" i="3"/>
  <c r="G558" i="3"/>
  <c r="F558" i="3"/>
  <c r="D558" i="3"/>
  <c r="C558" i="3"/>
  <c r="J557" i="3"/>
  <c r="G557" i="3"/>
  <c r="H557" i="3" s="1"/>
  <c r="H556" i="3" s="1"/>
  <c r="D557" i="3"/>
  <c r="D556" i="3" s="1"/>
  <c r="I556" i="3"/>
  <c r="F556" i="3"/>
  <c r="C556" i="3"/>
  <c r="J555" i="3"/>
  <c r="J554" i="3" s="1"/>
  <c r="G555" i="3"/>
  <c r="G554" i="3" s="1"/>
  <c r="D555" i="3"/>
  <c r="I554" i="3"/>
  <c r="F554" i="3"/>
  <c r="C554" i="3"/>
  <c r="J553" i="3"/>
  <c r="G553" i="3"/>
  <c r="D553" i="3"/>
  <c r="E553" i="3" s="1"/>
  <c r="E552" i="3" s="1"/>
  <c r="I552" i="3"/>
  <c r="F552" i="3"/>
  <c r="D552" i="3"/>
  <c r="C552" i="3"/>
  <c r="J551" i="3"/>
  <c r="J550" i="3" s="1"/>
  <c r="G551" i="3"/>
  <c r="H551" i="3" s="1"/>
  <c r="H550" i="3" s="1"/>
  <c r="D551" i="3"/>
  <c r="E551" i="3" s="1"/>
  <c r="I550" i="3"/>
  <c r="F550" i="3"/>
  <c r="D550" i="3"/>
  <c r="C550" i="3"/>
  <c r="J549" i="3"/>
  <c r="G549" i="3"/>
  <c r="D549" i="3"/>
  <c r="D548" i="3" s="1"/>
  <c r="I548" i="3"/>
  <c r="F548" i="3"/>
  <c r="C548" i="3"/>
  <c r="K546" i="3"/>
  <c r="K545" i="3" s="1"/>
  <c r="K544" i="3" s="1"/>
  <c r="H546" i="3"/>
  <c r="H545" i="3" s="1"/>
  <c r="H544" i="3" s="1"/>
  <c r="E546" i="3"/>
  <c r="E545" i="3" s="1"/>
  <c r="E544" i="3" s="1"/>
  <c r="J545" i="3"/>
  <c r="J544" i="3" s="1"/>
  <c r="I545" i="3"/>
  <c r="I544" i="3" s="1"/>
  <c r="G545" i="3"/>
  <c r="G544" i="3" s="1"/>
  <c r="F545" i="3"/>
  <c r="F544" i="3" s="1"/>
  <c r="D545" i="3"/>
  <c r="D544" i="3" s="1"/>
  <c r="C545" i="3"/>
  <c r="C544" i="3" s="1"/>
  <c r="K542" i="3"/>
  <c r="H542" i="3"/>
  <c r="E542" i="3"/>
  <c r="K541" i="3"/>
  <c r="H541" i="3"/>
  <c r="E541" i="3"/>
  <c r="K540" i="3"/>
  <c r="H540" i="3"/>
  <c r="E540" i="3"/>
  <c r="J539" i="3"/>
  <c r="G539" i="3"/>
  <c r="G538" i="3" s="1"/>
  <c r="D539" i="3"/>
  <c r="D538" i="3" s="1"/>
  <c r="J538" i="3"/>
  <c r="E537" i="3"/>
  <c r="E536" i="3"/>
  <c r="K535" i="3"/>
  <c r="H535" i="3"/>
  <c r="E535" i="3"/>
  <c r="K534" i="3"/>
  <c r="H534" i="3"/>
  <c r="E534" i="3"/>
  <c r="K533" i="3"/>
  <c r="H533" i="3"/>
  <c r="E533" i="3"/>
  <c r="K532" i="3"/>
  <c r="H532" i="3"/>
  <c r="E532" i="3"/>
  <c r="K531" i="3"/>
  <c r="H531" i="3"/>
  <c r="E531" i="3"/>
  <c r="J530" i="3"/>
  <c r="J529" i="3" s="1"/>
  <c r="I530" i="3"/>
  <c r="I529" i="3" s="1"/>
  <c r="G530" i="3"/>
  <c r="G529" i="3" s="1"/>
  <c r="F530" i="3"/>
  <c r="D530" i="3"/>
  <c r="D529" i="3" s="1"/>
  <c r="F529" i="3"/>
  <c r="K528" i="3"/>
  <c r="H528" i="3"/>
  <c r="E528" i="3"/>
  <c r="J527" i="3"/>
  <c r="K527" i="3" s="1"/>
  <c r="G527" i="3"/>
  <c r="H527" i="3" s="1"/>
  <c r="D527" i="3"/>
  <c r="E527" i="3" s="1"/>
  <c r="K526" i="3"/>
  <c r="H526" i="3"/>
  <c r="E526" i="3"/>
  <c r="K525" i="3"/>
  <c r="H525" i="3"/>
  <c r="E525" i="3"/>
  <c r="K524" i="3"/>
  <c r="H524" i="3"/>
  <c r="E524" i="3"/>
  <c r="J523" i="3"/>
  <c r="K523" i="3" s="1"/>
  <c r="G523" i="3"/>
  <c r="D523" i="3"/>
  <c r="E523" i="3" s="1"/>
  <c r="K522" i="3"/>
  <c r="H522" i="3"/>
  <c r="E522" i="3"/>
  <c r="K521" i="3"/>
  <c r="H521" i="3"/>
  <c r="E521" i="3"/>
  <c r="K520" i="3"/>
  <c r="H520" i="3"/>
  <c r="E520" i="3"/>
  <c r="J519" i="3"/>
  <c r="K519" i="3" s="1"/>
  <c r="G519" i="3"/>
  <c r="G518" i="3" s="1"/>
  <c r="D519" i="3"/>
  <c r="E519" i="3" s="1"/>
  <c r="I518" i="3"/>
  <c r="F518" i="3"/>
  <c r="D518" i="3"/>
  <c r="C518" i="3"/>
  <c r="C517" i="3" s="1"/>
  <c r="K516" i="3"/>
  <c r="H516" i="3"/>
  <c r="E516" i="3"/>
  <c r="K515" i="3"/>
  <c r="H515" i="3"/>
  <c r="D515" i="3"/>
  <c r="E515" i="3" s="1"/>
  <c r="K514" i="3"/>
  <c r="H514" i="3"/>
  <c r="E514" i="3"/>
  <c r="K513" i="3"/>
  <c r="H513" i="3"/>
  <c r="E513" i="3"/>
  <c r="J512" i="3"/>
  <c r="K512" i="3" s="1"/>
  <c r="G512" i="3"/>
  <c r="H512" i="3" s="1"/>
  <c r="D512" i="3"/>
  <c r="E512" i="3" s="1"/>
  <c r="K511" i="3"/>
  <c r="H511" i="3"/>
  <c r="E511" i="3"/>
  <c r="J510" i="3"/>
  <c r="K510" i="3" s="1"/>
  <c r="G510" i="3"/>
  <c r="D510" i="3"/>
  <c r="E510" i="3" s="1"/>
  <c r="I509" i="3"/>
  <c r="I508" i="3" s="1"/>
  <c r="F509" i="3"/>
  <c r="F508" i="3" s="1"/>
  <c r="C509" i="3"/>
  <c r="K507" i="3"/>
  <c r="H507" i="3"/>
  <c r="E507" i="3"/>
  <c r="J506" i="3"/>
  <c r="J505" i="3" s="1"/>
  <c r="I506" i="3"/>
  <c r="I505" i="3" s="1"/>
  <c r="G506" i="3"/>
  <c r="G505" i="3" s="1"/>
  <c r="F506" i="3"/>
  <c r="F505" i="3" s="1"/>
  <c r="D506" i="3"/>
  <c r="D505" i="3" s="1"/>
  <c r="C506" i="3"/>
  <c r="C505" i="3" s="1"/>
  <c r="E505" i="3" s="1"/>
  <c r="K504" i="3"/>
  <c r="H504" i="3"/>
  <c r="E504" i="3"/>
  <c r="J503" i="3"/>
  <c r="J502" i="3" s="1"/>
  <c r="I503" i="3"/>
  <c r="G503" i="3"/>
  <c r="G502" i="3" s="1"/>
  <c r="F503" i="3"/>
  <c r="F502" i="3" s="1"/>
  <c r="D503" i="3"/>
  <c r="D502" i="3" s="1"/>
  <c r="C503" i="3"/>
  <c r="C502" i="3" s="1"/>
  <c r="K501" i="3"/>
  <c r="H501" i="3"/>
  <c r="E501" i="3"/>
  <c r="J500" i="3"/>
  <c r="J499" i="3" s="1"/>
  <c r="I500" i="3"/>
  <c r="G500" i="3"/>
  <c r="G499" i="3" s="1"/>
  <c r="F500" i="3"/>
  <c r="D500" i="3"/>
  <c r="D499" i="3" s="1"/>
  <c r="C500" i="3"/>
  <c r="C499" i="3" s="1"/>
  <c r="E499" i="3" s="1"/>
  <c r="F499" i="3"/>
  <c r="K498" i="3"/>
  <c r="H498" i="3"/>
  <c r="E498" i="3"/>
  <c r="J497" i="3"/>
  <c r="J496" i="3" s="1"/>
  <c r="I497" i="3"/>
  <c r="I496" i="3" s="1"/>
  <c r="G497" i="3"/>
  <c r="G496" i="3" s="1"/>
  <c r="F497" i="3"/>
  <c r="D497" i="3"/>
  <c r="D496" i="3" s="1"/>
  <c r="C497" i="3"/>
  <c r="K496" i="3"/>
  <c r="K495" i="3"/>
  <c r="H495" i="3"/>
  <c r="E495" i="3"/>
  <c r="K494" i="3"/>
  <c r="H494" i="3"/>
  <c r="E494" i="3"/>
  <c r="J493" i="3"/>
  <c r="J492" i="3" s="1"/>
  <c r="I493" i="3"/>
  <c r="I492" i="3" s="1"/>
  <c r="G493" i="3"/>
  <c r="G492" i="3" s="1"/>
  <c r="F493" i="3"/>
  <c r="D493" i="3"/>
  <c r="D492" i="3" s="1"/>
  <c r="C493" i="3"/>
  <c r="J482" i="3"/>
  <c r="I482" i="3"/>
  <c r="G482" i="3"/>
  <c r="F482" i="3"/>
  <c r="H482" i="3" s="1"/>
  <c r="D482" i="3"/>
  <c r="C482" i="3"/>
  <c r="K480" i="3"/>
  <c r="H480" i="3"/>
  <c r="E480" i="3"/>
  <c r="K479" i="3"/>
  <c r="H479" i="3"/>
  <c r="E479" i="3"/>
  <c r="K478" i="3"/>
  <c r="H478" i="3"/>
  <c r="E478" i="3"/>
  <c r="J477" i="3"/>
  <c r="I477" i="3"/>
  <c r="G477" i="3"/>
  <c r="H477" i="3" s="1"/>
  <c r="F477" i="3"/>
  <c r="D477" i="3"/>
  <c r="C477" i="3"/>
  <c r="K476" i="3"/>
  <c r="H476" i="3"/>
  <c r="E476" i="3"/>
  <c r="J475" i="3"/>
  <c r="I475" i="3"/>
  <c r="G475" i="3"/>
  <c r="F475" i="3"/>
  <c r="D475" i="3"/>
  <c r="C475" i="3"/>
  <c r="J474" i="3"/>
  <c r="G474" i="3"/>
  <c r="D474" i="3"/>
  <c r="D473" i="3" s="1"/>
  <c r="D472" i="3" s="1"/>
  <c r="I473" i="3"/>
  <c r="F473" i="3"/>
  <c r="C473" i="3"/>
  <c r="K471" i="3"/>
  <c r="H471" i="3"/>
  <c r="E471" i="3"/>
  <c r="K470" i="3"/>
  <c r="H470" i="3"/>
  <c r="E470" i="3"/>
  <c r="J469" i="3"/>
  <c r="J468" i="3" s="1"/>
  <c r="I469" i="3"/>
  <c r="I468" i="3" s="1"/>
  <c r="G469" i="3"/>
  <c r="G468" i="3" s="1"/>
  <c r="F469" i="3"/>
  <c r="F468" i="3" s="1"/>
  <c r="D469" i="3"/>
  <c r="D468" i="3" s="1"/>
  <c r="C469" i="3"/>
  <c r="K466" i="3"/>
  <c r="K464" i="3" s="1"/>
  <c r="H466" i="3"/>
  <c r="H464" i="3" s="1"/>
  <c r="E466" i="3"/>
  <c r="E464" i="3" s="1"/>
  <c r="J465" i="3"/>
  <c r="I465" i="3"/>
  <c r="G465" i="3"/>
  <c r="F465" i="3"/>
  <c r="D465" i="3"/>
  <c r="C465" i="3"/>
  <c r="J464" i="3"/>
  <c r="I464" i="3"/>
  <c r="G464" i="3"/>
  <c r="F464" i="3"/>
  <c r="D464" i="3"/>
  <c r="C464" i="3"/>
  <c r="K463" i="3"/>
  <c r="H463" i="3"/>
  <c r="E463" i="3"/>
  <c r="J462" i="3"/>
  <c r="I462" i="3"/>
  <c r="G462" i="3"/>
  <c r="F462" i="3"/>
  <c r="D462" i="3"/>
  <c r="C462" i="3"/>
  <c r="D461" i="3"/>
  <c r="K460" i="3"/>
  <c r="H460" i="3"/>
  <c r="E460" i="3"/>
  <c r="K459" i="3"/>
  <c r="J459" i="3"/>
  <c r="G459" i="3"/>
  <c r="H459" i="3" s="1"/>
  <c r="D459" i="3"/>
  <c r="E459" i="3" s="1"/>
  <c r="J458" i="3"/>
  <c r="G458" i="3"/>
  <c r="G579" i="3" s="1"/>
  <c r="D458" i="3"/>
  <c r="G457" i="3"/>
  <c r="I456" i="3"/>
  <c r="F456" i="3"/>
  <c r="F455" i="3" s="1"/>
  <c r="C456" i="3"/>
  <c r="C455" i="3" s="1"/>
  <c r="K453" i="3"/>
  <c r="K451" i="3" s="1"/>
  <c r="H453" i="3"/>
  <c r="H451" i="3" s="1"/>
  <c r="E453" i="3"/>
  <c r="E451" i="3" s="1"/>
  <c r="J452" i="3"/>
  <c r="K452" i="3" s="1"/>
  <c r="G452" i="3"/>
  <c r="H452" i="3" s="1"/>
  <c r="D452" i="3"/>
  <c r="E452" i="3" s="1"/>
  <c r="J451" i="3"/>
  <c r="I451" i="3"/>
  <c r="G451" i="3"/>
  <c r="F451" i="3"/>
  <c r="D451" i="3"/>
  <c r="C451" i="3"/>
  <c r="K450" i="3"/>
  <c r="J450" i="3"/>
  <c r="I450" i="3"/>
  <c r="G450" i="3"/>
  <c r="F450" i="3"/>
  <c r="D450" i="3"/>
  <c r="C450" i="3"/>
  <c r="J449" i="3"/>
  <c r="J448" i="3" s="1"/>
  <c r="K448" i="3" s="1"/>
  <c r="G449" i="3"/>
  <c r="G447" i="3" s="1"/>
  <c r="D449" i="3"/>
  <c r="E449" i="3" s="1"/>
  <c r="E447" i="3" s="1"/>
  <c r="D448" i="3"/>
  <c r="E448" i="3" s="1"/>
  <c r="I447" i="3"/>
  <c r="F447" i="3"/>
  <c r="D447" i="3"/>
  <c r="C447" i="3"/>
  <c r="K446" i="3"/>
  <c r="H446" i="3"/>
  <c r="E446" i="3"/>
  <c r="J443" i="3"/>
  <c r="K443" i="3" s="1"/>
  <c r="H443" i="3"/>
  <c r="E443" i="3"/>
  <c r="I442" i="3"/>
  <c r="I441" i="3" s="1"/>
  <c r="I440" i="3" s="1"/>
  <c r="H442" i="3"/>
  <c r="E442" i="3"/>
  <c r="J441" i="3"/>
  <c r="G441" i="3"/>
  <c r="F441" i="3"/>
  <c r="D441" i="3"/>
  <c r="C441" i="3"/>
  <c r="K439" i="3"/>
  <c r="K435" i="3" s="1"/>
  <c r="H439" i="3"/>
  <c r="H435" i="3" s="1"/>
  <c r="E439" i="3"/>
  <c r="E435" i="3" s="1"/>
  <c r="J438" i="3"/>
  <c r="J436" i="3" s="1"/>
  <c r="G438" i="3"/>
  <c r="G436" i="3" s="1"/>
  <c r="D438" i="3"/>
  <c r="E438" i="3" s="1"/>
  <c r="K437" i="3"/>
  <c r="H437" i="3"/>
  <c r="E437" i="3"/>
  <c r="I436" i="3"/>
  <c r="F436" i="3"/>
  <c r="H436" i="3" s="1"/>
  <c r="D436" i="3"/>
  <c r="E436" i="3" s="1"/>
  <c r="C436" i="3"/>
  <c r="J435" i="3"/>
  <c r="I435" i="3"/>
  <c r="G435" i="3"/>
  <c r="F435" i="3"/>
  <c r="D435" i="3"/>
  <c r="C435" i="3"/>
  <c r="K433" i="3"/>
  <c r="H433" i="3"/>
  <c r="E433" i="3"/>
  <c r="J432" i="3"/>
  <c r="I432" i="3"/>
  <c r="G432" i="3"/>
  <c r="F432" i="3"/>
  <c r="D432" i="3"/>
  <c r="C432" i="3"/>
  <c r="K431" i="3"/>
  <c r="H431" i="3"/>
  <c r="E431" i="3"/>
  <c r="K430" i="3"/>
  <c r="H430" i="3"/>
  <c r="E430" i="3"/>
  <c r="J429" i="3"/>
  <c r="J428" i="3" s="1"/>
  <c r="J427" i="3" s="1"/>
  <c r="I429" i="3"/>
  <c r="I428" i="3" s="1"/>
  <c r="G429" i="3"/>
  <c r="F429" i="3"/>
  <c r="D429" i="3"/>
  <c r="D428" i="3" s="1"/>
  <c r="D427" i="3" s="1"/>
  <c r="C429" i="3"/>
  <c r="G428" i="3"/>
  <c r="G427" i="3" s="1"/>
  <c r="K426" i="3"/>
  <c r="H426" i="3"/>
  <c r="E426" i="3"/>
  <c r="J425" i="3"/>
  <c r="J422" i="3" s="1"/>
  <c r="I425" i="3"/>
  <c r="G425" i="3"/>
  <c r="D425" i="3"/>
  <c r="D422" i="3" s="1"/>
  <c r="C425" i="3"/>
  <c r="K424" i="3"/>
  <c r="H424" i="3"/>
  <c r="E424" i="3"/>
  <c r="I423" i="3"/>
  <c r="G423" i="3"/>
  <c r="F423" i="3"/>
  <c r="C423" i="3"/>
  <c r="K421" i="3"/>
  <c r="H421" i="3"/>
  <c r="E421" i="3"/>
  <c r="J420" i="3"/>
  <c r="I420" i="3"/>
  <c r="K420" i="3" s="1"/>
  <c r="H420" i="3"/>
  <c r="G420" i="3"/>
  <c r="D420" i="3"/>
  <c r="E420" i="3" s="1"/>
  <c r="K419" i="3"/>
  <c r="H419" i="3"/>
  <c r="E419" i="3"/>
  <c r="J418" i="3"/>
  <c r="J417" i="3" s="1"/>
  <c r="I418" i="3"/>
  <c r="K418" i="3" s="1"/>
  <c r="G418" i="3"/>
  <c r="G417" i="3" s="1"/>
  <c r="F418" i="3"/>
  <c r="D418" i="3"/>
  <c r="D417" i="3" s="1"/>
  <c r="C418" i="3"/>
  <c r="K416" i="3"/>
  <c r="H416" i="3"/>
  <c r="E416" i="3"/>
  <c r="J415" i="3"/>
  <c r="I415" i="3"/>
  <c r="G415" i="3"/>
  <c r="H415" i="3" s="1"/>
  <c r="F415" i="3"/>
  <c r="D415" i="3"/>
  <c r="C415" i="3"/>
  <c r="K414" i="3"/>
  <c r="H414" i="3"/>
  <c r="E414" i="3"/>
  <c r="J413" i="3"/>
  <c r="I413" i="3"/>
  <c r="G413" i="3"/>
  <c r="F413" i="3"/>
  <c r="F412" i="3" s="1"/>
  <c r="D413" i="3"/>
  <c r="C413" i="3"/>
  <c r="K411" i="3"/>
  <c r="H411" i="3"/>
  <c r="E411" i="3"/>
  <c r="K409" i="3"/>
  <c r="K408" i="3" s="1"/>
  <c r="H409" i="3"/>
  <c r="H408" i="3" s="1"/>
  <c r="E409" i="3"/>
  <c r="E408" i="3" s="1"/>
  <c r="J408" i="3"/>
  <c r="I408" i="3"/>
  <c r="G408" i="3"/>
  <c r="F408" i="3"/>
  <c r="D408" i="3"/>
  <c r="C408" i="3"/>
  <c r="K407" i="3"/>
  <c r="H407" i="3"/>
  <c r="E407" i="3"/>
  <c r="K406" i="3"/>
  <c r="H406" i="3"/>
  <c r="E406" i="3"/>
  <c r="K405" i="3"/>
  <c r="H405" i="3"/>
  <c r="E405" i="3"/>
  <c r="K404" i="3"/>
  <c r="H404" i="3"/>
  <c r="H403" i="3" s="1"/>
  <c r="E404" i="3"/>
  <c r="J403" i="3"/>
  <c r="I403" i="3"/>
  <c r="G403" i="3"/>
  <c r="F403" i="3"/>
  <c r="E403" i="3"/>
  <c r="D403" i="3"/>
  <c r="C403" i="3"/>
  <c r="K402" i="3"/>
  <c r="H402" i="3"/>
  <c r="E402" i="3"/>
  <c r="J401" i="3"/>
  <c r="I401" i="3"/>
  <c r="G401" i="3"/>
  <c r="F401" i="3"/>
  <c r="D401" i="3"/>
  <c r="E401" i="3" s="1"/>
  <c r="C401" i="3"/>
  <c r="K400" i="3"/>
  <c r="H400" i="3"/>
  <c r="E400" i="3"/>
  <c r="K399" i="3"/>
  <c r="H399" i="3"/>
  <c r="E399" i="3"/>
  <c r="K398" i="3"/>
  <c r="H398" i="3"/>
  <c r="E398" i="3"/>
  <c r="K397" i="3"/>
  <c r="H397" i="3"/>
  <c r="E397" i="3"/>
  <c r="K396" i="3"/>
  <c r="H396" i="3"/>
  <c r="E396" i="3"/>
  <c r="K395" i="3"/>
  <c r="H395" i="3"/>
  <c r="E395" i="3"/>
  <c r="K394" i="3"/>
  <c r="H394" i="3"/>
  <c r="E394" i="3"/>
  <c r="J393" i="3"/>
  <c r="I393" i="3"/>
  <c r="G393" i="3"/>
  <c r="F393" i="3"/>
  <c r="D393" i="3"/>
  <c r="C393" i="3"/>
  <c r="C392" i="3" s="1"/>
  <c r="E391" i="3"/>
  <c r="K390" i="3"/>
  <c r="J390" i="3"/>
  <c r="I390" i="3"/>
  <c r="H390" i="3"/>
  <c r="G390" i="3"/>
  <c r="F390" i="3"/>
  <c r="D390" i="3"/>
  <c r="C390" i="3"/>
  <c r="K389" i="3"/>
  <c r="H389" i="3"/>
  <c r="E389" i="3"/>
  <c r="K388" i="3"/>
  <c r="H388" i="3"/>
  <c r="E388" i="3"/>
  <c r="J387" i="3"/>
  <c r="I387" i="3"/>
  <c r="G387" i="3"/>
  <c r="G386" i="3" s="1"/>
  <c r="F387" i="3"/>
  <c r="D387" i="3"/>
  <c r="C387" i="3"/>
  <c r="C386" i="3" s="1"/>
  <c r="K385" i="3"/>
  <c r="H385" i="3"/>
  <c r="E385" i="3"/>
  <c r="J384" i="3"/>
  <c r="I384" i="3"/>
  <c r="G384" i="3"/>
  <c r="F384" i="3"/>
  <c r="D384" i="3"/>
  <c r="C384" i="3"/>
  <c r="J383" i="3"/>
  <c r="K383" i="3" s="1"/>
  <c r="G383" i="3"/>
  <c r="D383" i="3"/>
  <c r="I382" i="3"/>
  <c r="I379" i="3" s="1"/>
  <c r="F382" i="3"/>
  <c r="C382" i="3"/>
  <c r="J381" i="3"/>
  <c r="J380" i="3" s="1"/>
  <c r="G381" i="3"/>
  <c r="H381" i="3" s="1"/>
  <c r="D381" i="3"/>
  <c r="E381" i="3" s="1"/>
  <c r="I380" i="3"/>
  <c r="F380" i="3"/>
  <c r="C380" i="3"/>
  <c r="K378" i="3"/>
  <c r="H378" i="3"/>
  <c r="E378" i="3"/>
  <c r="K377" i="3"/>
  <c r="H377" i="3"/>
  <c r="E377" i="3"/>
  <c r="K376" i="3"/>
  <c r="H376" i="3"/>
  <c r="E376" i="3"/>
  <c r="J375" i="3"/>
  <c r="I375" i="3"/>
  <c r="K375" i="3" s="1"/>
  <c r="G375" i="3"/>
  <c r="F375" i="3"/>
  <c r="D375" i="3"/>
  <c r="C375" i="3"/>
  <c r="K372" i="3"/>
  <c r="H372" i="3"/>
  <c r="E372" i="3"/>
  <c r="K371" i="3"/>
  <c r="H371" i="3"/>
  <c r="E371" i="3"/>
  <c r="K370" i="3"/>
  <c r="H370" i="3"/>
  <c r="D370" i="3"/>
  <c r="E370" i="3" s="1"/>
  <c r="K369" i="3"/>
  <c r="H369" i="3"/>
  <c r="D369" i="3"/>
  <c r="E369" i="3" s="1"/>
  <c r="K368" i="3"/>
  <c r="H368" i="3"/>
  <c r="E368" i="3"/>
  <c r="J367" i="3"/>
  <c r="G367" i="3"/>
  <c r="D367" i="3"/>
  <c r="K366" i="3"/>
  <c r="H366" i="3"/>
  <c r="E366" i="3"/>
  <c r="I365" i="3"/>
  <c r="F365" i="3"/>
  <c r="I364" i="3"/>
  <c r="G364" i="3"/>
  <c r="G363" i="3" s="1"/>
  <c r="F364" i="3"/>
  <c r="F363" i="3" s="1"/>
  <c r="C364" i="3"/>
  <c r="C363" i="3" s="1"/>
  <c r="I363" i="3"/>
  <c r="K362" i="3"/>
  <c r="K360" i="3" s="1"/>
  <c r="K359" i="3" s="1"/>
  <c r="K358" i="3" s="1"/>
  <c r="H362" i="3"/>
  <c r="E362" i="3"/>
  <c r="K361" i="3"/>
  <c r="H361" i="3"/>
  <c r="H360" i="3" s="1"/>
  <c r="H359" i="3" s="1"/>
  <c r="H358" i="3" s="1"/>
  <c r="E361" i="3"/>
  <c r="J360" i="3"/>
  <c r="J359" i="3" s="1"/>
  <c r="J358" i="3" s="1"/>
  <c r="I360" i="3"/>
  <c r="I359" i="3" s="1"/>
  <c r="I358" i="3" s="1"/>
  <c r="G360" i="3"/>
  <c r="G359" i="3" s="1"/>
  <c r="G358" i="3" s="1"/>
  <c r="F360" i="3"/>
  <c r="F359" i="3" s="1"/>
  <c r="F358" i="3" s="1"/>
  <c r="D360" i="3"/>
  <c r="D359" i="3" s="1"/>
  <c r="D358" i="3" s="1"/>
  <c r="C359" i="3"/>
  <c r="C358" i="3" s="1"/>
  <c r="K356" i="3"/>
  <c r="H356" i="3"/>
  <c r="E356" i="3"/>
  <c r="J355" i="3"/>
  <c r="G355" i="3"/>
  <c r="H355" i="3" s="1"/>
  <c r="H354" i="3" s="1"/>
  <c r="D355" i="3"/>
  <c r="I354" i="3"/>
  <c r="F354" i="3"/>
  <c r="C354" i="3"/>
  <c r="J352" i="3"/>
  <c r="I352" i="3"/>
  <c r="G352" i="3"/>
  <c r="F352" i="3"/>
  <c r="D352" i="3"/>
  <c r="C352" i="3"/>
  <c r="J350" i="3"/>
  <c r="I350" i="3"/>
  <c r="G350" i="3"/>
  <c r="F350" i="3"/>
  <c r="D350" i="3"/>
  <c r="C350" i="3"/>
  <c r="K348" i="3"/>
  <c r="H348" i="3"/>
  <c r="D348" i="3"/>
  <c r="K347" i="3"/>
  <c r="K346" i="3" s="1"/>
  <c r="J347" i="3"/>
  <c r="I347" i="3"/>
  <c r="I346" i="3" s="1"/>
  <c r="H347" i="3"/>
  <c r="H346" i="3" s="1"/>
  <c r="G347" i="3"/>
  <c r="G346" i="3" s="1"/>
  <c r="F347" i="3"/>
  <c r="F346" i="3" s="1"/>
  <c r="C347" i="3"/>
  <c r="C346" i="3" s="1"/>
  <c r="J346" i="3"/>
  <c r="K345" i="3"/>
  <c r="H345" i="3"/>
  <c r="E345" i="3"/>
  <c r="K344" i="3"/>
  <c r="H344" i="3"/>
  <c r="E344" i="3"/>
  <c r="I343" i="3"/>
  <c r="F343" i="3"/>
  <c r="C343" i="3"/>
  <c r="C342" i="3" s="1"/>
  <c r="J342" i="3"/>
  <c r="G342" i="3"/>
  <c r="D342" i="3"/>
  <c r="K339" i="3"/>
  <c r="H339" i="3"/>
  <c r="E339" i="3"/>
  <c r="J338" i="3"/>
  <c r="K338" i="3" s="1"/>
  <c r="G338" i="3"/>
  <c r="D338" i="3"/>
  <c r="E338" i="3" s="1"/>
  <c r="I337" i="3"/>
  <c r="F337" i="3"/>
  <c r="F336" i="3" s="1"/>
  <c r="C337" i="3"/>
  <c r="C336" i="3"/>
  <c r="K335" i="3"/>
  <c r="H335" i="3"/>
  <c r="E335" i="3"/>
  <c r="K334" i="3"/>
  <c r="H334" i="3"/>
  <c r="E334" i="3"/>
  <c r="J333" i="3"/>
  <c r="G333" i="3"/>
  <c r="H333" i="3" s="1"/>
  <c r="D333" i="3"/>
  <c r="I332" i="3"/>
  <c r="K332" i="3" s="1"/>
  <c r="F332" i="3"/>
  <c r="C332" i="3"/>
  <c r="E332" i="3" s="1"/>
  <c r="J328" i="3"/>
  <c r="K328" i="3" s="1"/>
  <c r="G328" i="3"/>
  <c r="H328" i="3" s="1"/>
  <c r="D328" i="3"/>
  <c r="K327" i="3"/>
  <c r="H327" i="3"/>
  <c r="E327" i="3"/>
  <c r="J326" i="3"/>
  <c r="G326" i="3"/>
  <c r="D326" i="3"/>
  <c r="E326" i="3" s="1"/>
  <c r="I325" i="3"/>
  <c r="I324" i="3" s="1"/>
  <c r="F325" i="3"/>
  <c r="F324" i="3" s="1"/>
  <c r="C325" i="3"/>
  <c r="C324" i="3" s="1"/>
  <c r="E323" i="3"/>
  <c r="E322" i="3" s="1"/>
  <c r="E321" i="3" s="1"/>
  <c r="K322" i="3"/>
  <c r="J322" i="3"/>
  <c r="I322" i="3"/>
  <c r="H322" i="3"/>
  <c r="H321" i="3" s="1"/>
  <c r="G322" i="3"/>
  <c r="G321" i="3" s="1"/>
  <c r="F322" i="3"/>
  <c r="F321" i="3" s="1"/>
  <c r="D322" i="3"/>
  <c r="D321" i="3" s="1"/>
  <c r="C322" i="3"/>
  <c r="C321" i="3" s="1"/>
  <c r="K321" i="3"/>
  <c r="J321" i="3"/>
  <c r="I321" i="3"/>
  <c r="K320" i="3"/>
  <c r="K319" i="3" s="1"/>
  <c r="H320" i="3"/>
  <c r="H319" i="3" s="1"/>
  <c r="E320" i="3"/>
  <c r="E319" i="3" s="1"/>
  <c r="J319" i="3"/>
  <c r="I319" i="3"/>
  <c r="G319" i="3"/>
  <c r="G316" i="3" s="1"/>
  <c r="F319" i="3"/>
  <c r="D319" i="3"/>
  <c r="C319" i="3"/>
  <c r="K318" i="3"/>
  <c r="H318" i="3"/>
  <c r="E318" i="3"/>
  <c r="J317" i="3"/>
  <c r="I317" i="3"/>
  <c r="G317" i="3"/>
  <c r="F317" i="3"/>
  <c r="F316" i="3" s="1"/>
  <c r="D317" i="3"/>
  <c r="C317" i="3"/>
  <c r="E317" i="3" s="1"/>
  <c r="J315" i="3"/>
  <c r="K315" i="3" s="1"/>
  <c r="G315" i="3"/>
  <c r="D315" i="3"/>
  <c r="E315" i="3" s="1"/>
  <c r="I314" i="3"/>
  <c r="F314" i="3"/>
  <c r="D314" i="3"/>
  <c r="D313" i="3" s="1"/>
  <c r="C314" i="3"/>
  <c r="C313" i="3" s="1"/>
  <c r="I312" i="3"/>
  <c r="F312" i="3"/>
  <c r="C312" i="3"/>
  <c r="J311" i="3"/>
  <c r="J312" i="3" s="1"/>
  <c r="G311" i="3"/>
  <c r="H311" i="3" s="1"/>
  <c r="D311" i="3"/>
  <c r="E311" i="3" s="1"/>
  <c r="K310" i="3"/>
  <c r="H310" i="3"/>
  <c r="E310" i="3"/>
  <c r="K309" i="3"/>
  <c r="H309" i="3"/>
  <c r="E309" i="3"/>
  <c r="K308" i="3"/>
  <c r="H308" i="3"/>
  <c r="E308" i="3"/>
  <c r="K307" i="3"/>
  <c r="H307" i="3"/>
  <c r="E307" i="3"/>
  <c r="J306" i="3"/>
  <c r="I306" i="3"/>
  <c r="G306" i="3"/>
  <c r="F306" i="3"/>
  <c r="C306" i="3"/>
  <c r="K303" i="3"/>
  <c r="H303" i="3"/>
  <c r="E303" i="3"/>
  <c r="J302" i="3"/>
  <c r="J301" i="3" s="1"/>
  <c r="I302" i="3"/>
  <c r="G302" i="3"/>
  <c r="G301" i="3" s="1"/>
  <c r="F302" i="3"/>
  <c r="F301" i="3" s="1"/>
  <c r="D302" i="3"/>
  <c r="D301" i="3" s="1"/>
  <c r="C302" i="3"/>
  <c r="I301" i="3"/>
  <c r="K300" i="3"/>
  <c r="H300" i="3"/>
  <c r="E300" i="3"/>
  <c r="K299" i="3"/>
  <c r="H299" i="3"/>
  <c r="E299" i="3"/>
  <c r="K298" i="3"/>
  <c r="H298" i="3"/>
  <c r="E298" i="3"/>
  <c r="K297" i="3"/>
  <c r="H297" i="3"/>
  <c r="E297" i="3"/>
  <c r="K296" i="3"/>
  <c r="H296" i="3"/>
  <c r="E296" i="3"/>
  <c r="J295" i="3"/>
  <c r="J294" i="3" s="1"/>
  <c r="I295" i="3"/>
  <c r="I294" i="3" s="1"/>
  <c r="G295" i="3"/>
  <c r="G294" i="3" s="1"/>
  <c r="F295" i="3"/>
  <c r="F294" i="3" s="1"/>
  <c r="D295" i="3"/>
  <c r="D294" i="3" s="1"/>
  <c r="C295" i="3"/>
  <c r="C294" i="3" s="1"/>
  <c r="K292" i="3"/>
  <c r="K291" i="3" s="1"/>
  <c r="K290" i="3" s="1"/>
  <c r="H292" i="3"/>
  <c r="H291" i="3" s="1"/>
  <c r="H290" i="3" s="1"/>
  <c r="E292" i="3"/>
  <c r="E291" i="3" s="1"/>
  <c r="E290" i="3" s="1"/>
  <c r="J291" i="3"/>
  <c r="J290" i="3" s="1"/>
  <c r="I291" i="3"/>
  <c r="I290" i="3" s="1"/>
  <c r="G291" i="3"/>
  <c r="G290" i="3" s="1"/>
  <c r="F291" i="3"/>
  <c r="F290" i="3" s="1"/>
  <c r="D291" i="3"/>
  <c r="D290" i="3" s="1"/>
  <c r="C291" i="3"/>
  <c r="C290" i="3" s="1"/>
  <c r="K289" i="3"/>
  <c r="H289" i="3"/>
  <c r="E289" i="3"/>
  <c r="J288" i="3"/>
  <c r="G288" i="3"/>
  <c r="D288" i="3"/>
  <c r="D287" i="3" s="1"/>
  <c r="I287" i="3"/>
  <c r="F287" i="3"/>
  <c r="C287" i="3"/>
  <c r="J286" i="3"/>
  <c r="J285" i="3" s="1"/>
  <c r="G286" i="3"/>
  <c r="H286" i="3" s="1"/>
  <c r="H285" i="3" s="1"/>
  <c r="D286" i="3"/>
  <c r="E286" i="3" s="1"/>
  <c r="E285" i="3" s="1"/>
  <c r="I285" i="3"/>
  <c r="F285" i="3"/>
  <c r="F284" i="3" s="1"/>
  <c r="F283" i="3" s="1"/>
  <c r="D285" i="3"/>
  <c r="C285" i="3"/>
  <c r="K282" i="3"/>
  <c r="K281" i="3" s="1"/>
  <c r="K280" i="3" s="1"/>
  <c r="H282" i="3"/>
  <c r="E282" i="3"/>
  <c r="E281" i="3" s="1"/>
  <c r="E280" i="3" s="1"/>
  <c r="J281" i="3"/>
  <c r="J280" i="3" s="1"/>
  <c r="I281" i="3"/>
  <c r="I280" i="3" s="1"/>
  <c r="H281" i="3"/>
  <c r="H280" i="3" s="1"/>
  <c r="G281" i="3"/>
  <c r="G280" i="3" s="1"/>
  <c r="F281" i="3"/>
  <c r="F280" i="3" s="1"/>
  <c r="D281" i="3"/>
  <c r="D280" i="3" s="1"/>
  <c r="C281" i="3"/>
  <c r="C280" i="3" s="1"/>
  <c r="I279" i="3"/>
  <c r="K279" i="3" s="1"/>
  <c r="K278" i="3" s="1"/>
  <c r="K277" i="3" s="1"/>
  <c r="F279" i="3"/>
  <c r="H279" i="3" s="1"/>
  <c r="H278" i="3" s="1"/>
  <c r="H277" i="3" s="1"/>
  <c r="C279" i="3"/>
  <c r="J278" i="3"/>
  <c r="J277" i="3" s="1"/>
  <c r="G278" i="3"/>
  <c r="G277" i="3" s="1"/>
  <c r="D278" i="3"/>
  <c r="D277" i="3" s="1"/>
  <c r="J276" i="3"/>
  <c r="I276" i="3"/>
  <c r="H276" i="3"/>
  <c r="H275" i="3" s="1"/>
  <c r="H274" i="3" s="1"/>
  <c r="E276" i="3"/>
  <c r="J275" i="3"/>
  <c r="J274" i="3" s="1"/>
  <c r="I275" i="3"/>
  <c r="I274" i="3" s="1"/>
  <c r="G275" i="3"/>
  <c r="F275" i="3"/>
  <c r="F274" i="3" s="1"/>
  <c r="E275" i="3"/>
  <c r="E274" i="3" s="1"/>
  <c r="D275" i="3"/>
  <c r="D274" i="3" s="1"/>
  <c r="C275" i="3"/>
  <c r="G274" i="3"/>
  <c r="C274" i="3"/>
  <c r="K273" i="3"/>
  <c r="K272" i="3" s="1"/>
  <c r="K271" i="3" s="1"/>
  <c r="H273" i="3"/>
  <c r="E273" i="3"/>
  <c r="E272" i="3" s="1"/>
  <c r="E271" i="3" s="1"/>
  <c r="J272" i="3"/>
  <c r="J271" i="3" s="1"/>
  <c r="I272" i="3"/>
  <c r="H272" i="3"/>
  <c r="G272" i="3"/>
  <c r="G271" i="3" s="1"/>
  <c r="F272" i="3"/>
  <c r="F271" i="3" s="1"/>
  <c r="D272" i="3"/>
  <c r="C272" i="3"/>
  <c r="I271" i="3"/>
  <c r="H271" i="3"/>
  <c r="D271" i="3"/>
  <c r="C271" i="3"/>
  <c r="K268" i="3"/>
  <c r="K267" i="3" s="1"/>
  <c r="H268" i="3"/>
  <c r="H267" i="3" s="1"/>
  <c r="E268" i="3"/>
  <c r="E267" i="3" s="1"/>
  <c r="J267" i="3"/>
  <c r="I267" i="3"/>
  <c r="G267" i="3"/>
  <c r="F267" i="3"/>
  <c r="D267" i="3"/>
  <c r="C267" i="3"/>
  <c r="J266" i="3"/>
  <c r="G266" i="3"/>
  <c r="H266" i="3" s="1"/>
  <c r="H265" i="3" s="1"/>
  <c r="D266" i="3"/>
  <c r="D262" i="3" s="1"/>
  <c r="D261" i="3" s="1"/>
  <c r="I265" i="3"/>
  <c r="G265" i="3"/>
  <c r="F265" i="3"/>
  <c r="C265" i="3"/>
  <c r="K264" i="3"/>
  <c r="K263" i="3" s="1"/>
  <c r="H264" i="3"/>
  <c r="H263" i="3" s="1"/>
  <c r="E264" i="3"/>
  <c r="E263" i="3" s="1"/>
  <c r="J263" i="3"/>
  <c r="I263" i="3"/>
  <c r="G263" i="3"/>
  <c r="F263" i="3"/>
  <c r="D263" i="3"/>
  <c r="C263" i="3"/>
  <c r="I262" i="3"/>
  <c r="I261" i="3" s="1"/>
  <c r="G262" i="3"/>
  <c r="F262" i="3"/>
  <c r="F261" i="3" s="1"/>
  <c r="C262" i="3"/>
  <c r="C261" i="3" s="1"/>
  <c r="G261" i="3"/>
  <c r="K260" i="3"/>
  <c r="K259" i="3" s="1"/>
  <c r="H260" i="3"/>
  <c r="H259" i="3" s="1"/>
  <c r="E260" i="3"/>
  <c r="E259" i="3" s="1"/>
  <c r="J259" i="3"/>
  <c r="I259" i="3"/>
  <c r="G259" i="3"/>
  <c r="F259" i="3"/>
  <c r="D259" i="3"/>
  <c r="C259" i="3"/>
  <c r="K258" i="3"/>
  <c r="H258" i="3"/>
  <c r="E258" i="3"/>
  <c r="F257" i="3"/>
  <c r="H257" i="3" s="1"/>
  <c r="C257" i="3"/>
  <c r="E257" i="3" s="1"/>
  <c r="K256" i="3"/>
  <c r="K255" i="3" s="1"/>
  <c r="H256" i="3"/>
  <c r="H255" i="3" s="1"/>
  <c r="E256" i="3"/>
  <c r="E255" i="3" s="1"/>
  <c r="J255" i="3"/>
  <c r="I255" i="3"/>
  <c r="G255" i="3"/>
  <c r="G254" i="3" s="1"/>
  <c r="F255" i="3"/>
  <c r="D255" i="3"/>
  <c r="C255" i="3"/>
  <c r="I253" i="3"/>
  <c r="F253" i="3"/>
  <c r="H253" i="3" s="1"/>
  <c r="C253" i="3"/>
  <c r="J252" i="3"/>
  <c r="I252" i="3"/>
  <c r="G252" i="3"/>
  <c r="D252" i="3"/>
  <c r="C252" i="3"/>
  <c r="I251" i="3"/>
  <c r="G251" i="3"/>
  <c r="D251" i="3"/>
  <c r="K249" i="3"/>
  <c r="K248" i="3" s="1"/>
  <c r="H249" i="3"/>
  <c r="E249" i="3"/>
  <c r="J248" i="3"/>
  <c r="I248" i="3"/>
  <c r="H248" i="3"/>
  <c r="F248" i="3"/>
  <c r="C248" i="3"/>
  <c r="K247" i="3"/>
  <c r="H247" i="3"/>
  <c r="H246" i="3" s="1"/>
  <c r="E247" i="3"/>
  <c r="E246" i="3" s="1"/>
  <c r="J246" i="3"/>
  <c r="I246" i="3"/>
  <c r="G246" i="3"/>
  <c r="F246" i="3"/>
  <c r="D246" i="3"/>
  <c r="C246" i="3"/>
  <c r="J245" i="3"/>
  <c r="I245" i="3"/>
  <c r="G245" i="3"/>
  <c r="F245" i="3"/>
  <c r="D245" i="3"/>
  <c r="C245" i="3"/>
  <c r="K244" i="3"/>
  <c r="K243" i="3" s="1"/>
  <c r="H244" i="3"/>
  <c r="H243" i="3" s="1"/>
  <c r="E244" i="3"/>
  <c r="J243" i="3"/>
  <c r="I243" i="3"/>
  <c r="F243" i="3"/>
  <c r="C243" i="3"/>
  <c r="K242" i="3"/>
  <c r="H242" i="3"/>
  <c r="E242" i="3"/>
  <c r="E241" i="3" s="1"/>
  <c r="J241" i="3"/>
  <c r="I241" i="3"/>
  <c r="G241" i="3"/>
  <c r="F241" i="3"/>
  <c r="D241" i="3"/>
  <c r="C241" i="3"/>
  <c r="J240" i="3"/>
  <c r="I240" i="3"/>
  <c r="G240" i="3"/>
  <c r="F240" i="3"/>
  <c r="D240" i="3"/>
  <c r="C240" i="3"/>
  <c r="K238" i="3"/>
  <c r="K237" i="3" s="1"/>
  <c r="H238" i="3"/>
  <c r="E238" i="3"/>
  <c r="E237" i="3" s="1"/>
  <c r="J237" i="3"/>
  <c r="I237" i="3"/>
  <c r="H237" i="3"/>
  <c r="G237" i="3"/>
  <c r="F237" i="3"/>
  <c r="D237" i="3"/>
  <c r="C237" i="3"/>
  <c r="K236" i="3"/>
  <c r="K235" i="3" s="1"/>
  <c r="H236" i="3"/>
  <c r="E236" i="3"/>
  <c r="E235" i="3" s="1"/>
  <c r="J235" i="3"/>
  <c r="I235" i="3"/>
  <c r="H235" i="3"/>
  <c r="G235" i="3"/>
  <c r="F235" i="3"/>
  <c r="D235" i="3"/>
  <c r="C235" i="3"/>
  <c r="K234" i="3"/>
  <c r="K233" i="3" s="1"/>
  <c r="H234" i="3"/>
  <c r="E234" i="3"/>
  <c r="E233" i="3" s="1"/>
  <c r="J233" i="3"/>
  <c r="I233" i="3"/>
  <c r="H233" i="3"/>
  <c r="G233" i="3"/>
  <c r="F233" i="3"/>
  <c r="D233" i="3"/>
  <c r="D230" i="3" s="1"/>
  <c r="D229" i="3" s="1"/>
  <c r="C233" i="3"/>
  <c r="K232" i="3"/>
  <c r="K231" i="3" s="1"/>
  <c r="H232" i="3"/>
  <c r="E232" i="3"/>
  <c r="E231" i="3" s="1"/>
  <c r="J231" i="3"/>
  <c r="I231" i="3"/>
  <c r="H231" i="3"/>
  <c r="H230" i="3" s="1"/>
  <c r="G231" i="3"/>
  <c r="G230" i="3" s="1"/>
  <c r="G229" i="3" s="1"/>
  <c r="F231" i="3"/>
  <c r="D231" i="3"/>
  <c r="C231" i="3"/>
  <c r="I230" i="3"/>
  <c r="I229" i="3" s="1"/>
  <c r="E227" i="3"/>
  <c r="E226" i="3" s="1"/>
  <c r="D226" i="3"/>
  <c r="C226" i="3"/>
  <c r="K225" i="3"/>
  <c r="H225" i="3"/>
  <c r="E225" i="3"/>
  <c r="K223" i="3"/>
  <c r="H223" i="3"/>
  <c r="C223" i="3"/>
  <c r="E223" i="3" s="1"/>
  <c r="K222" i="3"/>
  <c r="K221" i="3" s="1"/>
  <c r="H222" i="3"/>
  <c r="H221" i="3" s="1"/>
  <c r="E222" i="3"/>
  <c r="E221" i="3" s="1"/>
  <c r="J221" i="3"/>
  <c r="I221" i="3"/>
  <c r="G221" i="3"/>
  <c r="F221" i="3"/>
  <c r="D221" i="3"/>
  <c r="C221" i="3"/>
  <c r="K220" i="3"/>
  <c r="K219" i="3" s="1"/>
  <c r="H220" i="3"/>
  <c r="H219" i="3" s="1"/>
  <c r="E220" i="3"/>
  <c r="E219" i="3" s="1"/>
  <c r="J219" i="3"/>
  <c r="I219" i="3"/>
  <c r="G219" i="3"/>
  <c r="F219" i="3"/>
  <c r="D219" i="3"/>
  <c r="D218" i="3" s="1"/>
  <c r="C219" i="3"/>
  <c r="K217" i="3"/>
  <c r="K216" i="3" s="1"/>
  <c r="H217" i="3"/>
  <c r="H216" i="3" s="1"/>
  <c r="E217" i="3"/>
  <c r="E216" i="3" s="1"/>
  <c r="J216" i="3"/>
  <c r="I216" i="3"/>
  <c r="G216" i="3"/>
  <c r="F216" i="3"/>
  <c r="D216" i="3"/>
  <c r="C216" i="3"/>
  <c r="K215" i="3"/>
  <c r="K214" i="3" s="1"/>
  <c r="H215" i="3"/>
  <c r="E215" i="3"/>
  <c r="E214" i="3" s="1"/>
  <c r="J214" i="3"/>
  <c r="I214" i="3"/>
  <c r="H214" i="3"/>
  <c r="G214" i="3"/>
  <c r="F214" i="3"/>
  <c r="D214" i="3"/>
  <c r="C214" i="3"/>
  <c r="K213" i="3"/>
  <c r="K212" i="3" s="1"/>
  <c r="H213" i="3"/>
  <c r="E213" i="3"/>
  <c r="J212" i="3"/>
  <c r="I212" i="3"/>
  <c r="H212" i="3"/>
  <c r="G212" i="3"/>
  <c r="F212" i="3"/>
  <c r="E212" i="3"/>
  <c r="D212" i="3"/>
  <c r="C212" i="3"/>
  <c r="J211" i="3"/>
  <c r="I211" i="3"/>
  <c r="G211" i="3"/>
  <c r="F211" i="3"/>
  <c r="D211" i="3"/>
  <c r="C211" i="3"/>
  <c r="K208" i="3"/>
  <c r="K207" i="3" s="1"/>
  <c r="H208" i="3"/>
  <c r="H207" i="3" s="1"/>
  <c r="E208" i="3"/>
  <c r="E207" i="3" s="1"/>
  <c r="J207" i="3"/>
  <c r="I207" i="3"/>
  <c r="G207" i="3"/>
  <c r="F207" i="3"/>
  <c r="D207" i="3"/>
  <c r="C207" i="3"/>
  <c r="J206" i="3"/>
  <c r="G206" i="3"/>
  <c r="H206" i="3" s="1"/>
  <c r="H205" i="3" s="1"/>
  <c r="D206" i="3"/>
  <c r="I205" i="3"/>
  <c r="I204" i="3" s="1"/>
  <c r="I203" i="3" s="1"/>
  <c r="F205" i="3"/>
  <c r="C205" i="3"/>
  <c r="K202" i="3"/>
  <c r="H202" i="3"/>
  <c r="E202" i="3"/>
  <c r="K201" i="3"/>
  <c r="K199" i="3" s="1"/>
  <c r="H201" i="3"/>
  <c r="E201" i="3"/>
  <c r="E200" i="3" s="1"/>
  <c r="E199" i="3" s="1"/>
  <c r="E195" i="3" s="1"/>
  <c r="J200" i="3"/>
  <c r="I200" i="3"/>
  <c r="G200" i="3"/>
  <c r="F200" i="3"/>
  <c r="D200" i="3"/>
  <c r="C200" i="3"/>
  <c r="C199" i="3" s="1"/>
  <c r="J199" i="3"/>
  <c r="I199" i="3"/>
  <c r="G199" i="3"/>
  <c r="F199" i="3"/>
  <c r="D199" i="3"/>
  <c r="K198" i="3"/>
  <c r="K197" i="3" s="1"/>
  <c r="H198" i="3"/>
  <c r="H196" i="3" s="1"/>
  <c r="E198" i="3"/>
  <c r="E197" i="3" s="1"/>
  <c r="J197" i="3"/>
  <c r="I197" i="3"/>
  <c r="H197" i="3"/>
  <c r="G197" i="3"/>
  <c r="F197" i="3"/>
  <c r="D197" i="3"/>
  <c r="C197" i="3"/>
  <c r="J196" i="3"/>
  <c r="I196" i="3"/>
  <c r="G196" i="3"/>
  <c r="F196" i="3"/>
  <c r="E196" i="3"/>
  <c r="D196" i="3"/>
  <c r="C196" i="3"/>
  <c r="K194" i="3"/>
  <c r="H194" i="3"/>
  <c r="E194" i="3"/>
  <c r="J193" i="3"/>
  <c r="I193" i="3"/>
  <c r="G193" i="3"/>
  <c r="H193" i="3" s="1"/>
  <c r="F193" i="3"/>
  <c r="D193" i="3"/>
  <c r="C193" i="3"/>
  <c r="K192" i="3"/>
  <c r="K191" i="3" s="1"/>
  <c r="H192" i="3"/>
  <c r="E192" i="3"/>
  <c r="E191" i="3" s="1"/>
  <c r="J191" i="3"/>
  <c r="I191" i="3"/>
  <c r="H191" i="3"/>
  <c r="G191" i="3"/>
  <c r="F191" i="3"/>
  <c r="D191" i="3"/>
  <c r="C191" i="3"/>
  <c r="K190" i="3"/>
  <c r="K189" i="3" s="1"/>
  <c r="H190" i="3"/>
  <c r="E190" i="3"/>
  <c r="E189" i="3" s="1"/>
  <c r="J189" i="3"/>
  <c r="I189" i="3"/>
  <c r="H189" i="3"/>
  <c r="G189" i="3"/>
  <c r="F189" i="3"/>
  <c r="D189" i="3"/>
  <c r="C189" i="3"/>
  <c r="J188" i="3"/>
  <c r="G188" i="3"/>
  <c r="H188" i="3" s="1"/>
  <c r="H187" i="3" s="1"/>
  <c r="D188" i="3"/>
  <c r="I187" i="3"/>
  <c r="G187" i="3"/>
  <c r="G186" i="3" s="1"/>
  <c r="F187" i="3"/>
  <c r="C187" i="3"/>
  <c r="K185" i="3"/>
  <c r="K184" i="3" s="1"/>
  <c r="H185" i="3"/>
  <c r="H184" i="3" s="1"/>
  <c r="E185" i="3"/>
  <c r="E184" i="3" s="1"/>
  <c r="J184" i="3"/>
  <c r="I184" i="3"/>
  <c r="G184" i="3"/>
  <c r="F184" i="3"/>
  <c r="D184" i="3"/>
  <c r="C184" i="3"/>
  <c r="K183" i="3"/>
  <c r="K182" i="3" s="1"/>
  <c r="H183" i="3"/>
  <c r="E183" i="3"/>
  <c r="E182" i="3" s="1"/>
  <c r="J182" i="3"/>
  <c r="I182" i="3"/>
  <c r="H182" i="3"/>
  <c r="G182" i="3"/>
  <c r="F182" i="3"/>
  <c r="F179" i="3" s="1"/>
  <c r="D182" i="3"/>
  <c r="C182" i="3"/>
  <c r="K181" i="3"/>
  <c r="K180" i="3" s="1"/>
  <c r="H181" i="3"/>
  <c r="E181" i="3"/>
  <c r="E180" i="3" s="1"/>
  <c r="J180" i="3"/>
  <c r="I180" i="3"/>
  <c r="H180" i="3"/>
  <c r="G180" i="3"/>
  <c r="F180" i="3"/>
  <c r="D180" i="3"/>
  <c r="C180" i="3"/>
  <c r="K178" i="3"/>
  <c r="H178" i="3"/>
  <c r="D178" i="3"/>
  <c r="E178" i="3" s="1"/>
  <c r="K177" i="3"/>
  <c r="H177" i="3"/>
  <c r="E177" i="3"/>
  <c r="E176" i="3" s="1"/>
  <c r="E175" i="3" s="1"/>
  <c r="J176" i="3"/>
  <c r="J175" i="3" s="1"/>
  <c r="I176" i="3"/>
  <c r="I175" i="3" s="1"/>
  <c r="G176" i="3"/>
  <c r="F176" i="3"/>
  <c r="F175" i="3" s="1"/>
  <c r="C176" i="3"/>
  <c r="C175" i="3" s="1"/>
  <c r="G175" i="3"/>
  <c r="K172" i="3"/>
  <c r="K171" i="3" s="1"/>
  <c r="K170" i="3" s="1"/>
  <c r="H172" i="3"/>
  <c r="E172" i="3"/>
  <c r="E171" i="3" s="1"/>
  <c r="E170" i="3" s="1"/>
  <c r="J171" i="3"/>
  <c r="J170" i="3" s="1"/>
  <c r="I171" i="3"/>
  <c r="I170" i="3" s="1"/>
  <c r="H171" i="3"/>
  <c r="H170" i="3" s="1"/>
  <c r="G171" i="3"/>
  <c r="G170" i="3" s="1"/>
  <c r="F171" i="3"/>
  <c r="F170" i="3" s="1"/>
  <c r="D171" i="3"/>
  <c r="D170" i="3" s="1"/>
  <c r="C171" i="3"/>
  <c r="C170" i="3" s="1"/>
  <c r="K168" i="3"/>
  <c r="J168" i="3"/>
  <c r="I168" i="3"/>
  <c r="H168" i="3"/>
  <c r="G168" i="3"/>
  <c r="F168" i="3"/>
  <c r="E168" i="3"/>
  <c r="D168" i="3"/>
  <c r="C168" i="3"/>
  <c r="J167" i="3"/>
  <c r="G167" i="3"/>
  <c r="G166" i="3" s="1"/>
  <c r="D167" i="3"/>
  <c r="D166" i="3" s="1"/>
  <c r="D165" i="3" s="1"/>
  <c r="D164" i="3" s="1"/>
  <c r="K166" i="3"/>
  <c r="J166" i="3"/>
  <c r="J165" i="3" s="1"/>
  <c r="I166" i="3"/>
  <c r="H166" i="3"/>
  <c r="F166" i="3"/>
  <c r="F165" i="3" s="1"/>
  <c r="F164" i="3" s="1"/>
  <c r="E166" i="3"/>
  <c r="C166" i="3"/>
  <c r="C165" i="3" s="1"/>
  <c r="I165" i="3"/>
  <c r="K165" i="3" s="1"/>
  <c r="K164" i="3" s="1"/>
  <c r="K163" i="3"/>
  <c r="H163" i="3"/>
  <c r="E163" i="3"/>
  <c r="J162" i="3"/>
  <c r="I162" i="3"/>
  <c r="G162" i="3"/>
  <c r="G161" i="3" s="1"/>
  <c r="F162" i="3"/>
  <c r="D162" i="3"/>
  <c r="D161" i="3" s="1"/>
  <c r="C162" i="3"/>
  <c r="J161" i="3"/>
  <c r="I161" i="3"/>
  <c r="C161" i="3"/>
  <c r="E161" i="3" s="1"/>
  <c r="K160" i="3"/>
  <c r="K159" i="3" s="1"/>
  <c r="H160" i="3"/>
  <c r="H159" i="3" s="1"/>
  <c r="E160" i="3"/>
  <c r="E159" i="3" s="1"/>
  <c r="J159" i="3"/>
  <c r="I159" i="3"/>
  <c r="G159" i="3"/>
  <c r="F159" i="3"/>
  <c r="D159" i="3"/>
  <c r="C159" i="3"/>
  <c r="K157" i="3"/>
  <c r="J157" i="3"/>
  <c r="I157" i="3"/>
  <c r="H157" i="3"/>
  <c r="G157" i="3"/>
  <c r="F157" i="3"/>
  <c r="E157" i="3"/>
  <c r="D157" i="3"/>
  <c r="C157" i="3"/>
  <c r="K155" i="3"/>
  <c r="J155" i="3"/>
  <c r="I155" i="3"/>
  <c r="H155" i="3"/>
  <c r="H154" i="3" s="1"/>
  <c r="G155" i="3"/>
  <c r="F155" i="3"/>
  <c r="E155" i="3"/>
  <c r="D155" i="3"/>
  <c r="C155" i="3"/>
  <c r="I154" i="3"/>
  <c r="K152" i="3"/>
  <c r="J152" i="3"/>
  <c r="I152" i="3"/>
  <c r="H152" i="3"/>
  <c r="G152" i="3"/>
  <c r="F152" i="3"/>
  <c r="E152" i="3"/>
  <c r="D152" i="3"/>
  <c r="C152" i="3"/>
  <c r="K150" i="3"/>
  <c r="J150" i="3"/>
  <c r="I150" i="3"/>
  <c r="H150" i="3"/>
  <c r="G150" i="3"/>
  <c r="F150" i="3"/>
  <c r="E150" i="3"/>
  <c r="D150" i="3"/>
  <c r="C150" i="3"/>
  <c r="K148" i="3"/>
  <c r="J148" i="3"/>
  <c r="I148" i="3"/>
  <c r="H148" i="3"/>
  <c r="G148" i="3"/>
  <c r="F148" i="3"/>
  <c r="E148" i="3"/>
  <c r="D148" i="3"/>
  <c r="C148" i="3"/>
  <c r="E146" i="3"/>
  <c r="E145" i="3"/>
  <c r="K144" i="3"/>
  <c r="H144" i="3"/>
  <c r="D144" i="3"/>
  <c r="E144" i="3" s="1"/>
  <c r="J143" i="3"/>
  <c r="I143" i="3"/>
  <c r="G143" i="3"/>
  <c r="F143" i="3"/>
  <c r="C143" i="3"/>
  <c r="K141" i="3"/>
  <c r="K140" i="3" s="1"/>
  <c r="H141" i="3"/>
  <c r="H140" i="3" s="1"/>
  <c r="E141" i="3"/>
  <c r="E140" i="3" s="1"/>
  <c r="J140" i="3"/>
  <c r="I140" i="3"/>
  <c r="G140" i="3"/>
  <c r="F140" i="3"/>
  <c r="D140" i="3"/>
  <c r="C140" i="3"/>
  <c r="K139" i="3"/>
  <c r="K138" i="3" s="1"/>
  <c r="H139" i="3"/>
  <c r="E139" i="3"/>
  <c r="E138" i="3" s="1"/>
  <c r="E137" i="3" s="1"/>
  <c r="J138" i="3"/>
  <c r="J137" i="3" s="1"/>
  <c r="I138" i="3"/>
  <c r="H138" i="3"/>
  <c r="G138" i="3"/>
  <c r="F138" i="3"/>
  <c r="D138" i="3"/>
  <c r="C138" i="3"/>
  <c r="F137" i="3"/>
  <c r="K136" i="3"/>
  <c r="K135" i="3" s="1"/>
  <c r="H136" i="3"/>
  <c r="E136" i="3"/>
  <c r="E135" i="3" s="1"/>
  <c r="J135" i="3"/>
  <c r="I135" i="3"/>
  <c r="H135" i="3"/>
  <c r="G135" i="3"/>
  <c r="F135" i="3"/>
  <c r="D135" i="3"/>
  <c r="C135" i="3"/>
  <c r="K134" i="3"/>
  <c r="H134" i="3"/>
  <c r="E134" i="3"/>
  <c r="J133" i="3"/>
  <c r="I133" i="3"/>
  <c r="G133" i="3"/>
  <c r="F133" i="3"/>
  <c r="D133" i="3"/>
  <c r="C133" i="3"/>
  <c r="K132" i="3"/>
  <c r="K131" i="3" s="1"/>
  <c r="H132" i="3"/>
  <c r="E132" i="3"/>
  <c r="E131" i="3" s="1"/>
  <c r="J131" i="3"/>
  <c r="I131" i="3"/>
  <c r="H131" i="3"/>
  <c r="G131" i="3"/>
  <c r="F131" i="3"/>
  <c r="D131" i="3"/>
  <c r="C131" i="3"/>
  <c r="K130" i="3"/>
  <c r="H130" i="3"/>
  <c r="E130" i="3"/>
  <c r="J129" i="3"/>
  <c r="I129" i="3"/>
  <c r="G129" i="3"/>
  <c r="F129" i="3"/>
  <c r="D129" i="3"/>
  <c r="C129" i="3"/>
  <c r="K128" i="3"/>
  <c r="H128" i="3"/>
  <c r="E128" i="3"/>
  <c r="I127" i="3"/>
  <c r="K127" i="3" s="1"/>
  <c r="G127" i="3"/>
  <c r="F127" i="3"/>
  <c r="D127" i="3"/>
  <c r="C127" i="3"/>
  <c r="K126" i="3"/>
  <c r="H126" i="3"/>
  <c r="D126" i="3"/>
  <c r="D125" i="3" s="1"/>
  <c r="C126" i="3"/>
  <c r="C125" i="3" s="1"/>
  <c r="J125" i="3"/>
  <c r="I125" i="3"/>
  <c r="G125" i="3"/>
  <c r="F125" i="3"/>
  <c r="K124" i="3"/>
  <c r="K123" i="3" s="1"/>
  <c r="H124" i="3"/>
  <c r="H123" i="3" s="1"/>
  <c r="E124" i="3"/>
  <c r="E123" i="3" s="1"/>
  <c r="J123" i="3"/>
  <c r="I123" i="3"/>
  <c r="G123" i="3"/>
  <c r="F123" i="3"/>
  <c r="D123" i="3"/>
  <c r="C123" i="3"/>
  <c r="K118" i="3"/>
  <c r="K117" i="3" s="1"/>
  <c r="J118" i="3"/>
  <c r="J117" i="3" s="1"/>
  <c r="I118" i="3"/>
  <c r="I117" i="3" s="1"/>
  <c r="H118" i="3"/>
  <c r="H117" i="3" s="1"/>
  <c r="G118" i="3"/>
  <c r="G117" i="3" s="1"/>
  <c r="F118" i="3"/>
  <c r="F117" i="3" s="1"/>
  <c r="E118" i="3"/>
  <c r="E117" i="3" s="1"/>
  <c r="D118" i="3"/>
  <c r="D117" i="3" s="1"/>
  <c r="C118" i="3"/>
  <c r="C117" i="3" s="1"/>
  <c r="K116" i="3"/>
  <c r="H116" i="3"/>
  <c r="E116" i="3"/>
  <c r="K115" i="3"/>
  <c r="H115" i="3"/>
  <c r="E115" i="3"/>
  <c r="K114" i="3"/>
  <c r="H114" i="3"/>
  <c r="E114" i="3"/>
  <c r="K113" i="3"/>
  <c r="H113" i="3"/>
  <c r="E113" i="3"/>
  <c r="J112" i="3"/>
  <c r="I112" i="3"/>
  <c r="I111" i="3" s="1"/>
  <c r="I110" i="3" s="1"/>
  <c r="G112" i="3"/>
  <c r="G111" i="3" s="1"/>
  <c r="F112" i="3"/>
  <c r="F111" i="3" s="1"/>
  <c r="D112" i="3"/>
  <c r="D111" i="3" s="1"/>
  <c r="C112" i="3"/>
  <c r="C111" i="3" s="1"/>
  <c r="J111" i="3"/>
  <c r="K109" i="3"/>
  <c r="H109" i="3"/>
  <c r="E109" i="3"/>
  <c r="J108" i="3"/>
  <c r="I108" i="3"/>
  <c r="G108" i="3"/>
  <c r="F108" i="3"/>
  <c r="H108" i="3" s="1"/>
  <c r="D108" i="3"/>
  <c r="C108" i="3"/>
  <c r="I107" i="3"/>
  <c r="F107" i="3"/>
  <c r="F106" i="3" s="1"/>
  <c r="C107" i="3"/>
  <c r="J106" i="3"/>
  <c r="I106" i="3"/>
  <c r="G106" i="3"/>
  <c r="G105" i="3" s="1"/>
  <c r="G575" i="3" s="1"/>
  <c r="D106" i="3"/>
  <c r="D105" i="3" s="1"/>
  <c r="K103" i="3"/>
  <c r="J102" i="3"/>
  <c r="J101" i="3" s="1"/>
  <c r="I102" i="3"/>
  <c r="I101" i="3" s="1"/>
  <c r="G102" i="3"/>
  <c r="G101" i="3" s="1"/>
  <c r="F102" i="3"/>
  <c r="D102" i="3"/>
  <c r="D101" i="3" s="1"/>
  <c r="C102" i="3"/>
  <c r="K100" i="3"/>
  <c r="K99" i="3" s="1"/>
  <c r="H100" i="3"/>
  <c r="H99" i="3" s="1"/>
  <c r="E100" i="3"/>
  <c r="E99" i="3" s="1"/>
  <c r="J99" i="3"/>
  <c r="I99" i="3"/>
  <c r="G99" i="3"/>
  <c r="F99" i="3"/>
  <c r="D99" i="3"/>
  <c r="C99" i="3"/>
  <c r="K98" i="3"/>
  <c r="H98" i="3"/>
  <c r="E98" i="3"/>
  <c r="K97" i="3"/>
  <c r="H97" i="3"/>
  <c r="E97" i="3"/>
  <c r="J96" i="3"/>
  <c r="I96" i="3"/>
  <c r="I95" i="3" s="1"/>
  <c r="G96" i="3"/>
  <c r="G95" i="3" s="1"/>
  <c r="F96" i="3"/>
  <c r="D96" i="3"/>
  <c r="D95" i="3" s="1"/>
  <c r="C96" i="3"/>
  <c r="C95" i="3" s="1"/>
  <c r="K92" i="3"/>
  <c r="H92" i="3"/>
  <c r="E92" i="3"/>
  <c r="J91" i="3"/>
  <c r="J90" i="3" s="1"/>
  <c r="J89" i="3" s="1"/>
  <c r="I91" i="3"/>
  <c r="G91" i="3"/>
  <c r="F91" i="3"/>
  <c r="D91" i="3"/>
  <c r="C91" i="3"/>
  <c r="C90" i="3" s="1"/>
  <c r="G90" i="3"/>
  <c r="G89" i="3" s="1"/>
  <c r="J88" i="3"/>
  <c r="K88" i="3" s="1"/>
  <c r="K87" i="3" s="1"/>
  <c r="K86" i="3" s="1"/>
  <c r="H88" i="3"/>
  <c r="H87" i="3" s="1"/>
  <c r="H86" i="3" s="1"/>
  <c r="E88" i="3"/>
  <c r="E87" i="3" s="1"/>
  <c r="E86" i="3" s="1"/>
  <c r="I87" i="3"/>
  <c r="I86" i="3" s="1"/>
  <c r="G87" i="3"/>
  <c r="G86" i="3" s="1"/>
  <c r="F87" i="3"/>
  <c r="F86" i="3" s="1"/>
  <c r="D87" i="3"/>
  <c r="D86" i="3" s="1"/>
  <c r="C87" i="3"/>
  <c r="C86" i="3" s="1"/>
  <c r="K85" i="3"/>
  <c r="K84" i="3" s="1"/>
  <c r="H85" i="3"/>
  <c r="H84" i="3" s="1"/>
  <c r="E85" i="3"/>
  <c r="E84" i="3" s="1"/>
  <c r="J84" i="3"/>
  <c r="I84" i="3"/>
  <c r="I81" i="3" s="1"/>
  <c r="G84" i="3"/>
  <c r="F84" i="3"/>
  <c r="F81" i="3" s="1"/>
  <c r="D84" i="3"/>
  <c r="C84" i="3"/>
  <c r="J83" i="3"/>
  <c r="G83" i="3"/>
  <c r="H83" i="3" s="1"/>
  <c r="H82" i="3" s="1"/>
  <c r="D83" i="3"/>
  <c r="E83" i="3" s="1"/>
  <c r="E82" i="3" s="1"/>
  <c r="I82" i="3"/>
  <c r="F82" i="3"/>
  <c r="D82" i="3"/>
  <c r="C82" i="3"/>
  <c r="C81" i="3"/>
  <c r="J79" i="3"/>
  <c r="G79" i="3"/>
  <c r="D79" i="3"/>
  <c r="E79" i="3" s="1"/>
  <c r="E78" i="3" s="1"/>
  <c r="E77" i="3" s="1"/>
  <c r="I78" i="3"/>
  <c r="I77" i="3" s="1"/>
  <c r="F78" i="3"/>
  <c r="F77" i="3" s="1"/>
  <c r="D78" i="3"/>
  <c r="D77" i="3" s="1"/>
  <c r="C78" i="3"/>
  <c r="C77" i="3" s="1"/>
  <c r="J76" i="3"/>
  <c r="K76" i="3" s="1"/>
  <c r="K75" i="3" s="1"/>
  <c r="G76" i="3"/>
  <c r="D76" i="3"/>
  <c r="E76" i="3" s="1"/>
  <c r="E75" i="3" s="1"/>
  <c r="I75" i="3"/>
  <c r="F75" i="3"/>
  <c r="C75" i="3"/>
  <c r="K74" i="3"/>
  <c r="K73" i="3" s="1"/>
  <c r="H74" i="3"/>
  <c r="H73" i="3" s="1"/>
  <c r="E74" i="3"/>
  <c r="E73" i="3" s="1"/>
  <c r="J73" i="3"/>
  <c r="I73" i="3"/>
  <c r="G73" i="3"/>
  <c r="F73" i="3"/>
  <c r="D73" i="3"/>
  <c r="C73" i="3"/>
  <c r="K72" i="3"/>
  <c r="K71" i="3" s="1"/>
  <c r="H72" i="3"/>
  <c r="H71" i="3" s="1"/>
  <c r="E72" i="3"/>
  <c r="E71" i="3" s="1"/>
  <c r="J71" i="3"/>
  <c r="I71" i="3"/>
  <c r="G71" i="3"/>
  <c r="F71" i="3"/>
  <c r="D71" i="3"/>
  <c r="C71" i="3"/>
  <c r="K70" i="3"/>
  <c r="K69" i="3" s="1"/>
  <c r="K68" i="3" s="1"/>
  <c r="H70" i="3"/>
  <c r="H69" i="3" s="1"/>
  <c r="E70" i="3"/>
  <c r="E69" i="3" s="1"/>
  <c r="J69" i="3"/>
  <c r="I69" i="3"/>
  <c r="I68" i="3" s="1"/>
  <c r="G69" i="3"/>
  <c r="F69" i="3"/>
  <c r="D69" i="3"/>
  <c r="C69" i="3"/>
  <c r="J66" i="3"/>
  <c r="G66" i="3"/>
  <c r="G65" i="3" s="1"/>
  <c r="E66" i="3"/>
  <c r="I65" i="3"/>
  <c r="F65" i="3"/>
  <c r="E65" i="3"/>
  <c r="D65" i="3"/>
  <c r="C65" i="3"/>
  <c r="K64" i="3"/>
  <c r="H64" i="3"/>
  <c r="E64" i="3"/>
  <c r="J63" i="3"/>
  <c r="I63" i="3"/>
  <c r="G63" i="3"/>
  <c r="F63" i="3"/>
  <c r="D63" i="3"/>
  <c r="C63" i="3"/>
  <c r="J62" i="3"/>
  <c r="J61" i="3" s="1"/>
  <c r="G62" i="3"/>
  <c r="H62" i="3" s="1"/>
  <c r="H61" i="3" s="1"/>
  <c r="E62" i="3"/>
  <c r="E61" i="3" s="1"/>
  <c r="I61" i="3"/>
  <c r="G61" i="3"/>
  <c r="F61" i="3"/>
  <c r="D61" i="3"/>
  <c r="C61" i="3"/>
  <c r="J60" i="3"/>
  <c r="K60" i="3" s="1"/>
  <c r="K59" i="3" s="1"/>
  <c r="G60" i="3"/>
  <c r="G59" i="3" s="1"/>
  <c r="E60" i="3"/>
  <c r="E59" i="3" s="1"/>
  <c r="I59" i="3"/>
  <c r="F59" i="3"/>
  <c r="D59" i="3"/>
  <c r="C59" i="3"/>
  <c r="I56" i="3"/>
  <c r="F56" i="3"/>
  <c r="C56" i="3"/>
  <c r="J55" i="3"/>
  <c r="G55" i="3"/>
  <c r="G56" i="3" s="1"/>
  <c r="D55" i="3"/>
  <c r="E55" i="3" s="1"/>
  <c r="K54" i="3"/>
  <c r="K53" i="3" s="1"/>
  <c r="H54" i="3"/>
  <c r="H53" i="3" s="1"/>
  <c r="E54" i="3"/>
  <c r="E53" i="3" s="1"/>
  <c r="J53" i="3"/>
  <c r="J52" i="3" s="1"/>
  <c r="K52" i="3" s="1"/>
  <c r="K51" i="3" s="1"/>
  <c r="I53" i="3"/>
  <c r="G53" i="3"/>
  <c r="G52" i="3" s="1"/>
  <c r="F53" i="3"/>
  <c r="F50" i="3" s="1"/>
  <c r="F49" i="3" s="1"/>
  <c r="D53" i="3"/>
  <c r="D52" i="3" s="1"/>
  <c r="D51" i="3" s="1"/>
  <c r="C53" i="3"/>
  <c r="J51" i="3"/>
  <c r="J50" i="3" s="1"/>
  <c r="J49" i="3" s="1"/>
  <c r="I51" i="3"/>
  <c r="F51" i="3"/>
  <c r="C51" i="3"/>
  <c r="C50" i="3" s="1"/>
  <c r="C49" i="3" s="1"/>
  <c r="K48" i="3"/>
  <c r="K47" i="3" s="1"/>
  <c r="K46" i="3" s="1"/>
  <c r="H48" i="3"/>
  <c r="E48" i="3"/>
  <c r="E47" i="3" s="1"/>
  <c r="E46" i="3" s="1"/>
  <c r="J47" i="3"/>
  <c r="J46" i="3" s="1"/>
  <c r="I47" i="3"/>
  <c r="I46" i="3" s="1"/>
  <c r="H47" i="3"/>
  <c r="H46" i="3" s="1"/>
  <c r="G47" i="3"/>
  <c r="G46" i="3" s="1"/>
  <c r="F47" i="3"/>
  <c r="F46" i="3" s="1"/>
  <c r="D47" i="3"/>
  <c r="D46" i="3" s="1"/>
  <c r="C47" i="3"/>
  <c r="C46" i="3" s="1"/>
  <c r="K45" i="3"/>
  <c r="K44" i="3" s="1"/>
  <c r="G45" i="3"/>
  <c r="E45" i="3"/>
  <c r="E44" i="3" s="1"/>
  <c r="J44" i="3"/>
  <c r="I44" i="3"/>
  <c r="F44" i="3"/>
  <c r="D44" i="3"/>
  <c r="C44" i="3"/>
  <c r="K43" i="3"/>
  <c r="K42" i="3" s="1"/>
  <c r="F43" i="3"/>
  <c r="F581" i="3" s="1"/>
  <c r="E43" i="3"/>
  <c r="E42" i="3" s="1"/>
  <c r="J42" i="3"/>
  <c r="I42" i="3"/>
  <c r="G42" i="3"/>
  <c r="D42" i="3"/>
  <c r="D41" i="3" s="1"/>
  <c r="C42" i="3"/>
  <c r="K40" i="3"/>
  <c r="K38" i="3" s="1"/>
  <c r="H40" i="3"/>
  <c r="E40" i="3"/>
  <c r="H39" i="3"/>
  <c r="J38" i="3"/>
  <c r="I38" i="3"/>
  <c r="G38" i="3"/>
  <c r="F38" i="3"/>
  <c r="E38" i="3"/>
  <c r="D38" i="3"/>
  <c r="C38" i="3"/>
  <c r="K37" i="3"/>
  <c r="K35" i="3" s="1"/>
  <c r="H37" i="3"/>
  <c r="H35" i="3" s="1"/>
  <c r="H36" i="3"/>
  <c r="J35" i="3"/>
  <c r="I35" i="3"/>
  <c r="G35" i="3"/>
  <c r="F35" i="3"/>
  <c r="E35" i="3"/>
  <c r="D35" i="3"/>
  <c r="C35" i="3"/>
  <c r="K34" i="3"/>
  <c r="K33" i="3" s="1"/>
  <c r="H34" i="3"/>
  <c r="H33" i="3" s="1"/>
  <c r="J33" i="3"/>
  <c r="I33" i="3"/>
  <c r="G33" i="3"/>
  <c r="F33" i="3"/>
  <c r="E33" i="3"/>
  <c r="D33" i="3"/>
  <c r="C33" i="3"/>
  <c r="K32" i="3"/>
  <c r="K31" i="3" s="1"/>
  <c r="H32" i="3"/>
  <c r="H31" i="3" s="1"/>
  <c r="J31" i="3"/>
  <c r="I31" i="3"/>
  <c r="G31" i="3"/>
  <c r="F31" i="3"/>
  <c r="E31" i="3"/>
  <c r="D31" i="3"/>
  <c r="C31" i="3"/>
  <c r="J29" i="3"/>
  <c r="K29" i="3" s="1"/>
  <c r="K28" i="3" s="1"/>
  <c r="G29" i="3"/>
  <c r="H29" i="3" s="1"/>
  <c r="H28" i="3" s="1"/>
  <c r="D29" i="3"/>
  <c r="E29" i="3" s="1"/>
  <c r="E28" i="3" s="1"/>
  <c r="I28" i="3"/>
  <c r="F28" i="3"/>
  <c r="C28" i="3"/>
  <c r="K27" i="3"/>
  <c r="K26" i="3" s="1"/>
  <c r="H27" i="3"/>
  <c r="E27" i="3"/>
  <c r="E26" i="3" s="1"/>
  <c r="J26" i="3"/>
  <c r="I26" i="3"/>
  <c r="H26" i="3"/>
  <c r="G26" i="3"/>
  <c r="F26" i="3"/>
  <c r="D26" i="3"/>
  <c r="C26" i="3"/>
  <c r="K25" i="3"/>
  <c r="K24" i="3" s="1"/>
  <c r="H25" i="3"/>
  <c r="E25" i="3"/>
  <c r="E24" i="3" s="1"/>
  <c r="J24" i="3"/>
  <c r="I24" i="3"/>
  <c r="H24" i="3"/>
  <c r="G24" i="3"/>
  <c r="F24" i="3"/>
  <c r="D24" i="3"/>
  <c r="C24" i="3"/>
  <c r="K23" i="3"/>
  <c r="K22" i="3" s="1"/>
  <c r="H23" i="3"/>
  <c r="H22" i="3" s="1"/>
  <c r="E23" i="3"/>
  <c r="E22" i="3" s="1"/>
  <c r="J22" i="3"/>
  <c r="I22" i="3"/>
  <c r="G22" i="3"/>
  <c r="F22" i="3"/>
  <c r="D22" i="3"/>
  <c r="C22" i="3"/>
  <c r="K21" i="3"/>
  <c r="K20" i="3" s="1"/>
  <c r="H21" i="3"/>
  <c r="E21" i="3"/>
  <c r="E20" i="3" s="1"/>
  <c r="J20" i="3"/>
  <c r="I20" i="3"/>
  <c r="H20" i="3"/>
  <c r="G20" i="3"/>
  <c r="F20" i="3"/>
  <c r="D20" i="3"/>
  <c r="C20" i="3"/>
  <c r="K19" i="3"/>
  <c r="H19" i="3"/>
  <c r="E19" i="3"/>
  <c r="J18" i="3"/>
  <c r="I18" i="3"/>
  <c r="G18" i="3"/>
  <c r="F18" i="3"/>
  <c r="D18" i="3"/>
  <c r="C18" i="3"/>
  <c r="K17" i="3"/>
  <c r="K16" i="3" s="1"/>
  <c r="H17" i="3"/>
  <c r="H16" i="3" s="1"/>
  <c r="E17" i="3"/>
  <c r="E16" i="3" s="1"/>
  <c r="J16" i="3"/>
  <c r="I16" i="3"/>
  <c r="G16" i="3"/>
  <c r="F16" i="3"/>
  <c r="D16" i="3"/>
  <c r="C16" i="3"/>
  <c r="K15" i="3"/>
  <c r="K14" i="3" s="1"/>
  <c r="H15" i="3"/>
  <c r="E15" i="3"/>
  <c r="E14" i="3" s="1"/>
  <c r="J14" i="3"/>
  <c r="I14" i="3"/>
  <c r="H14" i="3"/>
  <c r="G14" i="3"/>
  <c r="F14" i="3"/>
  <c r="D14" i="3"/>
  <c r="C14" i="3"/>
  <c r="K13" i="3"/>
  <c r="K12" i="3" s="1"/>
  <c r="H13" i="3"/>
  <c r="H12" i="3" s="1"/>
  <c r="E13" i="3"/>
  <c r="J12" i="3"/>
  <c r="I12" i="3"/>
  <c r="G12" i="3"/>
  <c r="F12" i="3"/>
  <c r="D12" i="3"/>
  <c r="C12" i="3"/>
  <c r="K11" i="3"/>
  <c r="K10" i="3" s="1"/>
  <c r="H11" i="3"/>
  <c r="E11" i="3"/>
  <c r="E10" i="3" s="1"/>
  <c r="J10" i="3"/>
  <c r="I10" i="3"/>
  <c r="H10" i="3"/>
  <c r="G10" i="3"/>
  <c r="F10" i="3"/>
  <c r="D10" i="3"/>
  <c r="C10" i="3"/>
  <c r="J9" i="3"/>
  <c r="J8" i="3" s="1"/>
  <c r="G9" i="3"/>
  <c r="D9" i="3"/>
  <c r="E9" i="3" s="1"/>
  <c r="I8" i="3"/>
  <c r="F8" i="3"/>
  <c r="C8" i="3"/>
  <c r="E12" i="3" l="1"/>
  <c r="E18" i="3"/>
  <c r="H38" i="3"/>
  <c r="I50" i="3"/>
  <c r="I49" i="3" s="1"/>
  <c r="K108" i="3"/>
  <c r="I137" i="3"/>
  <c r="F186" i="3"/>
  <c r="F174" i="3" s="1"/>
  <c r="F278" i="3"/>
  <c r="F277" i="3" s="1"/>
  <c r="F270" i="3" s="1"/>
  <c r="H384" i="3"/>
  <c r="D509" i="3"/>
  <c r="D508" i="3" s="1"/>
  <c r="E539" i="3"/>
  <c r="E538" i="3" s="1"/>
  <c r="G28" i="3"/>
  <c r="H301" i="3"/>
  <c r="F349" i="3"/>
  <c r="G354" i="3"/>
  <c r="G349" i="3" s="1"/>
  <c r="D380" i="3"/>
  <c r="E380" i="3" s="1"/>
  <c r="K403" i="3"/>
  <c r="K438" i="3"/>
  <c r="H450" i="3"/>
  <c r="D517" i="3"/>
  <c r="H63" i="3"/>
  <c r="C80" i="3"/>
  <c r="H96" i="3"/>
  <c r="H95" i="3" s="1"/>
  <c r="K106" i="3"/>
  <c r="E125" i="3"/>
  <c r="D143" i="3"/>
  <c r="D142" i="3" s="1"/>
  <c r="K143" i="3"/>
  <c r="G165" i="3"/>
  <c r="G164" i="3" s="1"/>
  <c r="C195" i="3"/>
  <c r="I195" i="3"/>
  <c r="K211" i="3"/>
  <c r="G218" i="3"/>
  <c r="G210" i="3" s="1"/>
  <c r="E295" i="3"/>
  <c r="E294" i="3" s="1"/>
  <c r="K312" i="3"/>
  <c r="C316" i="3"/>
  <c r="D316" i="3"/>
  <c r="E316" i="3" s="1"/>
  <c r="D337" i="3"/>
  <c r="D336" i="3" s="1"/>
  <c r="E425" i="3"/>
  <c r="D440" i="3"/>
  <c r="J509" i="3"/>
  <c r="J508" i="3" s="1"/>
  <c r="F517" i="3"/>
  <c r="J562" i="3"/>
  <c r="H56" i="3"/>
  <c r="E63" i="3"/>
  <c r="E58" i="3" s="1"/>
  <c r="E57" i="3" s="1"/>
  <c r="K63" i="3"/>
  <c r="F58" i="3"/>
  <c r="F57" i="3" s="1"/>
  <c r="E108" i="3"/>
  <c r="J110" i="3"/>
  <c r="F122" i="3"/>
  <c r="K133" i="3"/>
  <c r="E154" i="3"/>
  <c r="D306" i="3"/>
  <c r="D305" i="3" s="1"/>
  <c r="C331" i="3"/>
  <c r="C330" i="3" s="1"/>
  <c r="D412" i="3"/>
  <c r="J412" i="3"/>
  <c r="J410" i="3" s="1"/>
  <c r="E415" i="3"/>
  <c r="K415" i="3"/>
  <c r="G461" i="3"/>
  <c r="K477" i="3"/>
  <c r="H499" i="3"/>
  <c r="G562" i="3"/>
  <c r="H106" i="3"/>
  <c r="C179" i="3"/>
  <c r="D8" i="3"/>
  <c r="J28" i="3"/>
  <c r="E91" i="3"/>
  <c r="C110" i="3"/>
  <c r="K112" i="3"/>
  <c r="K111" i="3" s="1"/>
  <c r="E129" i="3"/>
  <c r="K193" i="3"/>
  <c r="D195" i="3"/>
  <c r="C254" i="3"/>
  <c r="D254" i="3"/>
  <c r="D250" i="3" s="1"/>
  <c r="G293" i="3"/>
  <c r="J337" i="3"/>
  <c r="J336" i="3" s="1"/>
  <c r="E352" i="3"/>
  <c r="G380" i="3"/>
  <c r="H380" i="3" s="1"/>
  <c r="K387" i="3"/>
  <c r="K386" i="3" s="1"/>
  <c r="E390" i="3"/>
  <c r="K530" i="3"/>
  <c r="K529" i="3" s="1"/>
  <c r="G550" i="3"/>
  <c r="J59" i="3"/>
  <c r="F68" i="3"/>
  <c r="F67" i="3" s="1"/>
  <c r="G81" i="3"/>
  <c r="G80" i="3" s="1"/>
  <c r="D137" i="3"/>
  <c r="K137" i="3"/>
  <c r="K142" i="3"/>
  <c r="K162" i="3"/>
  <c r="F218" i="3"/>
  <c r="F210" i="3" s="1"/>
  <c r="J218" i="3"/>
  <c r="J210" i="3" s="1"/>
  <c r="F357" i="3"/>
  <c r="H458" i="3"/>
  <c r="J518" i="3"/>
  <c r="K66" i="3"/>
  <c r="K65" i="3" s="1"/>
  <c r="J65" i="3"/>
  <c r="E279" i="3"/>
  <c r="E278" i="3" s="1"/>
  <c r="E277" i="3" s="1"/>
  <c r="C278" i="3"/>
  <c r="C277" i="3" s="1"/>
  <c r="J7" i="3"/>
  <c r="G44" i="3"/>
  <c r="G41" i="3" s="1"/>
  <c r="H45" i="3"/>
  <c r="H44" i="3" s="1"/>
  <c r="C68" i="3"/>
  <c r="C67" i="3" s="1"/>
  <c r="I67" i="3"/>
  <c r="D90" i="3"/>
  <c r="D89" i="3" s="1"/>
  <c r="C122" i="3"/>
  <c r="J179" i="3"/>
  <c r="E206" i="3"/>
  <c r="E205" i="3" s="1"/>
  <c r="E204" i="3" s="1"/>
  <c r="E203" i="3" s="1"/>
  <c r="D205" i="3"/>
  <c r="D204" i="3" s="1"/>
  <c r="D203" i="3" s="1"/>
  <c r="I218" i="3"/>
  <c r="G270" i="3"/>
  <c r="J329" i="3"/>
  <c r="K329" i="3" s="1"/>
  <c r="K326" i="3"/>
  <c r="K325" i="3" s="1"/>
  <c r="K324" i="3" s="1"/>
  <c r="J325" i="3"/>
  <c r="J324" i="3" s="1"/>
  <c r="K333" i="3"/>
  <c r="J331" i="3"/>
  <c r="J330" i="3" s="1"/>
  <c r="F379" i="3"/>
  <c r="K428" i="3"/>
  <c r="K427" i="3" s="1"/>
  <c r="J82" i="3"/>
  <c r="J81" i="3"/>
  <c r="H162" i="3"/>
  <c r="F161" i="3"/>
  <c r="F293" i="3"/>
  <c r="H338" i="3"/>
  <c r="G337" i="3"/>
  <c r="G336" i="3" s="1"/>
  <c r="I7" i="3"/>
  <c r="H18" i="3"/>
  <c r="G58" i="3"/>
  <c r="G57" i="3" s="1"/>
  <c r="K79" i="3"/>
  <c r="K78" i="3" s="1"/>
  <c r="K77" i="3" s="1"/>
  <c r="J78" i="3"/>
  <c r="J77" i="3" s="1"/>
  <c r="G110" i="3"/>
  <c r="H129" i="3"/>
  <c r="H186" i="3"/>
  <c r="D210" i="3"/>
  <c r="G331" i="3"/>
  <c r="G330" i="3" s="1"/>
  <c r="E348" i="3"/>
  <c r="E347" i="3" s="1"/>
  <c r="E346" i="3" s="1"/>
  <c r="E341" i="3" s="1"/>
  <c r="D347" i="3"/>
  <c r="D346" i="3" s="1"/>
  <c r="E367" i="3"/>
  <c r="E364" i="3" s="1"/>
  <c r="E363" i="3" s="1"/>
  <c r="D365" i="3"/>
  <c r="D364" i="3"/>
  <c r="D363" i="3" s="1"/>
  <c r="D357" i="3" s="1"/>
  <c r="H423" i="3"/>
  <c r="F422" i="3"/>
  <c r="E493" i="3"/>
  <c r="C492" i="3"/>
  <c r="K500" i="3"/>
  <c r="I499" i="3"/>
  <c r="K499" i="3" s="1"/>
  <c r="H30" i="3"/>
  <c r="J314" i="3"/>
  <c r="J313" i="3" s="1"/>
  <c r="I331" i="3"/>
  <c r="I386" i="3"/>
  <c r="I374" i="3" s="1"/>
  <c r="E418" i="3"/>
  <c r="C417" i="3"/>
  <c r="E417" i="3" s="1"/>
  <c r="F547" i="3"/>
  <c r="K553" i="3"/>
  <c r="K552" i="3" s="1"/>
  <c r="J552" i="3"/>
  <c r="E14" i="10"/>
  <c r="H125" i="3"/>
  <c r="E127" i="3"/>
  <c r="G137" i="3"/>
  <c r="I186" i="3"/>
  <c r="I174" i="3" s="1"/>
  <c r="I173" i="3" s="1"/>
  <c r="K288" i="3"/>
  <c r="K287" i="3" s="1"/>
  <c r="J287" i="3"/>
  <c r="J284" i="3" s="1"/>
  <c r="J283" i="3" s="1"/>
  <c r="J293" i="3"/>
  <c r="D341" i="3"/>
  <c r="G357" i="3"/>
  <c r="E360" i="3"/>
  <c r="E359" i="3" s="1"/>
  <c r="E358" i="3" s="1"/>
  <c r="H375" i="3"/>
  <c r="E384" i="3"/>
  <c r="I392" i="3"/>
  <c r="K423" i="3"/>
  <c r="I422" i="3"/>
  <c r="K422" i="3" s="1"/>
  <c r="G577" i="3"/>
  <c r="G473" i="3"/>
  <c r="G472" i="3" s="1"/>
  <c r="E477" i="3"/>
  <c r="K555" i="3"/>
  <c r="K554" i="3" s="1"/>
  <c r="F30" i="3"/>
  <c r="K30" i="3"/>
  <c r="I80" i="3"/>
  <c r="I94" i="3"/>
  <c r="K105" i="3"/>
  <c r="K104" i="3" s="1"/>
  <c r="I580" i="3"/>
  <c r="G30" i="3"/>
  <c r="C41" i="3"/>
  <c r="H43" i="3"/>
  <c r="H42" i="3" s="1"/>
  <c r="H41" i="3" s="1"/>
  <c r="I58" i="3"/>
  <c r="I57" i="3" s="1"/>
  <c r="H60" i="3"/>
  <c r="H59" i="3" s="1"/>
  <c r="K62" i="3"/>
  <c r="K61" i="3" s="1"/>
  <c r="K58" i="3" s="1"/>
  <c r="K57" i="3" s="1"/>
  <c r="J75" i="3"/>
  <c r="J68" i="3" s="1"/>
  <c r="J67" i="3" s="1"/>
  <c r="J87" i="3"/>
  <c r="J86" i="3" s="1"/>
  <c r="K96" i="3"/>
  <c r="K95" i="3" s="1"/>
  <c r="H133" i="3"/>
  <c r="D154" i="3"/>
  <c r="G179" i="3"/>
  <c r="F204" i="3"/>
  <c r="F203" i="3" s="1"/>
  <c r="H262" i="3"/>
  <c r="H261" i="3" s="1"/>
  <c r="I293" i="3"/>
  <c r="K295" i="3"/>
  <c r="K294" i="3" s="1"/>
  <c r="E337" i="3"/>
  <c r="E336" i="3" s="1"/>
  <c r="I342" i="3"/>
  <c r="I341" i="3" s="1"/>
  <c r="K343" i="3"/>
  <c r="K342" i="3" s="1"/>
  <c r="K341" i="3" s="1"/>
  <c r="H349" i="3"/>
  <c r="H350" i="3"/>
  <c r="H387" i="3"/>
  <c r="H386" i="3" s="1"/>
  <c r="H401" i="3"/>
  <c r="I412" i="3"/>
  <c r="I410" i="3" s="1"/>
  <c r="K425" i="3"/>
  <c r="K449" i="3"/>
  <c r="K447" i="3" s="1"/>
  <c r="J447" i="3"/>
  <c r="J440" i="3" s="1"/>
  <c r="J434" i="3" s="1"/>
  <c r="F472" i="3"/>
  <c r="F467" i="3" s="1"/>
  <c r="E502" i="3"/>
  <c r="H510" i="3"/>
  <c r="G509" i="3"/>
  <c r="G508" i="3" s="1"/>
  <c r="D554" i="3"/>
  <c r="E555" i="3"/>
  <c r="E554" i="3" s="1"/>
  <c r="H565" i="3"/>
  <c r="E133" i="3"/>
  <c r="I164" i="3"/>
  <c r="C186" i="3"/>
  <c r="C174" i="3" s="1"/>
  <c r="E193" i="3"/>
  <c r="I210" i="3"/>
  <c r="H211" i="3"/>
  <c r="C270" i="3"/>
  <c r="C284" i="3"/>
  <c r="K302" i="3"/>
  <c r="H316" i="3"/>
  <c r="H317" i="3"/>
  <c r="J341" i="3"/>
  <c r="I349" i="3"/>
  <c r="H352" i="3"/>
  <c r="I357" i="3"/>
  <c r="K380" i="3"/>
  <c r="K384" i="3"/>
  <c r="G392" i="3"/>
  <c r="K401" i="3"/>
  <c r="H432" i="3"/>
  <c r="F440" i="3"/>
  <c r="F434" i="3" s="1"/>
  <c r="E462" i="3"/>
  <c r="I461" i="3"/>
  <c r="E465" i="3"/>
  <c r="K465" i="3"/>
  <c r="H475" i="3"/>
  <c r="H500" i="3"/>
  <c r="H539" i="3"/>
  <c r="H538" i="3" s="1"/>
  <c r="K539" i="3"/>
  <c r="K538" i="3" s="1"/>
  <c r="F562" i="3"/>
  <c r="C562" i="3"/>
  <c r="I562" i="3"/>
  <c r="F14" i="10"/>
  <c r="F4" i="10" s="1"/>
  <c r="D30" i="10"/>
  <c r="D4" i="10" s="1"/>
  <c r="K413" i="3"/>
  <c r="K432" i="3"/>
  <c r="E475" i="3"/>
  <c r="E482" i="3"/>
  <c r="G578" i="3"/>
  <c r="D94" i="3"/>
  <c r="I257" i="3"/>
  <c r="I254" i="3" s="1"/>
  <c r="I250" i="3" s="1"/>
  <c r="H254" i="3"/>
  <c r="D270" i="3"/>
  <c r="D75" i="3"/>
  <c r="D68" i="3" s="1"/>
  <c r="D67" i="3" s="1"/>
  <c r="H91" i="3"/>
  <c r="H112" i="3"/>
  <c r="H111" i="3" s="1"/>
  <c r="H110" i="3" s="1"/>
  <c r="H161" i="3"/>
  <c r="E179" i="3"/>
  <c r="H200" i="3"/>
  <c r="H199" i="3" s="1"/>
  <c r="H195" i="3" s="1"/>
  <c r="H245" i="3"/>
  <c r="E254" i="3"/>
  <c r="E288" i="3"/>
  <c r="E287" i="3" s="1"/>
  <c r="E284" i="3" s="1"/>
  <c r="E283" i="3" s="1"/>
  <c r="G312" i="3"/>
  <c r="H312" i="3" s="1"/>
  <c r="D325" i="3"/>
  <c r="D324" i="3" s="1"/>
  <c r="D329" i="3"/>
  <c r="E329" i="3" s="1"/>
  <c r="C341" i="3"/>
  <c r="C357" i="3"/>
  <c r="K436" i="3"/>
  <c r="E503" i="3"/>
  <c r="H506" i="3"/>
  <c r="E518" i="3"/>
  <c r="H519" i="3"/>
  <c r="H530" i="3"/>
  <c r="H529" i="3" s="1"/>
  <c r="K18" i="3"/>
  <c r="E81" i="3"/>
  <c r="E80" i="3" s="1"/>
  <c r="G104" i="3"/>
  <c r="J122" i="3"/>
  <c r="H127" i="3"/>
  <c r="G142" i="3"/>
  <c r="I142" i="3"/>
  <c r="I179" i="3"/>
  <c r="H204" i="3"/>
  <c r="H203" i="3" s="1"/>
  <c r="K218" i="3"/>
  <c r="K210" i="3" s="1"/>
  <c r="E218" i="3"/>
  <c r="K230" i="3"/>
  <c r="D284" i="3"/>
  <c r="D283" i="3" s="1"/>
  <c r="E328" i="3"/>
  <c r="E325" i="3" s="1"/>
  <c r="E324" i="3" s="1"/>
  <c r="E343" i="3"/>
  <c r="E342" i="3" s="1"/>
  <c r="D410" i="3"/>
  <c r="H474" i="3"/>
  <c r="H518" i="3"/>
  <c r="J517" i="3"/>
  <c r="K9" i="3"/>
  <c r="F42" i="3"/>
  <c r="F41" i="3" s="1"/>
  <c r="K41" i="3"/>
  <c r="H55" i="3"/>
  <c r="C58" i="3"/>
  <c r="C57" i="3" s="1"/>
  <c r="F80" i="3"/>
  <c r="D81" i="3"/>
  <c r="D80" i="3" s="1"/>
  <c r="F95" i="3"/>
  <c r="J95" i="3"/>
  <c r="J94" i="3" s="1"/>
  <c r="E102" i="3"/>
  <c r="E101" i="3" s="1"/>
  <c r="J105" i="3"/>
  <c r="J575" i="3" s="1"/>
  <c r="E143" i="3"/>
  <c r="E142" i="3" s="1"/>
  <c r="J154" i="3"/>
  <c r="G174" i="3"/>
  <c r="J195" i="3"/>
  <c r="C204" i="3"/>
  <c r="C203" i="3" s="1"/>
  <c r="H295" i="3"/>
  <c r="H294" i="3" s="1"/>
  <c r="H293" i="3" s="1"/>
  <c r="D312" i="3"/>
  <c r="C305" i="3"/>
  <c r="E314" i="3"/>
  <c r="E313" i="3" s="1"/>
  <c r="I417" i="3"/>
  <c r="K417" i="3" s="1"/>
  <c r="D434" i="3"/>
  <c r="K441" i="3"/>
  <c r="K440" i="3" s="1"/>
  <c r="K442" i="3"/>
  <c r="C461" i="3"/>
  <c r="E461" i="3" s="1"/>
  <c r="K469" i="3"/>
  <c r="H505" i="3"/>
  <c r="K551" i="3"/>
  <c r="H555" i="3"/>
  <c r="H554" i="3" s="1"/>
  <c r="I547" i="3"/>
  <c r="F7" i="3"/>
  <c r="C7" i="3"/>
  <c r="D28" i="3"/>
  <c r="J30" i="3"/>
  <c r="C30" i="3"/>
  <c r="D30" i="3"/>
  <c r="I41" i="3"/>
  <c r="E52" i="3"/>
  <c r="E51" i="3" s="1"/>
  <c r="D58" i="3"/>
  <c r="D57" i="3" s="1"/>
  <c r="D110" i="3"/>
  <c r="F110" i="3"/>
  <c r="K129" i="3"/>
  <c r="H137" i="3"/>
  <c r="F195" i="3"/>
  <c r="G250" i="3"/>
  <c r="C283" i="3"/>
  <c r="K301" i="3"/>
  <c r="J316" i="3"/>
  <c r="G341" i="3"/>
  <c r="G340" i="3" s="1"/>
  <c r="K350" i="3"/>
  <c r="F386" i="3"/>
  <c r="J386" i="3"/>
  <c r="E432" i="3"/>
  <c r="K434" i="3"/>
  <c r="H465" i="3"/>
  <c r="E500" i="3"/>
  <c r="K509" i="3"/>
  <c r="K508" i="3" s="1"/>
  <c r="C547" i="3"/>
  <c r="H52" i="3"/>
  <c r="H51" i="3" s="1"/>
  <c r="H50" i="3" s="1"/>
  <c r="H49" i="3" s="1"/>
  <c r="G51" i="3"/>
  <c r="G50" i="3" s="1"/>
  <c r="G49" i="3" s="1"/>
  <c r="K67" i="3"/>
  <c r="G94" i="3"/>
  <c r="F90" i="3"/>
  <c r="E96" i="3"/>
  <c r="E95" i="3" s="1"/>
  <c r="C580" i="3"/>
  <c r="C106" i="3"/>
  <c r="K107" i="3"/>
  <c r="K110" i="3"/>
  <c r="G122" i="3"/>
  <c r="I122" i="3"/>
  <c r="D122" i="3"/>
  <c r="F142" i="3"/>
  <c r="H143" i="3"/>
  <c r="H142" i="3" s="1"/>
  <c r="K176" i="3"/>
  <c r="K175" i="3" s="1"/>
  <c r="K179" i="3"/>
  <c r="G195" i="3"/>
  <c r="K196" i="3"/>
  <c r="K195" i="3" s="1"/>
  <c r="K200" i="3"/>
  <c r="E211" i="3"/>
  <c r="C230" i="3"/>
  <c r="C229" i="3" s="1"/>
  <c r="E230" i="3"/>
  <c r="H241" i="3"/>
  <c r="H240" i="3"/>
  <c r="H229" i="3" s="1"/>
  <c r="E243" i="3"/>
  <c r="E240" i="3"/>
  <c r="D581" i="3"/>
  <c r="E266" i="3"/>
  <c r="E265" i="3" s="1"/>
  <c r="D265" i="3"/>
  <c r="K270" i="3"/>
  <c r="K475" i="3"/>
  <c r="I472" i="3"/>
  <c r="I467" i="3" s="1"/>
  <c r="C164" i="3"/>
  <c r="E165" i="3"/>
  <c r="E164" i="3" s="1"/>
  <c r="J574" i="3"/>
  <c r="J187" i="3"/>
  <c r="J186" i="3" s="1"/>
  <c r="J174" i="3" s="1"/>
  <c r="K188" i="3"/>
  <c r="K187" i="3" s="1"/>
  <c r="K186" i="3" s="1"/>
  <c r="K206" i="3"/>
  <c r="K205" i="3" s="1"/>
  <c r="K204" i="3" s="1"/>
  <c r="K203" i="3" s="1"/>
  <c r="J205" i="3"/>
  <c r="J204" i="3" s="1"/>
  <c r="J203" i="3" s="1"/>
  <c r="K246" i="3"/>
  <c r="K245" i="3"/>
  <c r="H288" i="3"/>
  <c r="H287" i="3" s="1"/>
  <c r="H284" i="3" s="1"/>
  <c r="H283" i="3" s="1"/>
  <c r="G287" i="3"/>
  <c r="J365" i="3"/>
  <c r="J364" i="3"/>
  <c r="J363" i="3" s="1"/>
  <c r="J357" i="3" s="1"/>
  <c r="K367" i="3"/>
  <c r="G572" i="3"/>
  <c r="G8" i="3"/>
  <c r="H9" i="3"/>
  <c r="E30" i="3"/>
  <c r="I30" i="3"/>
  <c r="J41" i="3"/>
  <c r="D56" i="3"/>
  <c r="E56" i="3" s="1"/>
  <c r="H81" i="3"/>
  <c r="H80" i="3" s="1"/>
  <c r="I105" i="3"/>
  <c r="I104" i="3" s="1"/>
  <c r="I93" i="3" s="1"/>
  <c r="C137" i="3"/>
  <c r="J142" i="3"/>
  <c r="J121" i="3" s="1"/>
  <c r="J164" i="3"/>
  <c r="H176" i="3"/>
  <c r="H175" i="3" s="1"/>
  <c r="H174" i="3" s="1"/>
  <c r="D179" i="3"/>
  <c r="H179" i="3"/>
  <c r="D574" i="3"/>
  <c r="E188" i="3"/>
  <c r="E187" i="3" s="1"/>
  <c r="E186" i="3" s="1"/>
  <c r="E174" i="3" s="1"/>
  <c r="E173" i="3" s="1"/>
  <c r="H218" i="3"/>
  <c r="F572" i="3"/>
  <c r="F252" i="3"/>
  <c r="K257" i="3"/>
  <c r="K254" i="3" s="1"/>
  <c r="E262" i="3"/>
  <c r="E261" i="3" s="1"/>
  <c r="I581" i="3"/>
  <c r="K276" i="3"/>
  <c r="K275" i="3" s="1"/>
  <c r="K274" i="3" s="1"/>
  <c r="H306" i="3"/>
  <c r="K306" i="3"/>
  <c r="D382" i="3"/>
  <c r="E382" i="3" s="1"/>
  <c r="E383" i="3"/>
  <c r="E50" i="3"/>
  <c r="E49" i="3" s="1"/>
  <c r="D50" i="3"/>
  <c r="D49" i="3" s="1"/>
  <c r="E68" i="3"/>
  <c r="E67" i="3" s="1"/>
  <c r="H76" i="3"/>
  <c r="H75" i="3" s="1"/>
  <c r="H68" i="3" s="1"/>
  <c r="G75" i="3"/>
  <c r="G68" i="3" s="1"/>
  <c r="E8" i="3"/>
  <c r="E7" i="3" s="1"/>
  <c r="K8" i="3"/>
  <c r="K7" i="3" s="1"/>
  <c r="E41" i="3"/>
  <c r="K55" i="3"/>
  <c r="K50" i="3" s="1"/>
  <c r="K49" i="3" s="1"/>
  <c r="J56" i="3"/>
  <c r="K56" i="3" s="1"/>
  <c r="H66" i="3"/>
  <c r="H65" i="3" s="1"/>
  <c r="H79" i="3"/>
  <c r="H78" i="3" s="1"/>
  <c r="H77" i="3" s="1"/>
  <c r="G78" i="3"/>
  <c r="G77" i="3" s="1"/>
  <c r="K83" i="3"/>
  <c r="C89" i="3"/>
  <c r="I90" i="3"/>
  <c r="K91" i="3"/>
  <c r="C101" i="3"/>
  <c r="C94" i="3" s="1"/>
  <c r="F101" i="3"/>
  <c r="F94" i="3" s="1"/>
  <c r="H102" i="3"/>
  <c r="K102" i="3"/>
  <c r="K101" i="3" s="1"/>
  <c r="F105" i="3"/>
  <c r="F104" i="3" s="1"/>
  <c r="D575" i="3"/>
  <c r="D104" i="3"/>
  <c r="D93" i="3" s="1"/>
  <c r="H105" i="3"/>
  <c r="H104" i="3" s="1"/>
  <c r="E107" i="3"/>
  <c r="E112" i="3"/>
  <c r="E111" i="3" s="1"/>
  <c r="E110" i="3" s="1"/>
  <c r="E122" i="3"/>
  <c r="K125" i="3"/>
  <c r="E126" i="3"/>
  <c r="C142" i="3"/>
  <c r="C154" i="3"/>
  <c r="G154" i="3"/>
  <c r="K154" i="3"/>
  <c r="F154" i="3"/>
  <c r="K161" i="3"/>
  <c r="E162" i="3"/>
  <c r="D187" i="3"/>
  <c r="D186" i="3" s="1"/>
  <c r="K241" i="3"/>
  <c r="K240" i="3"/>
  <c r="E252" i="3"/>
  <c r="E251" i="3" s="1"/>
  <c r="C251" i="3"/>
  <c r="J251" i="3"/>
  <c r="K252" i="3"/>
  <c r="K251" i="3" s="1"/>
  <c r="H270" i="3"/>
  <c r="J270" i="3"/>
  <c r="I284" i="3"/>
  <c r="I283" i="3" s="1"/>
  <c r="J354" i="3"/>
  <c r="J349" i="3" s="1"/>
  <c r="K355" i="3"/>
  <c r="K354" i="3" s="1"/>
  <c r="I316" i="3"/>
  <c r="K316" i="3" s="1"/>
  <c r="K317" i="3"/>
  <c r="H326" i="3"/>
  <c r="H325" i="3" s="1"/>
  <c r="H324" i="3" s="1"/>
  <c r="G325" i="3"/>
  <c r="G324" i="3" s="1"/>
  <c r="E355" i="3"/>
  <c r="E354" i="3" s="1"/>
  <c r="D354" i="3"/>
  <c r="H468" i="3"/>
  <c r="C218" i="3"/>
  <c r="C210" i="3" s="1"/>
  <c r="C582" i="3"/>
  <c r="D331" i="3"/>
  <c r="D330" i="3" s="1"/>
  <c r="E333" i="3"/>
  <c r="I336" i="3"/>
  <c r="K337" i="3"/>
  <c r="K336" i="3" s="1"/>
  <c r="K381" i="3"/>
  <c r="D392" i="3"/>
  <c r="D580" i="3" s="1"/>
  <c r="J392" i="3"/>
  <c r="J580" i="3" s="1"/>
  <c r="K393" i="3"/>
  <c r="C468" i="3"/>
  <c r="E469" i="3"/>
  <c r="H469" i="3"/>
  <c r="K482" i="3"/>
  <c r="C508" i="3"/>
  <c r="E509" i="3"/>
  <c r="E508" i="3" s="1"/>
  <c r="G329" i="3"/>
  <c r="H329" i="3" s="1"/>
  <c r="K468" i="3"/>
  <c r="D572" i="3"/>
  <c r="G82" i="3"/>
  <c r="H107" i="3"/>
  <c r="D176" i="3"/>
  <c r="D175" i="3" s="1"/>
  <c r="G574" i="3"/>
  <c r="G205" i="3"/>
  <c r="G204" i="3" s="1"/>
  <c r="G203" i="3" s="1"/>
  <c r="F230" i="3"/>
  <c r="F229" i="3" s="1"/>
  <c r="J230" i="3"/>
  <c r="J229" i="3" s="1"/>
  <c r="E248" i="3"/>
  <c r="E245" i="3"/>
  <c r="F254" i="3"/>
  <c r="J254" i="3"/>
  <c r="J581" i="3"/>
  <c r="J265" i="3"/>
  <c r="K266" i="3"/>
  <c r="K265" i="3" s="1"/>
  <c r="J262" i="3"/>
  <c r="J261" i="3" s="1"/>
  <c r="E270" i="3"/>
  <c r="K286" i="3"/>
  <c r="K285" i="3" s="1"/>
  <c r="K284" i="3" s="1"/>
  <c r="K283" i="3" s="1"/>
  <c r="D293" i="3"/>
  <c r="C301" i="3"/>
  <c r="E302" i="3"/>
  <c r="H302" i="3"/>
  <c r="F313" i="3"/>
  <c r="F305" i="3" s="1"/>
  <c r="I313" i="3"/>
  <c r="H315" i="3"/>
  <c r="G314" i="3"/>
  <c r="G313" i="3" s="1"/>
  <c r="G305" i="3" s="1"/>
  <c r="I330" i="3"/>
  <c r="H332" i="3"/>
  <c r="F331" i="3"/>
  <c r="H343" i="3"/>
  <c r="H342" i="3" s="1"/>
  <c r="H341" i="3" s="1"/>
  <c r="H340" i="3" s="1"/>
  <c r="F342" i="3"/>
  <c r="F341" i="3" s="1"/>
  <c r="F340" i="3" s="1"/>
  <c r="E350" i="3"/>
  <c r="C349" i="3"/>
  <c r="E365" i="3"/>
  <c r="H367" i="3"/>
  <c r="H364" i="3" s="1"/>
  <c r="H363" i="3" s="1"/>
  <c r="H357" i="3" s="1"/>
  <c r="G365" i="3"/>
  <c r="E375" i="3"/>
  <c r="C379" i="3"/>
  <c r="C374" i="3" s="1"/>
  <c r="J382" i="3"/>
  <c r="J379" i="3" s="1"/>
  <c r="D386" i="3"/>
  <c r="E387" i="3"/>
  <c r="E386" i="3" s="1"/>
  <c r="F392" i="3"/>
  <c r="H393" i="3"/>
  <c r="D579" i="3"/>
  <c r="D457" i="3"/>
  <c r="E458" i="3"/>
  <c r="E579" i="3" s="1"/>
  <c r="E497" i="3"/>
  <c r="C496" i="3"/>
  <c r="E496" i="3" s="1"/>
  <c r="E550" i="3"/>
  <c r="K550" i="3"/>
  <c r="E557" i="3"/>
  <c r="E556" i="3" s="1"/>
  <c r="D578" i="3"/>
  <c r="C572" i="3"/>
  <c r="I572" i="3"/>
  <c r="I582" i="3"/>
  <c r="K412" i="3"/>
  <c r="G422" i="3"/>
  <c r="H422" i="3" s="1"/>
  <c r="H425" i="3"/>
  <c r="J577" i="3"/>
  <c r="J473" i="3"/>
  <c r="K474" i="3"/>
  <c r="J491" i="3"/>
  <c r="J481" i="3" s="1"/>
  <c r="K492" i="3"/>
  <c r="E253" i="3"/>
  <c r="K253" i="3"/>
  <c r="G581" i="3"/>
  <c r="I278" i="3"/>
  <c r="I277" i="3" s="1"/>
  <c r="I270" i="3" s="1"/>
  <c r="G285" i="3"/>
  <c r="K311" i="3"/>
  <c r="F582" i="3"/>
  <c r="H337" i="3"/>
  <c r="H336" i="3" s="1"/>
  <c r="D349" i="3"/>
  <c r="K352" i="3"/>
  <c r="H383" i="3"/>
  <c r="G382" i="3"/>
  <c r="E393" i="3"/>
  <c r="G412" i="3"/>
  <c r="H413" i="3"/>
  <c r="F417" i="3"/>
  <c r="H418" i="3"/>
  <c r="C422" i="3"/>
  <c r="E422" i="3" s="1"/>
  <c r="E423" i="3"/>
  <c r="E429" i="3"/>
  <c r="C428" i="3"/>
  <c r="H438" i="3"/>
  <c r="D467" i="3"/>
  <c r="G491" i="3"/>
  <c r="G481" i="3" s="1"/>
  <c r="F492" i="3"/>
  <c r="H493" i="3"/>
  <c r="K493" i="3"/>
  <c r="D491" i="3"/>
  <c r="D481" i="3" s="1"/>
  <c r="C412" i="3"/>
  <c r="E413" i="3"/>
  <c r="I434" i="3"/>
  <c r="G440" i="3"/>
  <c r="G434" i="3" s="1"/>
  <c r="G448" i="3"/>
  <c r="H448" i="3" s="1"/>
  <c r="H449" i="3"/>
  <c r="H447" i="3" s="1"/>
  <c r="H457" i="3"/>
  <c r="G456" i="3"/>
  <c r="G455" i="3" s="1"/>
  <c r="G454" i="3" s="1"/>
  <c r="J461" i="3"/>
  <c r="D577" i="3"/>
  <c r="E474" i="3"/>
  <c r="E492" i="3"/>
  <c r="K549" i="3"/>
  <c r="K548" i="3" s="1"/>
  <c r="J548" i="3"/>
  <c r="H574" i="3"/>
  <c r="F428" i="3"/>
  <c r="H428" i="3" s="1"/>
  <c r="H427" i="3" s="1"/>
  <c r="H429" i="3"/>
  <c r="K429" i="3"/>
  <c r="C440" i="3"/>
  <c r="C434" i="3" s="1"/>
  <c r="E441" i="3"/>
  <c r="E440" i="3" s="1"/>
  <c r="H441" i="3"/>
  <c r="E450" i="3"/>
  <c r="I455" i="3"/>
  <c r="J579" i="3"/>
  <c r="J457" i="3"/>
  <c r="K458" i="3"/>
  <c r="K579" i="3" s="1"/>
  <c r="F461" i="3"/>
  <c r="H461" i="3" s="1"/>
  <c r="H462" i="3"/>
  <c r="K462" i="3"/>
  <c r="C472" i="3"/>
  <c r="E472" i="3" s="1"/>
  <c r="E473" i="3"/>
  <c r="F496" i="3"/>
  <c r="H496" i="3" s="1"/>
  <c r="H497" i="3"/>
  <c r="K497" i="3"/>
  <c r="I517" i="3"/>
  <c r="K518" i="3"/>
  <c r="H579" i="3"/>
  <c r="K577" i="3"/>
  <c r="I502" i="3"/>
  <c r="K503" i="3"/>
  <c r="K505" i="3"/>
  <c r="H523" i="3"/>
  <c r="G517" i="3"/>
  <c r="I543" i="3"/>
  <c r="H562" i="3"/>
  <c r="H502" i="3"/>
  <c r="E506" i="3"/>
  <c r="D547" i="3"/>
  <c r="E549" i="3"/>
  <c r="E548" i="3" s="1"/>
  <c r="K557" i="3"/>
  <c r="K556" i="3" s="1"/>
  <c r="J556" i="3"/>
  <c r="D562" i="3"/>
  <c r="D543" i="3" s="1"/>
  <c r="E565" i="3"/>
  <c r="E562" i="3" s="1"/>
  <c r="E530" i="3"/>
  <c r="E529" i="3" s="1"/>
  <c r="G580" i="3"/>
  <c r="H553" i="3"/>
  <c r="G552" i="3"/>
  <c r="E570" i="3"/>
  <c r="E30" i="10"/>
  <c r="J578" i="3"/>
  <c r="H503" i="3"/>
  <c r="K506" i="3"/>
  <c r="G548" i="3"/>
  <c r="H549" i="3"/>
  <c r="H548" i="3" s="1"/>
  <c r="G556" i="3"/>
  <c r="K565" i="3"/>
  <c r="K562" i="3" s="1"/>
  <c r="E4" i="10" l="1"/>
  <c r="C250" i="3"/>
  <c r="E89" i="3"/>
  <c r="J305" i="3"/>
  <c r="D7" i="3"/>
  <c r="H165" i="3"/>
  <c r="H164" i="3" s="1"/>
  <c r="G93" i="3"/>
  <c r="F374" i="3"/>
  <c r="E306" i="3"/>
  <c r="E305" i="3" s="1"/>
  <c r="F173" i="3"/>
  <c r="K578" i="3"/>
  <c r="H122" i="3"/>
  <c r="E357" i="3"/>
  <c r="J58" i="3"/>
  <c r="J57" i="3" s="1"/>
  <c r="D121" i="3"/>
  <c r="C454" i="3"/>
  <c r="K314" i="3"/>
  <c r="K313" i="3" s="1"/>
  <c r="E547" i="3"/>
  <c r="D340" i="3"/>
  <c r="E572" i="3"/>
  <c r="H392" i="3"/>
  <c r="H581" i="3"/>
  <c r="H210" i="3"/>
  <c r="J6" i="3"/>
  <c r="G7" i="3"/>
  <c r="J104" i="3"/>
  <c r="K293" i="3"/>
  <c r="J80" i="3"/>
  <c r="H472" i="3"/>
  <c r="D209" i="3"/>
  <c r="H58" i="3"/>
  <c r="H57" i="3" s="1"/>
  <c r="E103" i="3"/>
  <c r="E577" i="3" s="1"/>
  <c r="I340" i="3"/>
  <c r="F543" i="3"/>
  <c r="J582" i="3"/>
  <c r="H440" i="3"/>
  <c r="H434" i="3" s="1"/>
  <c r="E517" i="3"/>
  <c r="C173" i="3"/>
  <c r="H509" i="3"/>
  <c r="H508" i="3" s="1"/>
  <c r="K517" i="3"/>
  <c r="G379" i="3"/>
  <c r="K331" i="3"/>
  <c r="K330" i="3" s="1"/>
  <c r="K122" i="3"/>
  <c r="K94" i="3"/>
  <c r="K93" i="3" s="1"/>
  <c r="I121" i="3"/>
  <c r="D6" i="3"/>
  <c r="D5" i="3" s="1"/>
  <c r="D582" i="3"/>
  <c r="I209" i="3"/>
  <c r="E90" i="3"/>
  <c r="G6" i="3"/>
  <c r="K582" i="3"/>
  <c r="K410" i="3"/>
  <c r="E312" i="3"/>
  <c r="E582" i="3" s="1"/>
  <c r="G467" i="3"/>
  <c r="H467" i="3" s="1"/>
  <c r="K6" i="3"/>
  <c r="I6" i="3"/>
  <c r="G173" i="3"/>
  <c r="G121" i="3"/>
  <c r="G573" i="3" s="1"/>
  <c r="C543" i="3"/>
  <c r="C6" i="3"/>
  <c r="C5" i="3" s="1"/>
  <c r="F6" i="3"/>
  <c r="J93" i="3"/>
  <c r="H473" i="3"/>
  <c r="H517" i="3"/>
  <c r="H456" i="3"/>
  <c r="H455" i="3" s="1"/>
  <c r="I454" i="3"/>
  <c r="E434" i="3"/>
  <c r="K461" i="3"/>
  <c r="D269" i="3"/>
  <c r="L270" i="3" s="1"/>
  <c r="C121" i="3"/>
  <c r="C573" i="3" s="1"/>
  <c r="C583" i="3" s="1"/>
  <c r="H454" i="3"/>
  <c r="J269" i="3"/>
  <c r="N270" i="3" s="1"/>
  <c r="H173" i="3"/>
  <c r="J173" i="3"/>
  <c r="E210" i="3"/>
  <c r="F121" i="3"/>
  <c r="E94" i="3"/>
  <c r="H580" i="3"/>
  <c r="I305" i="3"/>
  <c r="I269" i="3" s="1"/>
  <c r="K581" i="3"/>
  <c r="G67" i="3"/>
  <c r="K229" i="3"/>
  <c r="G209" i="3"/>
  <c r="I373" i="3"/>
  <c r="F454" i="3"/>
  <c r="G284" i="3"/>
  <c r="G283" i="3" s="1"/>
  <c r="G269" i="3" s="1"/>
  <c r="M270" i="3" s="1"/>
  <c r="J572" i="3"/>
  <c r="C209" i="3"/>
  <c r="E250" i="3"/>
  <c r="F93" i="3"/>
  <c r="J5" i="3"/>
  <c r="J374" i="3"/>
  <c r="J373" i="3" s="1"/>
  <c r="K379" i="3"/>
  <c r="K374" i="3" s="1"/>
  <c r="G374" i="3"/>
  <c r="H379" i="3"/>
  <c r="H374" i="3" s="1"/>
  <c r="K349" i="3"/>
  <c r="J340" i="3"/>
  <c r="E543" i="3"/>
  <c r="J573" i="3"/>
  <c r="J120" i="3"/>
  <c r="F491" i="3"/>
  <c r="H492" i="3"/>
  <c r="H417" i="3"/>
  <c r="F410" i="3"/>
  <c r="J472" i="3"/>
  <c r="J467" i="3" s="1"/>
  <c r="K467" i="3" s="1"/>
  <c r="K473" i="3"/>
  <c r="H331" i="3"/>
  <c r="H330" i="3" s="1"/>
  <c r="F330" i="3"/>
  <c r="F269" i="3" s="1"/>
  <c r="G5" i="3"/>
  <c r="H314" i="3"/>
  <c r="H313" i="3" s="1"/>
  <c r="H305" i="3" s="1"/>
  <c r="K82" i="3"/>
  <c r="K81" i="3"/>
  <c r="K80" i="3" s="1"/>
  <c r="D379" i="3"/>
  <c r="D374" i="3" s="1"/>
  <c r="D373" i="3" s="1"/>
  <c r="K262" i="3"/>
  <c r="K261" i="3" s="1"/>
  <c r="F251" i="3"/>
  <c r="F250" i="3" s="1"/>
  <c r="F209" i="3" s="1"/>
  <c r="H252" i="3"/>
  <c r="H251" i="3" s="1"/>
  <c r="H250" i="3" s="1"/>
  <c r="H209" i="3" s="1"/>
  <c r="K457" i="3"/>
  <c r="J456" i="3"/>
  <c r="J547" i="3"/>
  <c r="J543" i="3" s="1"/>
  <c r="H412" i="3"/>
  <c r="G410" i="3"/>
  <c r="K382" i="3"/>
  <c r="E574" i="3"/>
  <c r="H582" i="3"/>
  <c r="D456" i="3"/>
  <c r="E457" i="3"/>
  <c r="K574" i="3"/>
  <c r="E392" i="3"/>
  <c r="E580" i="3" s="1"/>
  <c r="C467" i="3"/>
  <c r="E467" i="3" s="1"/>
  <c r="E468" i="3"/>
  <c r="F580" i="3"/>
  <c r="E331" i="3"/>
  <c r="E330" i="3" s="1"/>
  <c r="J250" i="3"/>
  <c r="J209" i="3" s="1"/>
  <c r="K572" i="3"/>
  <c r="K392" i="3"/>
  <c r="K580" i="3" s="1"/>
  <c r="K174" i="3"/>
  <c r="K173" i="3" s="1"/>
  <c r="D573" i="3"/>
  <c r="D583" i="3" s="1"/>
  <c r="D120" i="3"/>
  <c r="F89" i="3"/>
  <c r="H89" i="3" s="1"/>
  <c r="H90" i="3"/>
  <c r="E349" i="3"/>
  <c r="E340" i="3" s="1"/>
  <c r="C340" i="3"/>
  <c r="K340" i="3"/>
  <c r="K364" i="3"/>
  <c r="K363" i="3" s="1"/>
  <c r="K357" i="3" s="1"/>
  <c r="K365" i="3"/>
  <c r="H67" i="3"/>
  <c r="C491" i="3"/>
  <c r="C293" i="3"/>
  <c r="C269" i="3" s="1"/>
  <c r="E301" i="3"/>
  <c r="E293" i="3" s="1"/>
  <c r="E269" i="3" s="1"/>
  <c r="D174" i="3"/>
  <c r="D173" i="3" s="1"/>
  <c r="H382" i="3"/>
  <c r="K250" i="3"/>
  <c r="K209" i="3" s="1"/>
  <c r="K502" i="3"/>
  <c r="I491" i="3"/>
  <c r="G547" i="3"/>
  <c r="G543" i="3" s="1"/>
  <c r="H552" i="3"/>
  <c r="H547" i="3" s="1"/>
  <c r="H543" i="3" s="1"/>
  <c r="H578" i="3"/>
  <c r="K547" i="3"/>
  <c r="K543" i="3" s="1"/>
  <c r="G582" i="3"/>
  <c r="C410" i="3"/>
  <c r="E410" i="3" s="1"/>
  <c r="E412" i="3"/>
  <c r="E428" i="3"/>
  <c r="C427" i="3"/>
  <c r="E427" i="3" s="1"/>
  <c r="E578" i="3"/>
  <c r="E379" i="3"/>
  <c r="E374" i="3" s="1"/>
  <c r="H103" i="3"/>
  <c r="H577" i="3" s="1"/>
  <c r="H101" i="3"/>
  <c r="H94" i="3" s="1"/>
  <c r="H93" i="3" s="1"/>
  <c r="I89" i="3"/>
  <c r="K89" i="3" s="1"/>
  <c r="K90" i="3"/>
  <c r="E6" i="3"/>
  <c r="E5" i="3" s="1"/>
  <c r="K305" i="3"/>
  <c r="K269" i="3" s="1"/>
  <c r="H572" i="3"/>
  <c r="H8" i="3"/>
  <c r="H7" i="3" s="1"/>
  <c r="H6" i="3" s="1"/>
  <c r="H365" i="3"/>
  <c r="E581" i="3"/>
  <c r="E229" i="3"/>
  <c r="I573" i="3"/>
  <c r="I583" i="3" s="1"/>
  <c r="I586" i="3" s="1"/>
  <c r="K121" i="3"/>
  <c r="I120" i="3"/>
  <c r="C105" i="3"/>
  <c r="C104" i="3" s="1"/>
  <c r="C93" i="3" s="1"/>
  <c r="E106" i="3"/>
  <c r="E105" i="3" s="1"/>
  <c r="E104" i="3" s="1"/>
  <c r="F373" i="3" l="1"/>
  <c r="E209" i="3"/>
  <c r="E121" i="3"/>
  <c r="E120" i="3" s="1"/>
  <c r="G583" i="3"/>
  <c r="G586" i="3" s="1"/>
  <c r="H121" i="3"/>
  <c r="H120" i="3" s="1"/>
  <c r="G120" i="3"/>
  <c r="C120" i="3"/>
  <c r="F120" i="3"/>
  <c r="J583" i="3"/>
  <c r="J586" i="3" s="1"/>
  <c r="F573" i="3"/>
  <c r="F583" i="3" s="1"/>
  <c r="F586" i="3" s="1"/>
  <c r="H269" i="3"/>
  <c r="K5" i="3"/>
  <c r="K472" i="3"/>
  <c r="K373" i="3"/>
  <c r="E93" i="3"/>
  <c r="H5" i="3"/>
  <c r="I5" i="3"/>
  <c r="G373" i="3"/>
  <c r="H587" i="3"/>
  <c r="H594" i="3"/>
  <c r="E373" i="3"/>
  <c r="H491" i="3"/>
  <c r="F481" i="3"/>
  <c r="H481" i="3" s="1"/>
  <c r="E587" i="3"/>
  <c r="E594" i="3"/>
  <c r="K594" i="3"/>
  <c r="K587" i="3"/>
  <c r="F5" i="3"/>
  <c r="H573" i="3"/>
  <c r="H583" i="3" s="1"/>
  <c r="H586" i="3" s="1"/>
  <c r="E573" i="3"/>
  <c r="E583" i="3" s="1"/>
  <c r="E586" i="3" s="1"/>
  <c r="E491" i="3"/>
  <c r="C481" i="3"/>
  <c r="E481" i="3" s="1"/>
  <c r="D455" i="3"/>
  <c r="D454" i="3" s="1"/>
  <c r="D569" i="3" s="1"/>
  <c r="E456" i="3"/>
  <c r="E455" i="3" s="1"/>
  <c r="E454" i="3" s="1"/>
  <c r="J455" i="3"/>
  <c r="J454" i="3" s="1"/>
  <c r="J569" i="3" s="1"/>
  <c r="K456" i="3"/>
  <c r="K455" i="3" s="1"/>
  <c r="K454" i="3" s="1"/>
  <c r="C373" i="3"/>
  <c r="K573" i="3"/>
  <c r="K583" i="3" s="1"/>
  <c r="K586" i="3" s="1"/>
  <c r="K120" i="3"/>
  <c r="K491" i="3"/>
  <c r="I481" i="3"/>
  <c r="K481" i="3" s="1"/>
  <c r="H410" i="3"/>
  <c r="H373" i="3" s="1"/>
  <c r="G569" i="3"/>
  <c r="E569" i="3" l="1"/>
  <c r="H569" i="3"/>
  <c r="H597" i="3" s="1"/>
  <c r="C569" i="3"/>
  <c r="C584" i="3" s="1"/>
  <c r="I569" i="3"/>
  <c r="I584" i="3" s="1"/>
  <c r="K569" i="3"/>
  <c r="E589" i="3"/>
  <c r="E584" i="3"/>
  <c r="E595" i="3"/>
  <c r="E596" i="3" s="1"/>
  <c r="E597" i="3"/>
  <c r="E571" i="3"/>
  <c r="H589" i="3"/>
  <c r="K589" i="3"/>
  <c r="K584" i="3"/>
  <c r="K597" i="3"/>
  <c r="K595" i="3"/>
  <c r="K596" i="3" s="1"/>
  <c r="K571" i="3"/>
  <c r="J597" i="3"/>
  <c r="J571" i="3"/>
  <c r="J584" i="3"/>
  <c r="D584" i="3"/>
  <c r="D571" i="3"/>
  <c r="G584" i="3"/>
  <c r="G571" i="3"/>
  <c r="G597" i="3"/>
  <c r="H588" i="3"/>
  <c r="F569" i="3"/>
  <c r="K588" i="3"/>
  <c r="E588" i="3"/>
  <c r="H595" i="3" l="1"/>
  <c r="H596" i="3" s="1"/>
  <c r="I597" i="3"/>
  <c r="C571" i="3"/>
  <c r="I571" i="3"/>
  <c r="H584" i="3"/>
  <c r="H571" i="3"/>
  <c r="F597" i="3"/>
  <c r="F571" i="3"/>
  <c r="F584" i="3"/>
  <c r="K591" i="3"/>
  <c r="K592" i="3"/>
  <c r="H592" i="3"/>
  <c r="H591" i="3"/>
  <c r="E591" i="3"/>
  <c r="E592" i="3"/>
</calcChain>
</file>

<file path=xl/sharedStrings.xml><?xml version="1.0" encoding="utf-8"?>
<sst xmlns="http://schemas.openxmlformats.org/spreadsheetml/2006/main" count="2412" uniqueCount="1153">
  <si>
    <t>Наименование кода</t>
  </si>
  <si>
    <t>КЦСР</t>
  </si>
  <si>
    <t>ОБ</t>
  </si>
  <si>
    <t>МБ</t>
  </si>
  <si>
    <t>ИТОГО</t>
  </si>
  <si>
    <t>0200000000</t>
  </si>
  <si>
    <t>0210000000</t>
  </si>
  <si>
    <t>0220000000</t>
  </si>
  <si>
    <t>0230000000</t>
  </si>
  <si>
    <t>0240000000</t>
  </si>
  <si>
    <t>0250000000</t>
  </si>
  <si>
    <t>0400000000</t>
  </si>
  <si>
    <t>0400100000</t>
  </si>
  <si>
    <t>0500000000</t>
  </si>
  <si>
    <t>0510000000</t>
  </si>
  <si>
    <t>0520000000</t>
  </si>
  <si>
    <t>0600000000</t>
  </si>
  <si>
    <t>0610000000</t>
  </si>
  <si>
    <t>0630000000</t>
  </si>
  <si>
    <t>11.0.00.0000</t>
  </si>
  <si>
    <t>11.1.00.0000</t>
  </si>
  <si>
    <t>Основное мероприятие "Осуществление полномочий в области градостроительной деятельности"</t>
  </si>
  <si>
    <t>11.1.01.0000</t>
  </si>
  <si>
    <t>11.1.01.20800</t>
  </si>
  <si>
    <t>Основное мероприятие "Организационное обеспечение функционирования отрасли"</t>
  </si>
  <si>
    <t>11.2.00.0000</t>
  </si>
  <si>
    <t>11.2.01.0000</t>
  </si>
  <si>
    <t>11.2.02.0000</t>
  </si>
  <si>
    <t>ДЖКХ</t>
  </si>
  <si>
    <t>Основное мероприятие "Улучшение жилищных условий отдельных категорий граждан"</t>
  </si>
  <si>
    <t>11.3.01.00000</t>
  </si>
  <si>
    <t>12.0.00.00000</t>
  </si>
  <si>
    <t xml:space="preserve">Подпрограмма "Создание условий для обеспечения качественными коммунальными услугами" </t>
  </si>
  <si>
    <t>12.1.00.00000</t>
  </si>
  <si>
    <t>12.1.01.00000</t>
  </si>
  <si>
    <t>Основное мероприятие "Содержание объектов коммунального комплекса"</t>
  </si>
  <si>
    <t>12.1.02.00000</t>
  </si>
  <si>
    <t>Основное мероприятие "Предоставление субсидий организациям коммунального комплекса, предоставляющим коммунальные услуги населению"</t>
  </si>
  <si>
    <t>12.1.03.00000</t>
  </si>
  <si>
    <t xml:space="preserve">Подпрограмма "Создание условий для обеспечения доступности и повышения качества жилищных услуг" </t>
  </si>
  <si>
    <t>12.2.00.00000</t>
  </si>
  <si>
    <t xml:space="preserve"> Основное мероприятие " Поддержка технического состояния жилищного фонда"</t>
  </si>
  <si>
    <t>12.2.01.00000</t>
  </si>
  <si>
    <t>12.2.02.00000</t>
  </si>
  <si>
    <t xml:space="preserve">Подпрограмма "Повышение энергоэффективности в отраслях экономики" </t>
  </si>
  <si>
    <t>12.3.00.00000</t>
  </si>
  <si>
    <t>12.3.01.00000</t>
  </si>
  <si>
    <t>Администрация</t>
  </si>
  <si>
    <t>12.4.00.00000</t>
  </si>
  <si>
    <t>Основное мероприятие "Улучшение санитарного состояния городских территорий"</t>
  </si>
  <si>
    <t>12.4.01.00000</t>
  </si>
  <si>
    <t>Основное мероприятие "Благоустройство и озеленение города"</t>
  </si>
  <si>
    <t xml:space="preserve">Подпрограмма "Обеспечение реализации муниципальной программы"  </t>
  </si>
  <si>
    <t>12.5.00.00000</t>
  </si>
  <si>
    <t>12.5.01.00000</t>
  </si>
  <si>
    <t>Основное мероприятие "Создание условий для деятельности народных дружин"</t>
  </si>
  <si>
    <t>14.2.01.99990</t>
  </si>
  <si>
    <t>1600000000</t>
  </si>
  <si>
    <t>1610000000</t>
  </si>
  <si>
    <t>1610400000</t>
  </si>
  <si>
    <t>1610400590</t>
  </si>
  <si>
    <t>1610500000</t>
  </si>
  <si>
    <t>Администрация (МФЦ)</t>
  </si>
  <si>
    <t>1610502400</t>
  </si>
  <si>
    <t>1620000000</t>
  </si>
  <si>
    <t>1620100000</t>
  </si>
  <si>
    <t>1620200000</t>
  </si>
  <si>
    <t>1620300000</t>
  </si>
  <si>
    <t>1640000000</t>
  </si>
  <si>
    <t>1650000000</t>
  </si>
  <si>
    <t>1650100000</t>
  </si>
  <si>
    <t>1650100590</t>
  </si>
  <si>
    <t>18.0.00.00000</t>
  </si>
  <si>
    <t>Подпрограмма "Транспорт"</t>
  </si>
  <si>
    <t>18.1.00.00000</t>
  </si>
  <si>
    <t>Основное мероприятие "Обеспечение доступности и повышение качества транспортных услуг автомобильным транспортом"</t>
  </si>
  <si>
    <t>18.1.01.00000</t>
  </si>
  <si>
    <t xml:space="preserve">Подпрограмма "Автомобильные дороги" </t>
  </si>
  <si>
    <t>18.2.00.0000</t>
  </si>
  <si>
    <t>18.2.01.00000</t>
  </si>
  <si>
    <t>Основное мероприятие "Обеспечение функционирования сети автомобильных дорог общего пользования местного значения"</t>
  </si>
  <si>
    <t>1900000000</t>
  </si>
  <si>
    <t>1910000000</t>
  </si>
  <si>
    <t>22.0.00.00000</t>
  </si>
  <si>
    <t>22.0.01.99990</t>
  </si>
  <si>
    <t>22.0.03.00000</t>
  </si>
  <si>
    <t>Непрограммные расходы</t>
  </si>
  <si>
    <t>4000000000</t>
  </si>
  <si>
    <t>Резервные средства</t>
  </si>
  <si>
    <t>4000100000</t>
  </si>
  <si>
    <t>Расходы резервных  фондов местных администраций</t>
  </si>
  <si>
    <t>4000120210</t>
  </si>
  <si>
    <t>Руководство и управление в сфере установленных функций</t>
  </si>
  <si>
    <t>Глава муниципального образования</t>
  </si>
  <si>
    <t>Расходы на обеспечение функций органов местного самоуправления</t>
  </si>
  <si>
    <t>4000202040</t>
  </si>
  <si>
    <t>Председатель представительного органа муниципального образования</t>
  </si>
  <si>
    <t>4000202110</t>
  </si>
  <si>
    <t>Депутаты представительного органа муниципального образования</t>
  </si>
  <si>
    <t>4000202120</t>
  </si>
  <si>
    <t>Руководитель контрольно-счётной палаты муниципального образования и его заместители</t>
  </si>
  <si>
    <t>4000202250</t>
  </si>
  <si>
    <t>Условно утвержденные расходы</t>
  </si>
  <si>
    <t>4000200999</t>
  </si>
  <si>
    <t>Реализация функций органов местного самоуправления города, связанных с общегородским управлением</t>
  </si>
  <si>
    <t>Доплата к пенсии муниципальных служащих</t>
  </si>
  <si>
    <t>Прочие выплаты по обязательствам муниципального образования</t>
  </si>
  <si>
    <t>4000320970</t>
  </si>
  <si>
    <t>Итого</t>
  </si>
  <si>
    <t>Дума</t>
  </si>
  <si>
    <t>ДФ</t>
  </si>
  <si>
    <t>администрация</t>
  </si>
  <si>
    <t>ДМИ</t>
  </si>
  <si>
    <t>ДГиЗО</t>
  </si>
  <si>
    <t>КФКиС</t>
  </si>
  <si>
    <t>ДОиМП</t>
  </si>
  <si>
    <t>ДОиМП (Аппарат)</t>
  </si>
  <si>
    <t>Администрация (УПОДОМС)</t>
  </si>
  <si>
    <t>Администрация (аппарат)</t>
  </si>
  <si>
    <t>Дума города</t>
  </si>
  <si>
    <t>ДОиМП(УУиО)</t>
  </si>
  <si>
    <t>Прочие мероприятия органов местного самоуправления</t>
  </si>
  <si>
    <t>Основное мероприятие "Развитие материально-технической базы образовательных организаций"</t>
  </si>
  <si>
    <t>Подпрограмма "Молодёжь Нефтеюганска"</t>
  </si>
  <si>
    <t>Основное мероприятие "Обеспечение функционирования казённого учреждения"</t>
  </si>
  <si>
    <t>Подпрограмма "Обеспечение реализации муниципальной программы"</t>
  </si>
  <si>
    <t>Подпрограмма "Развитие системы массовой физической культуры, подготовки спортивного резерва и спорта высших достижений"</t>
  </si>
  <si>
    <t>Основное мероприятие: "Организация отдыха и оздоровления детей"</t>
  </si>
  <si>
    <t>Основное мероприятие: "Организационное обеспечение функционирования отрасли"</t>
  </si>
  <si>
    <t>КФКиС Аппарат</t>
  </si>
  <si>
    <t xml:space="preserve">Подпрограмма "Профилактика правонарушений" </t>
  </si>
  <si>
    <t xml:space="preserve">Подпрограмма "Организация и обеспечение мероприятий по гражданской обороне, защите населения и территорий города Нефтеюганска от чрезвычайных ситуаций" </t>
  </si>
  <si>
    <t>Подпрограмма "Обеспечение первичных мер пожарной безопасности в городе Нефтеюганске"</t>
  </si>
  <si>
    <t>ККиТ</t>
  </si>
  <si>
    <t xml:space="preserve">Подпрограмма "Совершенствование муниципального управления" </t>
  </si>
  <si>
    <t>Основное мероприятие: "Обеспечение исполнения муниципальных функций администрации"</t>
  </si>
  <si>
    <t>Основное мероприятие: "Повышение качества оказания муниципальных услуг, выполнение других обязательств муниципального образования"</t>
  </si>
  <si>
    <t>Администрация (другие)</t>
  </si>
  <si>
    <t>Подпрограмма "Исполнение отдельных государственных полномочий"</t>
  </si>
  <si>
    <t>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</si>
  <si>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ЗАГС</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</si>
  <si>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</si>
  <si>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"Государственная поддержка развития растениеводства и животноводства, переработки и реализации продукции"</t>
  </si>
  <si>
    <t>Подпрограмма "Развития малого и среднего предпринимательства"</t>
  </si>
  <si>
    <t>Основное мероприятие: "Информационная и финансовая поддержка Субъектов и Организаций, организация мероприятий"</t>
  </si>
  <si>
    <t>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</si>
  <si>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</si>
  <si>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Администрация (Газета Здр.)</t>
  </si>
  <si>
    <t>Основное мероприятие "Строительство (реконструкция), капитальный ремонт и ремонт автомобильных дорог общего пользования местного значения"</t>
  </si>
  <si>
    <t>Подпрограмма "Организация бюджетного процесса в городе Нефтеюганске"</t>
  </si>
  <si>
    <t>Основное мероприятие "Обеспечение деятельности департамента финансов"</t>
  </si>
  <si>
    <t>Основное мероприятие "Обслуживание муниципального долга"</t>
  </si>
  <si>
    <t>Подпрограмма "Управление муниципальным долгом города Нефтеюганска"</t>
  </si>
  <si>
    <t>Основное мероприятие "Оказание финансовой и имущественной поддержки социально ориентированным некоммерческим организациям"</t>
  </si>
  <si>
    <t>0210100000</t>
  </si>
  <si>
    <t>0210200000</t>
  </si>
  <si>
    <t>0210300000</t>
  </si>
  <si>
    <t>0220100000</t>
  </si>
  <si>
    <t>0230100000</t>
  </si>
  <si>
    <t>0240100000</t>
  </si>
  <si>
    <t>0250100000</t>
  </si>
  <si>
    <t>0250200000</t>
  </si>
  <si>
    <t>ДоиМП</t>
  </si>
  <si>
    <t>Упр.опеки</t>
  </si>
  <si>
    <t>2020</t>
  </si>
  <si>
    <t>ДМИ (АУ "НИЦ")</t>
  </si>
  <si>
    <t>12.2.01.20760</t>
  </si>
  <si>
    <t>1650199990</t>
  </si>
  <si>
    <t>14.1.01.99990</t>
  </si>
  <si>
    <t>14.1.01.00000</t>
  </si>
  <si>
    <t>14.1.00.00000</t>
  </si>
  <si>
    <t>14.0.00.00000</t>
  </si>
  <si>
    <t>14.2.00.00000</t>
  </si>
  <si>
    <t>14.2.01.00000</t>
  </si>
  <si>
    <t>12.3.01.20020</t>
  </si>
  <si>
    <t>25.0.00.00000</t>
  </si>
  <si>
    <t>25.0.01.00000</t>
  </si>
  <si>
    <t>25.0.01.61802</t>
  </si>
  <si>
    <t>13.0.00.00000</t>
  </si>
  <si>
    <t>13.1.00.00000</t>
  </si>
  <si>
    <t>13.1.01.00000</t>
  </si>
  <si>
    <t>13.1.02.00000</t>
  </si>
  <si>
    <t>13.2.00.00000</t>
  </si>
  <si>
    <t>23.0.00.00000</t>
  </si>
  <si>
    <t>40.0.03.00000</t>
  </si>
  <si>
    <t>40.0.03.20950</t>
  </si>
  <si>
    <t>40.0.02.00000</t>
  </si>
  <si>
    <t>40.0.02.02030</t>
  </si>
  <si>
    <t>11.2.01.99990</t>
  </si>
  <si>
    <t>Доля программ</t>
  </si>
  <si>
    <t>2021</t>
  </si>
  <si>
    <t>13.1.01.S2300</t>
  </si>
  <si>
    <t>4000202400</t>
  </si>
  <si>
    <t>18.2.01.42110</t>
  </si>
  <si>
    <t>12.6.01.00000</t>
  </si>
  <si>
    <t>12.6.00.00000</t>
  </si>
  <si>
    <t>Подпрограмма "Формирование комфортной городской среды"</t>
  </si>
  <si>
    <t>12.7.00.00000</t>
  </si>
  <si>
    <t>12.7.01.00000</t>
  </si>
  <si>
    <t>Основное мероприятие "Организация  культурно-массовых мероприятий, организация отдыха и оздоровления детей"</t>
  </si>
  <si>
    <t>Подпрограмма "Развитие туризма"</t>
  </si>
  <si>
    <t>Подпрограмма "Организационные, экономические механизмы развития культуры"</t>
  </si>
  <si>
    <t>0530000000</t>
  </si>
  <si>
    <t>Основное мероприятие "Развитие туризма"</t>
  </si>
  <si>
    <t xml:space="preserve">0510100000 </t>
  </si>
  <si>
    <t xml:space="preserve">0510200000 </t>
  </si>
  <si>
    <t xml:space="preserve">0510300000 </t>
  </si>
  <si>
    <t xml:space="preserve">0520100000 </t>
  </si>
  <si>
    <t>0530200000</t>
  </si>
  <si>
    <t>Муниципальная программа "Развитие образования и молодежной политики в городе Нефтеюганске"</t>
  </si>
  <si>
    <t>Муниципальная программа "Дополнительные меры социальной поддержки отдельных категорий граждан города Нефтеюганска"</t>
  </si>
  <si>
    <t>Муниципальная программа "Доступная среда в городе Нефтеюганске"</t>
  </si>
  <si>
    <t>Муниципальная программа "Развитие культуры и туризма в городе Нефтеюганске"</t>
  </si>
  <si>
    <t>Муниципальная программа "Развитие физической культуры и спорта в городе Нефтеюганске"</t>
  </si>
  <si>
    <t>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</si>
  <si>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Муниципальная  программа "Социально-экономическое развитие города Нефтеюганска"</t>
  </si>
  <si>
    <t>Муниципальная программа "Развитие транспортной системы в городе Нефтеюганске"</t>
  </si>
  <si>
    <t>Муниципальная программа "Управление муниципальными финансами города Нефтеюганска"</t>
  </si>
  <si>
    <t>Муниципальная программа "Управление муниципальным имуществом города Нефтеюганска"</t>
  </si>
  <si>
    <t>Муниципальная программа "Укрепление межнационального и межконфессионального согласия, профилактика экстремизма  в городе Нефтеюганске"</t>
  </si>
  <si>
    <t>Муниципальная программа "Поддержка социально ориентированных некоммерческих организаций, осуществляющих деятельность в городе Нефтеюганске"</t>
  </si>
  <si>
    <t>Основное мероприятие "Обеспечение деятельности  департамента финансов   "</t>
  </si>
  <si>
    <t xml:space="preserve">Основное мероприятие "Мониторинг состояния муниципального долга" </t>
  </si>
  <si>
    <t>25.0.01.61801</t>
  </si>
  <si>
    <t>Подпрограмма "Безопасность дорожного движения"</t>
  </si>
  <si>
    <t>18.3.00.00000</t>
  </si>
  <si>
    <t>Основное мероприятие "Улучшение условий дорожного движения и устранение опасных участков на улично-дорожной сети""</t>
  </si>
  <si>
    <t>18.3.01.00000</t>
  </si>
  <si>
    <t>Основное мероприятие "Обеспечение функционирования и развития систем видеонаблюдения в сфере общественного порядка, приобретение, размещение систем контроля управления доступом, противотаранных устройств, шлагбаумов, информационных стендов в местах массового пребывания граждан, в наиболее криминогенных общественных местах и на улицах города"</t>
  </si>
  <si>
    <t>Основное мероприятие "Обеспечение персонифицированного финансирования дополнительного образования"</t>
  </si>
  <si>
    <t>Основное мероприятие "Обеспечение организации и проведения государственной итоговой аттестации"</t>
  </si>
  <si>
    <t>Подпрограмма "Отдых и оздоровление детей в каникулярное время"</t>
  </si>
  <si>
    <t>Основное мероприятие "Обеспечение отдыха и оздоровления детей в каникулярное время"</t>
  </si>
  <si>
    <t>13.1.01.82300</t>
  </si>
  <si>
    <t>Мероприятия по профилактике правонарушений в сфере общественного порядка</t>
  </si>
  <si>
    <t>1310220050</t>
  </si>
  <si>
    <t>Реализация мероприятий</t>
  </si>
  <si>
    <t>Предоставление субсидий организациям</t>
  </si>
  <si>
    <t>18.1.01.61100</t>
  </si>
  <si>
    <t>18.1.01.99990</t>
  </si>
  <si>
    <t>Строительство (реконструкция), капитальный ремонт и ремонт автомобильных дорог общего пользования местного значения за счет средств бюджета автономного округа</t>
  </si>
  <si>
    <t>18.2.01.82390</t>
  </si>
  <si>
    <t>Строительство (реконструкция), капитальный ремонт и ремонт автомобильных дорог общего пользования местного значения</t>
  </si>
  <si>
    <t>18.2.01.S2390</t>
  </si>
  <si>
    <t>Строительство и реконструкция объектов муниципальной собственности</t>
  </si>
  <si>
    <t>Ремонт автомобильных дорог</t>
  </si>
  <si>
    <t>18.2.01.20780</t>
  </si>
  <si>
    <t>18.2.02.00000</t>
  </si>
  <si>
    <t>18.2.02.99990</t>
  </si>
  <si>
    <t>18.3.01.99990</t>
  </si>
  <si>
    <t>Реализация мероприятий государственной поддержки малого и среднего предпринимательства за счет средств бюджета автономного округа</t>
  </si>
  <si>
    <t>Реализация мероприятий государственной поддержки малого и среднего предпринимательства</t>
  </si>
  <si>
    <t>Осуществление переданных полномочий на поддержку растениеводства, переработки и реализации продукции растениеводства за счет средств бюджета автономного округа</t>
  </si>
  <si>
    <t>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</si>
  <si>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Осуществление переданных полномочий на поддержку малых форм хозяйствования за счет средств бюджета автономного округа</t>
  </si>
  <si>
    <t>0510100590</t>
  </si>
  <si>
    <t>Расходы на обеспечение деятельности (оказание услуг) муниципальных учреждений</t>
  </si>
  <si>
    <t>0510182520</t>
  </si>
  <si>
    <t>05101S2520</t>
  </si>
  <si>
    <t>05101L5190</t>
  </si>
  <si>
    <t>05101L4660</t>
  </si>
  <si>
    <t>0510185160</t>
  </si>
  <si>
    <t>0510399990</t>
  </si>
  <si>
    <t>0510320010</t>
  </si>
  <si>
    <t>0510382050</t>
  </si>
  <si>
    <t>05103S2050</t>
  </si>
  <si>
    <t>Мероприятия по организации отдыха и оздоровления детей</t>
  </si>
  <si>
    <t>На оплату стоимости питания детей школьного возраста в оздоровительных лагерях с дневным пребыванием детей</t>
  </si>
  <si>
    <t>0510200590</t>
  </si>
  <si>
    <t>0510285160</t>
  </si>
  <si>
    <t>0530100000</t>
  </si>
  <si>
    <t>0530261803</t>
  </si>
  <si>
    <t>Субсидия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</si>
  <si>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Основное мероприятие "Реконструкция, расширение, модернизация, строительство коммунальных объектов, в том числе объектов питьевого водоснабжения"</t>
  </si>
  <si>
    <t>Основное мероприятие "Возмещение газораспределительным организациям разницы в тарифах, возникающей в связи с реализацией населению сжиженного углеводородного  газа по социально-ориентированным тарифам"</t>
  </si>
  <si>
    <t>12.1.02.84230</t>
  </si>
  <si>
    <t>Возмещение недополученных доходов организациям, осуществляющим реализацию сжиженного газа по социально ориентированным розничным ценам за счет средств бюджета автономного округа</t>
  </si>
  <si>
    <t>12.1.03.61100</t>
  </si>
  <si>
    <t xml:space="preserve"> Основное мероприятие "Реализация энергосберегающих мероприятий в муниципальном секторе"</t>
  </si>
  <si>
    <t>Мероприятия по поддержке технического состояния жилищного фонда</t>
  </si>
  <si>
    <t>12.2.01.20750</t>
  </si>
  <si>
    <t>Подпрограмма "Дополнительные гарантии и дополнительные меры социальной поддержки предоставляемые в сфере опеки и попечительства"</t>
  </si>
  <si>
    <t>0300000000</t>
  </si>
  <si>
    <t>Мероприятия по капитальному ремонту многоквартирных домов</t>
  </si>
  <si>
    <t>Мероприятия по переселению из непригодных для проживания жилых помещений</t>
  </si>
  <si>
    <t>12.2.02.20770</t>
  </si>
  <si>
    <t>Реализация мероприятий в области энергосбережения и повышения энергетической эффективности</t>
  </si>
  <si>
    <t>12.3.02.00000</t>
  </si>
  <si>
    <t>12.3.03.00000</t>
  </si>
  <si>
    <t xml:space="preserve"> Основное мероприятие "Реализация энергосберегающих мероприятий в системах наружного освещения и коммунальной инфраструктуры"</t>
  </si>
  <si>
    <t xml:space="preserve">Подпрограмма "Формирование комфортной городской среды" </t>
  </si>
  <si>
    <t>12.4.02.00000</t>
  </si>
  <si>
    <t>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</si>
  <si>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Осуществление переданных полномочий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за счет средств бюджета автономного округа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</si>
  <si>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</si>
  <si>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Подпрограмма "Исполнение  органом местного самоуправления  отдельных государственных полномочий"</t>
  </si>
  <si>
    <t>Основное мероприятие " Исполнение органом местного самоуправления отдельных государственных полномочий по осуществлению деятельности по опеке и попечительству</t>
  </si>
  <si>
    <t>Осуществление переданных полномочий на осуществление деятельности по опеке и попечительству за счет средств бюджета автономного округа</t>
  </si>
  <si>
    <t>Осуществление переданных полномочий на осуществление деятельности по опеке и попечительству</t>
  </si>
  <si>
    <t>03.1.01.00000</t>
  </si>
  <si>
    <t>03.1.01.84060</t>
  </si>
  <si>
    <t>03.1.01.84090</t>
  </si>
  <si>
    <t>03.1.02.00000</t>
  </si>
  <si>
    <t>03.1.02.84310</t>
  </si>
  <si>
    <t>03.2.01.00000</t>
  </si>
  <si>
    <t>Основное мероприятие "Повышение уровня благосостояния граждан, нуждающихся в особой заботе государства"</t>
  </si>
  <si>
    <t>03.2.00.00000</t>
  </si>
  <si>
    <t>03.1.00.00000</t>
  </si>
  <si>
    <t xml:space="preserve">Подпрограмма "Обеспечение мерами муниципальной  поддержки по улучшению жилищных условий отдельных категорий граждан " </t>
  </si>
  <si>
    <t>11.4.01.00000</t>
  </si>
  <si>
    <t>11.4.01.00590</t>
  </si>
  <si>
    <t>11.4.01.02040</t>
  </si>
  <si>
    <t>11.4.01.02400</t>
  </si>
  <si>
    <t>11.4.00.0000</t>
  </si>
  <si>
    <t>11.3.01.L4970</t>
  </si>
  <si>
    <t>04.0.00.00000</t>
  </si>
  <si>
    <t>04.0.01.00000</t>
  </si>
  <si>
    <t>04.0.01.99990</t>
  </si>
  <si>
    <t>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</si>
  <si>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04.0.02.00000</t>
  </si>
  <si>
    <t>04.0.02.99990</t>
  </si>
  <si>
    <t>Основное меропритие "Мероприятия по повышению уровня пожарной безопасности муниципальных учреждений города</t>
  </si>
  <si>
    <t>Субсидии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 на оплату коммунальных услуг, содержание имущества</t>
  </si>
  <si>
    <t>25.0.01.99990</t>
  </si>
  <si>
    <t>Основное мероприятие "Оказание информационной и консультационной поддержки некоммерческим организациям по ведению уставной деятельности"</t>
  </si>
  <si>
    <t>25.0.02.00000</t>
  </si>
  <si>
    <t>25.0.02.99990</t>
  </si>
  <si>
    <t>Процентные платежи по муниципальному долгу</t>
  </si>
  <si>
    <t>19.0.00.00000</t>
  </si>
  <si>
    <t>19.1.00.00000</t>
  </si>
  <si>
    <t>19.1.01.00000</t>
  </si>
  <si>
    <t>19.1.01.02040</t>
  </si>
  <si>
    <t>19.1.01.02400</t>
  </si>
  <si>
    <t>19.2.00.00000</t>
  </si>
  <si>
    <t>19.2.01.00000</t>
  </si>
  <si>
    <t>19.2.02.00000</t>
  </si>
  <si>
    <t>19.2.02.20170</t>
  </si>
  <si>
    <t xml:space="preserve">ДФ </t>
  </si>
  <si>
    <t>Основное мероприятие "Управление и распоряжение муниципальным имуществом города Нефтеюганска"</t>
  </si>
  <si>
    <t>22.0.01.00000</t>
  </si>
  <si>
    <t>Основное мероприятие "Обеспечение деятельности департамента муниципального имущества администрации города Нефтеюганска"</t>
  </si>
  <si>
    <t>22.0.02.00000</t>
  </si>
  <si>
    <t>22.0.02.02040</t>
  </si>
  <si>
    <t>22.0.02.02400</t>
  </si>
  <si>
    <t>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t>
  </si>
  <si>
    <t>22.0.03.20900</t>
  </si>
  <si>
    <t>22.0.03.20910</t>
  </si>
  <si>
    <t>22.0.03.99990</t>
  </si>
  <si>
    <t>Строительство, реконструкция, капитальный ремонт объектов муниципальной собственности</t>
  </si>
  <si>
    <t>Ремонт объектов муниципальной собственности</t>
  </si>
  <si>
    <t>16.0.00.00000</t>
  </si>
  <si>
    <t>16.1.00.00000</t>
  </si>
  <si>
    <t>Основное мероприятие: "Обеспечение выполнения комплекса работ по повышению качества анализа и разработки (уточнения) стратегий, комплексных программ, концепций, прогнозов, а так же целеполагающих документов муниципального образования город Нефтеюганск"</t>
  </si>
  <si>
    <t>16.1.01.00000</t>
  </si>
  <si>
    <t>16.1.01.99990</t>
  </si>
  <si>
    <t>Основное мероприятие "Мониторинг социально- экономического развития муниципального образования"</t>
  </si>
  <si>
    <t>16.1.02.00000</t>
  </si>
  <si>
    <t>Основное мероприятие "Формирование перечней и методологическое руководство при разработке муниципальных программ и ведомственных целевых программ"</t>
  </si>
  <si>
    <t>16.1.03.00000</t>
  </si>
  <si>
    <t>16.1.04.00000</t>
  </si>
  <si>
    <t>16.1.04.00590</t>
  </si>
  <si>
    <t>16.1.04.02040</t>
  </si>
  <si>
    <t>16.1.04.02400</t>
  </si>
  <si>
    <t>16.1.05.00000</t>
  </si>
  <si>
    <t>16.1.05.02400</t>
  </si>
  <si>
    <t>16.2.00.00000</t>
  </si>
  <si>
    <t>16.2.01.00000</t>
  </si>
  <si>
    <t>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</si>
  <si>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16.2.01.59300</t>
  </si>
  <si>
    <t>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</si>
  <si>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16.2.01.84100</t>
  </si>
  <si>
    <t>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</si>
  <si>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16.2.01.84120</t>
  </si>
  <si>
    <t>Осуществление переданных полномочий по созданию административных комиссий за счет средств бюджета автономного округа</t>
  </si>
  <si>
    <t>16.2.01.84250</t>
  </si>
  <si>
    <t>Осуществление переданных полномочий по образованию и организации деятельности комиссий по делам несовершеннолетних и защите их прав за счет средств бюджета автономного округа</t>
  </si>
  <si>
    <t>16.2.01.84270</t>
  </si>
  <si>
    <t>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</si>
  <si>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16.2.01.Д9300</t>
  </si>
  <si>
    <t>16.2.02.00000</t>
  </si>
  <si>
    <t>16.2.02.51200</t>
  </si>
  <si>
    <t>16.2.03.00000</t>
  </si>
  <si>
    <t>16.2.03.84140</t>
  </si>
  <si>
    <t>16.2.03.84150</t>
  </si>
  <si>
    <t>16.2.03.84170</t>
  </si>
  <si>
    <t>Подпрограмма "Развитие конкуренции и потребительского рынка"</t>
  </si>
  <si>
    <t>16.3.00.00000</t>
  </si>
  <si>
    <t>Основное мероприятие: "Удовлетворение спроса населения на товары и услуги"</t>
  </si>
  <si>
    <t>16.3.01.00000</t>
  </si>
  <si>
    <t>16.4.00.00000</t>
  </si>
  <si>
    <t>16.4.01.00000</t>
  </si>
  <si>
    <t>Основное мероприятие: "Предоставление в пользование муниципального имущества организациям"</t>
  </si>
  <si>
    <t>16.4.02.00000</t>
  </si>
  <si>
    <t>16.4.02.82380</t>
  </si>
  <si>
    <t>16.4.02.S2380</t>
  </si>
  <si>
    <t>16.5.00.00000</t>
  </si>
  <si>
    <t>16.5.01.00000</t>
  </si>
  <si>
    <t>16.5.01.00590</t>
  </si>
  <si>
    <t>16.5.0199990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</si>
  <si>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</si>
  <si>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23.1.01.00000</t>
  </si>
  <si>
    <t>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</si>
  <si>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23.1.02.00000</t>
  </si>
  <si>
    <t>Основное мероприятие "Развитие и использование потенциала молодежи в интересах укрепления единства российской нации, упрочения мира и согласия"</t>
  </si>
  <si>
    <t>23.1.03.00000</t>
  </si>
  <si>
    <t>23.1.00.00000</t>
  </si>
  <si>
    <t>Основное мероприятие "Содействие этнокультурному многообразию народов России"</t>
  </si>
  <si>
    <t>23.1.04.00000</t>
  </si>
  <si>
    <t>23.1.05.00000</t>
  </si>
  <si>
    <t>Основное мероприятие "Реализация мер, направленных на социальную и культурную адаптацию мигрантов"</t>
  </si>
  <si>
    <t>23.1.06.00000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</si>
  <si>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</si>
  <si>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23.1.07.00000</t>
  </si>
  <si>
    <t>Основное мероприятие "Участие российского казачества в воспитании подрастающего поколения в духе патриотизма, сохранение и популяризация самобытной казачьей культуры"</t>
  </si>
  <si>
    <t>23.1.08.00000</t>
  </si>
  <si>
    <t>23.2.00.00000</t>
  </si>
  <si>
    <t>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</si>
  <si>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23.2.01.00000</t>
  </si>
  <si>
    <t>23.2.01.99990</t>
  </si>
  <si>
    <t>Основное мероприятие "Проведение в образовательных организациях занятий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</si>
  <si>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23.2.02.00000</t>
  </si>
  <si>
    <t>23.2.03.00000</t>
  </si>
  <si>
    <t>23.2.02.99990</t>
  </si>
  <si>
    <t>23.2.03.99990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</si>
  <si>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</si>
  <si>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23.2.04.00000</t>
  </si>
  <si>
    <t>23.2.04.99990</t>
  </si>
  <si>
    <t>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</si>
  <si>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23.2.05.00000</t>
  </si>
  <si>
    <t>23.2.05.99990</t>
  </si>
  <si>
    <t>Реализация мероприятий в области градостроительной деятельности</t>
  </si>
  <si>
    <t>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</si>
  <si>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</si>
  <si>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</si>
  <si>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11.3.00.00000</t>
  </si>
  <si>
    <t>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</si>
  <si>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11.3.02.00000</t>
  </si>
  <si>
    <t>11.3.02.84220</t>
  </si>
  <si>
    <t>Создание условий для деятельности народных дружин за счет средств бюджета автономного округа        (Администрация)</t>
  </si>
  <si>
    <t>Создание условий для деятельности народных дружин (Администрация)</t>
  </si>
  <si>
    <t>12.1.01.42110</t>
  </si>
  <si>
    <t>12.3.02.99990</t>
  </si>
  <si>
    <t>Осуществление переданных полномочий на 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автономного округа</t>
  </si>
  <si>
    <t>12.4.01.84200</t>
  </si>
  <si>
    <t>Осуществление переданных полномочий на проведение мероприятий по предупреждению и ликвидации болезней животных, их лечению, защите населения от болезней, общих для человека и животных</t>
  </si>
  <si>
    <t>12.4.01.G4200</t>
  </si>
  <si>
    <t>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</si>
  <si>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12.4.01.84280</t>
  </si>
  <si>
    <t>Осуществление переданных полномочий в сфере обращения с твердыми коммунальными отходами за счет средств бюджета автономного округа</t>
  </si>
  <si>
    <t>12.4.01.84290</t>
  </si>
  <si>
    <t>12.4.01.99990</t>
  </si>
  <si>
    <t>12.4.02.99990</t>
  </si>
  <si>
    <t>12.4.03.99990</t>
  </si>
  <si>
    <t xml:space="preserve">12.5.01.02040  </t>
  </si>
  <si>
    <t>12.5.01.02400</t>
  </si>
  <si>
    <t>12.5.01.00590</t>
  </si>
  <si>
    <t xml:space="preserve">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t>
  </si>
  <si>
    <t>Основное мероприятие "Реализация полномочий в сфере жилищно-коммунального комплекса"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</si>
  <si>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</si>
  <si>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12.6.01.82591</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</si>
  <si>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</si>
  <si>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12.6.01.S2591</t>
  </si>
  <si>
    <t>12.6.01.99990</t>
  </si>
  <si>
    <t>12.7.01.61100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</si>
  <si>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</si>
  <si>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Основное мероприятие "Выполнение работ по приоритетному проекту "Формирование комфортной городской среды""</t>
  </si>
  <si>
    <t>Подпрограмма "Обеспечение предоставления услуг по погребению"</t>
  </si>
  <si>
    <t xml:space="preserve">0530102040 </t>
  </si>
  <si>
    <t>0530102400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</si>
  <si>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</si>
  <si>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Субсидия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</si>
  <si>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Основное мероприятие "Просветительские мероприятия, направленные на популяризацию и поддержку русского языка, как государственного языка Российской Федерации и языка межнационального общения, а также поддержку родных языков народов России, проживающих в муниципальном образовании"</t>
  </si>
  <si>
    <t>Подпрограмма "Участие в профилактике экстремизма, а также в минимизации и (или) ликвидации последствий проявлений экстремизма"</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</si>
  <si>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</si>
  <si>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меропритие "Снижение рисков и смягчение последствий чрезвычайных ситуаций природного и техногенного характера на территории города</t>
  </si>
  <si>
    <t>Основное мероприятие "Обеспечение предоставления дошкольного, общего, дополнительного образования"</t>
  </si>
  <si>
    <t>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</si>
  <si>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</si>
  <si>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Реализация мероприятий по содействию трудоустройству граждан за счет средств бюджета автономного округа</t>
  </si>
  <si>
    <t>02.0.00.00000</t>
  </si>
  <si>
    <t>02.1.00.00000</t>
  </si>
  <si>
    <t>02.1.01.00000</t>
  </si>
  <si>
    <t>02.1.01.00590</t>
  </si>
  <si>
    <t>02.1.01.82470</t>
  </si>
  <si>
    <t>02.1.01.84030</t>
  </si>
  <si>
    <t>02.1.01.84050</t>
  </si>
  <si>
    <t>02.1.01.84301</t>
  </si>
  <si>
    <t>02.1.01.84302</t>
  </si>
  <si>
    <t>02.1.01.84303</t>
  </si>
  <si>
    <t>02.1.01.84304</t>
  </si>
  <si>
    <t>02.1.01.85060</t>
  </si>
  <si>
    <t>02.1.01.99990</t>
  </si>
  <si>
    <t>02.1.03.00000</t>
  </si>
  <si>
    <t>02.1.03.99990</t>
  </si>
  <si>
    <t>02.2.00.00000</t>
  </si>
  <si>
    <t>02.1.01.61804</t>
  </si>
  <si>
    <t>02.2.01.00000</t>
  </si>
  <si>
    <t>02.2.01.99990</t>
  </si>
  <si>
    <t>02.3.00.00000</t>
  </si>
  <si>
    <t>02.3.01.00000</t>
  </si>
  <si>
    <t>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</si>
  <si>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02.3.01.20010</t>
  </si>
  <si>
    <t>02.3.01.82050</t>
  </si>
  <si>
    <t>02.3.01.S2050</t>
  </si>
  <si>
    <t>02.3.01.84080</t>
  </si>
  <si>
    <t>02.4.01.00590</t>
  </si>
  <si>
    <t>Реализация мероприятий по содействию трудоустройства граждан</t>
  </si>
  <si>
    <t>02.4.01.20610</t>
  </si>
  <si>
    <t>02.4.01.85060</t>
  </si>
  <si>
    <t>Основное мероприятие "Обеспечение реализации молодёжной политики"</t>
  </si>
  <si>
    <t>Основное мероприятие "Обеспечение выполнения функции управления и контроля в сфере образования и молодёжной политики"</t>
  </si>
  <si>
    <t>02.4.01.99990</t>
  </si>
  <si>
    <t>02.4.00.00000</t>
  </si>
  <si>
    <t>02.4.01.00000</t>
  </si>
  <si>
    <t>02.5.00.00000</t>
  </si>
  <si>
    <t>02.5.01.02040</t>
  </si>
  <si>
    <t>02.5.01.02400</t>
  </si>
  <si>
    <t>02.5.01.00000</t>
  </si>
  <si>
    <t>02.5.02.00000</t>
  </si>
  <si>
    <t>02.5.02.00590</t>
  </si>
  <si>
    <t>Основное мероприятие "Ликвидация и расселение приспособленных для проживания строений"</t>
  </si>
  <si>
    <t>11.3.02.51350</t>
  </si>
  <si>
    <t>11.3.02.51760</t>
  </si>
  <si>
    <t>11.1.02.0000</t>
  </si>
  <si>
    <t>11.1.02.42110</t>
  </si>
  <si>
    <t>11.1.02.99990</t>
  </si>
  <si>
    <t>11.1.02.82670</t>
  </si>
  <si>
    <t>11.1.02.S2670</t>
  </si>
  <si>
    <t>Реализация мероприятий на стимулирование развития жилищного строительства за счет средств бюджета автономного округа</t>
  </si>
  <si>
    <t>Реализация мероприятий на стимулирование развития жилищного строительства</t>
  </si>
  <si>
    <t>11.1.01.82670</t>
  </si>
  <si>
    <t>11.1.01.S2670</t>
  </si>
  <si>
    <t>11.2.01.82660</t>
  </si>
  <si>
    <t>11.2.02.82660</t>
  </si>
  <si>
    <t>11.2.02.S2660</t>
  </si>
  <si>
    <t>12.4.F2.55550</t>
  </si>
  <si>
    <t>Мероприятия по формированию современной городской среды  за счет средств местного бюджета, за счет средств бюджета автономного округа, за счет средств федерального бюджета</t>
  </si>
  <si>
    <t>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</si>
  <si>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 xml:space="preserve">КФКиС </t>
  </si>
  <si>
    <t>06.1.02.00000</t>
  </si>
  <si>
    <t>06.1.01.00000</t>
  </si>
  <si>
    <t>06.1.02.S2050</t>
  </si>
  <si>
    <t>06.1.02.20010</t>
  </si>
  <si>
    <t>06.1.01.99990</t>
  </si>
  <si>
    <t>06.1.02.82050</t>
  </si>
  <si>
    <t>Основное мероприятие: "Подготовка спортивного резерва и спорта высших достижений"</t>
  </si>
  <si>
    <t>06.1.03.00590</t>
  </si>
  <si>
    <t>06.1.03.00000</t>
  </si>
  <si>
    <t>06.1.03.82110</t>
  </si>
  <si>
    <t>06.1.03.S2110</t>
  </si>
  <si>
    <t>Подпрограмма "Развитие материально-технической базы и спортивной инфраструктуры"</t>
  </si>
  <si>
    <t>Основное мероприятие: "Укрепление материально-технической базы учреждений сферы спорта в городе Нефтеюганске"</t>
  </si>
  <si>
    <t>Основное мероприятие: "Совершенствование инфраструктуры спорта в городе Нефтеюганске"</t>
  </si>
  <si>
    <t>0620000000</t>
  </si>
  <si>
    <t>06.2.01.00000</t>
  </si>
  <si>
    <t>06.2.02.00000</t>
  </si>
  <si>
    <t>Подпрограмма "Организация деятельности в сфере физической культуры и спорта"</t>
  </si>
  <si>
    <t>Реализация мероприятий на переселение граждан из непригодного для проживания жилищного фонда за счет средств бюджета автономного округа</t>
  </si>
  <si>
    <t xml:space="preserve">Реализация мероприятий на переселение граждан из непригодного для проживания жилищного фонда </t>
  </si>
  <si>
    <t>0210100590</t>
  </si>
  <si>
    <t>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</si>
  <si>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0210182470</t>
  </si>
  <si>
    <t>0210184030</t>
  </si>
  <si>
    <t>0210184050</t>
  </si>
  <si>
    <t>0210184301</t>
  </si>
  <si>
    <t>0210184302</t>
  </si>
  <si>
    <t>0210184303</t>
  </si>
  <si>
    <t>0210184304</t>
  </si>
  <si>
    <t>0210185060</t>
  </si>
  <si>
    <t>0210185160</t>
  </si>
  <si>
    <t>0210199990</t>
  </si>
  <si>
    <t>0210242110</t>
  </si>
  <si>
    <t>0210299990</t>
  </si>
  <si>
    <t>0210399990</t>
  </si>
  <si>
    <t>0230120010</t>
  </si>
  <si>
    <t>0230182050</t>
  </si>
  <si>
    <t>0230184080</t>
  </si>
  <si>
    <t>02301S2050</t>
  </si>
  <si>
    <t>0240100590</t>
  </si>
  <si>
    <t>0240120610</t>
  </si>
  <si>
    <t>0240185060</t>
  </si>
  <si>
    <t>0240199990</t>
  </si>
  <si>
    <t>0250102040</t>
  </si>
  <si>
    <t>0250102400</t>
  </si>
  <si>
    <t>0250200590</t>
  </si>
  <si>
    <t>0310000000</t>
  </si>
  <si>
    <t>0310100000</t>
  </si>
  <si>
    <t>0320000000</t>
  </si>
  <si>
    <t>0320100000</t>
  </si>
  <si>
    <t>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</si>
  <si>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0400199990</t>
  </si>
  <si>
    <t>0510100000</t>
  </si>
  <si>
    <t>0510200000</t>
  </si>
  <si>
    <t>0510300000</t>
  </si>
  <si>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</si>
  <si>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0510500000</t>
  </si>
  <si>
    <t>Строительство, реконструкция, капитальный ремонт объектов культуры</t>
  </si>
  <si>
    <t>0610100000</t>
  </si>
  <si>
    <t>0610199990</t>
  </si>
  <si>
    <t>0610200000</t>
  </si>
  <si>
    <t>0610220010</t>
  </si>
  <si>
    <t>0610282050</t>
  </si>
  <si>
    <t>06102S2050</t>
  </si>
  <si>
    <t>0610300000</t>
  </si>
  <si>
    <t>0610300590</t>
  </si>
  <si>
    <t>0610382110</t>
  </si>
  <si>
    <t>06103S2110</t>
  </si>
  <si>
    <t>0620100000</t>
  </si>
  <si>
    <t>0620200000</t>
  </si>
  <si>
    <t>0620242110</t>
  </si>
  <si>
    <t>0620299990</t>
  </si>
  <si>
    <t>1100000000</t>
  </si>
  <si>
    <t>1110000000</t>
  </si>
  <si>
    <t>1110100000</t>
  </si>
  <si>
    <t>1110120800</t>
  </si>
  <si>
    <t>1110200000</t>
  </si>
  <si>
    <t>1120000000</t>
  </si>
  <si>
    <t>1120100000</t>
  </si>
  <si>
    <t>1120200000</t>
  </si>
  <si>
    <t>Реализация мероприятий в области ликвидации и расселения приспособленных для проживания строений (балочный массив) за счет средств бюджета автономного округа</t>
  </si>
  <si>
    <t>1120282173</t>
  </si>
  <si>
    <t>Реализация мероприятий в области ликвидации и расселения приспособленных для проживания строений (балочный массив)</t>
  </si>
  <si>
    <t>11202S2173</t>
  </si>
  <si>
    <t>1130000000</t>
  </si>
  <si>
    <t>1130100000</t>
  </si>
  <si>
    <t>11301L4970</t>
  </si>
  <si>
    <t>1200000000</t>
  </si>
  <si>
    <t>Подпрограмма "Создание условий для обеспечения качественными коммунальными услугами"</t>
  </si>
  <si>
    <t>1210000000</t>
  </si>
  <si>
    <t>1210100000</t>
  </si>
  <si>
    <t>1210142110</t>
  </si>
  <si>
    <t>1210199990</t>
  </si>
  <si>
    <t>1210200000</t>
  </si>
  <si>
    <t>1210284230</t>
  </si>
  <si>
    <t>1210300000</t>
  </si>
  <si>
    <t>1210361100</t>
  </si>
  <si>
    <t>1210400000</t>
  </si>
  <si>
    <t>1210499990</t>
  </si>
  <si>
    <t>Подпрограмма "Создание условий для обеспечения доступности и повышения качества жилищных услуг"</t>
  </si>
  <si>
    <t>1220000000</t>
  </si>
  <si>
    <t>1220100000</t>
  </si>
  <si>
    <t>1220120750</t>
  </si>
  <si>
    <t>1220120760</t>
  </si>
  <si>
    <t>1220200000</t>
  </si>
  <si>
    <t>1220220770</t>
  </si>
  <si>
    <t>Подпрограмма "Повышение энергоэффективности в отраслях экономики"</t>
  </si>
  <si>
    <t>1230000000</t>
  </si>
  <si>
    <t>1230100000</t>
  </si>
  <si>
    <t>1230120020</t>
  </si>
  <si>
    <t>1240000000</t>
  </si>
  <si>
    <t>1240100000</t>
  </si>
  <si>
    <t>1240184200</t>
  </si>
  <si>
    <t>1240184280</t>
  </si>
  <si>
    <t>1240184290</t>
  </si>
  <si>
    <t>1240199990</t>
  </si>
  <si>
    <t>12401G4200</t>
  </si>
  <si>
    <t>1240200000</t>
  </si>
  <si>
    <t>1240299990</t>
  </si>
  <si>
    <t>1250000000</t>
  </si>
  <si>
    <t>1250100000</t>
  </si>
  <si>
    <t>1250100590</t>
  </si>
  <si>
    <t>1250102040</t>
  </si>
  <si>
    <t>1250102400</t>
  </si>
  <si>
    <t>1260000000</t>
  </si>
  <si>
    <t>1260100000</t>
  </si>
  <si>
    <t>1260199990</t>
  </si>
  <si>
    <t>Мероприятия по формированию современной городской среды за счет средств местного бюджета, за счет средств бюджета автономного округа, за счет средств федерального бюджета</t>
  </si>
  <si>
    <t>1300000000</t>
  </si>
  <si>
    <t>Подпрограмма "Профилактика правонарушений"</t>
  </si>
  <si>
    <t>1310000000</t>
  </si>
  <si>
    <t>1310100000</t>
  </si>
  <si>
    <t>Создание условий для деятельности народных дружин за счет средств бюджета автономного округа</t>
  </si>
  <si>
    <t>1310182300</t>
  </si>
  <si>
    <t>Создание условий для деятельности народных дружин</t>
  </si>
  <si>
    <t>13101S2300</t>
  </si>
  <si>
    <t>1310200000</t>
  </si>
  <si>
    <t>1400000000</t>
  </si>
  <si>
    <t>1410000000</t>
  </si>
  <si>
    <t>Основное мероприятие "Снижение рисков и смягчение последствий чрезвычайных ситуаций природного и техногенного характера на территории города"</t>
  </si>
  <si>
    <t>1410100000</t>
  </si>
  <si>
    <t>1410199990</t>
  </si>
  <si>
    <t>1420000000</t>
  </si>
  <si>
    <t>Основное мероприятие "Мероприятия по повышению уровня пожарной безопасности муниципальных учреждений города"</t>
  </si>
  <si>
    <t>1420100000</t>
  </si>
  <si>
    <t>1420199990</t>
  </si>
  <si>
    <t>Подпрограмма "Совершенствование муниципального управления"</t>
  </si>
  <si>
    <t>1610402040</t>
  </si>
  <si>
    <t>1610402400</t>
  </si>
  <si>
    <t>1620159300</t>
  </si>
  <si>
    <t>1620184100</t>
  </si>
  <si>
    <t>1620184120</t>
  </si>
  <si>
    <t>1620184250</t>
  </si>
  <si>
    <t>1620184270</t>
  </si>
  <si>
    <t>16201Д9300</t>
  </si>
  <si>
    <t>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</si>
  <si>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1620251200</t>
  </si>
  <si>
    <t>1620384140</t>
  </si>
  <si>
    <t>1620384150</t>
  </si>
  <si>
    <t>1800000000</t>
  </si>
  <si>
    <t>1810000000</t>
  </si>
  <si>
    <t>1810100000</t>
  </si>
  <si>
    <t>Подпрограмма "Автомобильные дороги"</t>
  </si>
  <si>
    <t>1820000000</t>
  </si>
  <si>
    <t>1820100000</t>
  </si>
  <si>
    <t>1820120780</t>
  </si>
  <si>
    <t>1820142110</t>
  </si>
  <si>
    <t>1820182390</t>
  </si>
  <si>
    <t>18201S2390</t>
  </si>
  <si>
    <t>1820200000</t>
  </si>
  <si>
    <t>1820299990</t>
  </si>
  <si>
    <t>2200000000</t>
  </si>
  <si>
    <t>2200100000</t>
  </si>
  <si>
    <t>2200199990</t>
  </si>
  <si>
    <t>2200200000</t>
  </si>
  <si>
    <t>2200202040</t>
  </si>
  <si>
    <t>2200202400</t>
  </si>
  <si>
    <t>2200300000</t>
  </si>
  <si>
    <t>2200320900</t>
  </si>
  <si>
    <t>2300000000</t>
  </si>
  <si>
    <t>2500000000</t>
  </si>
  <si>
    <t>2500100000</t>
  </si>
  <si>
    <t>2500161801</t>
  </si>
  <si>
    <t>Субсидия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</si>
  <si>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2500161802</t>
  </si>
  <si>
    <t>Расходы резервных фондов местных администраций</t>
  </si>
  <si>
    <t>4000200000</t>
  </si>
  <si>
    <t>4000202030</t>
  </si>
  <si>
    <t>4000300000</t>
  </si>
  <si>
    <t>4000320950</t>
  </si>
  <si>
    <t>Муниципальная программа "Развитие образования и молодёжной политики в городе Нефтеюганске"</t>
  </si>
  <si>
    <t>Основное мероприятие "Обеспечение выполнения функции управления и контроля в сфере образования и молодежной политики"</t>
  </si>
  <si>
    <t>Муниципальная программа "Развитие жилищно-коммунального комплекса и повышение энергетической эффективности в городе Нефтеюганске"</t>
  </si>
  <si>
    <t>0530102040</t>
  </si>
  <si>
    <t>Муниципальная программа "Развитие жилищной сферы города Нефтеюганска"</t>
  </si>
  <si>
    <t>0310184060</t>
  </si>
  <si>
    <t>0310184090</t>
  </si>
  <si>
    <t>0310200000</t>
  </si>
  <si>
    <t>0310284310</t>
  </si>
  <si>
    <t>03201G4070</t>
  </si>
  <si>
    <t>0400200000</t>
  </si>
  <si>
    <t>0400299990</t>
  </si>
  <si>
    <t>1620384170</t>
  </si>
  <si>
    <t>1810199990</t>
  </si>
  <si>
    <t>1830000000</t>
  </si>
  <si>
    <t>Основное мероприятие "Улучшение условий дорожного движения и устранение опасных участков на улично-дорожной сети"</t>
  </si>
  <si>
    <t>1830100000</t>
  </si>
  <si>
    <t>1830199990</t>
  </si>
  <si>
    <t>1910100000</t>
  </si>
  <si>
    <t>1910102040</t>
  </si>
  <si>
    <t>1910102400</t>
  </si>
  <si>
    <t>2320000000</t>
  </si>
  <si>
    <t>2320100000</t>
  </si>
  <si>
    <t>2320199990</t>
  </si>
  <si>
    <t>2320200000</t>
  </si>
  <si>
    <t>2320299990</t>
  </si>
  <si>
    <t>2320300000</t>
  </si>
  <si>
    <t>2320399990</t>
  </si>
  <si>
    <t>2320400000</t>
  </si>
  <si>
    <t>2320499990</t>
  </si>
  <si>
    <t>2320500000</t>
  </si>
  <si>
    <t>2320599990</t>
  </si>
  <si>
    <t>Основное мероприятие "Снос непригодных для проживания многоквартирных домов"</t>
  </si>
  <si>
    <t xml:space="preserve"> Основное мероприятие "Реализация энергосберегающих мероприятий в жилищном фонде"</t>
  </si>
  <si>
    <t>Основное мероприятие "Возмещение недополученных  доходов юридическим лицам в связи с оказанием услуг по погребению согласно гарантированному перечню услуг по погребению, не возмещаемых за счет государственных внебюджетных фондов и бюджетов иных уровней"</t>
  </si>
  <si>
    <t>Основное мероприятие "Возмещение газораспределительным организациям разницы в тарифах, возникающей в связи с реализацией населению сжиженного углеводородного газа по социально-ориентированным тарифам"</t>
  </si>
  <si>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</si>
  <si>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Основное мероприятие "Реализация энергосберегающих мероприятий в муниципальном секторе"</t>
  </si>
  <si>
    <t>Основное мероприятие "Реализация энергосберегающих мероприятий в системах наружного освещения и коммунальной инфраструктуры"</t>
  </si>
  <si>
    <t>1230200000</t>
  </si>
  <si>
    <t>1230299990</t>
  </si>
  <si>
    <t>Основное мероприятие  "Обеспечение деятельности комитета культуры и туризма"</t>
  </si>
  <si>
    <t>Основное мероприятие "Усиление социальной направленности культурной политики"</t>
  </si>
  <si>
    <t>Основное мероприятие  "Усиление социальной направленности культурной политики"</t>
  </si>
  <si>
    <t xml:space="preserve">Подпрограмма "Стимулирование развития жилищного строительства " </t>
  </si>
  <si>
    <t>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</si>
  <si>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Основное мероприятие "Организация отдыха и оздоровления детей"</t>
  </si>
  <si>
    <t>Основное мероприятие "Подготовка спортивного резерва и спорта высших достижений"</t>
  </si>
  <si>
    <t>0610385060</t>
  </si>
  <si>
    <t>Основное мероприятие "Совершенствование инфраструктуры спорта в городе Нефтеюганске"</t>
  </si>
  <si>
    <t>0630100000</t>
  </si>
  <si>
    <t>0630102040</t>
  </si>
  <si>
    <t>0630102400</t>
  </si>
  <si>
    <t>06.3.01.02040</t>
  </si>
  <si>
    <t>06.3.01.02400</t>
  </si>
  <si>
    <t>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</si>
  <si>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</si>
  <si>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</si>
  <si>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05 1 А1 55190</t>
  </si>
  <si>
    <t>0210161804</t>
  </si>
  <si>
    <t>05 1 А1 82520</t>
  </si>
  <si>
    <t>Hа государственную поддержку отрасли культуры  за счет средств  местного бюджета, за счет средств бюджета автономного округа</t>
  </si>
  <si>
    <t xml:space="preserve">05 1 А1 00000 </t>
  </si>
  <si>
    <t>Подпрограмма "Общее образование. Дополнительное образование детей"</t>
  </si>
  <si>
    <t>Подпрограмма "Система оценки качества образования и информационная прозрачность системы образования"</t>
  </si>
  <si>
    <t>Подпрограмма "Ресурсное обеспечение в сфере образования и молодёжной политики"</t>
  </si>
  <si>
    <t>Подпрограмма  "Система оценки качества образования и информационная прозрачность системы образования"</t>
  </si>
  <si>
    <t>Подпрограмма  "Отдых и оздоровление детей в каникулярное время"</t>
  </si>
  <si>
    <t>Подпрограмма  "Молодёжь Нефтеюганска"</t>
  </si>
  <si>
    <t xml:space="preserve">Подпрограмма "Обеспечение реализации муниципальной программы " </t>
  </si>
  <si>
    <t xml:space="preserve">Подпрограмма "Переселение граждан из непригодного для проживания жилищного фонда " </t>
  </si>
  <si>
    <t xml:space="preserve">На развитие сферы культуры в муниципальных образованиях Ханты-Мансийского  автономного округа - Югры  </t>
  </si>
  <si>
    <t>05 1 А1 S2520</t>
  </si>
  <si>
    <t>На развитие сферы культуры в муниципальных образованиях Ханты-Мансийского  автономного округа - Югры за счет средств бюджета автономного округа</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</si>
  <si>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</si>
  <si>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</si>
  <si>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 xml:space="preserve">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</si>
  <si>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автономного округа</t>
  </si>
  <si>
    <t>0320184070</t>
  </si>
  <si>
    <t>11.2.01.S2661</t>
  </si>
  <si>
    <t>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</si>
  <si>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</si>
  <si>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непрограммные</t>
  </si>
  <si>
    <t>программы</t>
  </si>
  <si>
    <t>условные</t>
  </si>
  <si>
    <t>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направлений в молодежной среде (посредством анкетирования) "</t>
  </si>
  <si>
    <t>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</si>
  <si>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Основное мероприятие "Федеральный проект "Культурная среда"</t>
  </si>
  <si>
    <t>1110282674</t>
  </si>
  <si>
    <t>11102S2674</t>
  </si>
  <si>
    <t>1120182661</t>
  </si>
  <si>
    <t>11201S2661</t>
  </si>
  <si>
    <t>1130200000</t>
  </si>
  <si>
    <t>1130284220</t>
  </si>
  <si>
    <t>1130251350</t>
  </si>
  <si>
    <t>1140100590</t>
  </si>
  <si>
    <t>1140102040</t>
  </si>
  <si>
    <t>1140102400</t>
  </si>
  <si>
    <t>124F255550</t>
  </si>
  <si>
    <t>1260182591</t>
  </si>
  <si>
    <t>12601S2591</t>
  </si>
  <si>
    <t>1270000000</t>
  </si>
  <si>
    <t>1270100000</t>
  </si>
  <si>
    <t>1270161100</t>
  </si>
  <si>
    <t>124F200000</t>
  </si>
  <si>
    <t>На развитие сферы культуры в муниципальных образованиях Ханты-Мансийского автономного округа - Югры за счет средств бюджета автономного округа</t>
  </si>
  <si>
    <t>Иные межбюджетные трансферты в рамках наказов избирателей депутатам Думы ХМАО-Югры за счет средств бюджета автономного округа</t>
  </si>
  <si>
    <t>На развитие сферы культуры в муниципальных образованиях Ханты-Мансийского автономного округа - Югры</t>
  </si>
  <si>
    <t>Свод по муниципальным программам на 2020-2022 годы</t>
  </si>
  <si>
    <t>2022</t>
  </si>
  <si>
    <t>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</si>
  <si>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Иные межбюджетные трансферы на реализацию наказов избирателей депутатам Думы Ханты-Мансийского автономного округа-Югры за счет средств автономного округа</t>
  </si>
  <si>
    <t>Основное мероприятие "Обеспечение и организация профессионального обучения и дополнительного профессионального образования лиц предпенсионного возраста в сфере образования"</t>
  </si>
  <si>
    <t>021P300000</t>
  </si>
  <si>
    <t>021P352940</t>
  </si>
  <si>
    <t>Организация профессионального обучения и дополнительного профессионального образования лиц предпенсионного возраста за счет средств бюджета автономного округа, за счет средств федерального бюджета</t>
  </si>
  <si>
    <t>Основное мероприятие "Приобретение, создание объектов недвижимого имущества для размещения общеобразовательных организаций"</t>
  </si>
  <si>
    <t>021Е100000</t>
  </si>
  <si>
    <t>021Е182690</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</si>
  <si>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</si>
  <si>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021Е1S2690</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</si>
  <si>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</si>
  <si>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0220184305</t>
  </si>
  <si>
    <t>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за счет средств бюджета автономного округа</t>
  </si>
  <si>
    <t>0220184306</t>
  </si>
  <si>
    <t>Осуществление переданных полномочий на обеспечение государственных гарантий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</si>
  <si>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</si>
  <si>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0240185160</t>
  </si>
  <si>
    <t>Иные межбюджетные трансферты на реализацию наказов избирателей депутатам Думы Ханты-Мансийского автономного округа-Югры за счет средств автономного округа</t>
  </si>
  <si>
    <t>Подпрограмма "Ресурсное обеспечение в сфере образования и молодежной политики"</t>
  </si>
  <si>
    <t>Подпрограмма "Формирование законопослушного поведения участников дорожного движения"</t>
  </si>
  <si>
    <t>0260000000</t>
  </si>
  <si>
    <t>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</si>
  <si>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0260100000</t>
  </si>
  <si>
    <t>0260199990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</si>
  <si>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</si>
  <si>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Подпрограмма "Исполнение органом местного самоуправления отдельных государственных полномочий"</t>
  </si>
  <si>
    <t>Основное мероприятие " Исполнение органом местного самоуправления отдельных государственных полномочий по осуществлению деятельности по опеке и попечительству"</t>
  </si>
  <si>
    <t>Подпрограмма "Модернизация, развитие учреждений культуры и организация обустройства мест массового отдыха населения"</t>
  </si>
  <si>
    <t>Иные межбюджетные трансферты на реализацию наказов избирателей депутатам Думы Ханты-Мансийского автономного округа-Югры за счет средств бюджета автономного округа</t>
  </si>
  <si>
    <t>На поддержку отрасли культуры за счет средств местного бюджета, за счет средств бюджета автономного округа, за счет средств федерального бюджета</t>
  </si>
  <si>
    <t>Основное мероприятие "Развитие дополнительного образования в сфере культуры"</t>
  </si>
  <si>
    <t>Основное мероприятие "Организация культурно-массовых мероприятий, организация отдыха и оздоровления детей"</t>
  </si>
  <si>
    <t>Основное мероприятие "Техническое обследование, реконструкция, капитальный ремонт, строительство объектов культуры. Обустройство мест массового отдыха населения"</t>
  </si>
  <si>
    <t>0510520650</t>
  </si>
  <si>
    <t>0510542110</t>
  </si>
  <si>
    <t>0510599990</t>
  </si>
  <si>
    <t>051А100000</t>
  </si>
  <si>
    <t>051А182520</t>
  </si>
  <si>
    <t>051А1S2520</t>
  </si>
  <si>
    <t>Основное мероприятие "Обеспечение деятельности комитета культуры и туризма"</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</si>
  <si>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</si>
  <si>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Основное мероприятие "Укрепление материально-технической базы учреждений сферы физической культуры и спорта"</t>
  </si>
  <si>
    <t>0620185160</t>
  </si>
  <si>
    <t>0620199990</t>
  </si>
  <si>
    <t>Подпрограмма "Стимулирование развития жилищного строительства"</t>
  </si>
  <si>
    <t>1110182671</t>
  </si>
  <si>
    <t>Мероприятия по градостроительной деятельности за счет средств бюджета автономного округа</t>
  </si>
  <si>
    <t>11101S2671</t>
  </si>
  <si>
    <t>Мероприятия по градостроительной деятельности</t>
  </si>
  <si>
    <t>Основное мероприятие "Проектирование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t>
  </si>
  <si>
    <t>1110242110</t>
  </si>
  <si>
    <t>Мероприятие по возмещению части затрат застройщикам (инвесторам) по договорам развития застроенных территорий за счет средств бюджета</t>
  </si>
  <si>
    <t>Мероприятие по возмещению части затрат застройщикам (инвесторам) по договорам развития застроенных территорий</t>
  </si>
  <si>
    <t>Основное мероприятие "Предоставление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t>
  </si>
  <si>
    <t>1110300000</t>
  </si>
  <si>
    <t>1110399990</t>
  </si>
  <si>
    <t>Подпрограмма "Переселение граждан из непригодного для проживания жилищного фонда "</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</si>
  <si>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</si>
  <si>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</si>
  <si>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</si>
  <si>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1120300000</t>
  </si>
  <si>
    <t>1120399990</t>
  </si>
  <si>
    <t>Основное мероприятие "Обеспечение устойчивого сокращения непригодного для проживания жилищного фонда"</t>
  </si>
  <si>
    <t>112F300000</t>
  </si>
  <si>
    <t>112F382661</t>
  </si>
  <si>
    <t>112F3S2661</t>
  </si>
  <si>
    <t>Подпрограмма "Обеспечение мерами государственной поддержки по улучшению жилищных условий отдельных категорий граждан"</t>
  </si>
  <si>
    <t>1130251760</t>
  </si>
  <si>
    <t>1140000000</t>
  </si>
  <si>
    <t>1140100000</t>
  </si>
  <si>
    <t>Основное мероприятие "Поддержка технического состояния жилищного фонда"</t>
  </si>
  <si>
    <t>1240142110</t>
  </si>
  <si>
    <t>1240185150</t>
  </si>
  <si>
    <t>Иные межбюджетные трансферты за счет средств резервного фонда Правительства Ханты-Мансийского автономного округа-Югры</t>
  </si>
  <si>
    <t>Основное мероприятие "Федеральный проект "Формирование комфортной городской среды""</t>
  </si>
  <si>
    <t>124F282600</t>
  </si>
  <si>
    <t>Реализация мероприятий по благоустройству территорий за счет средств бюджета автономного округа</t>
  </si>
  <si>
    <t>124F2S2600</t>
  </si>
  <si>
    <t>Реализация мероприятий по благоустройству территорий</t>
  </si>
  <si>
    <t>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</si>
  <si>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Основное мероприятие "Возмещение недополученных доходов юридическим лицам в связи с оказанием услуг по погребению согласно гарантированному перечню услуг по погребению, не возмещаемых за счет государственных внебюджетных фондов и бюджетов иных уровней"</t>
  </si>
  <si>
    <t>Муниципальная программа "Профилактика правонарушений в сфере общественного порядка, пропаганда здорового образа жизни (профилактика наркомании, токсикомании и алкоголизма) в городе Нефтеюганске"</t>
  </si>
  <si>
    <t>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</si>
  <si>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Муниципальная программа "Социально-экономическое развитие города Нефтеюганска"</t>
  </si>
  <si>
    <t>Основное мероприятие "Обеспечение исполнения муниципальных функций администрации"</t>
  </si>
  <si>
    <t>Основное мероприятие "Повышение качества оказания муниципальных услуг, выполнение других обязательств муниципального образования"</t>
  </si>
  <si>
    <t>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</si>
  <si>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</si>
  <si>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"Государственная поддержка развития растениеводства и животноводства, переработки и реализации продукции"</t>
  </si>
  <si>
    <t>Основное мероприятие "Расширение доступа субъектов малого и среднего предпринимательства к финансовой поддержке, в том числе к льготному финансированию"</t>
  </si>
  <si>
    <t>164I400000</t>
  </si>
  <si>
    <t>164I482380</t>
  </si>
  <si>
    <t>Поддержка малого и среднего предпринимательства за счет средств бюджета автономного округа</t>
  </si>
  <si>
    <t>164I4S2380</t>
  </si>
  <si>
    <t>Поддержка малого и среднего предпринимательства</t>
  </si>
  <si>
    <t>Основное мероприятие "Популяризация предпринимательства"</t>
  </si>
  <si>
    <t>164I800000</t>
  </si>
  <si>
    <t>164I882380</t>
  </si>
  <si>
    <t>Поддержка малого и среднего предпринимательства за счет бюджета автономного округа</t>
  </si>
  <si>
    <t>164I8S2380</t>
  </si>
  <si>
    <t>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</si>
  <si>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Муниципальная программа "Укрепление межнационального и межконфессионального согласия, профилактика экстремизма в городе Нефтеюганске"</t>
  </si>
  <si>
    <t>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направлений в молодежной среде (посредством анкетирования)"</t>
  </si>
  <si>
    <t>02.1.Е1.00000</t>
  </si>
  <si>
    <t>02.1.Е1.82690</t>
  </si>
  <si>
    <t>02.1.Е1.S2690</t>
  </si>
  <si>
    <t>Администрация города (Управление опеки)</t>
  </si>
  <si>
    <t>Подпрограмма «Формирование законопослушного поведения участников дорожного движения»</t>
  </si>
  <si>
    <t>02.6.01.99990</t>
  </si>
  <si>
    <t>02.6.01.00000</t>
  </si>
  <si>
    <t>02.6.00.00000</t>
  </si>
  <si>
    <t>05.1.01.L5190</t>
  </si>
  <si>
    <t>05.1.01.S2520</t>
  </si>
  <si>
    <t xml:space="preserve">Расходы на обеспечение функций органов местного самоуправления </t>
  </si>
  <si>
    <t>Муниципальная программа "Профилактика терроризма в городе Нефтеюганске"</t>
  </si>
  <si>
    <t>Основное мероприятие "Организация и проведение воспитательной и просветительской работы среди детей и молодежи, направленной на профилактику терроризма""</t>
  </si>
  <si>
    <t>Основное мероприятие "Организация и проведение профилактической работы с трудовыми мигрантами"</t>
  </si>
  <si>
    <t>Основное мероприятие "Проведение общественно-политических, культурных и спортивных мероприятий, посвященных Дню солидарности в борьбе с терроризмом"</t>
  </si>
  <si>
    <t>Основное мероприятие "Проведение на базе образовательных организаций (в том числе с участием представителей религиозных и общественных организаций, деятелей культуры и искусства) воспитательных и культурно-просветительских мероприятий, направленных на развитие у детей и молодежи неприятия идеологии терроризма и привитие им традиционных российских духовно-нравственных ценностей"</t>
  </si>
  <si>
    <t>Основное мероприятие "Повышение уровня антитеррористической защищенности муниципальных объектов"</t>
  </si>
  <si>
    <t>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</si>
  <si>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Подпрограмма "Модернизация и развитие  учреждений культуры и организация обустройства мест массового отдыха населения"</t>
  </si>
  <si>
    <t>02.2.01.84305</t>
  </si>
  <si>
    <t>16.4.I4.00000</t>
  </si>
  <si>
    <t>16.4.I4.82380</t>
  </si>
  <si>
    <t>16.4.I4.S2380</t>
  </si>
  <si>
    <t>16.4.I8.00000</t>
  </si>
  <si>
    <t>16.4.I8.82380</t>
  </si>
  <si>
    <t>16.4.I8.S2380</t>
  </si>
  <si>
    <t xml:space="preserve">Основное мероприятие «Региональный проект «Чистая вода»»   </t>
  </si>
  <si>
    <t>12.1.G5.00000</t>
  </si>
  <si>
    <t xml:space="preserve">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         </t>
  </si>
  <si>
    <t>12.1.G5.52430</t>
  </si>
  <si>
    <t>Основное мероприятие «Региональный проект «Чистая страна»»</t>
  </si>
  <si>
    <t xml:space="preserve">Реализация проектов по ликвидации объектов накопленного вреда окружающей среде за счет бюджета автономного округа                               </t>
  </si>
  <si>
    <t>12.4.G1.00000</t>
  </si>
  <si>
    <t>12.4.G1.82640</t>
  </si>
  <si>
    <t>02.1.Е1.82680</t>
  </si>
  <si>
    <t>Строительство и реконструкция общеобразовательных организаций за счет средств бюджета автономного округа</t>
  </si>
  <si>
    <t>Строительство и реконструкция общеобразовательных организаций</t>
  </si>
  <si>
    <t>02.1.Е1.S2680</t>
  </si>
  <si>
    <t>02.1. 02.00000</t>
  </si>
  <si>
    <t>02.01.2.82030</t>
  </si>
  <si>
    <t>Строительство и реконструкция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за счет средств бюджета автономного округа</t>
  </si>
  <si>
    <t>Строительство и реконструкция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t>
  </si>
  <si>
    <t>02.01.2.S2030</t>
  </si>
  <si>
    <t>24.0.00.00000</t>
  </si>
  <si>
    <t>Основное мероприятие "Организация и проведение профилактической работы с детьми и подростками, прибывшими из стран с повышенной террористической активностью"</t>
  </si>
  <si>
    <t>24.0.01.00000</t>
  </si>
  <si>
    <t>24.0.02.00000</t>
  </si>
  <si>
    <t>24.0.03.00000</t>
  </si>
  <si>
    <t>24.0.04.00000</t>
  </si>
  <si>
    <t>24.0.04.99990</t>
  </si>
  <si>
    <t>24.0.05.00000</t>
  </si>
  <si>
    <t>Основное мероприятие "Подготовка и размещение в СМИ и сети Интернет информационных материалов о противодействии идеологии терроризма"</t>
  </si>
  <si>
    <t>24.0.06.00000</t>
  </si>
  <si>
    <t>24.0.03.??????</t>
  </si>
  <si>
    <t>24.0.02.??????</t>
  </si>
  <si>
    <t>24.0.01.?????</t>
  </si>
  <si>
    <t>24.0.07.00000</t>
  </si>
  <si>
    <t>24.0.08.00000</t>
  </si>
  <si>
    <t>24.0.08.99990</t>
  </si>
  <si>
    <t>02.2.01.84306</t>
  </si>
  <si>
    <t>02.4.02.99990</t>
  </si>
  <si>
    <t>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</si>
  <si>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02.4.02.00000</t>
  </si>
  <si>
    <t xml:space="preserve">администрация города </t>
  </si>
  <si>
    <t>12.4.F2.00000</t>
  </si>
  <si>
    <t>11.2.F3.67483</t>
  </si>
  <si>
    <t>11.2.F3.67484</t>
  </si>
  <si>
    <t>03.2.01.84320</t>
  </si>
  <si>
    <t>03.2.01.G4320</t>
  </si>
  <si>
    <t>16.1.05.54690</t>
  </si>
  <si>
    <t>Проведение Всероссийской переписи населения  2020 года за счет средств бюджета автономного округа</t>
  </si>
  <si>
    <t>Основное мероприятие "Предоставление субсидии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</si>
  <si>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t>
  </si>
  <si>
    <t>11.2.04.R0000</t>
  </si>
  <si>
    <t>11.2.04.R1780</t>
  </si>
  <si>
    <t xml:space="preserve">Подпрограмма "Профилактика незаконного оборота потребления наркотических средств и психотропных веществ" </t>
  </si>
  <si>
    <t>Основное мероприятие "Участие в профилактических мероприятиях, акциях, проводимых субъектами профилактики"</t>
  </si>
  <si>
    <t>13.2.03.00000</t>
  </si>
  <si>
    <t>13.2.03.99990</t>
  </si>
  <si>
    <t xml:space="preserve">Реализация мероприятий                                                                       </t>
  </si>
  <si>
    <t>Основное мероприятие "Создание условий для деятельности субъектов профилактики наркомании"</t>
  </si>
  <si>
    <t>Основное мероприятие "Проведение информационной антинаркотической политики, просветительских мероприятий"</t>
  </si>
  <si>
    <t>13 2 01 00000</t>
  </si>
  <si>
    <t>13 2 01 99990</t>
  </si>
  <si>
    <t>13 2 02 00000</t>
  </si>
  <si>
    <t>13 2 02 99990</t>
  </si>
  <si>
    <t>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</si>
  <si>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</si>
  <si>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03102G4310</t>
  </si>
  <si>
    <t>1240261100</t>
  </si>
  <si>
    <t>Сопоставительная таблица целевых статей расходов для составления проекта бюджета города Нефтеюганска на 2020 год к целевым статьям, применяемым в 2019 году</t>
  </si>
  <si>
    <t>Основное мероприятие "Организация курсов повышения квалификации по вопросам профилактики терроризма для муниципальных служащих и работников муниципальных учреждений"</t>
  </si>
  <si>
    <t>11.1.03.0000</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</si>
  <si>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</si>
  <si>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 xml:space="preserve">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   </t>
  </si>
  <si>
    <t xml:space="preserve">11 2 05 00000 </t>
  </si>
  <si>
    <t xml:space="preserve">11 2 05 L1780 </t>
  </si>
  <si>
    <t>121G500000</t>
  </si>
  <si>
    <t xml:space="preserve">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                                      </t>
  </si>
  <si>
    <t>121G552430</t>
  </si>
  <si>
    <t xml:space="preserve">Реконструкция, расширение, модернизация, строительство коммунальных объектов за счет бюджета автономного округа </t>
  </si>
  <si>
    <t>121G582190</t>
  </si>
  <si>
    <t xml:space="preserve">Реконструкция, расширение, модернизация, строительство коммунальных объектов </t>
  </si>
  <si>
    <t>121G5S2190</t>
  </si>
  <si>
    <t xml:space="preserve">Реализация проектов по ликвидации объектов накопленного вреда окружающей среде за счет бюджета автономного округа  </t>
  </si>
  <si>
    <t>Реализация проектов по ликвидации объектов накопленного вреда окружающей среде</t>
  </si>
  <si>
    <t>124G100000</t>
  </si>
  <si>
    <t>124G182640</t>
  </si>
  <si>
    <t>124G1S2640</t>
  </si>
  <si>
    <t xml:space="preserve">Создание условий для деятельности народных дружин за счет средств бюджета автономного округа </t>
  </si>
  <si>
    <t>1320000000</t>
  </si>
  <si>
    <t>1320100000</t>
  </si>
  <si>
    <t>1320199990</t>
  </si>
  <si>
    <t>1320200000</t>
  </si>
  <si>
    <t>1320299990</t>
  </si>
  <si>
    <t>1320300000</t>
  </si>
  <si>
    <t>1320399990</t>
  </si>
  <si>
    <t>0620282120</t>
  </si>
  <si>
    <t>11.1.03.82720</t>
  </si>
  <si>
    <t>1110382720</t>
  </si>
  <si>
    <t>11103S2720</t>
  </si>
  <si>
    <t>Завершение строительства (реконструкция)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t>
  </si>
  <si>
    <t>021Е182680</t>
  </si>
  <si>
    <t>021Е1S2680</t>
  </si>
  <si>
    <t>0320184320</t>
  </si>
  <si>
    <t>1610554690</t>
  </si>
  <si>
    <t>Обеспечение устойчивого сокращения непригодного для проживания жилищного фонда</t>
  </si>
  <si>
    <t>Обеспечение устойчивого сокращения непригодного для проживания жилищного фонда, за счет средств бюджета автономного округа</t>
  </si>
  <si>
    <t>112F367483</t>
  </si>
  <si>
    <t>112F36748S</t>
  </si>
  <si>
    <t>112F367484</t>
  </si>
  <si>
    <t>1920000000</t>
  </si>
  <si>
    <t>1920200000</t>
  </si>
  <si>
    <t>1920220170</t>
  </si>
  <si>
    <t>2400000000</t>
  </si>
  <si>
    <t>2400400000</t>
  </si>
  <si>
    <t>2400800000</t>
  </si>
  <si>
    <t>2400899990</t>
  </si>
  <si>
    <t>2400499990</t>
  </si>
  <si>
    <t>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 за счет средств федерального бюджета</t>
  </si>
  <si>
    <t>0240200000</t>
  </si>
  <si>
    <t>0240299990</t>
  </si>
  <si>
    <t>0210184305</t>
  </si>
  <si>
    <t>№ п/п</t>
  </si>
  <si>
    <t xml:space="preserve">Наименование национального проекта / наименование регионального проекта </t>
  </si>
  <si>
    <t>2020 год</t>
  </si>
  <si>
    <t>2021 год</t>
  </si>
  <si>
    <t>2022 год</t>
  </si>
  <si>
    <t>Всего на реализацию национальных проектов</t>
  </si>
  <si>
    <t>Национальный проект «Культура»</t>
  </si>
  <si>
    <t>Региональный проект «Культурная среда»</t>
  </si>
  <si>
    <t>Национальный проект «Образование»</t>
  </si>
  <si>
    <t>Региональный проект «Современная школа»</t>
  </si>
  <si>
    <t>Национальный проект «Жилье и городская среда»</t>
  </si>
  <si>
    <t>Региональный проект «Формирование комфортной городской среды»</t>
  </si>
  <si>
    <t>Региональный проект «Обеспечение устойчивого сокращения непригодного для проживания жилищного фонда»</t>
  </si>
  <si>
    <t>Национальный проект «Экология»</t>
  </si>
  <si>
    <t>Региональный проект «Чистая страна»</t>
  </si>
  <si>
    <t>Региональный проект «Чистая вода»</t>
  </si>
  <si>
    <t>Национальный проект «Малое и среднее предпринимательство и поддержка индивидуальной предпринимательской инициативы»</t>
  </si>
  <si>
    <t>Региональный проект «Расширение доступа субъектов малого и среднего предпринимательства к финансовым ресурсам, в том числе льготному финансированию»</t>
  </si>
  <si>
    <t>Региональный проект «Популяризация предпринимательства»</t>
  </si>
  <si>
    <t>федеральный бюджет</t>
  </si>
  <si>
    <t>бюджет автономного округа</t>
  </si>
  <si>
    <t>местный бюджет</t>
  </si>
  <si>
    <t>1.</t>
  </si>
  <si>
    <t>2.</t>
  </si>
  <si>
    <t>3.</t>
  </si>
  <si>
    <t>4.</t>
  </si>
  <si>
    <t>5.</t>
  </si>
  <si>
    <t>Развитие материально-технической базы муниципальных учреждений спорта за счет средств автономного округа</t>
  </si>
  <si>
    <t>Развитие материально-технической базы муниципальных учреждений спорта</t>
  </si>
  <si>
    <t>06202S2120</t>
  </si>
  <si>
    <t>На государственную поддержку отрасли культуры за счет средств местного бюджета, бюджета автономного округа и федерального бюджета</t>
  </si>
  <si>
    <t>051А155190</t>
  </si>
  <si>
    <t>Подпрограмма "Модернизация и развитие учреждений культуры и организация обустройства мест массового отдыха населения"</t>
  </si>
  <si>
    <t>0250299990</t>
  </si>
  <si>
    <t>укс</t>
  </si>
  <si>
    <t>Проведение Всероссийской переписи населения 2020 года за счет средств федерального бюджета</t>
  </si>
  <si>
    <t>Завершение строительства (реконструкция)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за счет средств бюджета автономного округа</t>
  </si>
  <si>
    <t xml:space="preserve">Подпрограмма "Профилактика незаконного оборота и потребления наркотических средств и психотропных веществ" </t>
  </si>
  <si>
    <t>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 в молодежной среде (посредством анкетирования)"</t>
  </si>
  <si>
    <t>Основное мероприятие "Региональный  проект "Формирование комфортной городской среды""</t>
  </si>
  <si>
    <t>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</si>
  <si>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Основное мероприятие "Региональный проект "Обеспечение устойчивого сокращения непригодного для проживания жилищного фонда"</t>
  </si>
  <si>
    <t>Основное мероприятие "Региональный проект "Расширение доступа субъектов малого и среднего предпринимательства к финансовой поддержке, в том числе к льготному финансированию"</t>
  </si>
  <si>
    <t>Основное мероприятие "Региональный проект "Популяризация предпринимательства"</t>
  </si>
  <si>
    <t>Основное мероприятие "Региональный проект "Современная школа"</t>
  </si>
  <si>
    <t>Основное мероприятие "Региональный проект "Культурная среда"</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</si>
  <si>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 за счет средств бюджета автономного округа</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</si>
  <si>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t>
  </si>
  <si>
    <t>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</si>
  <si>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4000200590</t>
  </si>
  <si>
    <t>Расходы на обеспечение функционирования казённого учреждения</t>
  </si>
  <si>
    <t>Иные межбюджетные трансферты на поощрение муниципальных управленческих команд за счет средств федерального бюджета</t>
  </si>
  <si>
    <t>4000255500</t>
  </si>
  <si>
    <t>1610455500</t>
  </si>
  <si>
    <t>1910155500</t>
  </si>
  <si>
    <t>0250155500</t>
  </si>
  <si>
    <t>Строительство и реконструкция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 за счет средств бюджета автономного округа</t>
  </si>
  <si>
    <t>0210282030</t>
  </si>
  <si>
    <t>02102S2030</t>
  </si>
  <si>
    <t>16201F9300</t>
  </si>
  <si>
    <t>16201G4120</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</si>
  <si>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</si>
  <si>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в сфере трудовых отношений и государственного управления охраной труда</t>
  </si>
  <si>
    <t>16201G84270</t>
  </si>
  <si>
    <t>Осуществление переданных полномочий по образованию и организации деятельности комиссий по делам несовершеннолетних и защите их прав</t>
  </si>
  <si>
    <t>4000320960</t>
  </si>
  <si>
    <t>Мероприятия в области социальной политики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</si>
</sst>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0.0"/>
    <numFmt numFmtId="166" formatCode="?"/>
    <numFmt numFmtId="167" formatCode="#,##0.0"/>
  </numFmts>
  <fonts count="30" x14ac:knownFonts="1">
    <font>
      <sz val="11"/>
      <color theme="1"/>
      <name val="Calibri"/>
      <family val="2"/>
      <scheme val="minor"/>
    </font>
    <font>
      <sz val="11"/>
      <color theme="1"/>
      <name val="Calibri"/>
      <family val="2"/>
      <scheme val="minor"/>
    </font>
    <font>
      <b/>
      <sz val="12"/>
      <color theme="1"/>
      <name val="Times New Roman"/>
      <family val="1"/>
      <charset val="204"/>
    </font>
    <font>
      <sz val="12"/>
      <color theme="1"/>
      <name val="Times New Roman"/>
      <family val="1"/>
      <charset val="204"/>
    </font>
    <font>
      <b/>
      <sz val="12"/>
      <name val="Times New Roman"/>
      <family val="1"/>
      <charset val="204"/>
    </font>
    <font>
      <i/>
      <sz val="12"/>
      <name val="Times New Roman"/>
      <family val="1"/>
      <charset val="204"/>
    </font>
    <font>
      <sz val="12"/>
      <name val="Times New Roman"/>
      <family val="1"/>
      <charset val="204"/>
    </font>
    <font>
      <i/>
      <sz val="10"/>
      <name val="Times New Roman"/>
      <family val="1"/>
      <charset val="204"/>
    </font>
    <font>
      <i/>
      <sz val="11"/>
      <name val="Times New Roman"/>
      <family val="1"/>
      <charset val="204"/>
    </font>
    <font>
      <sz val="10"/>
      <color theme="1"/>
      <name val="Times New Roman"/>
      <family val="1"/>
      <charset val="204"/>
    </font>
    <font>
      <sz val="11"/>
      <name val="Times New Roman"/>
      <family val="1"/>
      <charset val="204"/>
    </font>
    <font>
      <sz val="11"/>
      <name val="Calibri"/>
      <family val="2"/>
      <scheme val="minor"/>
    </font>
    <font>
      <i/>
      <sz val="11"/>
      <name val="Calibri"/>
      <family val="2"/>
      <scheme val="minor"/>
    </font>
    <font>
      <i/>
      <sz val="12"/>
      <color theme="1"/>
      <name val="Times New Roman"/>
      <family val="1"/>
      <charset val="204"/>
    </font>
    <font>
      <sz val="10"/>
      <name val="Arial"/>
      <family val="2"/>
      <charset val="204"/>
    </font>
    <font>
      <i/>
      <sz val="12"/>
      <color rgb="FFFF0000"/>
      <name val="Times New Roman"/>
      <family val="1"/>
      <charset val="204"/>
    </font>
    <font>
      <sz val="12"/>
      <color rgb="FFFF0000"/>
      <name val="Times New Roman"/>
      <family val="1"/>
      <charset val="204"/>
    </font>
    <font>
      <i/>
      <sz val="10"/>
      <color rgb="FFFF0000"/>
      <name val="Times New Roman"/>
      <family val="1"/>
      <charset val="204"/>
    </font>
    <font>
      <sz val="10"/>
      <color rgb="FFFF0000"/>
      <name val="Times New Roman"/>
      <family val="1"/>
      <charset val="204"/>
    </font>
    <font>
      <b/>
      <i/>
      <sz val="12"/>
      <color rgb="FFFF0000"/>
      <name val="Times New Roman"/>
      <family val="1"/>
      <charset val="204"/>
    </font>
    <font>
      <b/>
      <i/>
      <sz val="12"/>
      <name val="Times New Roman"/>
      <family val="1"/>
      <charset val="204"/>
    </font>
    <font>
      <sz val="10"/>
      <name val="Arial"/>
      <family val="2"/>
      <charset val="204"/>
    </font>
    <font>
      <sz val="10"/>
      <name val="Times New Roman"/>
      <family val="1"/>
      <charset val="204"/>
    </font>
    <font>
      <b/>
      <sz val="10"/>
      <color theme="1"/>
      <name val="Times New Roman"/>
      <family val="1"/>
      <charset val="204"/>
    </font>
    <font>
      <b/>
      <sz val="10"/>
      <name val="Times New Roman"/>
      <family val="1"/>
      <charset val="204"/>
    </font>
    <font>
      <b/>
      <sz val="10"/>
      <color rgb="FFFF0000"/>
      <name val="Times New Roman"/>
      <family val="1"/>
      <charset val="204"/>
    </font>
    <font>
      <sz val="10"/>
      <color rgb="FF000000"/>
      <name val="Times New Roman"/>
      <family val="1"/>
      <charset val="204"/>
    </font>
    <font>
      <b/>
      <sz val="10"/>
      <color rgb="FF000000"/>
      <name val="Times New Roman"/>
      <family val="1"/>
      <charset val="204"/>
    </font>
    <font>
      <i/>
      <sz val="8"/>
      <color rgb="FF000000"/>
      <name val="Times New Roman"/>
      <family val="1"/>
      <charset val="204"/>
    </font>
    <font>
      <sz val="8"/>
      <name val="Arial Cyr"/>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BBD094"/>
        <bgColor indexed="64"/>
      </patternFill>
    </fill>
    <fill>
      <patternFill patternType="solid">
        <fgColor rgb="FFFFFF00"/>
        <bgColor indexed="64"/>
      </patternFill>
    </fill>
    <fill>
      <patternFill patternType="solid">
        <fgColor theme="6" tint="0.79998168889431442"/>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s>
  <cellStyleXfs count="4">
    <xf numFmtId="0" fontId="0" fillId="0" borderId="0"/>
    <xf numFmtId="164" fontId="1" fillId="0" borderId="0" applyFont="0" applyFill="0" applyBorder="0" applyAlignment="0" applyProtection="0"/>
    <xf numFmtId="0" fontId="14" fillId="0" borderId="0"/>
    <xf numFmtId="0" fontId="21" fillId="0" borderId="0"/>
  </cellStyleXfs>
  <cellXfs count="317">
    <xf numFmtId="0" fontId="0" fillId="0" borderId="0" xfId="0"/>
    <xf numFmtId="0" fontId="2" fillId="0" borderId="0" xfId="0" applyFont="1" applyAlignment="1">
      <alignment horizontal="center"/>
    </xf>
    <xf numFmtId="0" fontId="3" fillId="0" borderId="0" xfId="0" applyFont="1"/>
    <xf numFmtId="0" fontId="3" fillId="0" borderId="0" xfId="0" applyFont="1" applyBorder="1"/>
    <xf numFmtId="49" fontId="4" fillId="0" borderId="2" xfId="0" applyNumberFormat="1" applyFont="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2" xfId="0" applyNumberFormat="1" applyFont="1" applyFill="1" applyBorder="1" applyAlignment="1">
      <alignment horizontal="center" vertical="center" wrapText="1"/>
    </xf>
    <xf numFmtId="3" fontId="4" fillId="2" borderId="2" xfId="0" applyNumberFormat="1" applyFont="1" applyFill="1" applyBorder="1" applyAlignment="1">
      <alignment horizontal="right" vertical="center" wrapText="1"/>
    </xf>
    <xf numFmtId="49" fontId="6" fillId="0" borderId="2" xfId="0" applyNumberFormat="1" applyFont="1" applyBorder="1" applyAlignment="1">
      <alignment horizontal="center" vertical="center" wrapText="1"/>
    </xf>
    <xf numFmtId="49" fontId="5" fillId="0" borderId="1" xfId="0" applyNumberFormat="1" applyFont="1" applyBorder="1" applyAlignment="1">
      <alignment horizontal="right" vertical="center" wrapText="1"/>
    </xf>
    <xf numFmtId="49" fontId="6" fillId="3"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right" vertical="center" wrapText="1"/>
    </xf>
    <xf numFmtId="0" fontId="3" fillId="0" borderId="0" xfId="0" applyFont="1" applyFill="1" applyBorder="1"/>
    <xf numFmtId="0" fontId="3" fillId="0" borderId="0" xfId="0" applyFont="1" applyFill="1"/>
    <xf numFmtId="49" fontId="8" fillId="0" borderId="1" xfId="0" applyNumberFormat="1" applyFont="1" applyBorder="1" applyAlignment="1">
      <alignment horizontal="right" vertical="center" wrapText="1"/>
    </xf>
    <xf numFmtId="3" fontId="6" fillId="0" borderId="2" xfId="0" applyNumberFormat="1" applyFont="1" applyBorder="1" applyAlignment="1">
      <alignment vertical="center" wrapText="1"/>
    </xf>
    <xf numFmtId="49" fontId="5" fillId="0" borderId="2" xfId="0" applyNumberFormat="1" applyFont="1" applyBorder="1" applyAlignment="1">
      <alignment horizontal="center" vertical="center" wrapText="1"/>
    </xf>
    <xf numFmtId="49" fontId="7" fillId="0" borderId="1" xfId="0" applyNumberFormat="1" applyFont="1" applyBorder="1" applyAlignment="1">
      <alignment horizontal="right" vertical="center" wrapText="1"/>
    </xf>
    <xf numFmtId="0" fontId="9" fillId="0" borderId="0" xfId="0" applyFont="1" applyBorder="1"/>
    <xf numFmtId="0" fontId="9" fillId="0" borderId="0" xfId="0" applyFont="1"/>
    <xf numFmtId="3" fontId="5" fillId="0" borderId="2" xfId="0" applyNumberFormat="1" applyFont="1" applyBorder="1" applyAlignment="1">
      <alignment vertical="center" wrapText="1"/>
    </xf>
    <xf numFmtId="3" fontId="4" fillId="0" borderId="2" xfId="0" applyNumberFormat="1" applyFont="1" applyBorder="1" applyAlignment="1">
      <alignment vertical="center" wrapText="1"/>
    </xf>
    <xf numFmtId="49" fontId="5" fillId="0" borderId="0"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0" fontId="2" fillId="0" borderId="0" xfId="0" applyFont="1" applyBorder="1"/>
    <xf numFmtId="0" fontId="2" fillId="0" borderId="0" xfId="0" applyFont="1"/>
    <xf numFmtId="0" fontId="0" fillId="0" borderId="0" xfId="0" applyBorder="1"/>
    <xf numFmtId="166" fontId="6" fillId="0" borderId="1"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166" fontId="5" fillId="0" borderId="1" xfId="0" applyNumberFormat="1" applyFont="1" applyBorder="1" applyAlignment="1">
      <alignment horizontal="right" vertical="center" wrapText="1"/>
    </xf>
    <xf numFmtId="49" fontId="10" fillId="0" borderId="2" xfId="0" applyNumberFormat="1" applyFont="1" applyBorder="1" applyAlignment="1">
      <alignment horizontal="center" vertical="center" wrapText="1"/>
    </xf>
    <xf numFmtId="49" fontId="7" fillId="0" borderId="2" xfId="0" applyNumberFormat="1" applyFont="1" applyBorder="1" applyAlignment="1">
      <alignment horizontal="right" vertical="center" wrapText="1"/>
    </xf>
    <xf numFmtId="49" fontId="7" fillId="0" borderId="2"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3" fontId="10" fillId="0" borderId="2" xfId="0" applyNumberFormat="1" applyFont="1" applyBorder="1" applyAlignment="1">
      <alignment vertical="center" wrapText="1"/>
    </xf>
    <xf numFmtId="49" fontId="5" fillId="3" borderId="2" xfId="0" applyNumberFormat="1" applyFont="1" applyFill="1" applyBorder="1" applyAlignment="1">
      <alignment horizontal="center" vertical="center" wrapText="1"/>
    </xf>
    <xf numFmtId="49" fontId="4" fillId="0" borderId="1" xfId="0" applyNumberFormat="1" applyFont="1" applyBorder="1" applyAlignment="1">
      <alignment horizontal="left"/>
    </xf>
    <xf numFmtId="49" fontId="4" fillId="0" borderId="2" xfId="0" applyNumberFormat="1" applyFont="1" applyBorder="1" applyAlignment="1">
      <alignment horizontal="center"/>
    </xf>
    <xf numFmtId="49" fontId="4" fillId="0" borderId="0" xfId="0" applyNumberFormat="1" applyFont="1" applyBorder="1" applyAlignment="1">
      <alignment horizontal="left"/>
    </xf>
    <xf numFmtId="49" fontId="4" fillId="0" borderId="0" xfId="0" applyNumberFormat="1" applyFont="1" applyBorder="1" applyAlignment="1">
      <alignment horizontal="center"/>
    </xf>
    <xf numFmtId="3" fontId="4" fillId="0" borderId="0" xfId="0" applyNumberFormat="1" applyFont="1" applyBorder="1" applyAlignment="1">
      <alignment horizontal="right"/>
    </xf>
    <xf numFmtId="3" fontId="4" fillId="0" borderId="0" xfId="0" applyNumberFormat="1" applyFont="1" applyFill="1" applyBorder="1" applyAlignment="1">
      <alignment horizontal="right"/>
    </xf>
    <xf numFmtId="3" fontId="6" fillId="0" borderId="0" xfId="0" applyNumberFormat="1" applyFont="1"/>
    <xf numFmtId="3" fontId="6" fillId="3" borderId="0" xfId="0" applyNumberFormat="1" applyFont="1" applyFill="1" applyAlignment="1">
      <alignment horizontal="right"/>
    </xf>
    <xf numFmtId="3" fontId="6" fillId="3" borderId="0" xfId="0" applyNumberFormat="1" applyFont="1" applyFill="1"/>
    <xf numFmtId="0" fontId="3" fillId="3" borderId="0" xfId="0" applyFont="1" applyFill="1"/>
    <xf numFmtId="49" fontId="5" fillId="0" borderId="1" xfId="0" applyNumberFormat="1" applyFont="1" applyFill="1" applyBorder="1" applyAlignment="1">
      <alignment horizontal="right" vertical="center" wrapText="1"/>
    </xf>
    <xf numFmtId="49" fontId="6" fillId="0" borderId="2" xfId="0" applyNumberFormat="1" applyFont="1" applyFill="1" applyBorder="1" applyAlignment="1">
      <alignment horizontal="center" vertical="center" wrapText="1"/>
    </xf>
    <xf numFmtId="0" fontId="6" fillId="0" borderId="0" xfId="0" applyFont="1" applyBorder="1"/>
    <xf numFmtId="0" fontId="6" fillId="0" borderId="0" xfId="0" applyFont="1"/>
    <xf numFmtId="3" fontId="6" fillId="0" borderId="2" xfId="0" applyNumberFormat="1" applyFont="1" applyFill="1" applyBorder="1" applyAlignment="1">
      <alignment vertical="center" wrapText="1"/>
    </xf>
    <xf numFmtId="3" fontId="5" fillId="3" borderId="2" xfId="0" applyNumberFormat="1" applyFont="1" applyFill="1" applyBorder="1" applyAlignment="1">
      <alignment vertical="center" wrapText="1"/>
    </xf>
    <xf numFmtId="3" fontId="4" fillId="2" borderId="2" xfId="0" applyNumberFormat="1" applyFont="1" applyFill="1" applyBorder="1" applyAlignment="1">
      <alignment vertical="center" wrapText="1"/>
    </xf>
    <xf numFmtId="3" fontId="5" fillId="0" borderId="2" xfId="0" applyNumberFormat="1" applyFont="1" applyFill="1" applyBorder="1" applyAlignment="1">
      <alignment vertical="center" wrapText="1"/>
    </xf>
    <xf numFmtId="3" fontId="6" fillId="0" borderId="2" xfId="1" applyNumberFormat="1" applyFont="1" applyFill="1" applyBorder="1" applyAlignment="1">
      <alignment vertical="center" wrapText="1"/>
    </xf>
    <xf numFmtId="3" fontId="7" fillId="0" borderId="2" xfId="0" applyNumberFormat="1" applyFont="1" applyBorder="1" applyAlignment="1">
      <alignment vertical="center" wrapText="1"/>
    </xf>
    <xf numFmtId="3" fontId="6" fillId="3" borderId="2" xfId="0" applyNumberFormat="1" applyFont="1" applyFill="1" applyBorder="1" applyAlignment="1">
      <alignment vertical="center" wrapText="1"/>
    </xf>
    <xf numFmtId="3" fontId="8" fillId="0" borderId="2" xfId="0" applyNumberFormat="1" applyFont="1" applyBorder="1" applyAlignment="1">
      <alignment vertical="center" wrapText="1"/>
    </xf>
    <xf numFmtId="3" fontId="4" fillId="0" borderId="2" xfId="0" applyNumberFormat="1" applyFont="1" applyBorder="1" applyAlignment="1"/>
    <xf numFmtId="3" fontId="11" fillId="0" borderId="2" xfId="0" applyNumberFormat="1" applyFont="1" applyBorder="1" applyAlignment="1"/>
    <xf numFmtId="3" fontId="12" fillId="0" borderId="2" xfId="0" applyNumberFormat="1" applyFont="1" applyBorder="1" applyAlignment="1"/>
    <xf numFmtId="3" fontId="10" fillId="0" borderId="2" xfId="0" applyNumberFormat="1" applyFont="1" applyFill="1" applyBorder="1" applyAlignment="1">
      <alignment vertical="center" wrapText="1"/>
    </xf>
    <xf numFmtId="3" fontId="6" fillId="0" borderId="2" xfId="1" applyNumberFormat="1" applyFont="1" applyBorder="1" applyAlignment="1"/>
    <xf numFmtId="3" fontId="11" fillId="0" borderId="2" xfId="1" applyNumberFormat="1" applyFont="1" applyBorder="1" applyAlignment="1"/>
    <xf numFmtId="165" fontId="6" fillId="0" borderId="0" xfId="0" applyNumberFormat="1" applyFont="1"/>
    <xf numFmtId="49" fontId="4" fillId="0" borderId="2"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49" fontId="5" fillId="0" borderId="2" xfId="0" applyNumberFormat="1" applyFont="1" applyBorder="1" applyAlignment="1">
      <alignment horizontal="right" vertical="center" wrapText="1"/>
    </xf>
    <xf numFmtId="0" fontId="13" fillId="0" borderId="0" xfId="0" applyFont="1" applyBorder="1"/>
    <xf numFmtId="0" fontId="13" fillId="0" borderId="0" xfId="0" applyFont="1"/>
    <xf numFmtId="49" fontId="6" fillId="3" borderId="1" xfId="0" applyNumberFormat="1" applyFont="1" applyFill="1" applyBorder="1" applyAlignment="1">
      <alignment horizontal="left" vertical="center" wrapText="1"/>
    </xf>
    <xf numFmtId="49" fontId="6" fillId="4" borderId="1" xfId="0" applyNumberFormat="1" applyFont="1" applyFill="1" applyBorder="1" applyAlignment="1">
      <alignment horizontal="left" vertical="center" wrapText="1"/>
    </xf>
    <xf numFmtId="49" fontId="6" fillId="4" borderId="2" xfId="0" applyNumberFormat="1" applyFont="1" applyFill="1" applyBorder="1" applyAlignment="1">
      <alignment horizontal="center" vertical="center" wrapText="1"/>
    </xf>
    <xf numFmtId="3" fontId="6" fillId="4" borderId="2" xfId="0" applyNumberFormat="1" applyFont="1" applyFill="1" applyBorder="1" applyAlignment="1">
      <alignment vertical="center" wrapText="1"/>
    </xf>
    <xf numFmtId="49" fontId="6" fillId="0" borderId="1" xfId="0" applyNumberFormat="1" applyFont="1" applyFill="1" applyBorder="1" applyAlignment="1">
      <alignment horizontal="left" vertical="center" wrapText="1"/>
    </xf>
    <xf numFmtId="0" fontId="6" fillId="0" borderId="0" xfId="0" applyFont="1" applyFill="1" applyBorder="1"/>
    <xf numFmtId="0" fontId="6" fillId="0" borderId="0" xfId="0" applyFont="1" applyFill="1"/>
    <xf numFmtId="49" fontId="4" fillId="4" borderId="2" xfId="0" applyNumberFormat="1" applyFont="1" applyFill="1" applyBorder="1" applyAlignment="1">
      <alignment horizontal="center" vertical="center" wrapText="1"/>
    </xf>
    <xf numFmtId="49" fontId="6" fillId="0" borderId="0"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166" fontId="6" fillId="4"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3" borderId="1" xfId="0" applyNumberFormat="1" applyFont="1" applyFill="1" applyBorder="1" applyAlignment="1">
      <alignment horizontal="left" vertical="center" wrapText="1"/>
    </xf>
    <xf numFmtId="3" fontId="6" fillId="0" borderId="0" xfId="0" applyNumberFormat="1" applyFont="1" applyBorder="1"/>
    <xf numFmtId="3" fontId="6" fillId="5" borderId="0" xfId="0" applyNumberFormat="1" applyFont="1" applyFill="1"/>
    <xf numFmtId="3" fontId="6" fillId="4" borderId="0" xfId="0" applyNumberFormat="1" applyFont="1" applyFill="1"/>
    <xf numFmtId="49" fontId="5" fillId="4" borderId="1" xfId="0" applyNumberFormat="1" applyFont="1" applyFill="1" applyBorder="1" applyAlignment="1">
      <alignment horizontal="left" vertical="center" wrapText="1"/>
    </xf>
    <xf numFmtId="49" fontId="5" fillId="0" borderId="1" xfId="0" applyNumberFormat="1" applyFont="1" applyBorder="1" applyAlignment="1">
      <alignment horizontal="left" vertical="center" wrapText="1"/>
    </xf>
    <xf numFmtId="49" fontId="4" fillId="0" borderId="1" xfId="0" applyNumberFormat="1" applyFont="1" applyBorder="1" applyAlignment="1">
      <alignment horizontal="center" vertical="center" wrapText="1"/>
    </xf>
    <xf numFmtId="0" fontId="16" fillId="0" borderId="0" xfId="0" applyFont="1" applyBorder="1"/>
    <xf numFmtId="0" fontId="16" fillId="0" borderId="0" xfId="0" applyFont="1"/>
    <xf numFmtId="0" fontId="16" fillId="0" borderId="0" xfId="0" applyFont="1" applyFill="1" applyBorder="1"/>
    <xf numFmtId="0" fontId="16" fillId="0" borderId="0" xfId="0" applyFont="1" applyFill="1"/>
    <xf numFmtId="0" fontId="18" fillId="0" borderId="0" xfId="0" applyFont="1" applyBorder="1"/>
    <xf numFmtId="0" fontId="18" fillId="0" borderId="0" xfId="0" applyFont="1"/>
    <xf numFmtId="0" fontId="17" fillId="0" borderId="0" xfId="0" applyFont="1" applyBorder="1" applyAlignment="1">
      <alignment horizontal="right"/>
    </xf>
    <xf numFmtId="0" fontId="17" fillId="0" borderId="0" xfId="0" applyFont="1" applyAlignment="1">
      <alignment horizontal="right"/>
    </xf>
    <xf numFmtId="0" fontId="17" fillId="0" borderId="0" xfId="0" applyFont="1" applyBorder="1"/>
    <xf numFmtId="0" fontId="17" fillId="0" borderId="0" xfId="0" applyFont="1"/>
    <xf numFmtId="164" fontId="3" fillId="0" borderId="0" xfId="1" applyFont="1" applyBorder="1"/>
    <xf numFmtId="3" fontId="16" fillId="0" borderId="0" xfId="0" applyNumberFormat="1" applyFont="1" applyBorder="1"/>
    <xf numFmtId="0" fontId="13" fillId="0" borderId="0" xfId="0" applyFont="1" applyFill="1" applyBorder="1"/>
    <xf numFmtId="0" fontId="13" fillId="0" borderId="0" xfId="0" applyFont="1" applyFill="1"/>
    <xf numFmtId="0" fontId="15" fillId="0" borderId="0" xfId="0" applyFont="1" applyBorder="1"/>
    <xf numFmtId="0" fontId="15" fillId="0" borderId="0" xfId="0" applyFont="1"/>
    <xf numFmtId="0" fontId="19" fillId="0" borderId="0" xfId="0" applyFont="1" applyFill="1" applyBorder="1"/>
    <xf numFmtId="0" fontId="19" fillId="0" borderId="0" xfId="0" applyFont="1" applyFill="1"/>
    <xf numFmtId="0" fontId="19" fillId="0" borderId="0" xfId="0" applyFont="1" applyBorder="1"/>
    <xf numFmtId="0" fontId="19" fillId="0" borderId="0" xfId="0" applyFont="1"/>
    <xf numFmtId="167" fontId="6" fillId="0" borderId="0" xfId="0" applyNumberFormat="1" applyFont="1"/>
    <xf numFmtId="49" fontId="5" fillId="0" borderId="1" xfId="0" applyNumberFormat="1"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6" fillId="0" borderId="2"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49" fontId="4" fillId="0" borderId="2" xfId="0" applyNumberFormat="1" applyFont="1" applyFill="1" applyBorder="1" applyAlignment="1">
      <alignment horizontal="center" vertical="center" wrapText="1"/>
    </xf>
    <xf numFmtId="49" fontId="8" fillId="0" borderId="1" xfId="0" applyNumberFormat="1" applyFont="1" applyFill="1" applyBorder="1" applyAlignment="1">
      <alignment horizontal="right" vertical="center" wrapText="1"/>
    </xf>
    <xf numFmtId="49" fontId="20" fillId="2" borderId="2" xfId="0" applyNumberFormat="1" applyFont="1" applyFill="1" applyBorder="1" applyAlignment="1">
      <alignment horizontal="center" vertical="center" wrapText="1"/>
    </xf>
    <xf numFmtId="49" fontId="6" fillId="5" borderId="1" xfId="0" applyNumberFormat="1" applyFont="1" applyFill="1" applyBorder="1" applyAlignment="1">
      <alignment horizontal="left" vertical="center" wrapText="1"/>
    </xf>
    <xf numFmtId="49" fontId="6" fillId="5" borderId="2" xfId="0" applyNumberFormat="1" applyFont="1" applyFill="1" applyBorder="1" applyAlignment="1">
      <alignment horizontal="center" vertical="center" wrapText="1"/>
    </xf>
    <xf numFmtId="3" fontId="6" fillId="5" borderId="2" xfId="0" applyNumberFormat="1" applyFont="1" applyFill="1" applyBorder="1" applyAlignment="1">
      <alignment vertical="center" wrapText="1"/>
    </xf>
    <xf numFmtId="49" fontId="10" fillId="0" borderId="2" xfId="0" applyNumberFormat="1" applyFont="1" applyBorder="1" applyAlignment="1" applyProtection="1">
      <alignment horizontal="center" vertical="center" wrapText="1"/>
    </xf>
    <xf numFmtId="49" fontId="10" fillId="0" borderId="2" xfId="0" applyNumberFormat="1" applyFont="1" applyFill="1" applyBorder="1" applyAlignment="1" applyProtection="1">
      <alignment horizontal="left" vertical="center" wrapText="1"/>
    </xf>
    <xf numFmtId="49" fontId="10"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166" fontId="10" fillId="0" borderId="6" xfId="0" applyNumberFormat="1" applyFont="1" applyFill="1" applyBorder="1" applyAlignment="1" applyProtection="1">
      <alignment horizontal="left" vertical="center" wrapText="1"/>
    </xf>
    <xf numFmtId="49" fontId="6" fillId="6" borderId="1" xfId="0" applyNumberFormat="1" applyFont="1" applyFill="1" applyBorder="1" applyAlignment="1">
      <alignment horizontal="left" vertical="center" wrapText="1"/>
    </xf>
    <xf numFmtId="49" fontId="6" fillId="6" borderId="2" xfId="0" applyNumberFormat="1" applyFont="1" applyFill="1" applyBorder="1" applyAlignment="1">
      <alignment horizontal="center" vertical="center" wrapText="1"/>
    </xf>
    <xf numFmtId="3" fontId="6" fillId="6" borderId="2" xfId="0" applyNumberFormat="1" applyFont="1" applyFill="1" applyBorder="1" applyAlignment="1">
      <alignment vertical="center" wrapText="1"/>
    </xf>
    <xf numFmtId="166" fontId="10" fillId="0" borderId="2" xfId="0" applyNumberFormat="1" applyFont="1" applyBorder="1" applyAlignment="1" applyProtection="1">
      <alignment horizontal="left" vertical="center" wrapText="1"/>
    </xf>
    <xf numFmtId="0" fontId="6" fillId="0" borderId="0" xfId="0" applyFont="1" applyFill="1" applyAlignment="1">
      <alignment horizontal="right"/>
    </xf>
    <xf numFmtId="3" fontId="5" fillId="0" borderId="2" xfId="1" applyNumberFormat="1" applyFont="1" applyFill="1" applyBorder="1" applyAlignment="1">
      <alignment vertical="center" wrapText="1"/>
    </xf>
    <xf numFmtId="49" fontId="5" fillId="0" borderId="2"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0" fontId="11" fillId="0" borderId="2" xfId="0" applyFont="1" applyBorder="1"/>
    <xf numFmtId="3" fontId="6" fillId="0" borderId="2" xfId="0" applyNumberFormat="1" applyFont="1" applyBorder="1" applyAlignment="1"/>
    <xf numFmtId="0" fontId="6" fillId="0" borderId="2" xfId="0" applyFont="1" applyBorder="1" applyAlignment="1">
      <alignment wrapText="1"/>
    </xf>
    <xf numFmtId="3" fontId="12" fillId="0" borderId="2" xfId="0" applyNumberFormat="1" applyFont="1" applyFill="1" applyBorder="1" applyAlignment="1"/>
    <xf numFmtId="3" fontId="6" fillId="0" borderId="2" xfId="0" applyNumberFormat="1" applyFont="1" applyFill="1" applyBorder="1" applyAlignment="1"/>
    <xf numFmtId="0" fontId="6" fillId="0" borderId="2" xfId="0" applyFont="1" applyFill="1" applyBorder="1" applyAlignment="1">
      <alignment wrapText="1"/>
    </xf>
    <xf numFmtId="0" fontId="6" fillId="0" borderId="1" xfId="0" applyNumberFormat="1" applyFont="1" applyBorder="1" applyAlignment="1">
      <alignment horizontal="left" vertical="center" wrapText="1"/>
    </xf>
    <xf numFmtId="0" fontId="5" fillId="0" borderId="2" xfId="0" applyFont="1" applyFill="1" applyBorder="1" applyAlignment="1">
      <alignment horizontal="righ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vertical="center" wrapText="1"/>
    </xf>
    <xf numFmtId="49" fontId="8" fillId="0" borderId="1" xfId="0" applyNumberFormat="1" applyFont="1" applyBorder="1" applyAlignment="1">
      <alignment horizontal="left" vertical="center" wrapText="1"/>
    </xf>
    <xf numFmtId="49" fontId="5" fillId="0" borderId="1" xfId="0" applyNumberFormat="1" applyFont="1" applyBorder="1" applyAlignment="1">
      <alignment vertical="center" wrapText="1"/>
    </xf>
    <xf numFmtId="0" fontId="6" fillId="4" borderId="1" xfId="0" applyNumberFormat="1" applyFont="1" applyFill="1" applyBorder="1" applyAlignment="1">
      <alignment horizontal="left" vertical="center" wrapText="1"/>
    </xf>
    <xf numFmtId="49" fontId="6" fillId="8" borderId="1" xfId="0" applyNumberFormat="1" applyFont="1" applyFill="1" applyBorder="1" applyAlignment="1">
      <alignment horizontal="left" vertical="center" wrapText="1"/>
    </xf>
    <xf numFmtId="49" fontId="6" fillId="8" borderId="2" xfId="0" applyNumberFormat="1" applyFont="1" applyFill="1" applyBorder="1" applyAlignment="1">
      <alignment horizontal="center" vertical="center" wrapText="1"/>
    </xf>
    <xf numFmtId="3" fontId="6" fillId="8" borderId="2" xfId="0" applyNumberFormat="1" applyFont="1" applyFill="1" applyBorder="1" applyAlignment="1">
      <alignment vertical="center" wrapText="1"/>
    </xf>
    <xf numFmtId="3" fontId="6" fillId="0" borderId="2" xfId="0" applyNumberFormat="1" applyFont="1" applyFill="1" applyBorder="1"/>
    <xf numFmtId="49" fontId="6" fillId="8" borderId="7" xfId="0" applyNumberFormat="1" applyFont="1" applyFill="1" applyBorder="1" applyAlignment="1">
      <alignment horizontal="left" vertical="center" wrapText="1"/>
    </xf>
    <xf numFmtId="49" fontId="6" fillId="8" borderId="1" xfId="0" applyNumberFormat="1" applyFont="1" applyFill="1" applyBorder="1" applyAlignment="1">
      <alignment vertical="center" wrapText="1"/>
    </xf>
    <xf numFmtId="49" fontId="6" fillId="8" borderId="6" xfId="0" applyNumberFormat="1" applyFont="1" applyFill="1" applyBorder="1" applyAlignment="1">
      <alignment vertical="center" wrapText="1"/>
    </xf>
    <xf numFmtId="49" fontId="10" fillId="8" borderId="2" xfId="0" applyNumberFormat="1" applyFont="1" applyFill="1" applyBorder="1" applyAlignment="1">
      <alignment horizontal="center" vertical="center" wrapText="1"/>
    </xf>
    <xf numFmtId="0" fontId="10" fillId="0" borderId="2" xfId="0" applyNumberFormat="1" applyFont="1" applyFill="1" applyBorder="1" applyAlignment="1" applyProtection="1">
      <alignment horizontal="left" vertical="center" wrapText="1"/>
    </xf>
    <xf numFmtId="49" fontId="6" fillId="0" borderId="7" xfId="0" applyNumberFormat="1" applyFont="1" applyFill="1" applyBorder="1" applyAlignment="1">
      <alignment horizontal="left" vertical="center" wrapText="1"/>
    </xf>
    <xf numFmtId="49" fontId="20" fillId="8" borderId="2" xfId="0" applyNumberFormat="1" applyFont="1" applyFill="1" applyBorder="1" applyAlignment="1">
      <alignment horizontal="center" vertical="center" wrapText="1"/>
    </xf>
    <xf numFmtId="3" fontId="20" fillId="8" borderId="2" xfId="0" applyNumberFormat="1" applyFont="1" applyFill="1" applyBorder="1" applyAlignment="1">
      <alignment vertical="center" wrapText="1"/>
    </xf>
    <xf numFmtId="49" fontId="4" fillId="8" borderId="2"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vertical="center" wrapText="1"/>
    </xf>
    <xf numFmtId="3" fontId="3" fillId="0" borderId="2" xfId="0" applyNumberFormat="1" applyFont="1" applyFill="1" applyBorder="1" applyAlignment="1">
      <alignment vertical="center" wrapText="1"/>
    </xf>
    <xf numFmtId="49" fontId="3" fillId="0" borderId="2" xfId="0" applyNumberFormat="1" applyFont="1" applyFill="1" applyBorder="1" applyAlignment="1">
      <alignment horizontal="center" vertical="center" wrapText="1"/>
    </xf>
    <xf numFmtId="49" fontId="6" fillId="0" borderId="2" xfId="0" applyNumberFormat="1" applyFont="1" applyFill="1" applyBorder="1" applyAlignment="1" applyProtection="1">
      <alignment horizontal="left" vertical="center" wrapText="1"/>
    </xf>
    <xf numFmtId="3" fontId="6" fillId="8" borderId="2" xfId="1" applyNumberFormat="1" applyFont="1" applyFill="1" applyBorder="1" applyAlignment="1">
      <alignment vertical="center" wrapText="1"/>
    </xf>
    <xf numFmtId="49" fontId="6" fillId="8" borderId="2" xfId="0" applyNumberFormat="1" applyFont="1" applyFill="1" applyBorder="1" applyAlignment="1">
      <alignment horizontal="left" vertical="center" wrapText="1"/>
    </xf>
    <xf numFmtId="3" fontId="22" fillId="0" borderId="2" xfId="0" applyNumberFormat="1" applyFont="1" applyBorder="1" applyAlignment="1">
      <alignment horizontal="center" vertical="center"/>
    </xf>
    <xf numFmtId="0" fontId="16" fillId="0" borderId="2" xfId="0" applyFont="1" applyBorder="1"/>
    <xf numFmtId="0" fontId="3" fillId="4" borderId="2" xfId="0" applyFont="1" applyFill="1" applyBorder="1" applyAlignment="1">
      <alignment horizontal="center"/>
    </xf>
    <xf numFmtId="0" fontId="3" fillId="0" borderId="0" xfId="0" applyFont="1" applyAlignment="1">
      <alignment wrapText="1"/>
    </xf>
    <xf numFmtId="0" fontId="3" fillId="0" borderId="2" xfId="0" applyFont="1" applyFill="1" applyBorder="1" applyAlignment="1">
      <alignment horizontal="center"/>
    </xf>
    <xf numFmtId="0" fontId="3" fillId="0" borderId="2" xfId="0" applyFont="1" applyFill="1" applyBorder="1" applyAlignment="1">
      <alignment horizontal="center" vertical="center"/>
    </xf>
    <xf numFmtId="0" fontId="3" fillId="6" borderId="0" xfId="0" applyFont="1" applyFill="1" applyAlignment="1">
      <alignment vertical="center"/>
    </xf>
    <xf numFmtId="3" fontId="8" fillId="0" borderId="2" xfId="0" applyNumberFormat="1" applyFont="1" applyFill="1" applyBorder="1" applyAlignment="1"/>
    <xf numFmtId="0" fontId="3" fillId="6" borderId="2" xfId="0" applyFont="1" applyFill="1" applyBorder="1" applyAlignment="1">
      <alignment horizontal="center"/>
    </xf>
    <xf numFmtId="0" fontId="3" fillId="0" borderId="2" xfId="0" applyFont="1" applyFill="1" applyBorder="1"/>
    <xf numFmtId="3" fontId="3" fillId="0" borderId="0" xfId="0" applyNumberFormat="1" applyFont="1"/>
    <xf numFmtId="43" fontId="3" fillId="0" borderId="0" xfId="0" applyNumberFormat="1" applyFont="1" applyBorder="1"/>
    <xf numFmtId="0" fontId="3" fillId="7" borderId="0" xfId="0" applyFont="1" applyFill="1"/>
    <xf numFmtId="3" fontId="6" fillId="7" borderId="0" xfId="0" applyNumberFormat="1" applyFont="1" applyFill="1"/>
    <xf numFmtId="49" fontId="16" fillId="8" borderId="1" xfId="0" applyNumberFormat="1"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49" fontId="15" fillId="0" borderId="2" xfId="0" applyNumberFormat="1" applyFont="1" applyFill="1" applyBorder="1" applyAlignment="1">
      <alignment horizontal="center" vertical="center" wrapText="1"/>
    </xf>
    <xf numFmtId="49" fontId="16" fillId="0" borderId="1" xfId="0" applyNumberFormat="1" applyFont="1" applyBorder="1" applyAlignment="1">
      <alignment horizontal="left" vertical="center" wrapText="1"/>
    </xf>
    <xf numFmtId="49" fontId="16" fillId="0" borderId="2" xfId="0" applyNumberFormat="1" applyFont="1" applyBorder="1" applyAlignment="1">
      <alignment horizontal="center" vertical="center" wrapText="1"/>
    </xf>
    <xf numFmtId="0" fontId="4" fillId="0" borderId="2" xfId="0" applyFont="1" applyBorder="1" applyAlignment="1">
      <alignment vertical="center" wrapText="1"/>
    </xf>
    <xf numFmtId="49" fontId="4" fillId="0" borderId="2" xfId="0" applyNumberFormat="1" applyFont="1" applyBorder="1" applyAlignment="1" applyProtection="1">
      <alignment horizontal="center" vertical="center" wrapText="1"/>
    </xf>
    <xf numFmtId="0" fontId="6" fillId="0" borderId="2" xfId="0" applyFont="1" applyBorder="1" applyAlignment="1">
      <alignment vertical="center"/>
    </xf>
    <xf numFmtId="49" fontId="6" fillId="0" borderId="2" xfId="0" applyNumberFormat="1" applyFont="1" applyBorder="1" applyAlignment="1" applyProtection="1">
      <alignment horizontal="center" vertical="center" wrapText="1"/>
    </xf>
    <xf numFmtId="0" fontId="23" fillId="0" borderId="0" xfId="0" applyFont="1"/>
    <xf numFmtId="49" fontId="24" fillId="0" borderId="2" xfId="0" applyNumberFormat="1" applyFont="1" applyBorder="1" applyAlignment="1" applyProtection="1">
      <alignment horizontal="center" vertical="center" wrapText="1"/>
    </xf>
    <xf numFmtId="49" fontId="24" fillId="0" borderId="5" xfId="0" applyNumberFormat="1" applyFont="1" applyBorder="1" applyAlignment="1" applyProtection="1">
      <alignment horizontal="left" vertical="center" wrapText="1"/>
    </xf>
    <xf numFmtId="49" fontId="24" fillId="0" borderId="8" xfId="0" applyNumberFormat="1" applyFont="1" applyBorder="1" applyAlignment="1" applyProtection="1">
      <alignment horizontal="center" vertical="center" wrapText="1"/>
    </xf>
    <xf numFmtId="49" fontId="22" fillId="0" borderId="9" xfId="0" applyNumberFormat="1" applyFont="1" applyBorder="1" applyAlignment="1" applyProtection="1">
      <alignment horizontal="left" vertical="center" wrapText="1"/>
    </xf>
    <xf numFmtId="49" fontId="22" fillId="0" borderId="9" xfId="0" applyNumberFormat="1" applyFont="1" applyBorder="1" applyAlignment="1" applyProtection="1">
      <alignment horizontal="center" vertical="center" wrapText="1"/>
    </xf>
    <xf numFmtId="166" fontId="22" fillId="0" borderId="9" xfId="0" applyNumberFormat="1" applyFont="1" applyBorder="1" applyAlignment="1" applyProtection="1">
      <alignment horizontal="left" vertical="center" wrapText="1"/>
    </xf>
    <xf numFmtId="166" fontId="24" fillId="0" borderId="5" xfId="0" applyNumberFormat="1" applyFont="1" applyBorder="1" applyAlignment="1" applyProtection="1">
      <alignment horizontal="left" vertical="center" wrapText="1"/>
    </xf>
    <xf numFmtId="0" fontId="9" fillId="0" borderId="4" xfId="0" applyFont="1" applyBorder="1"/>
    <xf numFmtId="0" fontId="23" fillId="0" borderId="1" xfId="0" applyFont="1" applyBorder="1" applyAlignment="1">
      <alignment horizontal="center"/>
    </xf>
    <xf numFmtId="49" fontId="24" fillId="8" borderId="5" xfId="0" applyNumberFormat="1" applyFont="1" applyFill="1" applyBorder="1" applyAlignment="1" applyProtection="1">
      <alignment horizontal="left" vertical="center" wrapText="1"/>
    </xf>
    <xf numFmtId="49" fontId="24" fillId="8" borderId="8" xfId="0" applyNumberFormat="1" applyFont="1" applyFill="1" applyBorder="1" applyAlignment="1" applyProtection="1">
      <alignment horizontal="center" vertical="center" wrapText="1"/>
    </xf>
    <xf numFmtId="49" fontId="22" fillId="0" borderId="10" xfId="0" applyNumberFormat="1" applyFont="1" applyBorder="1" applyAlignment="1" applyProtection="1">
      <alignment horizontal="left" vertical="center" wrapText="1"/>
    </xf>
    <xf numFmtId="49" fontId="22" fillId="0" borderId="10" xfId="0" applyNumberFormat="1" applyFont="1" applyBorder="1" applyAlignment="1" applyProtection="1">
      <alignment horizontal="center" vertical="center" wrapText="1"/>
    </xf>
    <xf numFmtId="49" fontId="22" fillId="0" borderId="2" xfId="0" applyNumberFormat="1" applyFont="1" applyBorder="1" applyAlignment="1" applyProtection="1">
      <alignment horizontal="left" vertical="center" wrapText="1"/>
    </xf>
    <xf numFmtId="49" fontId="22" fillId="0" borderId="2" xfId="0" applyNumberFormat="1" applyFont="1" applyBorder="1" applyAlignment="1" applyProtection="1">
      <alignment horizontal="center" vertical="center" wrapText="1"/>
    </xf>
    <xf numFmtId="49" fontId="22" fillId="0" borderId="11" xfId="0" applyNumberFormat="1" applyFont="1" applyBorder="1" applyAlignment="1" applyProtection="1">
      <alignment horizontal="left" vertical="center" wrapText="1"/>
    </xf>
    <xf numFmtId="49" fontId="22" fillId="0" borderId="12" xfId="0" applyNumberFormat="1" applyFont="1" applyBorder="1" applyAlignment="1" applyProtection="1">
      <alignment horizontal="center" vertical="center" wrapText="1"/>
    </xf>
    <xf numFmtId="49" fontId="24" fillId="8" borderId="2" xfId="0" applyNumberFormat="1" applyFont="1" applyFill="1" applyBorder="1" applyAlignment="1" applyProtection="1">
      <alignment horizontal="center" vertical="center" wrapText="1"/>
    </xf>
    <xf numFmtId="0" fontId="25" fillId="8" borderId="2" xfId="0" applyFont="1" applyFill="1" applyBorder="1" applyAlignment="1">
      <alignment vertical="center" wrapText="1"/>
    </xf>
    <xf numFmtId="49" fontId="25" fillId="8" borderId="2" xfId="0" applyNumberFormat="1" applyFont="1" applyFill="1" applyBorder="1" applyAlignment="1" applyProtection="1">
      <alignment horizontal="center" vertical="center" wrapText="1"/>
    </xf>
    <xf numFmtId="49" fontId="25" fillId="0" borderId="2" xfId="0" applyNumberFormat="1" applyFont="1" applyBorder="1" applyAlignment="1" applyProtection="1">
      <alignment horizontal="center" vertical="center" wrapText="1"/>
    </xf>
    <xf numFmtId="49" fontId="18" fillId="0" borderId="2" xfId="0" applyNumberFormat="1" applyFont="1" applyBorder="1" applyAlignment="1" applyProtection="1">
      <alignment horizontal="center" vertical="center" wrapText="1"/>
    </xf>
    <xf numFmtId="0" fontId="25" fillId="4" borderId="2" xfId="0" applyFont="1" applyFill="1" applyBorder="1" applyAlignment="1">
      <alignment vertical="center" wrapText="1"/>
    </xf>
    <xf numFmtId="49" fontId="25" fillId="4" borderId="2" xfId="0" applyNumberFormat="1" applyFont="1" applyFill="1" applyBorder="1" applyAlignment="1" applyProtection="1">
      <alignment horizontal="center" vertical="center" wrapText="1"/>
    </xf>
    <xf numFmtId="49" fontId="6" fillId="8" borderId="1" xfId="0" applyNumberFormat="1" applyFont="1" applyFill="1" applyBorder="1" applyAlignment="1">
      <alignment horizontal="center" vertical="center" wrapText="1"/>
    </xf>
    <xf numFmtId="166" fontId="24" fillId="0" borderId="2" xfId="0" applyNumberFormat="1" applyFont="1" applyBorder="1" applyAlignment="1" applyProtection="1">
      <alignment horizontal="left" vertical="center" wrapText="1"/>
    </xf>
    <xf numFmtId="49" fontId="18" fillId="0" borderId="2" xfId="0" applyNumberFormat="1" applyFont="1" applyBorder="1" applyAlignment="1" applyProtection="1">
      <alignment horizontal="left" vertical="center" wrapText="1"/>
    </xf>
    <xf numFmtId="49" fontId="25" fillId="0" borderId="2" xfId="0" applyNumberFormat="1" applyFont="1" applyBorder="1" applyAlignment="1" applyProtection="1">
      <alignment horizontal="left" vertical="center" wrapText="1"/>
    </xf>
    <xf numFmtId="49" fontId="18" fillId="0" borderId="11" xfId="0" applyNumberFormat="1" applyFont="1" applyBorder="1" applyAlignment="1" applyProtection="1">
      <alignment horizontal="left" vertical="center" wrapText="1"/>
    </xf>
    <xf numFmtId="49" fontId="18" fillId="0" borderId="12" xfId="0" applyNumberFormat="1" applyFont="1" applyBorder="1" applyAlignment="1" applyProtection="1">
      <alignment horizontal="center" vertical="center" wrapText="1"/>
    </xf>
    <xf numFmtId="49" fontId="22" fillId="0" borderId="9" xfId="0" applyNumberFormat="1" applyFont="1" applyFill="1" applyBorder="1" applyAlignment="1" applyProtection="1">
      <alignment horizontal="center" vertical="center" wrapText="1"/>
    </xf>
    <xf numFmtId="49" fontId="22" fillId="0" borderId="13" xfId="0" applyNumberFormat="1" applyFont="1" applyBorder="1" applyAlignment="1" applyProtection="1">
      <alignment horizontal="left" vertical="center" wrapText="1"/>
    </xf>
    <xf numFmtId="49" fontId="22" fillId="0" borderId="13" xfId="0" applyNumberFormat="1" applyFont="1" applyBorder="1" applyAlignment="1" applyProtection="1">
      <alignment horizontal="center" vertical="center" wrapText="1"/>
    </xf>
    <xf numFmtId="49" fontId="24" fillId="0" borderId="2" xfId="0" applyNumberFormat="1" applyFont="1" applyBorder="1" applyAlignment="1" applyProtection="1">
      <alignment horizontal="left" vertical="center" wrapText="1"/>
    </xf>
    <xf numFmtId="49" fontId="25" fillId="8" borderId="5" xfId="0" applyNumberFormat="1" applyFont="1" applyFill="1" applyBorder="1" applyAlignment="1" applyProtection="1">
      <alignment horizontal="left" vertical="center" wrapText="1"/>
    </xf>
    <xf numFmtId="49" fontId="25" fillId="8" borderId="8" xfId="0" applyNumberFormat="1" applyFont="1" applyFill="1" applyBorder="1" applyAlignment="1" applyProtection="1">
      <alignment horizontal="center" vertical="center" wrapText="1"/>
    </xf>
    <xf numFmtId="49" fontId="25" fillId="0" borderId="5" xfId="0" applyNumberFormat="1" applyFont="1" applyBorder="1" applyAlignment="1" applyProtection="1">
      <alignment horizontal="left" vertical="center" wrapText="1"/>
    </xf>
    <xf numFmtId="49" fontId="25" fillId="0" borderId="8" xfId="0" applyNumberFormat="1" applyFont="1" applyBorder="1" applyAlignment="1" applyProtection="1">
      <alignment horizontal="center" vertical="center" wrapText="1"/>
    </xf>
    <xf numFmtId="166" fontId="18" fillId="0" borderId="9" xfId="0" applyNumberFormat="1" applyFont="1" applyBorder="1" applyAlignment="1" applyProtection="1">
      <alignment horizontal="left" vertical="center" wrapText="1"/>
    </xf>
    <xf numFmtId="49" fontId="18" fillId="0" borderId="9" xfId="0" applyNumberFormat="1" applyFont="1" applyBorder="1" applyAlignment="1" applyProtection="1">
      <alignment horizontal="center" vertical="center" wrapText="1"/>
    </xf>
    <xf numFmtId="49" fontId="18" fillId="0" borderId="9" xfId="0" applyNumberFormat="1" applyFont="1" applyBorder="1" applyAlignment="1" applyProtection="1">
      <alignment horizontal="left" vertical="center" wrapText="1"/>
    </xf>
    <xf numFmtId="0" fontId="26" fillId="0" borderId="2" xfId="0" applyFont="1" applyBorder="1" applyAlignment="1">
      <alignment horizontal="center" vertical="center" wrapText="1"/>
    </xf>
    <xf numFmtId="0" fontId="27" fillId="0" borderId="2" xfId="0" applyFont="1" applyBorder="1" applyAlignment="1">
      <alignment vertical="center" wrapText="1"/>
    </xf>
    <xf numFmtId="0" fontId="27" fillId="0" borderId="2" xfId="0" applyFont="1" applyBorder="1" applyAlignment="1">
      <alignment horizontal="center" vertical="center" wrapText="1"/>
    </xf>
    <xf numFmtId="0" fontId="26" fillId="0" borderId="2" xfId="0" applyFont="1" applyBorder="1" applyAlignment="1">
      <alignment vertical="center" wrapText="1"/>
    </xf>
    <xf numFmtId="0" fontId="26" fillId="0" borderId="2" xfId="0" applyFont="1" applyFill="1" applyBorder="1" applyAlignment="1">
      <alignment vertical="center" wrapText="1"/>
    </xf>
    <xf numFmtId="0" fontId="28" fillId="0" borderId="2" xfId="0" applyFont="1" applyFill="1" applyBorder="1" applyAlignment="1">
      <alignment horizontal="right" vertical="center" wrapText="1"/>
    </xf>
    <xf numFmtId="3" fontId="26" fillId="0" borderId="2" xfId="0" applyNumberFormat="1" applyFont="1" applyFill="1" applyBorder="1" applyAlignment="1">
      <alignment horizontal="center" vertical="center" wrapText="1"/>
    </xf>
    <xf numFmtId="3" fontId="26" fillId="0" borderId="2" xfId="0" applyNumberFormat="1" applyFont="1" applyBorder="1" applyAlignment="1">
      <alignment horizontal="center" vertical="center" wrapText="1"/>
    </xf>
    <xf numFmtId="3" fontId="28" fillId="0" borderId="2" xfId="0" applyNumberFormat="1" applyFont="1" applyBorder="1" applyAlignment="1">
      <alignment horizontal="center" vertical="center" wrapText="1"/>
    </xf>
    <xf numFmtId="4" fontId="28" fillId="0" borderId="2" xfId="0" applyNumberFormat="1" applyFont="1" applyBorder="1" applyAlignment="1">
      <alignment horizontal="center" vertical="center" wrapText="1"/>
    </xf>
    <xf numFmtId="0" fontId="28" fillId="0" borderId="2" xfId="0" applyFont="1" applyBorder="1" applyAlignment="1">
      <alignment horizontal="center" vertical="center" wrapText="1"/>
    </xf>
    <xf numFmtId="3" fontId="28" fillId="0" borderId="2" xfId="0" applyNumberFormat="1" applyFont="1" applyFill="1" applyBorder="1" applyAlignment="1">
      <alignment horizontal="center" vertical="center" wrapText="1"/>
    </xf>
    <xf numFmtId="3" fontId="27" fillId="0" borderId="2" xfId="0" applyNumberFormat="1" applyFont="1" applyBorder="1" applyAlignment="1">
      <alignment horizontal="center" vertical="center" wrapText="1"/>
    </xf>
    <xf numFmtId="49" fontId="18" fillId="0" borderId="13" xfId="0" applyNumberFormat="1" applyFont="1" applyBorder="1" applyAlignment="1" applyProtection="1">
      <alignment horizontal="left" vertical="center" wrapText="1"/>
    </xf>
    <xf numFmtId="49" fontId="18" fillId="0" borderId="13" xfId="0" applyNumberFormat="1" applyFont="1" applyBorder="1" applyAlignment="1" applyProtection="1">
      <alignment horizontal="center" vertical="center" wrapText="1"/>
    </xf>
    <xf numFmtId="49" fontId="18" fillId="0" borderId="10" xfId="0" applyNumberFormat="1" applyFont="1" applyBorder="1" applyAlignment="1" applyProtection="1">
      <alignment horizontal="left" vertical="center" wrapText="1"/>
    </xf>
    <xf numFmtId="49" fontId="18" fillId="0" borderId="10" xfId="0" applyNumberFormat="1" applyFont="1" applyBorder="1" applyAlignment="1" applyProtection="1">
      <alignment horizontal="center" vertical="center" wrapText="1"/>
    </xf>
    <xf numFmtId="49" fontId="25" fillId="8" borderId="2" xfId="0" applyNumberFormat="1" applyFont="1" applyFill="1" applyBorder="1" applyAlignment="1" applyProtection="1">
      <alignment horizontal="left" vertical="center" wrapText="1"/>
    </xf>
    <xf numFmtId="49" fontId="24" fillId="8" borderId="2" xfId="0" applyNumberFormat="1" applyFont="1" applyFill="1" applyBorder="1" applyAlignment="1" applyProtection="1">
      <alignment horizontal="left" vertical="center" wrapText="1"/>
    </xf>
    <xf numFmtId="49" fontId="25" fillId="0" borderId="9" xfId="0" applyNumberFormat="1" applyFont="1" applyBorder="1" applyAlignment="1" applyProtection="1">
      <alignment horizontal="left" vertical="center" wrapText="1"/>
    </xf>
    <xf numFmtId="49" fontId="25" fillId="0" borderId="9" xfId="0" applyNumberFormat="1" applyFont="1" applyBorder="1" applyAlignment="1" applyProtection="1">
      <alignment horizontal="center" vertical="center" wrapText="1"/>
    </xf>
    <xf numFmtId="49" fontId="22" fillId="0" borderId="14" xfId="0" applyNumberFormat="1" applyFont="1" applyBorder="1" applyAlignment="1" applyProtection="1">
      <alignment horizontal="left" vertical="center" wrapText="1"/>
    </xf>
    <xf numFmtId="49" fontId="22" fillId="0" borderId="14" xfId="0" applyNumberFormat="1" applyFont="1" applyBorder="1" applyAlignment="1" applyProtection="1">
      <alignment horizontal="center" vertical="center" wrapText="1"/>
    </xf>
    <xf numFmtId="49" fontId="18" fillId="0" borderId="14" xfId="0" applyNumberFormat="1" applyFont="1" applyBorder="1" applyAlignment="1" applyProtection="1">
      <alignment horizontal="left" vertical="center" wrapText="1"/>
    </xf>
    <xf numFmtId="49" fontId="18" fillId="0" borderId="14" xfId="0" applyNumberFormat="1" applyFont="1" applyBorder="1" applyAlignment="1" applyProtection="1">
      <alignment horizontal="center" vertical="center" wrapText="1"/>
    </xf>
    <xf numFmtId="49" fontId="24" fillId="0" borderId="2" xfId="0" applyNumberFormat="1" applyFont="1" applyFill="1" applyBorder="1" applyAlignment="1" applyProtection="1">
      <alignment horizontal="center" vertical="center" wrapText="1"/>
    </xf>
    <xf numFmtId="0" fontId="18" fillId="0" borderId="14" xfId="0" applyFont="1" applyBorder="1" applyAlignment="1">
      <alignment horizontal="center" vertical="center"/>
    </xf>
    <xf numFmtId="49" fontId="22" fillId="0" borderId="15" xfId="0" applyNumberFormat="1" applyFont="1" applyBorder="1" applyAlignment="1" applyProtection="1">
      <alignment horizontal="left" vertical="center" wrapText="1"/>
    </xf>
    <xf numFmtId="49" fontId="22" fillId="0" borderId="15" xfId="0" applyNumberFormat="1" applyFont="1" applyBorder="1" applyAlignment="1" applyProtection="1">
      <alignment horizontal="center" vertical="center" wrapText="1"/>
    </xf>
    <xf numFmtId="0" fontId="25" fillId="0" borderId="15" xfId="0" applyFont="1" applyBorder="1" applyAlignment="1">
      <alignment vertical="center" wrapText="1"/>
    </xf>
    <xf numFmtId="49" fontId="25" fillId="0" borderId="15" xfId="0" applyNumberFormat="1" applyFont="1" applyBorder="1" applyAlignment="1" applyProtection="1">
      <alignment horizontal="center" vertical="center" wrapText="1"/>
    </xf>
    <xf numFmtId="0" fontId="18" fillId="0" borderId="9" xfId="0" applyFont="1" applyBorder="1" applyAlignment="1">
      <alignment vertical="center"/>
    </xf>
    <xf numFmtId="0" fontId="25" fillId="0" borderId="9" xfId="0" applyFont="1" applyBorder="1" applyAlignment="1">
      <alignment vertical="center" wrapText="1"/>
    </xf>
    <xf numFmtId="0" fontId="18" fillId="0" borderId="14" xfId="0" applyFont="1" applyBorder="1" applyAlignment="1">
      <alignment vertical="center"/>
    </xf>
    <xf numFmtId="166" fontId="22" fillId="0" borderId="5" xfId="0" applyNumberFormat="1" applyFont="1" applyBorder="1" applyAlignment="1" applyProtection="1">
      <alignment horizontal="left" vertical="center" wrapText="1"/>
    </xf>
    <xf numFmtId="49" fontId="22" fillId="0" borderId="8" xfId="0" applyNumberFormat="1" applyFont="1" applyBorder="1" applyAlignment="1" applyProtection="1">
      <alignment horizontal="center" vertical="center" wrapText="1"/>
    </xf>
    <xf numFmtId="166" fontId="25" fillId="0" borderId="5" xfId="0" applyNumberFormat="1" applyFont="1" applyBorder="1" applyAlignment="1" applyProtection="1">
      <alignment horizontal="left" vertical="center" wrapText="1"/>
    </xf>
    <xf numFmtId="0" fontId="9" fillId="0" borderId="0" xfId="0" applyFont="1" applyAlignment="1">
      <alignment vertical="center"/>
    </xf>
    <xf numFmtId="49" fontId="18" fillId="0" borderId="11" xfId="0" applyNumberFormat="1" applyFont="1" applyFill="1" applyBorder="1" applyAlignment="1" applyProtection="1">
      <alignment horizontal="left" vertical="center" wrapText="1"/>
    </xf>
    <xf numFmtId="49" fontId="18" fillId="0" borderId="12" xfId="0" applyNumberFormat="1" applyFont="1" applyFill="1" applyBorder="1" applyAlignment="1" applyProtection="1">
      <alignment horizontal="center" vertical="center" wrapText="1"/>
    </xf>
    <xf numFmtId="49" fontId="18" fillId="0" borderId="9" xfId="0" applyNumberFormat="1" applyFont="1" applyFill="1" applyBorder="1" applyAlignment="1" applyProtection="1">
      <alignment horizontal="left" vertical="center" wrapText="1"/>
    </xf>
    <xf numFmtId="49" fontId="18" fillId="3" borderId="9" xfId="0" applyNumberFormat="1" applyFont="1" applyFill="1" applyBorder="1" applyAlignment="1" applyProtection="1">
      <alignment horizontal="left" vertical="center" wrapText="1"/>
    </xf>
    <xf numFmtId="166" fontId="18" fillId="3" borderId="9" xfId="0" applyNumberFormat="1" applyFont="1" applyFill="1" applyBorder="1" applyAlignment="1" applyProtection="1">
      <alignment horizontal="left" vertical="center" wrapText="1"/>
    </xf>
    <xf numFmtId="0" fontId="25" fillId="8" borderId="2" xfId="0" applyFont="1" applyFill="1" applyBorder="1" applyAlignment="1">
      <alignment vertical="center"/>
    </xf>
    <xf numFmtId="0" fontId="25" fillId="0" borderId="2" xfId="0" applyFont="1" applyBorder="1" applyAlignment="1">
      <alignment vertical="center" wrapText="1"/>
    </xf>
    <xf numFmtId="0" fontId="18" fillId="0" borderId="2" xfId="0" applyFont="1" applyBorder="1" applyAlignment="1">
      <alignment vertical="center" wrapText="1"/>
    </xf>
    <xf numFmtId="0" fontId="18" fillId="0" borderId="2" xfId="0" applyFont="1" applyBorder="1" applyAlignment="1">
      <alignment vertical="center"/>
    </xf>
    <xf numFmtId="0" fontId="18" fillId="0" borderId="6" xfId="0" applyFont="1" applyBorder="1" applyAlignment="1">
      <alignment vertical="center" wrapText="1"/>
    </xf>
    <xf numFmtId="49" fontId="18" fillId="0" borderId="6" xfId="0" applyNumberFormat="1" applyFont="1" applyBorder="1" applyAlignment="1" applyProtection="1">
      <alignment horizontal="center" vertical="center" wrapText="1"/>
    </xf>
    <xf numFmtId="49" fontId="18" fillId="0" borderId="9" xfId="0" applyNumberFormat="1" applyFont="1" applyFill="1" applyBorder="1" applyAlignment="1" applyProtection="1">
      <alignment horizontal="center" vertical="center" wrapText="1"/>
    </xf>
    <xf numFmtId="0" fontId="24" fillId="0" borderId="0" xfId="0" applyFont="1"/>
    <xf numFmtId="0" fontId="22" fillId="0" borderId="0" xfId="0" applyFont="1"/>
    <xf numFmtId="0" fontId="24" fillId="0" borderId="1" xfId="0" applyFont="1" applyBorder="1" applyAlignment="1">
      <alignment horizontal="center"/>
    </xf>
    <xf numFmtId="0" fontId="22" fillId="0" borderId="4" xfId="0" applyFont="1" applyBorder="1"/>
    <xf numFmtId="0" fontId="22" fillId="0" borderId="2" xfId="0" applyFont="1" applyBorder="1"/>
    <xf numFmtId="49" fontId="24" fillId="3" borderId="2" xfId="0" applyNumberFormat="1" applyFont="1" applyFill="1" applyBorder="1" applyAlignment="1" applyProtection="1">
      <alignment horizontal="left" vertical="center" wrapText="1"/>
    </xf>
    <xf numFmtId="49" fontId="24" fillId="3" borderId="2" xfId="0" applyNumberFormat="1" applyFont="1" applyFill="1" applyBorder="1" applyAlignment="1" applyProtection="1">
      <alignment horizontal="center" vertical="center" wrapText="1"/>
    </xf>
    <xf numFmtId="49" fontId="25" fillId="3" borderId="2" xfId="0" applyNumberFormat="1" applyFont="1" applyFill="1" applyBorder="1" applyAlignment="1" applyProtection="1">
      <alignment horizontal="left" vertical="center" wrapText="1"/>
    </xf>
    <xf numFmtId="49" fontId="25" fillId="3" borderId="2" xfId="0" applyNumberFormat="1" applyFont="1" applyFill="1" applyBorder="1" applyAlignment="1" applyProtection="1">
      <alignment horizontal="center" vertical="center" wrapText="1"/>
    </xf>
    <xf numFmtId="0" fontId="9" fillId="7" borderId="0" xfId="0" applyFont="1" applyFill="1"/>
    <xf numFmtId="166" fontId="18" fillId="0" borderId="5" xfId="0" applyNumberFormat="1" applyFont="1" applyBorder="1" applyAlignment="1" applyProtection="1">
      <alignment horizontal="left" vertical="center" wrapText="1"/>
    </xf>
    <xf numFmtId="49" fontId="18" fillId="0" borderId="8" xfId="0" applyNumberFormat="1" applyFont="1" applyBorder="1" applyAlignment="1" applyProtection="1">
      <alignment horizontal="center" vertical="center" wrapText="1"/>
    </xf>
    <xf numFmtId="49" fontId="29" fillId="0" borderId="9" xfId="0" applyNumberFormat="1" applyFont="1" applyBorder="1" applyAlignment="1" applyProtection="1">
      <alignment horizontal="center" vertical="center" wrapText="1"/>
    </xf>
    <xf numFmtId="49" fontId="29" fillId="0" borderId="9" xfId="0" applyNumberFormat="1" applyFont="1" applyBorder="1" applyAlignment="1" applyProtection="1">
      <alignment horizontal="left" vertical="center" wrapText="1"/>
    </xf>
    <xf numFmtId="49" fontId="22" fillId="0" borderId="5" xfId="0" applyNumberFormat="1" applyFont="1" applyBorder="1" applyAlignment="1" applyProtection="1">
      <alignment horizontal="left" vertical="center" wrapText="1"/>
    </xf>
    <xf numFmtId="49" fontId="24" fillId="0" borderId="11" xfId="0" applyNumberFormat="1" applyFont="1" applyBorder="1" applyAlignment="1" applyProtection="1">
      <alignment horizontal="left" vertical="center" wrapText="1"/>
    </xf>
    <xf numFmtId="49" fontId="24" fillId="0" borderId="12" xfId="0" applyNumberFormat="1" applyFont="1" applyBorder="1" applyAlignment="1" applyProtection="1">
      <alignment horizontal="center" vertical="center" wrapText="1"/>
    </xf>
    <xf numFmtId="49" fontId="22" fillId="0" borderId="17" xfId="0" applyNumberFormat="1" applyFont="1" applyBorder="1" applyAlignment="1" applyProtection="1">
      <alignment horizontal="center" vertical="center" wrapText="1"/>
    </xf>
    <xf numFmtId="49" fontId="24" fillId="0" borderId="16" xfId="0" applyNumberFormat="1" applyFont="1" applyBorder="1" applyAlignment="1" applyProtection="1">
      <alignment horizontal="left" wrapText="1"/>
    </xf>
    <xf numFmtId="49" fontId="22" fillId="0" borderId="0" xfId="0" applyNumberFormat="1" applyFont="1" applyBorder="1" applyAlignment="1" applyProtection="1">
      <alignment horizontal="left" vertical="center" wrapText="1"/>
    </xf>
    <xf numFmtId="49" fontId="22" fillId="0" borderId="0" xfId="0" applyNumberFormat="1" applyFont="1" applyBorder="1" applyAlignment="1" applyProtection="1">
      <alignment horizontal="center" vertical="center" wrapText="1"/>
    </xf>
    <xf numFmtId="49" fontId="22" fillId="0" borderId="18" xfId="0" applyNumberFormat="1" applyFont="1" applyBorder="1" applyAlignment="1" applyProtection="1">
      <alignment horizontal="left" vertical="center" wrapText="1"/>
    </xf>
    <xf numFmtId="49" fontId="18" fillId="0" borderId="18" xfId="0" applyNumberFormat="1" applyFont="1" applyBorder="1" applyAlignment="1" applyProtection="1">
      <alignment horizontal="left" vertical="center" wrapText="1"/>
    </xf>
    <xf numFmtId="49" fontId="18" fillId="0" borderId="17" xfId="0" applyNumberFormat="1" applyFont="1" applyBorder="1" applyAlignment="1" applyProtection="1">
      <alignment horizontal="center" vertical="center" wrapText="1"/>
    </xf>
    <xf numFmtId="49" fontId="25" fillId="0" borderId="11" xfId="0" applyNumberFormat="1" applyFont="1" applyBorder="1" applyAlignment="1" applyProtection="1">
      <alignment horizontal="center" vertical="center" wrapText="1"/>
    </xf>
    <xf numFmtId="49" fontId="25" fillId="0" borderId="0" xfId="0" applyNumberFormat="1" applyFont="1" applyBorder="1" applyAlignment="1" applyProtection="1">
      <alignment horizontal="left" vertical="center" wrapText="1"/>
    </xf>
    <xf numFmtId="49" fontId="25" fillId="0" borderId="16" xfId="0" applyNumberFormat="1" applyFont="1" applyBorder="1" applyAlignment="1" applyProtection="1">
      <alignment horizontal="left" vertical="center" wrapText="1"/>
    </xf>
    <xf numFmtId="49" fontId="18" fillId="0" borderId="0" xfId="0" applyNumberFormat="1" applyFont="1" applyBorder="1" applyAlignment="1" applyProtection="1">
      <alignment horizontal="left" vertical="center" wrapText="1"/>
    </xf>
    <xf numFmtId="49" fontId="4" fillId="0" borderId="1"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49" fontId="18" fillId="0" borderId="0" xfId="0" applyNumberFormat="1" applyFont="1" applyBorder="1" applyAlignment="1" applyProtection="1">
      <alignment horizontal="center" vertical="center" wrapText="1"/>
    </xf>
    <xf numFmtId="49" fontId="18" fillId="0" borderId="5" xfId="0" applyNumberFormat="1" applyFont="1" applyBorder="1" applyAlignment="1" applyProtection="1">
      <alignment horizontal="left" vertical="center" wrapText="1"/>
    </xf>
  </cellXfs>
  <cellStyles count="4">
    <cellStyle name="Обычный" xfId="0" builtinId="0"/>
    <cellStyle name="Обычный 2" xfId="2"/>
    <cellStyle name="Обычный 3" xfId="3"/>
    <cellStyle name="Финансовый" xfId="1" builtinId="3"/>
  </cellStyles>
  <dxfs count="0"/>
  <tableStyles count="0" defaultTableStyle="TableStyleMedium2" defaultPivotStyle="PivotStyleLight16"/>
  <colors>
    <mruColors>
      <color rgb="FFBBD094"/>
      <color rgb="FFFFFFC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M603"/>
  <sheetViews>
    <sheetView zoomScale="60" zoomScaleNormal="60" zoomScaleSheetLayoutView="75" workbookViewId="0">
      <pane ySplit="4" topLeftCell="A5" activePane="bottomLeft" state="frozen"/>
      <selection pane="bottomLeft" activeCell="B59" sqref="B59"/>
    </sheetView>
  </sheetViews>
  <sheetFormatPr defaultColWidth="9.140625" defaultRowHeight="15.75" x14ac:dyDescent="0.25"/>
  <cols>
    <col min="1" max="1" width="87" style="2" customWidth="1"/>
    <col min="2" max="2" width="17.28515625" style="2" customWidth="1"/>
    <col min="3" max="3" width="18.85546875" style="50" customWidth="1"/>
    <col min="4" max="4" width="18" style="50" customWidth="1"/>
    <col min="5" max="5" width="17.140625" style="50" customWidth="1"/>
    <col min="6" max="6" width="19.42578125" style="50" customWidth="1"/>
    <col min="7" max="7" width="17.5703125" style="50" customWidth="1"/>
    <col min="8" max="8" width="18.28515625" style="50" customWidth="1"/>
    <col min="9" max="9" width="16.85546875" style="50" customWidth="1"/>
    <col min="10" max="10" width="16.7109375" style="50" customWidth="1"/>
    <col min="11" max="11" width="18" style="50" customWidth="1"/>
    <col min="12" max="12" width="24.42578125" style="3" customWidth="1"/>
    <col min="13" max="13" width="21.5703125" style="3" customWidth="1"/>
    <col min="14" max="14" width="22.140625" style="3" customWidth="1"/>
    <col min="15" max="271" width="9.140625" style="3"/>
    <col min="272" max="16384" width="9.140625" style="2"/>
  </cols>
  <sheetData>
    <row r="1" spans="1:271" x14ac:dyDescent="0.25">
      <c r="A1" s="1" t="s">
        <v>837</v>
      </c>
    </row>
    <row r="3" spans="1:271" ht="24" customHeight="1" x14ac:dyDescent="0.25">
      <c r="A3" s="89" t="s">
        <v>0</v>
      </c>
      <c r="B3" s="4" t="s">
        <v>1</v>
      </c>
      <c r="C3" s="312" t="s">
        <v>164</v>
      </c>
      <c r="D3" s="313"/>
      <c r="E3" s="314"/>
      <c r="F3" s="312" t="s">
        <v>190</v>
      </c>
      <c r="G3" s="313"/>
      <c r="H3" s="314"/>
      <c r="I3" s="312" t="s">
        <v>838</v>
      </c>
      <c r="J3" s="313"/>
      <c r="K3" s="314"/>
    </row>
    <row r="4" spans="1:271" x14ac:dyDescent="0.25">
      <c r="A4" s="89"/>
      <c r="B4" s="4"/>
      <c r="C4" s="4" t="s">
        <v>2</v>
      </c>
      <c r="D4" s="4" t="s">
        <v>3</v>
      </c>
      <c r="E4" s="4" t="s">
        <v>4</v>
      </c>
      <c r="F4" s="4" t="s">
        <v>2</v>
      </c>
      <c r="G4" s="4" t="s">
        <v>3</v>
      </c>
      <c r="H4" s="4" t="s">
        <v>4</v>
      </c>
      <c r="I4" s="4" t="s">
        <v>2</v>
      </c>
      <c r="J4" s="4" t="s">
        <v>3</v>
      </c>
      <c r="K4" s="4" t="s">
        <v>4</v>
      </c>
    </row>
    <row r="5" spans="1:271" s="91" customFormat="1" ht="52.5" customHeight="1" x14ac:dyDescent="0.25">
      <c r="A5" s="5" t="s">
        <v>209</v>
      </c>
      <c r="B5" s="6" t="s">
        <v>479</v>
      </c>
      <c r="C5" s="7">
        <f t="shared" ref="C5:K5" si="0">C6+C49+C57+C67+C80+C89</f>
        <v>3507335744</v>
      </c>
      <c r="D5" s="7">
        <f t="shared" si="0"/>
        <v>986030238</v>
      </c>
      <c r="E5" s="7">
        <f t="shared" si="0"/>
        <v>4493365982</v>
      </c>
      <c r="F5" s="7">
        <f t="shared" si="0"/>
        <v>4105959944</v>
      </c>
      <c r="G5" s="7">
        <f t="shared" si="0"/>
        <v>1004479608</v>
      </c>
      <c r="H5" s="7">
        <f t="shared" si="0"/>
        <v>5110439552</v>
      </c>
      <c r="I5" s="7">
        <f t="shared" si="0"/>
        <v>3747426044</v>
      </c>
      <c r="J5" s="7">
        <f t="shared" si="0"/>
        <v>963614608</v>
      </c>
      <c r="K5" s="7">
        <f t="shared" si="0"/>
        <v>4711040652</v>
      </c>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c r="IW5" s="90"/>
      <c r="IX5" s="90"/>
      <c r="IY5" s="90"/>
      <c r="IZ5" s="90"/>
      <c r="JA5" s="90"/>
      <c r="JB5" s="90"/>
      <c r="JC5" s="90"/>
      <c r="JD5" s="90"/>
      <c r="JE5" s="90"/>
      <c r="JF5" s="90"/>
      <c r="JG5" s="90"/>
      <c r="JH5" s="90"/>
      <c r="JI5" s="90"/>
      <c r="JJ5" s="90"/>
      <c r="JK5" s="90"/>
    </row>
    <row r="6" spans="1:271" s="91" customFormat="1" ht="23.25" customHeight="1" x14ac:dyDescent="0.25">
      <c r="A6" s="72" t="s">
        <v>792</v>
      </c>
      <c r="B6" s="73" t="s">
        <v>480</v>
      </c>
      <c r="C6" s="74">
        <f>C7+C30+C46+C41</f>
        <v>3456753100</v>
      </c>
      <c r="D6" s="74">
        <f t="shared" ref="D6:K6" si="1">D7+D30+D46+D41</f>
        <v>782952660</v>
      </c>
      <c r="E6" s="74">
        <f t="shared" si="1"/>
        <v>4239705760</v>
      </c>
      <c r="F6" s="74">
        <f t="shared" si="1"/>
        <v>4062692900</v>
      </c>
      <c r="G6" s="74">
        <f t="shared" si="1"/>
        <v>808337680</v>
      </c>
      <c r="H6" s="74">
        <f t="shared" si="1"/>
        <v>4871030580</v>
      </c>
      <c r="I6" s="74">
        <f t="shared" si="1"/>
        <v>3704159000</v>
      </c>
      <c r="J6" s="74">
        <f t="shared" si="1"/>
        <v>768162580</v>
      </c>
      <c r="K6" s="74">
        <f t="shared" si="1"/>
        <v>4472321580</v>
      </c>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c r="IW6" s="90"/>
      <c r="IX6" s="90"/>
      <c r="IY6" s="90"/>
      <c r="IZ6" s="90"/>
      <c r="JA6" s="90"/>
      <c r="JB6" s="90"/>
      <c r="JC6" s="90"/>
      <c r="JD6" s="90"/>
      <c r="JE6" s="90"/>
      <c r="JF6" s="90"/>
      <c r="JG6" s="90"/>
      <c r="JH6" s="90"/>
      <c r="JI6" s="90"/>
      <c r="JJ6" s="90"/>
      <c r="JK6" s="90"/>
    </row>
    <row r="7" spans="1:271" ht="35.25" customHeight="1" x14ac:dyDescent="0.25">
      <c r="A7" s="148" t="s">
        <v>475</v>
      </c>
      <c r="B7" s="149" t="s">
        <v>481</v>
      </c>
      <c r="C7" s="150">
        <f>C8+C10+C12+C14+C16+C18+C20+C22+C24+C28+C26</f>
        <v>3456753100</v>
      </c>
      <c r="D7" s="150">
        <f t="shared" ref="D7:K7" si="2">D8+D10+D12+D14+D16+D18+D20+D22+D24+D28+D26</f>
        <v>583331000</v>
      </c>
      <c r="E7" s="150">
        <f t="shared" si="2"/>
        <v>4040084100</v>
      </c>
      <c r="F7" s="150">
        <f t="shared" si="2"/>
        <v>3083743600</v>
      </c>
      <c r="G7" s="150">
        <f t="shared" si="2"/>
        <v>579959190</v>
      </c>
      <c r="H7" s="150">
        <f t="shared" si="2"/>
        <v>3663702790</v>
      </c>
      <c r="I7" s="150">
        <f t="shared" si="2"/>
        <v>3083743600</v>
      </c>
      <c r="J7" s="150">
        <f t="shared" si="2"/>
        <v>579621190</v>
      </c>
      <c r="K7" s="150">
        <f t="shared" si="2"/>
        <v>3663364790</v>
      </c>
    </row>
    <row r="8" spans="1:271" s="105" customFormat="1" ht="30.75" customHeight="1" x14ac:dyDescent="0.25">
      <c r="A8" s="88" t="s">
        <v>256</v>
      </c>
      <c r="B8" s="8" t="s">
        <v>482</v>
      </c>
      <c r="C8" s="21">
        <f>C9</f>
        <v>0</v>
      </c>
      <c r="D8" s="21">
        <f t="shared" ref="D8:K8" si="3">D9</f>
        <v>578702500</v>
      </c>
      <c r="E8" s="21">
        <f t="shared" si="3"/>
        <v>578702500</v>
      </c>
      <c r="F8" s="21">
        <f t="shared" si="3"/>
        <v>0</v>
      </c>
      <c r="G8" s="21">
        <f t="shared" si="3"/>
        <v>575330690</v>
      </c>
      <c r="H8" s="21">
        <f>H9</f>
        <v>575330690</v>
      </c>
      <c r="I8" s="21">
        <f t="shared" si="3"/>
        <v>0</v>
      </c>
      <c r="J8" s="21">
        <f t="shared" si="3"/>
        <v>574992690</v>
      </c>
      <c r="K8" s="21">
        <f t="shared" si="3"/>
        <v>574992690</v>
      </c>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c r="IV8" s="104"/>
      <c r="IW8" s="104"/>
      <c r="IX8" s="104"/>
      <c r="IY8" s="104"/>
      <c r="IZ8" s="104"/>
      <c r="JA8" s="104"/>
      <c r="JB8" s="104"/>
      <c r="JC8" s="104"/>
      <c r="JD8" s="104"/>
      <c r="JE8" s="104"/>
      <c r="JF8" s="104"/>
      <c r="JG8" s="104"/>
      <c r="JH8" s="104"/>
      <c r="JI8" s="104"/>
      <c r="JJ8" s="104"/>
      <c r="JK8" s="104"/>
    </row>
    <row r="9" spans="1:271" s="105" customFormat="1" x14ac:dyDescent="0.25">
      <c r="A9" s="9" t="s">
        <v>115</v>
      </c>
      <c r="B9" s="8"/>
      <c r="C9" s="21"/>
      <c r="D9" s="21">
        <f>211391280+323616200+43695020</f>
        <v>578702500</v>
      </c>
      <c r="E9" s="21">
        <f>C9+D9</f>
        <v>578702500</v>
      </c>
      <c r="F9" s="21"/>
      <c r="G9" s="21">
        <f>211084680+323303600+40942410</f>
        <v>575330690</v>
      </c>
      <c r="H9" s="21">
        <f>F9+G9</f>
        <v>575330690</v>
      </c>
      <c r="I9" s="21"/>
      <c r="J9" s="21">
        <f>211051680+323030600+40910410</f>
        <v>574992690</v>
      </c>
      <c r="K9" s="21">
        <f>I9+J9</f>
        <v>574992690</v>
      </c>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c r="IV9" s="104"/>
      <c r="IW9" s="104"/>
      <c r="IX9" s="104"/>
      <c r="IY9" s="104"/>
      <c r="IZ9" s="104"/>
      <c r="JA9" s="104"/>
      <c r="JB9" s="104"/>
      <c r="JC9" s="104"/>
      <c r="JD9" s="104"/>
      <c r="JE9" s="104"/>
      <c r="JF9" s="104"/>
      <c r="JG9" s="104"/>
      <c r="JH9" s="104"/>
      <c r="JI9" s="104"/>
      <c r="JJ9" s="104"/>
      <c r="JK9" s="104"/>
    </row>
    <row r="10" spans="1:271" s="105" customFormat="1" ht="74.25" customHeight="1" x14ac:dyDescent="0.25">
      <c r="A10" s="111" t="s">
        <v>839</v>
      </c>
      <c r="B10" s="48" t="s">
        <v>495</v>
      </c>
      <c r="C10" s="54">
        <f>C11</f>
        <v>0</v>
      </c>
      <c r="D10" s="54">
        <f t="shared" ref="D10:K10" si="4">D11</f>
        <v>633600</v>
      </c>
      <c r="E10" s="54">
        <f>E11</f>
        <v>633600</v>
      </c>
      <c r="F10" s="54">
        <f t="shared" si="4"/>
        <v>0</v>
      </c>
      <c r="G10" s="54">
        <f t="shared" si="4"/>
        <v>633600</v>
      </c>
      <c r="H10" s="54">
        <f t="shared" si="4"/>
        <v>633600</v>
      </c>
      <c r="I10" s="54">
        <f t="shared" si="4"/>
        <v>0</v>
      </c>
      <c r="J10" s="54">
        <f t="shared" si="4"/>
        <v>633600</v>
      </c>
      <c r="K10" s="54">
        <f t="shared" si="4"/>
        <v>633600</v>
      </c>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c r="IK10" s="104"/>
      <c r="IL10" s="104"/>
      <c r="IM10" s="104"/>
      <c r="IN10" s="104"/>
      <c r="IO10" s="104"/>
      <c r="IP10" s="104"/>
      <c r="IQ10" s="104"/>
      <c r="IR10" s="104"/>
      <c r="IS10" s="104"/>
      <c r="IT10" s="104"/>
      <c r="IU10" s="104"/>
      <c r="IV10" s="104"/>
      <c r="IW10" s="104"/>
      <c r="IX10" s="104"/>
      <c r="IY10" s="104"/>
      <c r="IZ10" s="104"/>
      <c r="JA10" s="104"/>
      <c r="JB10" s="104"/>
      <c r="JC10" s="104"/>
      <c r="JD10" s="104"/>
      <c r="JE10" s="104"/>
      <c r="JF10" s="104"/>
      <c r="JG10" s="104"/>
      <c r="JH10" s="104"/>
      <c r="JI10" s="104"/>
      <c r="JJ10" s="104"/>
      <c r="JK10" s="104"/>
    </row>
    <row r="11" spans="1:271" s="105" customFormat="1" x14ac:dyDescent="0.25">
      <c r="A11" s="9" t="s">
        <v>115</v>
      </c>
      <c r="B11" s="48"/>
      <c r="C11" s="54"/>
      <c r="D11" s="54">
        <v>633600</v>
      </c>
      <c r="E11" s="54">
        <f>C11+D11</f>
        <v>633600</v>
      </c>
      <c r="F11" s="54"/>
      <c r="G11" s="54">
        <v>633600</v>
      </c>
      <c r="H11" s="54">
        <f>F11+G11</f>
        <v>633600</v>
      </c>
      <c r="I11" s="54"/>
      <c r="J11" s="54">
        <v>633600</v>
      </c>
      <c r="K11" s="54">
        <f>I11+J11</f>
        <v>633600</v>
      </c>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c r="IE11" s="104"/>
      <c r="IF11" s="104"/>
      <c r="IG11" s="104"/>
      <c r="IH11" s="104"/>
      <c r="II11" s="104"/>
      <c r="IJ11" s="104"/>
      <c r="IK11" s="104"/>
      <c r="IL11" s="104"/>
      <c r="IM11" s="104"/>
      <c r="IN11" s="104"/>
      <c r="IO11" s="104"/>
      <c r="IP11" s="104"/>
      <c r="IQ11" s="104"/>
      <c r="IR11" s="104"/>
      <c r="IS11" s="104"/>
      <c r="IT11" s="104"/>
      <c r="IU11" s="104"/>
      <c r="IV11" s="104"/>
      <c r="IW11" s="104"/>
      <c r="IX11" s="104"/>
      <c r="IY11" s="104"/>
      <c r="IZ11" s="104"/>
      <c r="JA11" s="104"/>
      <c r="JB11" s="104"/>
      <c r="JC11" s="104"/>
      <c r="JD11" s="104"/>
      <c r="JE11" s="104"/>
      <c r="JF11" s="104"/>
      <c r="JG11" s="104"/>
      <c r="JH11" s="104"/>
      <c r="JI11" s="104"/>
      <c r="JJ11" s="104"/>
      <c r="JK11" s="104"/>
    </row>
    <row r="12" spans="1:271" s="105" customFormat="1" ht="95.25" customHeight="1" x14ac:dyDescent="0.25">
      <c r="A12" s="111" t="s">
        <v>560</v>
      </c>
      <c r="B12" s="48" t="s">
        <v>483</v>
      </c>
      <c r="C12" s="54">
        <f>C13</f>
        <v>37872000</v>
      </c>
      <c r="D12" s="54">
        <f t="shared" ref="D12:K12" si="5">D13</f>
        <v>0</v>
      </c>
      <c r="E12" s="54">
        <f>C12+D12</f>
        <v>37872000</v>
      </c>
      <c r="F12" s="54">
        <f t="shared" si="5"/>
        <v>30780000</v>
      </c>
      <c r="G12" s="54">
        <f t="shared" si="5"/>
        <v>0</v>
      </c>
      <c r="H12" s="54">
        <f>H13</f>
        <v>30780000</v>
      </c>
      <c r="I12" s="54">
        <f t="shared" si="5"/>
        <v>30780000</v>
      </c>
      <c r="J12" s="54">
        <f t="shared" si="5"/>
        <v>0</v>
      </c>
      <c r="K12" s="54">
        <f t="shared" si="5"/>
        <v>30780000</v>
      </c>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4"/>
      <c r="FF12" s="104"/>
      <c r="FG12" s="104"/>
      <c r="FH12" s="104"/>
      <c r="FI12" s="104"/>
      <c r="FJ12" s="104"/>
      <c r="FK12" s="104"/>
      <c r="FL12" s="104"/>
      <c r="FM12" s="104"/>
      <c r="FN12" s="104"/>
      <c r="FO12" s="104"/>
      <c r="FP12" s="104"/>
      <c r="FQ12" s="104"/>
      <c r="FR12" s="104"/>
      <c r="FS12" s="104"/>
      <c r="FT12" s="104"/>
      <c r="FU12" s="104"/>
      <c r="FV12" s="104"/>
      <c r="FW12" s="104"/>
      <c r="FX12" s="104"/>
      <c r="FY12" s="104"/>
      <c r="FZ12" s="104"/>
      <c r="GA12" s="104"/>
      <c r="GB12" s="104"/>
      <c r="GC12" s="104"/>
      <c r="GD12" s="104"/>
      <c r="GE12" s="104"/>
      <c r="GF12" s="104"/>
      <c r="GG12" s="104"/>
      <c r="GH12" s="104"/>
      <c r="GI12" s="104"/>
      <c r="GJ12" s="104"/>
      <c r="GK12" s="104"/>
      <c r="GL12" s="104"/>
      <c r="GM12" s="104"/>
      <c r="GN12" s="104"/>
      <c r="GO12" s="104"/>
      <c r="GP12" s="104"/>
      <c r="GQ12" s="104"/>
      <c r="GR12" s="104"/>
      <c r="GS12" s="104"/>
      <c r="GT12" s="104"/>
      <c r="GU12" s="104"/>
      <c r="GV12" s="104"/>
      <c r="GW12" s="104"/>
      <c r="GX12" s="104"/>
      <c r="GY12" s="104"/>
      <c r="GZ12" s="104"/>
      <c r="HA12" s="104"/>
      <c r="HB12" s="104"/>
      <c r="HC12" s="104"/>
      <c r="HD12" s="104"/>
      <c r="HE12" s="104"/>
      <c r="HF12" s="104"/>
      <c r="HG12" s="104"/>
      <c r="HH12" s="104"/>
      <c r="HI12" s="104"/>
      <c r="HJ12" s="104"/>
      <c r="HK12" s="104"/>
      <c r="HL12" s="104"/>
      <c r="HM12" s="104"/>
      <c r="HN12" s="104"/>
      <c r="HO12" s="104"/>
      <c r="HP12" s="104"/>
      <c r="HQ12" s="104"/>
      <c r="HR12" s="104"/>
      <c r="HS12" s="104"/>
      <c r="HT12" s="104"/>
      <c r="HU12" s="104"/>
      <c r="HV12" s="104"/>
      <c r="HW12" s="104"/>
      <c r="HX12" s="104"/>
      <c r="HY12" s="104"/>
      <c r="HZ12" s="104"/>
      <c r="IA12" s="104"/>
      <c r="IB12" s="104"/>
      <c r="IC12" s="104"/>
      <c r="ID12" s="104"/>
      <c r="IE12" s="104"/>
      <c r="IF12" s="104"/>
      <c r="IG12" s="104"/>
      <c r="IH12" s="104"/>
      <c r="II12" s="104"/>
      <c r="IJ12" s="104"/>
      <c r="IK12" s="104"/>
      <c r="IL12" s="104"/>
      <c r="IM12" s="104"/>
      <c r="IN12" s="104"/>
      <c r="IO12" s="104"/>
      <c r="IP12" s="104"/>
      <c r="IQ12" s="104"/>
      <c r="IR12" s="104"/>
      <c r="IS12" s="104"/>
      <c r="IT12" s="104"/>
      <c r="IU12" s="104"/>
      <c r="IV12" s="104"/>
      <c r="IW12" s="104"/>
      <c r="IX12" s="104"/>
      <c r="IY12" s="104"/>
      <c r="IZ12" s="104"/>
      <c r="JA12" s="104"/>
      <c r="JB12" s="104"/>
      <c r="JC12" s="104"/>
      <c r="JD12" s="104"/>
      <c r="JE12" s="104"/>
      <c r="JF12" s="104"/>
      <c r="JG12" s="104"/>
      <c r="JH12" s="104"/>
      <c r="JI12" s="104"/>
      <c r="JJ12" s="104"/>
      <c r="JK12" s="104"/>
    </row>
    <row r="13" spans="1:271" s="105" customFormat="1" x14ac:dyDescent="0.25">
      <c r="A13" s="9" t="s">
        <v>115</v>
      </c>
      <c r="B13" s="48"/>
      <c r="C13" s="54">
        <v>37872000</v>
      </c>
      <c r="D13" s="54"/>
      <c r="E13" s="54">
        <f>C13+D13</f>
        <v>37872000</v>
      </c>
      <c r="F13" s="54">
        <v>30780000</v>
      </c>
      <c r="G13" s="54"/>
      <c r="H13" s="54">
        <f>F13+G13</f>
        <v>30780000</v>
      </c>
      <c r="I13" s="54">
        <v>30780000</v>
      </c>
      <c r="J13" s="54"/>
      <c r="K13" s="54">
        <f>I13+J13</f>
        <v>30780000</v>
      </c>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row>
    <row r="14" spans="1:271" s="105" customFormat="1" ht="97.5" customHeight="1" x14ac:dyDescent="0.25">
      <c r="A14" s="111" t="s">
        <v>476</v>
      </c>
      <c r="B14" s="48" t="s">
        <v>484</v>
      </c>
      <c r="C14" s="54">
        <f>C15</f>
        <v>116180600</v>
      </c>
      <c r="D14" s="54">
        <f t="shared" ref="D14:K14" si="6">D15</f>
        <v>0</v>
      </c>
      <c r="E14" s="54">
        <f t="shared" si="6"/>
        <v>116180600</v>
      </c>
      <c r="F14" s="54">
        <f t="shared" si="6"/>
        <v>116180600</v>
      </c>
      <c r="G14" s="54">
        <f t="shared" si="6"/>
        <v>0</v>
      </c>
      <c r="H14" s="54">
        <f t="shared" si="6"/>
        <v>116180600</v>
      </c>
      <c r="I14" s="54">
        <f t="shared" si="6"/>
        <v>116180600</v>
      </c>
      <c r="J14" s="54">
        <f t="shared" si="6"/>
        <v>0</v>
      </c>
      <c r="K14" s="54">
        <f t="shared" si="6"/>
        <v>116180600</v>
      </c>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row>
    <row r="15" spans="1:271" s="105" customFormat="1" x14ac:dyDescent="0.25">
      <c r="A15" s="9" t="s">
        <v>115</v>
      </c>
      <c r="B15" s="48"/>
      <c r="C15" s="54">
        <v>116180600</v>
      </c>
      <c r="D15" s="54"/>
      <c r="E15" s="54">
        <f>C15+D15</f>
        <v>116180600</v>
      </c>
      <c r="F15" s="54">
        <v>116180600</v>
      </c>
      <c r="G15" s="54"/>
      <c r="H15" s="54">
        <f>F15+G15</f>
        <v>116180600</v>
      </c>
      <c r="I15" s="54">
        <v>116180600</v>
      </c>
      <c r="J15" s="54"/>
      <c r="K15" s="54">
        <f>I15+J15</f>
        <v>116180600</v>
      </c>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c r="IT15" s="104"/>
      <c r="IU15" s="104"/>
      <c r="IV15" s="104"/>
      <c r="IW15" s="104"/>
      <c r="IX15" s="104"/>
      <c r="IY15" s="104"/>
      <c r="IZ15" s="104"/>
      <c r="JA15" s="104"/>
      <c r="JB15" s="104"/>
      <c r="JC15" s="104"/>
      <c r="JD15" s="104"/>
      <c r="JE15" s="104"/>
      <c r="JF15" s="104"/>
      <c r="JG15" s="104"/>
      <c r="JH15" s="104"/>
      <c r="JI15" s="104"/>
      <c r="JJ15" s="104"/>
      <c r="JK15" s="104"/>
    </row>
    <row r="16" spans="1:271" s="105" customFormat="1" ht="66" customHeight="1" x14ac:dyDescent="0.25">
      <c r="A16" s="111" t="s">
        <v>477</v>
      </c>
      <c r="B16" s="48" t="s">
        <v>485</v>
      </c>
      <c r="C16" s="54">
        <f>C17</f>
        <v>84067000</v>
      </c>
      <c r="D16" s="54">
        <f t="shared" ref="D16:K16" si="7">D17</f>
        <v>0</v>
      </c>
      <c r="E16" s="54">
        <f t="shared" si="7"/>
        <v>84067000</v>
      </c>
      <c r="F16" s="54">
        <f t="shared" si="7"/>
        <v>72710400</v>
      </c>
      <c r="G16" s="54">
        <f t="shared" si="7"/>
        <v>0</v>
      </c>
      <c r="H16" s="54">
        <f t="shared" si="7"/>
        <v>72710400</v>
      </c>
      <c r="I16" s="54">
        <f t="shared" si="7"/>
        <v>72710400</v>
      </c>
      <c r="J16" s="54">
        <f t="shared" si="7"/>
        <v>0</v>
      </c>
      <c r="K16" s="54">
        <f t="shared" si="7"/>
        <v>72710400</v>
      </c>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c r="IQ16" s="104"/>
      <c r="IR16" s="104"/>
      <c r="IS16" s="104"/>
      <c r="IT16" s="104"/>
      <c r="IU16" s="104"/>
      <c r="IV16" s="104"/>
      <c r="IW16" s="104"/>
      <c r="IX16" s="104"/>
      <c r="IY16" s="104"/>
      <c r="IZ16" s="104"/>
      <c r="JA16" s="104"/>
      <c r="JB16" s="104"/>
      <c r="JC16" s="104"/>
      <c r="JD16" s="104"/>
      <c r="JE16" s="104"/>
      <c r="JF16" s="104"/>
      <c r="JG16" s="104"/>
      <c r="JH16" s="104"/>
      <c r="JI16" s="104"/>
      <c r="JJ16" s="104"/>
      <c r="JK16" s="104"/>
    </row>
    <row r="17" spans="1:271" s="105" customFormat="1" x14ac:dyDescent="0.25">
      <c r="A17" s="9" t="s">
        <v>115</v>
      </c>
      <c r="B17" s="48"/>
      <c r="C17" s="54">
        <v>84067000</v>
      </c>
      <c r="D17" s="54"/>
      <c r="E17" s="54">
        <f>C17+D17</f>
        <v>84067000</v>
      </c>
      <c r="F17" s="54">
        <v>72710400</v>
      </c>
      <c r="G17" s="54"/>
      <c r="H17" s="54">
        <f>F17+G17</f>
        <v>72710400</v>
      </c>
      <c r="I17" s="54">
        <v>72710400</v>
      </c>
      <c r="J17" s="54">
        <v>0</v>
      </c>
      <c r="K17" s="54">
        <f>I17+J17</f>
        <v>72710400</v>
      </c>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c r="IL17" s="104"/>
      <c r="IM17" s="104"/>
      <c r="IN17" s="104"/>
      <c r="IO17" s="104"/>
      <c r="IP17" s="104"/>
      <c r="IQ17" s="104"/>
      <c r="IR17" s="104"/>
      <c r="IS17" s="104"/>
      <c r="IT17" s="104"/>
      <c r="IU17" s="104"/>
      <c r="IV17" s="104"/>
      <c r="IW17" s="104"/>
      <c r="IX17" s="104"/>
      <c r="IY17" s="104"/>
      <c r="IZ17" s="104"/>
      <c r="JA17" s="104"/>
      <c r="JB17" s="104"/>
      <c r="JC17" s="104"/>
      <c r="JD17" s="104"/>
      <c r="JE17" s="104"/>
      <c r="JF17" s="104"/>
      <c r="JG17" s="104"/>
      <c r="JH17" s="104"/>
      <c r="JI17" s="104"/>
      <c r="JJ17" s="104"/>
      <c r="JK17" s="104"/>
    </row>
    <row r="18" spans="1:271" s="70" customFormat="1" ht="54.75" customHeight="1" x14ac:dyDescent="0.25">
      <c r="A18" s="111" t="s">
        <v>784</v>
      </c>
      <c r="B18" s="48" t="s">
        <v>486</v>
      </c>
      <c r="C18" s="54">
        <f>C19</f>
        <v>908522200</v>
      </c>
      <c r="D18" s="54">
        <f>D19</f>
        <v>0</v>
      </c>
      <c r="E18" s="54">
        <f>C18+D18</f>
        <v>908522200</v>
      </c>
      <c r="F18" s="54">
        <f>F19</f>
        <v>908522200</v>
      </c>
      <c r="G18" s="54">
        <f>G19</f>
        <v>0</v>
      </c>
      <c r="H18" s="54">
        <f>SUM(F18:G18)</f>
        <v>908522200</v>
      </c>
      <c r="I18" s="54">
        <f>SUM(I19)</f>
        <v>908522200</v>
      </c>
      <c r="J18" s="54">
        <f>SUM(J19)</f>
        <v>0</v>
      </c>
      <c r="K18" s="54">
        <f>I18+J18</f>
        <v>908522200</v>
      </c>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c r="IW18" s="69"/>
      <c r="IX18" s="69"/>
      <c r="IY18" s="69"/>
      <c r="IZ18" s="69"/>
      <c r="JA18" s="69"/>
      <c r="JB18" s="69"/>
      <c r="JC18" s="69"/>
      <c r="JD18" s="69"/>
      <c r="JE18" s="69"/>
      <c r="JF18" s="69"/>
      <c r="JG18" s="69"/>
      <c r="JH18" s="69"/>
      <c r="JI18" s="69"/>
      <c r="JJ18" s="69"/>
      <c r="JK18" s="69"/>
    </row>
    <row r="19" spans="1:271" s="105" customFormat="1" x14ac:dyDescent="0.25">
      <c r="A19" s="9" t="s">
        <v>115</v>
      </c>
      <c r="B19" s="48"/>
      <c r="C19" s="54">
        <v>908522200</v>
      </c>
      <c r="D19" s="54"/>
      <c r="E19" s="54">
        <f>C19+D19</f>
        <v>908522200</v>
      </c>
      <c r="F19" s="54">
        <v>908522200</v>
      </c>
      <c r="G19" s="54"/>
      <c r="H19" s="54">
        <f>F19+G19</f>
        <v>908522200</v>
      </c>
      <c r="I19" s="54">
        <v>908522200</v>
      </c>
      <c r="J19" s="54"/>
      <c r="K19" s="54">
        <f>I19+J19</f>
        <v>908522200</v>
      </c>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4"/>
      <c r="IP19" s="104"/>
      <c r="IQ19" s="104"/>
      <c r="IR19" s="104"/>
      <c r="IS19" s="104"/>
      <c r="IT19" s="104"/>
      <c r="IU19" s="104"/>
      <c r="IV19" s="104"/>
      <c r="IW19" s="104"/>
      <c r="IX19" s="104"/>
      <c r="IY19" s="104"/>
      <c r="IZ19" s="104"/>
      <c r="JA19" s="104"/>
      <c r="JB19" s="104"/>
      <c r="JC19" s="104"/>
      <c r="JD19" s="104"/>
      <c r="JE19" s="104"/>
      <c r="JF19" s="104"/>
      <c r="JG19" s="104"/>
      <c r="JH19" s="104"/>
      <c r="JI19" s="104"/>
      <c r="JJ19" s="104"/>
      <c r="JK19" s="104"/>
    </row>
    <row r="20" spans="1:271" s="70" customFormat="1" ht="54.75" customHeight="1" x14ac:dyDescent="0.25">
      <c r="A20" s="111" t="s">
        <v>809</v>
      </c>
      <c r="B20" s="48" t="s">
        <v>487</v>
      </c>
      <c r="C20" s="54">
        <f>C21</f>
        <v>195861300</v>
      </c>
      <c r="D20" s="54">
        <f t="shared" ref="D20:K20" si="8">D21</f>
        <v>0</v>
      </c>
      <c r="E20" s="54">
        <f>E21</f>
        <v>195861300</v>
      </c>
      <c r="F20" s="54">
        <f t="shared" si="8"/>
        <v>195861300</v>
      </c>
      <c r="G20" s="54">
        <f t="shared" si="8"/>
        <v>0</v>
      </c>
      <c r="H20" s="54">
        <f t="shared" si="8"/>
        <v>195861300</v>
      </c>
      <c r="I20" s="54">
        <f t="shared" si="8"/>
        <v>195861300</v>
      </c>
      <c r="J20" s="54">
        <f t="shared" si="8"/>
        <v>0</v>
      </c>
      <c r="K20" s="54">
        <f t="shared" si="8"/>
        <v>195861300</v>
      </c>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c r="JC20" s="69"/>
      <c r="JD20" s="69"/>
      <c r="JE20" s="69"/>
      <c r="JF20" s="69"/>
      <c r="JG20" s="69"/>
      <c r="JH20" s="69"/>
      <c r="JI20" s="69"/>
      <c r="JJ20" s="69"/>
      <c r="JK20" s="69"/>
    </row>
    <row r="21" spans="1:271" s="105" customFormat="1" x14ac:dyDescent="0.25">
      <c r="A21" s="9" t="s">
        <v>115</v>
      </c>
      <c r="B21" s="48"/>
      <c r="C21" s="54">
        <v>195861300</v>
      </c>
      <c r="D21" s="54"/>
      <c r="E21" s="54">
        <f>C21+D21</f>
        <v>195861300</v>
      </c>
      <c r="F21" s="54">
        <v>195861300</v>
      </c>
      <c r="G21" s="54"/>
      <c r="H21" s="54">
        <f>F21+G21</f>
        <v>195861300</v>
      </c>
      <c r="I21" s="54">
        <v>195861300</v>
      </c>
      <c r="J21" s="54"/>
      <c r="K21" s="54">
        <f>I21+J21</f>
        <v>195861300</v>
      </c>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4"/>
      <c r="IP21" s="104"/>
      <c r="IQ21" s="104"/>
      <c r="IR21" s="104"/>
      <c r="IS21" s="104"/>
      <c r="IT21" s="104"/>
      <c r="IU21" s="104"/>
      <c r="IV21" s="104"/>
      <c r="IW21" s="104"/>
      <c r="IX21" s="104"/>
      <c r="IY21" s="104"/>
      <c r="IZ21" s="104"/>
      <c r="JA21" s="104"/>
      <c r="JB21" s="104"/>
      <c r="JC21" s="104"/>
      <c r="JD21" s="104"/>
      <c r="JE21" s="104"/>
      <c r="JF21" s="104"/>
      <c r="JG21" s="104"/>
      <c r="JH21" s="104"/>
      <c r="JI21" s="104"/>
      <c r="JJ21" s="104"/>
      <c r="JK21" s="104"/>
    </row>
    <row r="22" spans="1:271" s="70" customFormat="1" ht="54.75" customHeight="1" x14ac:dyDescent="0.25">
      <c r="A22" s="111" t="s">
        <v>785</v>
      </c>
      <c r="B22" s="48" t="s">
        <v>488</v>
      </c>
      <c r="C22" s="54">
        <f>C23</f>
        <v>2089720900</v>
      </c>
      <c r="D22" s="54">
        <f t="shared" ref="D22:K22" si="9">D23</f>
        <v>0</v>
      </c>
      <c r="E22" s="54">
        <f t="shared" si="9"/>
        <v>2089720900</v>
      </c>
      <c r="F22" s="54">
        <f t="shared" si="9"/>
        <v>1735160100</v>
      </c>
      <c r="G22" s="54">
        <f t="shared" si="9"/>
        <v>0</v>
      </c>
      <c r="H22" s="54">
        <f t="shared" si="9"/>
        <v>1735160100</v>
      </c>
      <c r="I22" s="54">
        <f t="shared" si="9"/>
        <v>1735160100</v>
      </c>
      <c r="J22" s="54">
        <f t="shared" si="9"/>
        <v>0</v>
      </c>
      <c r="K22" s="54">
        <f t="shared" si="9"/>
        <v>1735160100</v>
      </c>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c r="JC22" s="69"/>
      <c r="JD22" s="69"/>
      <c r="JE22" s="69"/>
      <c r="JF22" s="69"/>
      <c r="JG22" s="69"/>
      <c r="JH22" s="69"/>
      <c r="JI22" s="69"/>
      <c r="JJ22" s="69"/>
      <c r="JK22" s="69"/>
    </row>
    <row r="23" spans="1:271" s="105" customFormat="1" x14ac:dyDescent="0.25">
      <c r="A23" s="9" t="s">
        <v>115</v>
      </c>
      <c r="B23" s="48"/>
      <c r="C23" s="54">
        <v>2089720900</v>
      </c>
      <c r="D23" s="54"/>
      <c r="E23" s="54">
        <f>C23+D23</f>
        <v>2089720900</v>
      </c>
      <c r="F23" s="54">
        <v>1735160100</v>
      </c>
      <c r="G23" s="54"/>
      <c r="H23" s="54">
        <f>F23+G23</f>
        <v>1735160100</v>
      </c>
      <c r="I23" s="54">
        <v>1735160100</v>
      </c>
      <c r="J23" s="54"/>
      <c r="K23" s="54">
        <f>I23+J23</f>
        <v>1735160100</v>
      </c>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4"/>
      <c r="IP23" s="104"/>
      <c r="IQ23" s="104"/>
      <c r="IR23" s="104"/>
      <c r="IS23" s="104"/>
      <c r="IT23" s="104"/>
      <c r="IU23" s="104"/>
      <c r="IV23" s="104"/>
      <c r="IW23" s="104"/>
      <c r="IX23" s="104"/>
      <c r="IY23" s="104"/>
      <c r="IZ23" s="104"/>
      <c r="JA23" s="104"/>
      <c r="JB23" s="104"/>
      <c r="JC23" s="104"/>
      <c r="JD23" s="104"/>
      <c r="JE23" s="104"/>
      <c r="JF23" s="104"/>
      <c r="JG23" s="104"/>
      <c r="JH23" s="104"/>
      <c r="JI23" s="104"/>
      <c r="JJ23" s="104"/>
      <c r="JK23" s="104"/>
    </row>
    <row r="24" spans="1:271" s="70" customFormat="1" ht="54.75" customHeight="1" x14ac:dyDescent="0.25">
      <c r="A24" s="111" t="s">
        <v>786</v>
      </c>
      <c r="B24" s="48" t="s">
        <v>489</v>
      </c>
      <c r="C24" s="54">
        <f>C25</f>
        <v>24456400</v>
      </c>
      <c r="D24" s="54">
        <f t="shared" ref="D24:K24" si="10">D25</f>
        <v>0</v>
      </c>
      <c r="E24" s="54">
        <f t="shared" si="10"/>
        <v>24456400</v>
      </c>
      <c r="F24" s="54">
        <f t="shared" si="10"/>
        <v>24456300</v>
      </c>
      <c r="G24" s="54">
        <f t="shared" si="10"/>
        <v>0</v>
      </c>
      <c r="H24" s="54">
        <f t="shared" si="10"/>
        <v>24456300</v>
      </c>
      <c r="I24" s="54">
        <f t="shared" si="10"/>
        <v>24456300</v>
      </c>
      <c r="J24" s="54">
        <f t="shared" si="10"/>
        <v>0</v>
      </c>
      <c r="K24" s="54">
        <f t="shared" si="10"/>
        <v>24456300</v>
      </c>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row>
    <row r="25" spans="1:271" s="105" customFormat="1" x14ac:dyDescent="0.25">
      <c r="A25" s="9" t="s">
        <v>115</v>
      </c>
      <c r="B25" s="48"/>
      <c r="C25" s="54">
        <v>24456400</v>
      </c>
      <c r="D25" s="54"/>
      <c r="E25" s="54">
        <f>C25+D25</f>
        <v>24456400</v>
      </c>
      <c r="F25" s="54">
        <v>24456300</v>
      </c>
      <c r="G25" s="54"/>
      <c r="H25" s="54">
        <f>F25+G25</f>
        <v>24456300</v>
      </c>
      <c r="I25" s="54">
        <v>24456300</v>
      </c>
      <c r="J25" s="54"/>
      <c r="K25" s="54">
        <f>I25+J25</f>
        <v>24456300</v>
      </c>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4"/>
      <c r="IP25" s="104"/>
      <c r="IQ25" s="104"/>
      <c r="IR25" s="104"/>
      <c r="IS25" s="104"/>
      <c r="IT25" s="104"/>
      <c r="IU25" s="104"/>
      <c r="IV25" s="104"/>
      <c r="IW25" s="104"/>
      <c r="IX25" s="104"/>
      <c r="IY25" s="104"/>
      <c r="IZ25" s="104"/>
      <c r="JA25" s="104"/>
      <c r="JB25" s="104"/>
      <c r="JC25" s="104"/>
      <c r="JD25" s="104"/>
      <c r="JE25" s="104"/>
      <c r="JF25" s="104"/>
      <c r="JG25" s="104"/>
      <c r="JH25" s="104"/>
      <c r="JI25" s="104"/>
      <c r="JJ25" s="104"/>
      <c r="JK25" s="104"/>
    </row>
    <row r="26" spans="1:271" s="105" customFormat="1" ht="31.5" x14ac:dyDescent="0.25">
      <c r="A26" s="111" t="s">
        <v>478</v>
      </c>
      <c r="B26" s="48" t="s">
        <v>490</v>
      </c>
      <c r="C26" s="54">
        <f>C27</f>
        <v>72700</v>
      </c>
      <c r="D26" s="54">
        <f t="shared" ref="D26:K26" si="11">D27</f>
        <v>0</v>
      </c>
      <c r="E26" s="54">
        <f t="shared" si="11"/>
        <v>72700</v>
      </c>
      <c r="F26" s="54">
        <f t="shared" si="11"/>
        <v>72700</v>
      </c>
      <c r="G26" s="54">
        <f t="shared" si="11"/>
        <v>0</v>
      </c>
      <c r="H26" s="54">
        <f t="shared" si="11"/>
        <v>72700</v>
      </c>
      <c r="I26" s="54">
        <f t="shared" si="11"/>
        <v>72700</v>
      </c>
      <c r="J26" s="54">
        <f t="shared" si="11"/>
        <v>0</v>
      </c>
      <c r="K26" s="54">
        <f t="shared" si="11"/>
        <v>72700</v>
      </c>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4"/>
      <c r="IP26" s="104"/>
      <c r="IQ26" s="104"/>
      <c r="IR26" s="104"/>
      <c r="IS26" s="104"/>
      <c r="IT26" s="104"/>
      <c r="IU26" s="104"/>
      <c r="IV26" s="104"/>
      <c r="IW26" s="104"/>
      <c r="IX26" s="104"/>
      <c r="IY26" s="104"/>
      <c r="IZ26" s="104"/>
      <c r="JA26" s="104"/>
      <c r="JB26" s="104"/>
      <c r="JC26" s="104"/>
      <c r="JD26" s="104"/>
      <c r="JE26" s="104"/>
      <c r="JF26" s="104"/>
      <c r="JG26" s="104"/>
      <c r="JH26" s="104"/>
      <c r="JI26" s="104"/>
      <c r="JJ26" s="104"/>
      <c r="JK26" s="104"/>
    </row>
    <row r="27" spans="1:271" s="105" customFormat="1" x14ac:dyDescent="0.25">
      <c r="A27" s="9" t="s">
        <v>115</v>
      </c>
      <c r="B27" s="48"/>
      <c r="C27" s="54">
        <v>72700</v>
      </c>
      <c r="D27" s="54"/>
      <c r="E27" s="54">
        <f>C27+D27</f>
        <v>72700</v>
      </c>
      <c r="F27" s="54">
        <v>72700</v>
      </c>
      <c r="G27" s="54"/>
      <c r="H27" s="54">
        <f>F27+G27</f>
        <v>72700</v>
      </c>
      <c r="I27" s="54">
        <v>72700</v>
      </c>
      <c r="J27" s="54"/>
      <c r="K27" s="54">
        <f>I27+J27</f>
        <v>72700</v>
      </c>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4"/>
      <c r="IP27" s="104"/>
      <c r="IQ27" s="104"/>
      <c r="IR27" s="104"/>
      <c r="IS27" s="104"/>
      <c r="IT27" s="104"/>
      <c r="IU27" s="104"/>
      <c r="IV27" s="104"/>
      <c r="IW27" s="104"/>
      <c r="IX27" s="104"/>
      <c r="IY27" s="104"/>
      <c r="IZ27" s="104"/>
      <c r="JA27" s="104"/>
      <c r="JB27" s="104"/>
      <c r="JC27" s="104"/>
      <c r="JD27" s="104"/>
      <c r="JE27" s="104"/>
      <c r="JF27" s="104"/>
      <c r="JG27" s="104"/>
      <c r="JH27" s="104"/>
      <c r="JI27" s="104"/>
      <c r="JJ27" s="104"/>
      <c r="JK27" s="104"/>
    </row>
    <row r="28" spans="1:271" s="70" customFormat="1" ht="34.5" customHeight="1" x14ac:dyDescent="0.25">
      <c r="A28" s="111" t="s">
        <v>236</v>
      </c>
      <c r="B28" s="48" t="s">
        <v>491</v>
      </c>
      <c r="C28" s="54">
        <f>C29</f>
        <v>0</v>
      </c>
      <c r="D28" s="54">
        <f t="shared" ref="D28:K28" si="12">D29</f>
        <v>3994900</v>
      </c>
      <c r="E28" s="54">
        <f t="shared" si="12"/>
        <v>3994900</v>
      </c>
      <c r="F28" s="54">
        <f t="shared" si="12"/>
        <v>0</v>
      </c>
      <c r="G28" s="54">
        <f t="shared" si="12"/>
        <v>3994900</v>
      </c>
      <c r="H28" s="54">
        <f t="shared" si="12"/>
        <v>3994900</v>
      </c>
      <c r="I28" s="54">
        <f t="shared" si="12"/>
        <v>0</v>
      </c>
      <c r="J28" s="54">
        <f t="shared" si="12"/>
        <v>3994900</v>
      </c>
      <c r="K28" s="54">
        <f t="shared" si="12"/>
        <v>3994900</v>
      </c>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row>
    <row r="29" spans="1:271" s="105" customFormat="1" x14ac:dyDescent="0.25">
      <c r="A29" s="9" t="s">
        <v>115</v>
      </c>
      <c r="B29" s="48"/>
      <c r="C29" s="54"/>
      <c r="D29" s="54">
        <f>3994900</f>
        <v>3994900</v>
      </c>
      <c r="E29" s="54">
        <f>C29+D29</f>
        <v>3994900</v>
      </c>
      <c r="F29" s="54"/>
      <c r="G29" s="54">
        <f>3994900</f>
        <v>3994900</v>
      </c>
      <c r="H29" s="54">
        <f>F29+G29</f>
        <v>3994900</v>
      </c>
      <c r="I29" s="54"/>
      <c r="J29" s="54">
        <f>3994900</f>
        <v>3994900</v>
      </c>
      <c r="K29" s="54">
        <f>I29+J29</f>
        <v>3994900</v>
      </c>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c r="IK29" s="104"/>
      <c r="IL29" s="104"/>
      <c r="IM29" s="104"/>
      <c r="IN29" s="104"/>
      <c r="IO29" s="104"/>
      <c r="IP29" s="104"/>
      <c r="IQ29" s="104"/>
      <c r="IR29" s="104"/>
      <c r="IS29" s="104"/>
      <c r="IT29" s="104"/>
      <c r="IU29" s="104"/>
      <c r="IV29" s="104"/>
      <c r="IW29" s="104"/>
      <c r="IX29" s="104"/>
      <c r="IY29" s="104"/>
      <c r="IZ29" s="104"/>
      <c r="JA29" s="104"/>
      <c r="JB29" s="104"/>
      <c r="JC29" s="104"/>
      <c r="JD29" s="104"/>
      <c r="JE29" s="104"/>
      <c r="JF29" s="104"/>
      <c r="JG29" s="104"/>
      <c r="JH29" s="104"/>
      <c r="JI29" s="104"/>
      <c r="JJ29" s="104"/>
      <c r="JK29" s="104"/>
    </row>
    <row r="30" spans="1:271" ht="42" customHeight="1" x14ac:dyDescent="0.25">
      <c r="A30" s="148" t="s">
        <v>845</v>
      </c>
      <c r="B30" s="149" t="s">
        <v>943</v>
      </c>
      <c r="C30" s="150">
        <f>C31+C35+C38+C33</f>
        <v>0</v>
      </c>
      <c r="D30" s="150">
        <f t="shared" ref="D30:K30" si="13">D31+D35+D38+D33</f>
        <v>83006880</v>
      </c>
      <c r="E30" s="150">
        <f t="shared" si="13"/>
        <v>83006880</v>
      </c>
      <c r="F30" s="150">
        <f t="shared" si="13"/>
        <v>482354900</v>
      </c>
      <c r="G30" s="150">
        <f t="shared" si="13"/>
        <v>53595000</v>
      </c>
      <c r="H30" s="150">
        <f t="shared" si="13"/>
        <v>535949900</v>
      </c>
      <c r="I30" s="150">
        <f t="shared" si="13"/>
        <v>482354900</v>
      </c>
      <c r="J30" s="150">
        <f t="shared" si="13"/>
        <v>53595000</v>
      </c>
      <c r="K30" s="150">
        <f t="shared" si="13"/>
        <v>535949900</v>
      </c>
    </row>
    <row r="31" spans="1:271" s="14" customFormat="1" ht="42" customHeight="1" x14ac:dyDescent="0.25">
      <c r="A31" s="75" t="s">
        <v>978</v>
      </c>
      <c r="B31" s="48" t="s">
        <v>977</v>
      </c>
      <c r="C31" s="51">
        <f>C32</f>
        <v>0</v>
      </c>
      <c r="D31" s="51">
        <f t="shared" ref="D31:K31" si="14">D32</f>
        <v>0</v>
      </c>
      <c r="E31" s="51">
        <f t="shared" si="14"/>
        <v>0</v>
      </c>
      <c r="F31" s="51">
        <f t="shared" si="14"/>
        <v>289334700</v>
      </c>
      <c r="G31" s="51">
        <f t="shared" si="14"/>
        <v>0</v>
      </c>
      <c r="H31" s="51">
        <f t="shared" si="14"/>
        <v>289334700</v>
      </c>
      <c r="I31" s="51">
        <f t="shared" si="14"/>
        <v>289334700</v>
      </c>
      <c r="J31" s="51">
        <f t="shared" si="14"/>
        <v>0</v>
      </c>
      <c r="K31" s="51">
        <f t="shared" si="14"/>
        <v>289334700</v>
      </c>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c r="IZ31" s="13"/>
      <c r="JA31" s="13"/>
      <c r="JB31" s="13"/>
      <c r="JC31" s="13"/>
      <c r="JD31" s="13"/>
      <c r="JE31" s="13"/>
      <c r="JF31" s="13"/>
      <c r="JG31" s="13"/>
      <c r="JH31" s="13"/>
      <c r="JI31" s="13"/>
      <c r="JJ31" s="13"/>
      <c r="JK31" s="13"/>
    </row>
    <row r="32" spans="1:271" s="14" customFormat="1" ht="21" customHeight="1" x14ac:dyDescent="0.25">
      <c r="A32" s="47" t="s">
        <v>113</v>
      </c>
      <c r="B32" s="48"/>
      <c r="C32" s="178">
        <v>0</v>
      </c>
      <c r="D32" s="178">
        <v>0</v>
      </c>
      <c r="E32" s="178"/>
      <c r="F32" s="51">
        <v>289334700</v>
      </c>
      <c r="G32" s="51">
        <v>0</v>
      </c>
      <c r="H32" s="51">
        <f>F32+G32</f>
        <v>289334700</v>
      </c>
      <c r="I32" s="51">
        <v>289334700</v>
      </c>
      <c r="J32" s="51">
        <v>0</v>
      </c>
      <c r="K32" s="51">
        <f>I32+J32</f>
        <v>289334700</v>
      </c>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c r="IZ32" s="13"/>
      <c r="JA32" s="13"/>
      <c r="JB32" s="13"/>
      <c r="JC32" s="13"/>
      <c r="JD32" s="13"/>
      <c r="JE32" s="13"/>
      <c r="JF32" s="13"/>
      <c r="JG32" s="13"/>
      <c r="JH32" s="13"/>
      <c r="JI32" s="13"/>
      <c r="JJ32" s="13"/>
      <c r="JK32" s="13"/>
    </row>
    <row r="33" spans="1:271" s="14" customFormat="1" ht="42" customHeight="1" x14ac:dyDescent="0.25">
      <c r="A33" s="75" t="s">
        <v>979</v>
      </c>
      <c r="B33" s="48" t="s">
        <v>980</v>
      </c>
      <c r="C33" s="51">
        <f>C34</f>
        <v>0</v>
      </c>
      <c r="D33" s="51">
        <f t="shared" ref="D33:K33" si="15">D34</f>
        <v>0</v>
      </c>
      <c r="E33" s="51">
        <f t="shared" si="15"/>
        <v>0</v>
      </c>
      <c r="F33" s="51">
        <f t="shared" si="15"/>
        <v>0</v>
      </c>
      <c r="G33" s="51">
        <f t="shared" si="15"/>
        <v>32148300</v>
      </c>
      <c r="H33" s="51">
        <f t="shared" si="15"/>
        <v>32148300</v>
      </c>
      <c r="I33" s="51">
        <f t="shared" si="15"/>
        <v>0</v>
      </c>
      <c r="J33" s="51">
        <f t="shared" si="15"/>
        <v>32148300</v>
      </c>
      <c r="K33" s="51">
        <f t="shared" si="15"/>
        <v>32148300</v>
      </c>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c r="JE33" s="13"/>
      <c r="JF33" s="13"/>
      <c r="JG33" s="13"/>
      <c r="JH33" s="13"/>
      <c r="JI33" s="13"/>
      <c r="JJ33" s="13"/>
      <c r="JK33" s="13"/>
    </row>
    <row r="34" spans="1:271" s="14" customFormat="1" ht="20.45" customHeight="1" x14ac:dyDescent="0.25">
      <c r="A34" s="47" t="s">
        <v>113</v>
      </c>
      <c r="B34" s="48"/>
      <c r="C34" s="51">
        <v>0</v>
      </c>
      <c r="D34" s="51">
        <v>0</v>
      </c>
      <c r="E34" s="51"/>
      <c r="F34" s="51"/>
      <c r="G34" s="51">
        <v>32148300</v>
      </c>
      <c r="H34" s="51">
        <f>F34+G34</f>
        <v>32148300</v>
      </c>
      <c r="I34" s="51"/>
      <c r="J34" s="51">
        <v>32148300</v>
      </c>
      <c r="K34" s="51">
        <f>I34+J34</f>
        <v>32148300</v>
      </c>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c r="JC34" s="13"/>
      <c r="JD34" s="13"/>
      <c r="JE34" s="13"/>
      <c r="JF34" s="13"/>
      <c r="JG34" s="13"/>
      <c r="JH34" s="13"/>
      <c r="JI34" s="13"/>
      <c r="JJ34" s="13"/>
      <c r="JK34" s="13"/>
    </row>
    <row r="35" spans="1:271" ht="66" customHeight="1" x14ac:dyDescent="0.25">
      <c r="A35" s="111" t="s">
        <v>848</v>
      </c>
      <c r="B35" s="48" t="s">
        <v>944</v>
      </c>
      <c r="C35" s="51">
        <f>C36+C37</f>
        <v>0</v>
      </c>
      <c r="D35" s="51">
        <f t="shared" ref="D35:K35" si="16">D36+D37</f>
        <v>0</v>
      </c>
      <c r="E35" s="51">
        <f t="shared" si="16"/>
        <v>0</v>
      </c>
      <c r="F35" s="51">
        <f t="shared" si="16"/>
        <v>193020200</v>
      </c>
      <c r="G35" s="51">
        <f t="shared" si="16"/>
        <v>0</v>
      </c>
      <c r="H35" s="51">
        <f t="shared" si="16"/>
        <v>193020200</v>
      </c>
      <c r="I35" s="51">
        <f t="shared" si="16"/>
        <v>193020200</v>
      </c>
      <c r="J35" s="51">
        <f t="shared" si="16"/>
        <v>0</v>
      </c>
      <c r="K35" s="51">
        <f t="shared" si="16"/>
        <v>193020200</v>
      </c>
    </row>
    <row r="36" spans="1:271" ht="25.5" customHeight="1" x14ac:dyDescent="0.25">
      <c r="A36" s="47" t="s">
        <v>115</v>
      </c>
      <c r="B36" s="48"/>
      <c r="C36" s="51"/>
      <c r="D36" s="51"/>
      <c r="E36" s="51">
        <v>0</v>
      </c>
      <c r="F36" s="51"/>
      <c r="G36" s="51"/>
      <c r="H36" s="51">
        <f>F36+G36</f>
        <v>0</v>
      </c>
      <c r="I36" s="51"/>
      <c r="J36" s="51"/>
      <c r="K36" s="51">
        <v>0</v>
      </c>
    </row>
    <row r="37" spans="1:271" ht="24" customHeight="1" x14ac:dyDescent="0.25">
      <c r="A37" s="47" t="s">
        <v>113</v>
      </c>
      <c r="B37" s="48"/>
      <c r="C37" s="51"/>
      <c r="D37" s="51"/>
      <c r="E37" s="51">
        <v>0</v>
      </c>
      <c r="F37" s="51">
        <v>193020200</v>
      </c>
      <c r="G37" s="51"/>
      <c r="H37" s="51">
        <f>F37+G37</f>
        <v>193020200</v>
      </c>
      <c r="I37" s="51">
        <v>193020200</v>
      </c>
      <c r="J37" s="51">
        <v>0</v>
      </c>
      <c r="K37" s="51">
        <f>I37+J37</f>
        <v>193020200</v>
      </c>
    </row>
    <row r="38" spans="1:271" ht="51.75" customHeight="1" x14ac:dyDescent="0.25">
      <c r="A38" s="111" t="s">
        <v>850</v>
      </c>
      <c r="B38" s="48" t="s">
        <v>945</v>
      </c>
      <c r="C38" s="51">
        <f>C39+C40</f>
        <v>0</v>
      </c>
      <c r="D38" s="51">
        <f t="shared" ref="D38:K38" si="17">D39+D40</f>
        <v>83006880</v>
      </c>
      <c r="E38" s="51">
        <f t="shared" si="17"/>
        <v>83006880</v>
      </c>
      <c r="F38" s="51">
        <f t="shared" si="17"/>
        <v>0</v>
      </c>
      <c r="G38" s="51">
        <f t="shared" si="17"/>
        <v>21446700</v>
      </c>
      <c r="H38" s="51">
        <f t="shared" si="17"/>
        <v>21446700</v>
      </c>
      <c r="I38" s="51">
        <f t="shared" si="17"/>
        <v>0</v>
      </c>
      <c r="J38" s="51">
        <f t="shared" si="17"/>
        <v>21446700</v>
      </c>
      <c r="K38" s="51">
        <f t="shared" si="17"/>
        <v>21446700</v>
      </c>
    </row>
    <row r="39" spans="1:271" ht="25.5" customHeight="1" x14ac:dyDescent="0.25">
      <c r="A39" s="47" t="s">
        <v>115</v>
      </c>
      <c r="B39" s="48"/>
      <c r="C39" s="51">
        <v>0</v>
      </c>
      <c r="D39" s="51">
        <v>0</v>
      </c>
      <c r="E39" s="51">
        <v>0</v>
      </c>
      <c r="F39" s="51"/>
      <c r="G39" s="51"/>
      <c r="H39" s="51">
        <f>F39+G39</f>
        <v>0</v>
      </c>
      <c r="I39" s="51">
        <v>0</v>
      </c>
      <c r="J39" s="51">
        <v>0</v>
      </c>
      <c r="K39" s="51">
        <v>0</v>
      </c>
    </row>
    <row r="40" spans="1:271" s="70" customFormat="1" ht="20.25" customHeight="1" x14ac:dyDescent="0.25">
      <c r="A40" s="47" t="s">
        <v>113</v>
      </c>
      <c r="B40" s="112"/>
      <c r="C40" s="54"/>
      <c r="D40" s="54">
        <v>83006880</v>
      </c>
      <c r="E40" s="54">
        <f>SUM(C40:D40)</f>
        <v>83006880</v>
      </c>
      <c r="F40" s="54">
        <v>0</v>
      </c>
      <c r="G40" s="54">
        <v>21446700</v>
      </c>
      <c r="H40" s="54">
        <f>F40+G40</f>
        <v>21446700</v>
      </c>
      <c r="I40" s="54">
        <v>0</v>
      </c>
      <c r="J40" s="54">
        <v>21446700</v>
      </c>
      <c r="K40" s="54">
        <f>I40+J40</f>
        <v>21446700</v>
      </c>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c r="FJ40" s="69"/>
      <c r="FK40" s="69"/>
      <c r="FL40" s="69"/>
      <c r="FM40" s="69"/>
      <c r="FN40" s="69"/>
      <c r="FO40" s="69"/>
      <c r="FP40" s="69"/>
      <c r="FQ40" s="69"/>
      <c r="FR40" s="69"/>
      <c r="FS40" s="69"/>
      <c r="FT40" s="69"/>
      <c r="FU40" s="69"/>
      <c r="FV40" s="69"/>
      <c r="FW40" s="69"/>
      <c r="FX40" s="69"/>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9"/>
      <c r="HN40" s="69"/>
      <c r="HO40" s="69"/>
      <c r="HP40" s="69"/>
      <c r="HQ40" s="69"/>
      <c r="HR40" s="69"/>
      <c r="HS40" s="69"/>
      <c r="HT40" s="69"/>
      <c r="HU40" s="69"/>
      <c r="HV40" s="69"/>
      <c r="HW40" s="69"/>
      <c r="HX40" s="69"/>
      <c r="HY40" s="69"/>
      <c r="HZ40" s="69"/>
      <c r="IA40" s="69"/>
      <c r="IB40" s="69"/>
      <c r="IC40" s="69"/>
      <c r="ID40" s="69"/>
      <c r="IE40" s="69"/>
      <c r="IF40" s="69"/>
      <c r="IG40" s="69"/>
      <c r="IH40" s="69"/>
      <c r="II40" s="69"/>
      <c r="IJ40" s="69"/>
      <c r="IK40" s="69"/>
      <c r="IL40" s="69"/>
      <c r="IM40" s="69"/>
      <c r="IN40" s="69"/>
      <c r="IO40" s="69"/>
      <c r="IP40" s="69"/>
      <c r="IQ40" s="69"/>
      <c r="IR40" s="69"/>
      <c r="IS40" s="69"/>
      <c r="IT40" s="69"/>
      <c r="IU40" s="69"/>
      <c r="IV40" s="69"/>
      <c r="IW40" s="69"/>
      <c r="IX40" s="69"/>
      <c r="IY40" s="69"/>
      <c r="IZ40" s="69"/>
      <c r="JA40" s="69"/>
      <c r="JB40" s="69"/>
      <c r="JC40" s="69"/>
      <c r="JD40" s="69"/>
      <c r="JE40" s="69"/>
      <c r="JF40" s="69"/>
      <c r="JG40" s="69"/>
      <c r="JH40" s="69"/>
      <c r="JI40" s="69"/>
      <c r="JJ40" s="69"/>
      <c r="JK40" s="69"/>
    </row>
    <row r="41" spans="1:271" s="91" customFormat="1" ht="34.5" customHeight="1" x14ac:dyDescent="0.25">
      <c r="A41" s="148" t="s">
        <v>122</v>
      </c>
      <c r="B41" s="149" t="s">
        <v>981</v>
      </c>
      <c r="C41" s="150">
        <f>C42+C44</f>
        <v>0</v>
      </c>
      <c r="D41" s="150">
        <f t="shared" ref="D41:K41" si="18">D42+D44</f>
        <v>0</v>
      </c>
      <c r="E41" s="150">
        <f t="shared" si="18"/>
        <v>0</v>
      </c>
      <c r="F41" s="150">
        <f t="shared" si="18"/>
        <v>496594400</v>
      </c>
      <c r="G41" s="150">
        <f t="shared" si="18"/>
        <v>55177200</v>
      </c>
      <c r="H41" s="150">
        <f t="shared" si="18"/>
        <v>551771600</v>
      </c>
      <c r="I41" s="150">
        <f t="shared" si="18"/>
        <v>138060500</v>
      </c>
      <c r="J41" s="150">
        <f t="shared" si="18"/>
        <v>15340100</v>
      </c>
      <c r="K41" s="150">
        <f t="shared" si="18"/>
        <v>153400600</v>
      </c>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c r="IW41" s="90"/>
      <c r="IX41" s="90"/>
      <c r="IY41" s="90"/>
      <c r="IZ41" s="90"/>
      <c r="JA41" s="90"/>
      <c r="JB41" s="90"/>
      <c r="JC41" s="90"/>
      <c r="JD41" s="90"/>
      <c r="JE41" s="90"/>
      <c r="JF41" s="90"/>
      <c r="JG41" s="90"/>
      <c r="JH41" s="90"/>
      <c r="JI41" s="90"/>
      <c r="JJ41" s="90"/>
      <c r="JK41" s="90"/>
    </row>
    <row r="42" spans="1:271" s="70" customFormat="1" ht="50.45" customHeight="1" x14ac:dyDescent="0.25">
      <c r="A42" s="111" t="s">
        <v>983</v>
      </c>
      <c r="B42" s="112" t="s">
        <v>982</v>
      </c>
      <c r="C42" s="54">
        <f>C43</f>
        <v>0</v>
      </c>
      <c r="D42" s="54">
        <f t="shared" ref="D42:K42" si="19">D43</f>
        <v>0</v>
      </c>
      <c r="E42" s="54">
        <f t="shared" si="19"/>
        <v>0</v>
      </c>
      <c r="F42" s="54">
        <f t="shared" si="19"/>
        <v>496594400</v>
      </c>
      <c r="G42" s="54">
        <f t="shared" si="19"/>
        <v>0</v>
      </c>
      <c r="H42" s="54">
        <f t="shared" si="19"/>
        <v>496594400</v>
      </c>
      <c r="I42" s="54">
        <f t="shared" si="19"/>
        <v>138060500</v>
      </c>
      <c r="J42" s="54">
        <f t="shared" si="19"/>
        <v>0</v>
      </c>
      <c r="K42" s="54">
        <f t="shared" si="19"/>
        <v>138060500</v>
      </c>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c r="IU42" s="69"/>
      <c r="IV42" s="69"/>
      <c r="IW42" s="69"/>
      <c r="IX42" s="69"/>
      <c r="IY42" s="69"/>
      <c r="IZ42" s="69"/>
      <c r="JA42" s="69"/>
      <c r="JB42" s="69"/>
      <c r="JC42" s="69"/>
      <c r="JD42" s="69"/>
      <c r="JE42" s="69"/>
      <c r="JF42" s="69"/>
      <c r="JG42" s="69"/>
      <c r="JH42" s="69"/>
      <c r="JI42" s="69"/>
      <c r="JJ42" s="69"/>
      <c r="JK42" s="69"/>
    </row>
    <row r="43" spans="1:271" s="70" customFormat="1" ht="21.75" customHeight="1" x14ac:dyDescent="0.25">
      <c r="A43" s="47" t="s">
        <v>113</v>
      </c>
      <c r="B43" s="112"/>
      <c r="C43" s="54"/>
      <c r="D43" s="54"/>
      <c r="E43" s="54">
        <f>C43+D43</f>
        <v>0</v>
      </c>
      <c r="F43" s="54">
        <f>269255000+227339400</f>
        <v>496594400</v>
      </c>
      <c r="G43" s="54"/>
      <c r="H43" s="54">
        <f>F43+G43</f>
        <v>496594400</v>
      </c>
      <c r="I43" s="54">
        <v>138060500</v>
      </c>
      <c r="J43" s="54"/>
      <c r="K43" s="54">
        <f>I43+J43</f>
        <v>138060500</v>
      </c>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c r="IP43" s="69"/>
      <c r="IQ43" s="69"/>
      <c r="IR43" s="69"/>
      <c r="IS43" s="69"/>
      <c r="IT43" s="69"/>
      <c r="IU43" s="69"/>
      <c r="IV43" s="69"/>
      <c r="IW43" s="69"/>
      <c r="IX43" s="69"/>
      <c r="IY43" s="69"/>
      <c r="IZ43" s="69"/>
      <c r="JA43" s="69"/>
      <c r="JB43" s="69"/>
      <c r="JC43" s="69"/>
      <c r="JD43" s="69"/>
      <c r="JE43" s="69"/>
      <c r="JF43" s="69"/>
      <c r="JG43" s="69"/>
      <c r="JH43" s="69"/>
      <c r="JI43" s="69"/>
      <c r="JJ43" s="69"/>
      <c r="JK43" s="69"/>
    </row>
    <row r="44" spans="1:271" s="70" customFormat="1" ht="56.45" customHeight="1" x14ac:dyDescent="0.25">
      <c r="A44" s="111" t="s">
        <v>984</v>
      </c>
      <c r="B44" s="112" t="s">
        <v>985</v>
      </c>
      <c r="C44" s="54">
        <f>C45</f>
        <v>0</v>
      </c>
      <c r="D44" s="54">
        <f t="shared" ref="D44:K44" si="20">D45</f>
        <v>0</v>
      </c>
      <c r="E44" s="54">
        <f t="shared" si="20"/>
        <v>0</v>
      </c>
      <c r="F44" s="54">
        <f t="shared" si="20"/>
        <v>0</v>
      </c>
      <c r="G44" s="54">
        <f t="shared" si="20"/>
        <v>55177200</v>
      </c>
      <c r="H44" s="54">
        <f t="shared" si="20"/>
        <v>55177200</v>
      </c>
      <c r="I44" s="54">
        <f t="shared" si="20"/>
        <v>0</v>
      </c>
      <c r="J44" s="54">
        <f t="shared" si="20"/>
        <v>15340100</v>
      </c>
      <c r="K44" s="54">
        <f t="shared" si="20"/>
        <v>15340100</v>
      </c>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c r="IW44" s="69"/>
      <c r="IX44" s="69"/>
      <c r="IY44" s="69"/>
      <c r="IZ44" s="69"/>
      <c r="JA44" s="69"/>
      <c r="JB44" s="69"/>
      <c r="JC44" s="69"/>
      <c r="JD44" s="69"/>
      <c r="JE44" s="69"/>
      <c r="JF44" s="69"/>
      <c r="JG44" s="69"/>
      <c r="JH44" s="69"/>
      <c r="JI44" s="69"/>
      <c r="JJ44" s="69"/>
      <c r="JK44" s="69"/>
    </row>
    <row r="45" spans="1:271" s="70" customFormat="1" ht="21.75" customHeight="1" x14ac:dyDescent="0.25">
      <c r="A45" s="47" t="s">
        <v>113</v>
      </c>
      <c r="B45" s="112"/>
      <c r="C45" s="54"/>
      <c r="D45" s="54"/>
      <c r="E45" s="54">
        <f>C45+D45</f>
        <v>0</v>
      </c>
      <c r="F45" s="54"/>
      <c r="G45" s="54">
        <f>29917200+25260000</f>
        <v>55177200</v>
      </c>
      <c r="H45" s="54">
        <f>F45+G45</f>
        <v>55177200</v>
      </c>
      <c r="I45" s="54"/>
      <c r="J45" s="54">
        <v>15340100</v>
      </c>
      <c r="K45" s="54">
        <f>I45+J45</f>
        <v>15340100</v>
      </c>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c r="HA45" s="69"/>
      <c r="HB45" s="69"/>
      <c r="HC45" s="69"/>
      <c r="HD45" s="69"/>
      <c r="HE45" s="69"/>
      <c r="HF45" s="69"/>
      <c r="HG45" s="69"/>
      <c r="HH45" s="69"/>
      <c r="HI45" s="69"/>
      <c r="HJ45" s="69"/>
      <c r="HK45" s="69"/>
      <c r="HL45" s="69"/>
      <c r="HM45" s="69"/>
      <c r="HN45" s="69"/>
      <c r="HO45" s="69"/>
      <c r="HP45" s="69"/>
      <c r="HQ45" s="69"/>
      <c r="HR45" s="69"/>
      <c r="HS45" s="69"/>
      <c r="HT45" s="69"/>
      <c r="HU45" s="69"/>
      <c r="HV45" s="69"/>
      <c r="HW45" s="69"/>
      <c r="HX45" s="69"/>
      <c r="HY45" s="69"/>
      <c r="HZ45" s="69"/>
      <c r="IA45" s="69"/>
      <c r="IB45" s="69"/>
      <c r="IC45" s="69"/>
      <c r="ID45" s="69"/>
      <c r="IE45" s="69"/>
      <c r="IF45" s="69"/>
      <c r="IG45" s="69"/>
      <c r="IH45" s="69"/>
      <c r="II45" s="69"/>
      <c r="IJ45" s="69"/>
      <c r="IK45" s="69"/>
      <c r="IL45" s="69"/>
      <c r="IM45" s="69"/>
      <c r="IN45" s="69"/>
      <c r="IO45" s="69"/>
      <c r="IP45" s="69"/>
      <c r="IQ45" s="69"/>
      <c r="IR45" s="69"/>
      <c r="IS45" s="69"/>
      <c r="IT45" s="69"/>
      <c r="IU45" s="69"/>
      <c r="IV45" s="69"/>
      <c r="IW45" s="69"/>
      <c r="IX45" s="69"/>
      <c r="IY45" s="69"/>
      <c r="IZ45" s="69"/>
      <c r="JA45" s="69"/>
      <c r="JB45" s="69"/>
      <c r="JC45" s="69"/>
      <c r="JD45" s="69"/>
      <c r="JE45" s="69"/>
      <c r="JF45" s="69"/>
      <c r="JG45" s="69"/>
      <c r="JH45" s="69"/>
      <c r="JI45" s="69"/>
      <c r="JJ45" s="69"/>
      <c r="JK45" s="69"/>
    </row>
    <row r="46" spans="1:271" s="91" customFormat="1" ht="34.5" customHeight="1" x14ac:dyDescent="0.25">
      <c r="A46" s="148" t="s">
        <v>229</v>
      </c>
      <c r="B46" s="149" t="s">
        <v>492</v>
      </c>
      <c r="C46" s="150">
        <f>C47</f>
        <v>0</v>
      </c>
      <c r="D46" s="150">
        <f t="shared" ref="D46:K46" si="21">D47</f>
        <v>116614780</v>
      </c>
      <c r="E46" s="150">
        <f t="shared" si="21"/>
        <v>116614780</v>
      </c>
      <c r="F46" s="150">
        <f t="shared" si="21"/>
        <v>0</v>
      </c>
      <c r="G46" s="150">
        <f t="shared" si="21"/>
        <v>119606290</v>
      </c>
      <c r="H46" s="150">
        <f t="shared" si="21"/>
        <v>119606290</v>
      </c>
      <c r="I46" s="150">
        <f t="shared" si="21"/>
        <v>0</v>
      </c>
      <c r="J46" s="150">
        <f t="shared" si="21"/>
        <v>119606290</v>
      </c>
      <c r="K46" s="150">
        <f t="shared" si="21"/>
        <v>119606290</v>
      </c>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c r="IW46" s="90"/>
      <c r="IX46" s="90"/>
      <c r="IY46" s="90"/>
      <c r="IZ46" s="90"/>
      <c r="JA46" s="90"/>
      <c r="JB46" s="90"/>
      <c r="JC46" s="90"/>
      <c r="JD46" s="90"/>
      <c r="JE46" s="90"/>
      <c r="JF46" s="90"/>
      <c r="JG46" s="90"/>
      <c r="JH46" s="90"/>
      <c r="JI46" s="90"/>
      <c r="JJ46" s="90"/>
      <c r="JK46" s="90"/>
    </row>
    <row r="47" spans="1:271" ht="34.5" customHeight="1" x14ac:dyDescent="0.25">
      <c r="A47" s="111" t="s">
        <v>236</v>
      </c>
      <c r="B47" s="48" t="s">
        <v>493</v>
      </c>
      <c r="C47" s="151">
        <f>C48</f>
        <v>0</v>
      </c>
      <c r="D47" s="151">
        <f t="shared" ref="D47:K47" si="22">D48</f>
        <v>116614780</v>
      </c>
      <c r="E47" s="151">
        <f t="shared" si="22"/>
        <v>116614780</v>
      </c>
      <c r="F47" s="151">
        <f t="shared" si="22"/>
        <v>0</v>
      </c>
      <c r="G47" s="151">
        <f t="shared" si="22"/>
        <v>119606290</v>
      </c>
      <c r="H47" s="151">
        <f t="shared" si="22"/>
        <v>119606290</v>
      </c>
      <c r="I47" s="151">
        <f t="shared" si="22"/>
        <v>0</v>
      </c>
      <c r="J47" s="151">
        <f t="shared" si="22"/>
        <v>119606290</v>
      </c>
      <c r="K47" s="151">
        <f t="shared" si="22"/>
        <v>119606290</v>
      </c>
    </row>
    <row r="48" spans="1:271" s="70" customFormat="1" ht="21.75" customHeight="1" x14ac:dyDescent="0.25">
      <c r="A48" s="47" t="s">
        <v>115</v>
      </c>
      <c r="B48" s="112"/>
      <c r="C48" s="54"/>
      <c r="D48" s="54">
        <v>116614780</v>
      </c>
      <c r="E48" s="54">
        <f>SUM(C48:D48)</f>
        <v>116614780</v>
      </c>
      <c r="F48" s="54"/>
      <c r="G48" s="54">
        <v>119606290</v>
      </c>
      <c r="H48" s="54">
        <f>SUM(F48:G48)</f>
        <v>119606290</v>
      </c>
      <c r="I48" s="54"/>
      <c r="J48" s="54">
        <v>119606290</v>
      </c>
      <c r="K48" s="54">
        <f>SUM(I48:J48)</f>
        <v>119606290</v>
      </c>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9"/>
      <c r="GE48" s="69"/>
      <c r="GF48" s="69"/>
      <c r="GG48" s="69"/>
      <c r="GH48" s="69"/>
      <c r="GI48" s="69"/>
      <c r="GJ48" s="69"/>
      <c r="GK48" s="69"/>
      <c r="GL48" s="69"/>
      <c r="GM48" s="69"/>
      <c r="GN48" s="69"/>
      <c r="GO48" s="69"/>
      <c r="GP48" s="69"/>
      <c r="GQ48" s="69"/>
      <c r="GR48" s="69"/>
      <c r="GS48" s="69"/>
      <c r="GT48" s="69"/>
      <c r="GU48" s="69"/>
      <c r="GV48" s="69"/>
      <c r="GW48" s="69"/>
      <c r="GX48" s="69"/>
      <c r="GY48" s="69"/>
      <c r="GZ48" s="69"/>
      <c r="HA48" s="69"/>
      <c r="HB48" s="69"/>
      <c r="HC48" s="69"/>
      <c r="HD48" s="69"/>
      <c r="HE48" s="69"/>
      <c r="HF48" s="69"/>
      <c r="HG48" s="69"/>
      <c r="HH48" s="69"/>
      <c r="HI48" s="69"/>
      <c r="HJ48" s="69"/>
      <c r="HK48" s="69"/>
      <c r="HL48" s="69"/>
      <c r="HM48" s="69"/>
      <c r="HN48" s="69"/>
      <c r="HO48" s="69"/>
      <c r="HP48" s="69"/>
      <c r="HQ48" s="69"/>
      <c r="HR48" s="69"/>
      <c r="HS48" s="69"/>
      <c r="HT48" s="69"/>
      <c r="HU48" s="69"/>
      <c r="HV48" s="69"/>
      <c r="HW48" s="69"/>
      <c r="HX48" s="69"/>
      <c r="HY48" s="69"/>
      <c r="HZ48" s="69"/>
      <c r="IA48" s="69"/>
      <c r="IB48" s="69"/>
      <c r="IC48" s="69"/>
      <c r="ID48" s="69"/>
      <c r="IE48" s="69"/>
      <c r="IF48" s="69"/>
      <c r="IG48" s="69"/>
      <c r="IH48" s="69"/>
      <c r="II48" s="69"/>
      <c r="IJ48" s="69"/>
      <c r="IK48" s="69"/>
      <c r="IL48" s="69"/>
      <c r="IM48" s="69"/>
      <c r="IN48" s="69"/>
      <c r="IO48" s="69"/>
      <c r="IP48" s="69"/>
      <c r="IQ48" s="69"/>
      <c r="IR48" s="69"/>
      <c r="IS48" s="69"/>
      <c r="IT48" s="69"/>
      <c r="IU48" s="69"/>
      <c r="IV48" s="69"/>
      <c r="IW48" s="69"/>
      <c r="IX48" s="69"/>
      <c r="IY48" s="69"/>
      <c r="IZ48" s="69"/>
      <c r="JA48" s="69"/>
      <c r="JB48" s="69"/>
      <c r="JC48" s="69"/>
      <c r="JD48" s="69"/>
      <c r="JE48" s="69"/>
      <c r="JF48" s="69"/>
      <c r="JG48" s="69"/>
      <c r="JH48" s="69"/>
      <c r="JI48" s="69"/>
      <c r="JJ48" s="69"/>
      <c r="JK48" s="69"/>
    </row>
    <row r="49" spans="1:271" s="91" customFormat="1" ht="38.25" customHeight="1" x14ac:dyDescent="0.25">
      <c r="A49" s="119" t="s">
        <v>795</v>
      </c>
      <c r="B49" s="120" t="s">
        <v>494</v>
      </c>
      <c r="C49" s="121">
        <f>C50</f>
        <v>3192800</v>
      </c>
      <c r="D49" s="121">
        <f t="shared" ref="D49:K49" si="23">D50</f>
        <v>0</v>
      </c>
      <c r="E49" s="121">
        <f t="shared" si="23"/>
        <v>3192800</v>
      </c>
      <c r="F49" s="121">
        <f t="shared" si="23"/>
        <v>3192800</v>
      </c>
      <c r="G49" s="121">
        <f t="shared" si="23"/>
        <v>0</v>
      </c>
      <c r="H49" s="121">
        <f t="shared" si="23"/>
        <v>3192800</v>
      </c>
      <c r="I49" s="121">
        <f t="shared" si="23"/>
        <v>3192800</v>
      </c>
      <c r="J49" s="121">
        <f t="shared" si="23"/>
        <v>0</v>
      </c>
      <c r="K49" s="121">
        <f t="shared" si="23"/>
        <v>3192800</v>
      </c>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c r="IW49" s="90"/>
      <c r="IX49" s="90"/>
      <c r="IY49" s="90"/>
      <c r="IZ49" s="90"/>
      <c r="JA49" s="90"/>
      <c r="JB49" s="90"/>
      <c r="JC49" s="90"/>
      <c r="JD49" s="90"/>
      <c r="JE49" s="90"/>
      <c r="JF49" s="90"/>
      <c r="JG49" s="90"/>
      <c r="JH49" s="90"/>
      <c r="JI49" s="90"/>
      <c r="JJ49" s="90"/>
      <c r="JK49" s="90"/>
    </row>
    <row r="50" spans="1:271" s="91" customFormat="1" ht="45.75" customHeight="1" x14ac:dyDescent="0.25">
      <c r="A50" s="148" t="s">
        <v>230</v>
      </c>
      <c r="B50" s="149" t="s">
        <v>496</v>
      </c>
      <c r="C50" s="150">
        <f t="shared" ref="C50:K50" si="24">C51+C53+C55</f>
        <v>3192800</v>
      </c>
      <c r="D50" s="150">
        <f t="shared" si="24"/>
        <v>0</v>
      </c>
      <c r="E50" s="150">
        <f t="shared" si="24"/>
        <v>3192800</v>
      </c>
      <c r="F50" s="150">
        <f t="shared" si="24"/>
        <v>3192800</v>
      </c>
      <c r="G50" s="150">
        <f t="shared" si="24"/>
        <v>0</v>
      </c>
      <c r="H50" s="150">
        <f t="shared" si="24"/>
        <v>3192800</v>
      </c>
      <c r="I50" s="150">
        <f t="shared" si="24"/>
        <v>3192800</v>
      </c>
      <c r="J50" s="150">
        <f t="shared" si="24"/>
        <v>0</v>
      </c>
      <c r="K50" s="150">
        <f t="shared" si="24"/>
        <v>3192800</v>
      </c>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c r="IW50" s="90"/>
      <c r="IX50" s="90"/>
      <c r="IY50" s="90"/>
      <c r="IZ50" s="90"/>
      <c r="JA50" s="90"/>
      <c r="JB50" s="90"/>
      <c r="JC50" s="90"/>
      <c r="JD50" s="90"/>
      <c r="JE50" s="90"/>
      <c r="JF50" s="90"/>
      <c r="JG50" s="90"/>
      <c r="JH50" s="90"/>
      <c r="JI50" s="90"/>
      <c r="JJ50" s="90"/>
      <c r="JK50" s="90"/>
    </row>
    <row r="51" spans="1:271" s="91" customFormat="1" ht="27" customHeight="1" x14ac:dyDescent="0.25">
      <c r="A51" s="111" t="s">
        <v>236</v>
      </c>
      <c r="B51" s="48" t="s">
        <v>497</v>
      </c>
      <c r="C51" s="151">
        <f>C52</f>
        <v>0</v>
      </c>
      <c r="D51" s="151">
        <f t="shared" ref="D51:K51" si="25">D52</f>
        <v>0</v>
      </c>
      <c r="E51" s="151">
        <f t="shared" si="25"/>
        <v>0</v>
      </c>
      <c r="F51" s="151">
        <f>F52</f>
        <v>0</v>
      </c>
      <c r="G51" s="151">
        <f t="shared" si="25"/>
        <v>0</v>
      </c>
      <c r="H51" s="151">
        <f t="shared" si="25"/>
        <v>0</v>
      </c>
      <c r="I51" s="151">
        <f>I52</f>
        <v>0</v>
      </c>
      <c r="J51" s="151">
        <f t="shared" si="25"/>
        <v>0</v>
      </c>
      <c r="K51" s="151">
        <f t="shared" si="25"/>
        <v>0</v>
      </c>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c r="IW51" s="90"/>
      <c r="IX51" s="90"/>
      <c r="IY51" s="90"/>
      <c r="IZ51" s="90"/>
      <c r="JA51" s="90"/>
      <c r="JB51" s="90"/>
      <c r="JC51" s="90"/>
      <c r="JD51" s="90"/>
      <c r="JE51" s="90"/>
      <c r="JF51" s="90"/>
      <c r="JG51" s="90"/>
      <c r="JH51" s="90"/>
      <c r="JI51" s="90"/>
      <c r="JJ51" s="90"/>
      <c r="JK51" s="90"/>
    </row>
    <row r="52" spans="1:271" s="105" customFormat="1" ht="27" customHeight="1" x14ac:dyDescent="0.25">
      <c r="A52" s="47" t="s">
        <v>115</v>
      </c>
      <c r="B52" s="112"/>
      <c r="C52" s="54">
        <v>0</v>
      </c>
      <c r="D52" s="54">
        <f>D53</f>
        <v>0</v>
      </c>
      <c r="E52" s="54">
        <f>SUM(C52:D52)</f>
        <v>0</v>
      </c>
      <c r="F52" s="54">
        <v>0</v>
      </c>
      <c r="G52" s="54">
        <f>G53</f>
        <v>0</v>
      </c>
      <c r="H52" s="54">
        <f>SUM(F52:G52)</f>
        <v>0</v>
      </c>
      <c r="I52" s="54">
        <v>0</v>
      </c>
      <c r="J52" s="54">
        <f>J53</f>
        <v>0</v>
      </c>
      <c r="K52" s="54">
        <f>SUM(I52:J52)</f>
        <v>0</v>
      </c>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04"/>
      <c r="DE52" s="104"/>
      <c r="DF52" s="104"/>
      <c r="DG52" s="104"/>
      <c r="DH52" s="104"/>
      <c r="DI52" s="104"/>
      <c r="DJ52" s="104"/>
      <c r="DK52" s="104"/>
      <c r="DL52" s="104"/>
      <c r="DM52" s="104"/>
      <c r="DN52" s="104"/>
      <c r="DO52" s="104"/>
      <c r="DP52" s="104"/>
      <c r="DQ52" s="104"/>
      <c r="DR52" s="104"/>
      <c r="DS52" s="104"/>
      <c r="DT52" s="104"/>
      <c r="DU52" s="104"/>
      <c r="DV52" s="104"/>
      <c r="DW52" s="104"/>
      <c r="DX52" s="104"/>
      <c r="DY52" s="104"/>
      <c r="DZ52" s="104"/>
      <c r="EA52" s="104"/>
      <c r="EB52" s="104"/>
      <c r="EC52" s="104"/>
      <c r="ED52" s="104"/>
      <c r="EE52" s="104"/>
      <c r="EF52" s="104"/>
      <c r="EG52" s="104"/>
      <c r="EH52" s="104"/>
      <c r="EI52" s="104"/>
      <c r="EJ52" s="104"/>
      <c r="EK52" s="104"/>
      <c r="EL52" s="104"/>
      <c r="EM52" s="104"/>
      <c r="EN52" s="104"/>
      <c r="EO52" s="104"/>
      <c r="EP52" s="104"/>
      <c r="EQ52" s="104"/>
      <c r="ER52" s="104"/>
      <c r="ES52" s="104"/>
      <c r="ET52" s="104"/>
      <c r="EU52" s="104"/>
      <c r="EV52" s="104"/>
      <c r="EW52" s="104"/>
      <c r="EX52" s="104"/>
      <c r="EY52" s="104"/>
      <c r="EZ52" s="104"/>
      <c r="FA52" s="104"/>
      <c r="FB52" s="104"/>
      <c r="FC52" s="104"/>
      <c r="FD52" s="104"/>
      <c r="FE52" s="104"/>
      <c r="FF52" s="104"/>
      <c r="FG52" s="104"/>
      <c r="FH52" s="104"/>
      <c r="FI52" s="104"/>
      <c r="FJ52" s="104"/>
      <c r="FK52" s="104"/>
      <c r="FL52" s="104"/>
      <c r="FM52" s="104"/>
      <c r="FN52" s="104"/>
      <c r="FO52" s="104"/>
      <c r="FP52" s="104"/>
      <c r="FQ52" s="104"/>
      <c r="FR52" s="104"/>
      <c r="FS52" s="104"/>
      <c r="FT52" s="104"/>
      <c r="FU52" s="104"/>
      <c r="FV52" s="104"/>
      <c r="FW52" s="104"/>
      <c r="FX52" s="104"/>
      <c r="FY52" s="104"/>
      <c r="FZ52" s="104"/>
      <c r="GA52" s="104"/>
      <c r="GB52" s="104"/>
      <c r="GC52" s="104"/>
      <c r="GD52" s="104"/>
      <c r="GE52" s="104"/>
      <c r="GF52" s="104"/>
      <c r="GG52" s="104"/>
      <c r="GH52" s="104"/>
      <c r="GI52" s="104"/>
      <c r="GJ52" s="104"/>
      <c r="GK52" s="104"/>
      <c r="GL52" s="104"/>
      <c r="GM52" s="104"/>
      <c r="GN52" s="104"/>
      <c r="GO52" s="104"/>
      <c r="GP52" s="104"/>
      <c r="GQ52" s="104"/>
      <c r="GR52" s="104"/>
      <c r="GS52" s="104"/>
      <c r="GT52" s="104"/>
      <c r="GU52" s="104"/>
      <c r="GV52" s="104"/>
      <c r="GW52" s="104"/>
      <c r="GX52" s="104"/>
      <c r="GY52" s="104"/>
      <c r="GZ52" s="104"/>
      <c r="HA52" s="104"/>
      <c r="HB52" s="104"/>
      <c r="HC52" s="104"/>
      <c r="HD52" s="104"/>
      <c r="HE52" s="104"/>
      <c r="HF52" s="104"/>
      <c r="HG52" s="104"/>
      <c r="HH52" s="104"/>
      <c r="HI52" s="104"/>
      <c r="HJ52" s="104"/>
      <c r="HK52" s="104"/>
      <c r="HL52" s="104"/>
      <c r="HM52" s="104"/>
      <c r="HN52" s="104"/>
      <c r="HO52" s="104"/>
      <c r="HP52" s="104"/>
      <c r="HQ52" s="104"/>
      <c r="HR52" s="104"/>
      <c r="HS52" s="104"/>
      <c r="HT52" s="104"/>
      <c r="HU52" s="104"/>
      <c r="HV52" s="104"/>
      <c r="HW52" s="104"/>
      <c r="HX52" s="104"/>
      <c r="HY52" s="104"/>
      <c r="HZ52" s="104"/>
      <c r="IA52" s="104"/>
      <c r="IB52" s="104"/>
      <c r="IC52" s="104"/>
      <c r="ID52" s="104"/>
      <c r="IE52" s="104"/>
      <c r="IF52" s="104"/>
      <c r="IG52" s="104"/>
      <c r="IH52" s="104"/>
      <c r="II52" s="104"/>
      <c r="IJ52" s="104"/>
      <c r="IK52" s="104"/>
      <c r="IL52" s="104"/>
      <c r="IM52" s="104"/>
      <c r="IN52" s="104"/>
      <c r="IO52" s="104"/>
      <c r="IP52" s="104"/>
      <c r="IQ52" s="104"/>
      <c r="IR52" s="104"/>
      <c r="IS52" s="104"/>
      <c r="IT52" s="104"/>
      <c r="IU52" s="104"/>
      <c r="IV52" s="104"/>
      <c r="IW52" s="104"/>
      <c r="IX52" s="104"/>
      <c r="IY52" s="104"/>
      <c r="IZ52" s="104"/>
      <c r="JA52" s="104"/>
      <c r="JB52" s="104"/>
      <c r="JC52" s="104"/>
      <c r="JD52" s="104"/>
      <c r="JE52" s="104"/>
      <c r="JF52" s="104"/>
      <c r="JG52" s="104"/>
      <c r="JH52" s="104"/>
      <c r="JI52" s="104"/>
      <c r="JJ52" s="104"/>
      <c r="JK52" s="104"/>
    </row>
    <row r="53" spans="1:271" s="70" customFormat="1" ht="54.75" customHeight="1" x14ac:dyDescent="0.25">
      <c r="A53" s="111" t="s">
        <v>852</v>
      </c>
      <c r="B53" s="48" t="s">
        <v>962</v>
      </c>
      <c r="C53" s="54">
        <f>C54</f>
        <v>813800</v>
      </c>
      <c r="D53" s="54">
        <f>D54</f>
        <v>0</v>
      </c>
      <c r="E53" s="54">
        <f>E54</f>
        <v>813800</v>
      </c>
      <c r="F53" s="54">
        <f>F54</f>
        <v>813800</v>
      </c>
      <c r="G53" s="54">
        <f>G54</f>
        <v>0</v>
      </c>
      <c r="H53" s="54">
        <f>H54</f>
        <v>813800</v>
      </c>
      <c r="I53" s="54">
        <f>I54</f>
        <v>813800</v>
      </c>
      <c r="J53" s="54">
        <f>J54</f>
        <v>0</v>
      </c>
      <c r="K53" s="54">
        <f>K54</f>
        <v>813800</v>
      </c>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9"/>
      <c r="GE53" s="69"/>
      <c r="GF53" s="69"/>
      <c r="GG53" s="69"/>
      <c r="GH53" s="69"/>
      <c r="GI53" s="69"/>
      <c r="GJ53" s="69"/>
      <c r="GK53" s="69"/>
      <c r="GL53" s="69"/>
      <c r="GM53" s="69"/>
      <c r="GN53" s="69"/>
      <c r="GO53" s="69"/>
      <c r="GP53" s="69"/>
      <c r="GQ53" s="69"/>
      <c r="GR53" s="69"/>
      <c r="GS53" s="69"/>
      <c r="GT53" s="69"/>
      <c r="GU53" s="69"/>
      <c r="GV53" s="69"/>
      <c r="GW53" s="69"/>
      <c r="GX53" s="69"/>
      <c r="GY53" s="69"/>
      <c r="GZ53" s="69"/>
      <c r="HA53" s="69"/>
      <c r="HB53" s="69"/>
      <c r="HC53" s="69"/>
      <c r="HD53" s="69"/>
      <c r="HE53" s="69"/>
      <c r="HF53" s="69"/>
      <c r="HG53" s="69"/>
      <c r="HH53" s="69"/>
      <c r="HI53" s="69"/>
      <c r="HJ53" s="69"/>
      <c r="HK53" s="69"/>
      <c r="HL53" s="69"/>
      <c r="HM53" s="69"/>
      <c r="HN53" s="69"/>
      <c r="HO53" s="69"/>
      <c r="HP53" s="69"/>
      <c r="HQ53" s="69"/>
      <c r="HR53" s="69"/>
      <c r="HS53" s="69"/>
      <c r="HT53" s="69"/>
      <c r="HU53" s="69"/>
      <c r="HV53" s="69"/>
      <c r="HW53" s="69"/>
      <c r="HX53" s="69"/>
      <c r="HY53" s="69"/>
      <c r="HZ53" s="69"/>
      <c r="IA53" s="69"/>
      <c r="IB53" s="69"/>
      <c r="IC53" s="69"/>
      <c r="ID53" s="69"/>
      <c r="IE53" s="69"/>
      <c r="IF53" s="69"/>
      <c r="IG53" s="69"/>
      <c r="IH53" s="69"/>
      <c r="II53" s="69"/>
      <c r="IJ53" s="69"/>
      <c r="IK53" s="69"/>
      <c r="IL53" s="69"/>
      <c r="IM53" s="69"/>
      <c r="IN53" s="69"/>
      <c r="IO53" s="69"/>
      <c r="IP53" s="69"/>
      <c r="IQ53" s="69"/>
      <c r="IR53" s="69"/>
      <c r="IS53" s="69"/>
      <c r="IT53" s="69"/>
      <c r="IU53" s="69"/>
      <c r="IV53" s="69"/>
      <c r="IW53" s="69"/>
      <c r="IX53" s="69"/>
      <c r="IY53" s="69"/>
      <c r="IZ53" s="69"/>
      <c r="JA53" s="69"/>
      <c r="JB53" s="69"/>
      <c r="JC53" s="69"/>
      <c r="JD53" s="69"/>
      <c r="JE53" s="69"/>
      <c r="JF53" s="69"/>
      <c r="JG53" s="69"/>
      <c r="JH53" s="69"/>
      <c r="JI53" s="69"/>
      <c r="JJ53" s="69"/>
      <c r="JK53" s="69"/>
    </row>
    <row r="54" spans="1:271" s="105" customFormat="1" x14ac:dyDescent="0.25">
      <c r="A54" s="9" t="s">
        <v>115</v>
      </c>
      <c r="B54" s="48"/>
      <c r="C54" s="54">
        <v>813800</v>
      </c>
      <c r="D54" s="54"/>
      <c r="E54" s="54">
        <f>C54+D54</f>
        <v>813800</v>
      </c>
      <c r="F54" s="54">
        <v>813800</v>
      </c>
      <c r="G54" s="54"/>
      <c r="H54" s="54">
        <f>F54+G54</f>
        <v>813800</v>
      </c>
      <c r="I54" s="54">
        <v>813800</v>
      </c>
      <c r="J54" s="54"/>
      <c r="K54" s="54">
        <f>I54+J54</f>
        <v>813800</v>
      </c>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c r="IK54" s="104"/>
      <c r="IL54" s="104"/>
      <c r="IM54" s="104"/>
      <c r="IN54" s="104"/>
      <c r="IO54" s="104"/>
      <c r="IP54" s="104"/>
      <c r="IQ54" s="104"/>
      <c r="IR54" s="104"/>
      <c r="IS54" s="104"/>
      <c r="IT54" s="104"/>
      <c r="IU54" s="104"/>
      <c r="IV54" s="104"/>
      <c r="IW54" s="104"/>
      <c r="IX54" s="104"/>
      <c r="IY54" s="104"/>
      <c r="IZ54" s="104"/>
      <c r="JA54" s="104"/>
      <c r="JB54" s="104"/>
      <c r="JC54" s="104"/>
      <c r="JD54" s="104"/>
      <c r="JE54" s="104"/>
      <c r="JF54" s="104"/>
      <c r="JG54" s="104"/>
      <c r="JH54" s="104"/>
      <c r="JI54" s="104"/>
      <c r="JJ54" s="104"/>
      <c r="JK54" s="104"/>
    </row>
    <row r="55" spans="1:271" s="70" customFormat="1" ht="82.5" customHeight="1" x14ac:dyDescent="0.25">
      <c r="A55" s="111" t="s">
        <v>854</v>
      </c>
      <c r="B55" s="48" t="s">
        <v>1002</v>
      </c>
      <c r="C55" s="54">
        <v>2379000</v>
      </c>
      <c r="D55" s="54">
        <f>D27</f>
        <v>0</v>
      </c>
      <c r="E55" s="54">
        <f>C55+D55</f>
        <v>2379000</v>
      </c>
      <c r="F55" s="54">
        <v>2379000</v>
      </c>
      <c r="G55" s="54">
        <f>G27</f>
        <v>0</v>
      </c>
      <c r="H55" s="54">
        <f>F55+G55</f>
        <v>2379000</v>
      </c>
      <c r="I55" s="54">
        <v>2379000</v>
      </c>
      <c r="J55" s="54">
        <f>J27</f>
        <v>0</v>
      </c>
      <c r="K55" s="54">
        <f>I55+J55</f>
        <v>2379000</v>
      </c>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c r="FF55" s="69"/>
      <c r="FG55" s="69"/>
      <c r="FH55" s="69"/>
      <c r="FI55" s="69"/>
      <c r="FJ55" s="69"/>
      <c r="FK55" s="69"/>
      <c r="FL55" s="69"/>
      <c r="FM55" s="69"/>
      <c r="FN55" s="69"/>
      <c r="FO55" s="69"/>
      <c r="FP55" s="69"/>
      <c r="FQ55" s="69"/>
      <c r="FR55" s="69"/>
      <c r="FS55" s="69"/>
      <c r="FT55" s="69"/>
      <c r="FU55" s="69"/>
      <c r="FV55" s="69"/>
      <c r="FW55" s="69"/>
      <c r="FX55" s="69"/>
      <c r="FY55" s="69"/>
      <c r="FZ55" s="69"/>
      <c r="GA55" s="69"/>
      <c r="GB55" s="69"/>
      <c r="GC55" s="69"/>
      <c r="GD55" s="69"/>
      <c r="GE55" s="69"/>
      <c r="GF55" s="69"/>
      <c r="GG55" s="69"/>
      <c r="GH55" s="69"/>
      <c r="GI55" s="69"/>
      <c r="GJ55" s="69"/>
      <c r="GK55" s="69"/>
      <c r="GL55" s="69"/>
      <c r="GM55" s="69"/>
      <c r="GN55" s="69"/>
      <c r="GO55" s="69"/>
      <c r="GP55" s="69"/>
      <c r="GQ55" s="69"/>
      <c r="GR55" s="69"/>
      <c r="GS55" s="69"/>
      <c r="GT55" s="69"/>
      <c r="GU55" s="69"/>
      <c r="GV55" s="69"/>
      <c r="GW55" s="69"/>
      <c r="GX55" s="69"/>
      <c r="GY55" s="69"/>
      <c r="GZ55" s="69"/>
      <c r="HA55" s="69"/>
      <c r="HB55" s="69"/>
      <c r="HC55" s="69"/>
      <c r="HD55" s="69"/>
      <c r="HE55" s="69"/>
      <c r="HF55" s="69"/>
      <c r="HG55" s="69"/>
      <c r="HH55" s="69"/>
      <c r="HI55" s="69"/>
      <c r="HJ55" s="69"/>
      <c r="HK55" s="69"/>
      <c r="HL55" s="69"/>
      <c r="HM55" s="69"/>
      <c r="HN55" s="69"/>
      <c r="HO55" s="69"/>
      <c r="HP55" s="69"/>
      <c r="HQ55" s="69"/>
      <c r="HR55" s="69"/>
      <c r="HS55" s="69"/>
      <c r="HT55" s="69"/>
      <c r="HU55" s="69"/>
      <c r="HV55" s="69"/>
      <c r="HW55" s="69"/>
      <c r="HX55" s="69"/>
      <c r="HY55" s="69"/>
      <c r="HZ55" s="69"/>
      <c r="IA55" s="69"/>
      <c r="IB55" s="69"/>
      <c r="IC55" s="69"/>
      <c r="ID55" s="69"/>
      <c r="IE55" s="69"/>
      <c r="IF55" s="69"/>
      <c r="IG55" s="69"/>
      <c r="IH55" s="69"/>
      <c r="II55" s="69"/>
      <c r="IJ55" s="69"/>
      <c r="IK55" s="69"/>
      <c r="IL55" s="69"/>
      <c r="IM55" s="69"/>
      <c r="IN55" s="69"/>
      <c r="IO55" s="69"/>
      <c r="IP55" s="69"/>
      <c r="IQ55" s="69"/>
      <c r="IR55" s="69"/>
      <c r="IS55" s="69"/>
      <c r="IT55" s="69"/>
      <c r="IU55" s="69"/>
      <c r="IV55" s="69"/>
      <c r="IW55" s="69"/>
      <c r="IX55" s="69"/>
      <c r="IY55" s="69"/>
      <c r="IZ55" s="69"/>
      <c r="JA55" s="69"/>
      <c r="JB55" s="69"/>
      <c r="JC55" s="69"/>
      <c r="JD55" s="69"/>
      <c r="JE55" s="69"/>
      <c r="JF55" s="69"/>
      <c r="JG55" s="69"/>
      <c r="JH55" s="69"/>
      <c r="JI55" s="69"/>
      <c r="JJ55" s="69"/>
      <c r="JK55" s="69"/>
    </row>
    <row r="56" spans="1:271" s="105" customFormat="1" x14ac:dyDescent="0.25">
      <c r="A56" s="9" t="s">
        <v>115</v>
      </c>
      <c r="B56" s="48"/>
      <c r="C56" s="54">
        <f>C55</f>
        <v>2379000</v>
      </c>
      <c r="D56" s="54">
        <f>D55</f>
        <v>0</v>
      </c>
      <c r="E56" s="54">
        <f>C56+D56</f>
        <v>2379000</v>
      </c>
      <c r="F56" s="54">
        <f>F55</f>
        <v>2379000</v>
      </c>
      <c r="G56" s="54">
        <f>G55</f>
        <v>0</v>
      </c>
      <c r="H56" s="54">
        <f>F56+G56</f>
        <v>2379000</v>
      </c>
      <c r="I56" s="54">
        <f>I55</f>
        <v>2379000</v>
      </c>
      <c r="J56" s="54">
        <f>J55</f>
        <v>0</v>
      </c>
      <c r="K56" s="54">
        <f>I56+J56</f>
        <v>2379000</v>
      </c>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104"/>
      <c r="CK56" s="104"/>
      <c r="CL56" s="104"/>
      <c r="CM56" s="104"/>
      <c r="CN56" s="104"/>
      <c r="CO56" s="104"/>
      <c r="CP56" s="104"/>
      <c r="CQ56" s="104"/>
      <c r="CR56" s="104"/>
      <c r="CS56" s="104"/>
      <c r="CT56" s="104"/>
      <c r="CU56" s="104"/>
      <c r="CV56" s="104"/>
      <c r="CW56" s="104"/>
      <c r="CX56" s="104"/>
      <c r="CY56" s="104"/>
      <c r="CZ56" s="104"/>
      <c r="DA56" s="104"/>
      <c r="DB56" s="104"/>
      <c r="DC56" s="104"/>
      <c r="DD56" s="104"/>
      <c r="DE56" s="104"/>
      <c r="DF56" s="104"/>
      <c r="DG56" s="104"/>
      <c r="DH56" s="104"/>
      <c r="DI56" s="104"/>
      <c r="DJ56" s="104"/>
      <c r="DK56" s="104"/>
      <c r="DL56" s="104"/>
      <c r="DM56" s="104"/>
      <c r="DN56" s="104"/>
      <c r="DO56" s="104"/>
      <c r="DP56" s="104"/>
      <c r="DQ56" s="104"/>
      <c r="DR56" s="104"/>
      <c r="DS56" s="104"/>
      <c r="DT56" s="104"/>
      <c r="DU56" s="104"/>
      <c r="DV56" s="104"/>
      <c r="DW56" s="104"/>
      <c r="DX56" s="104"/>
      <c r="DY56" s="104"/>
      <c r="DZ56" s="104"/>
      <c r="EA56" s="104"/>
      <c r="EB56" s="104"/>
      <c r="EC56" s="104"/>
      <c r="ED56" s="104"/>
      <c r="EE56" s="104"/>
      <c r="EF56" s="104"/>
      <c r="EG56" s="104"/>
      <c r="EH56" s="104"/>
      <c r="EI56" s="104"/>
      <c r="EJ56" s="104"/>
      <c r="EK56" s="104"/>
      <c r="EL56" s="104"/>
      <c r="EM56" s="104"/>
      <c r="EN56" s="104"/>
      <c r="EO56" s="104"/>
      <c r="EP56" s="104"/>
      <c r="EQ56" s="104"/>
      <c r="ER56" s="104"/>
      <c r="ES56" s="104"/>
      <c r="ET56" s="104"/>
      <c r="EU56" s="104"/>
      <c r="EV56" s="104"/>
      <c r="EW56" s="104"/>
      <c r="EX56" s="104"/>
      <c r="EY56" s="104"/>
      <c r="EZ56" s="104"/>
      <c r="FA56" s="104"/>
      <c r="FB56" s="104"/>
      <c r="FC56" s="104"/>
      <c r="FD56" s="104"/>
      <c r="FE56" s="104"/>
      <c r="FF56" s="104"/>
      <c r="FG56" s="104"/>
      <c r="FH56" s="104"/>
      <c r="FI56" s="104"/>
      <c r="FJ56" s="104"/>
      <c r="FK56" s="104"/>
      <c r="FL56" s="104"/>
      <c r="FM56" s="104"/>
      <c r="FN56" s="104"/>
      <c r="FO56" s="104"/>
      <c r="FP56" s="104"/>
      <c r="FQ56" s="104"/>
      <c r="FR56" s="104"/>
      <c r="FS56" s="104"/>
      <c r="FT56" s="104"/>
      <c r="FU56" s="104"/>
      <c r="FV56" s="104"/>
      <c r="FW56" s="104"/>
      <c r="FX56" s="104"/>
      <c r="FY56" s="104"/>
      <c r="FZ56" s="104"/>
      <c r="GA56" s="104"/>
      <c r="GB56" s="104"/>
      <c r="GC56" s="104"/>
      <c r="GD56" s="104"/>
      <c r="GE56" s="104"/>
      <c r="GF56" s="104"/>
      <c r="GG56" s="104"/>
      <c r="GH56" s="104"/>
      <c r="GI56" s="104"/>
      <c r="GJ56" s="104"/>
      <c r="GK56" s="104"/>
      <c r="GL56" s="104"/>
      <c r="GM56" s="104"/>
      <c r="GN56" s="104"/>
      <c r="GO56" s="104"/>
      <c r="GP56" s="104"/>
      <c r="GQ56" s="104"/>
      <c r="GR56" s="104"/>
      <c r="GS56" s="104"/>
      <c r="GT56" s="104"/>
      <c r="GU56" s="104"/>
      <c r="GV56" s="104"/>
      <c r="GW56" s="104"/>
      <c r="GX56" s="104"/>
      <c r="GY56" s="104"/>
      <c r="GZ56" s="104"/>
      <c r="HA56" s="104"/>
      <c r="HB56" s="104"/>
      <c r="HC56" s="104"/>
      <c r="HD56" s="104"/>
      <c r="HE56" s="104"/>
      <c r="HF56" s="104"/>
      <c r="HG56" s="104"/>
      <c r="HH56" s="104"/>
      <c r="HI56" s="104"/>
      <c r="HJ56" s="104"/>
      <c r="HK56" s="104"/>
      <c r="HL56" s="104"/>
      <c r="HM56" s="104"/>
      <c r="HN56" s="104"/>
      <c r="HO56" s="104"/>
      <c r="HP56" s="104"/>
      <c r="HQ56" s="104"/>
      <c r="HR56" s="104"/>
      <c r="HS56" s="104"/>
      <c r="HT56" s="104"/>
      <c r="HU56" s="104"/>
      <c r="HV56" s="104"/>
      <c r="HW56" s="104"/>
      <c r="HX56" s="104"/>
      <c r="HY56" s="104"/>
      <c r="HZ56" s="104"/>
      <c r="IA56" s="104"/>
      <c r="IB56" s="104"/>
      <c r="IC56" s="104"/>
      <c r="ID56" s="104"/>
      <c r="IE56" s="104"/>
      <c r="IF56" s="104"/>
      <c r="IG56" s="104"/>
      <c r="IH56" s="104"/>
      <c r="II56" s="104"/>
      <c r="IJ56" s="104"/>
      <c r="IK56" s="104"/>
      <c r="IL56" s="104"/>
      <c r="IM56" s="104"/>
      <c r="IN56" s="104"/>
      <c r="IO56" s="104"/>
      <c r="IP56" s="104"/>
      <c r="IQ56" s="104"/>
      <c r="IR56" s="104"/>
      <c r="IS56" s="104"/>
      <c r="IT56" s="104"/>
      <c r="IU56" s="104"/>
      <c r="IV56" s="104"/>
      <c r="IW56" s="104"/>
      <c r="IX56" s="104"/>
      <c r="IY56" s="104"/>
      <c r="IZ56" s="104"/>
      <c r="JA56" s="104"/>
      <c r="JB56" s="104"/>
      <c r="JC56" s="104"/>
      <c r="JD56" s="104"/>
      <c r="JE56" s="104"/>
      <c r="JF56" s="104"/>
      <c r="JG56" s="104"/>
      <c r="JH56" s="104"/>
      <c r="JI56" s="104"/>
      <c r="JJ56" s="104"/>
      <c r="JK56" s="104"/>
    </row>
    <row r="57" spans="1:271" s="91" customFormat="1" ht="27" customHeight="1" x14ac:dyDescent="0.25">
      <c r="A57" s="119" t="s">
        <v>796</v>
      </c>
      <c r="B57" s="120" t="s">
        <v>498</v>
      </c>
      <c r="C57" s="121">
        <f>C58</f>
        <v>43961044</v>
      </c>
      <c r="D57" s="121">
        <f t="shared" ref="D57:K57" si="26">D58</f>
        <v>14034378</v>
      </c>
      <c r="E57" s="121">
        <f t="shared" si="26"/>
        <v>57995422</v>
      </c>
      <c r="F57" s="121">
        <f t="shared" si="26"/>
        <v>36645444</v>
      </c>
      <c r="G57" s="121">
        <f t="shared" si="26"/>
        <v>10899128</v>
      </c>
      <c r="H57" s="121">
        <f t="shared" si="26"/>
        <v>47544572</v>
      </c>
      <c r="I57" s="121">
        <f t="shared" si="26"/>
        <v>36645444</v>
      </c>
      <c r="J57" s="121">
        <f t="shared" si="26"/>
        <v>10899128</v>
      </c>
      <c r="K57" s="121">
        <f t="shared" si="26"/>
        <v>47544572</v>
      </c>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c r="IW57" s="90"/>
      <c r="IX57" s="90"/>
      <c r="IY57" s="90"/>
      <c r="IZ57" s="90"/>
      <c r="JA57" s="90"/>
      <c r="JB57" s="90"/>
      <c r="JC57" s="90"/>
      <c r="JD57" s="90"/>
      <c r="JE57" s="90"/>
      <c r="JF57" s="90"/>
      <c r="JG57" s="90"/>
      <c r="JH57" s="90"/>
      <c r="JI57" s="90"/>
      <c r="JJ57" s="90"/>
      <c r="JK57" s="90"/>
    </row>
    <row r="58" spans="1:271" s="91" customFormat="1" ht="27.75" customHeight="1" x14ac:dyDescent="0.25">
      <c r="A58" s="148" t="s">
        <v>232</v>
      </c>
      <c r="B58" s="149" t="s">
        <v>499</v>
      </c>
      <c r="C58" s="150">
        <f>C59+C61+C63+C65</f>
        <v>43961044</v>
      </c>
      <c r="D58" s="150">
        <f t="shared" ref="D58:K58" si="27">D59+D61+D63+D65</f>
        <v>14034378</v>
      </c>
      <c r="E58" s="150">
        <f t="shared" si="27"/>
        <v>57995422</v>
      </c>
      <c r="F58" s="150">
        <f t="shared" si="27"/>
        <v>36645444</v>
      </c>
      <c r="G58" s="150">
        <f t="shared" si="27"/>
        <v>10899128</v>
      </c>
      <c r="H58" s="150">
        <f t="shared" si="27"/>
        <v>47544572</v>
      </c>
      <c r="I58" s="150">
        <f t="shared" si="27"/>
        <v>36645444</v>
      </c>
      <c r="J58" s="150">
        <f t="shared" si="27"/>
        <v>10899128</v>
      </c>
      <c r="K58" s="150">
        <f t="shared" si="27"/>
        <v>47544572</v>
      </c>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row>
    <row r="59" spans="1:271" ht="28.5" customHeight="1" x14ac:dyDescent="0.25">
      <c r="A59" s="111" t="s">
        <v>266</v>
      </c>
      <c r="B59" s="48" t="s">
        <v>501</v>
      </c>
      <c r="C59" s="54">
        <f>C60</f>
        <v>0</v>
      </c>
      <c r="D59" s="54">
        <f t="shared" ref="D59:K59" si="28">D60</f>
        <v>6411700</v>
      </c>
      <c r="E59" s="54">
        <f t="shared" si="28"/>
        <v>6411700</v>
      </c>
      <c r="F59" s="54">
        <f t="shared" si="28"/>
        <v>0</v>
      </c>
      <c r="G59" s="54">
        <f t="shared" si="28"/>
        <v>6411700</v>
      </c>
      <c r="H59" s="54">
        <f t="shared" si="28"/>
        <v>6411700</v>
      </c>
      <c r="I59" s="54">
        <f t="shared" si="28"/>
        <v>0</v>
      </c>
      <c r="J59" s="54">
        <f t="shared" si="28"/>
        <v>6411700</v>
      </c>
      <c r="K59" s="54">
        <f t="shared" si="28"/>
        <v>6411700</v>
      </c>
    </row>
    <row r="60" spans="1:271" s="91" customFormat="1" x14ac:dyDescent="0.25">
      <c r="A60" s="47" t="s">
        <v>115</v>
      </c>
      <c r="B60" s="112"/>
      <c r="C60" s="54"/>
      <c r="D60" s="169">
        <v>6411700</v>
      </c>
      <c r="E60" s="54">
        <f>SUM(C60:D60)</f>
        <v>6411700</v>
      </c>
      <c r="F60" s="54"/>
      <c r="G60" s="54">
        <f>D60</f>
        <v>6411700</v>
      </c>
      <c r="H60" s="54">
        <f>SUM(F60:G60)</f>
        <v>6411700</v>
      </c>
      <c r="I60" s="54"/>
      <c r="J60" s="54">
        <f>D60</f>
        <v>6411700</v>
      </c>
      <c r="K60" s="54">
        <f>SUM(I60:J60)</f>
        <v>6411700</v>
      </c>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c r="IW60" s="90"/>
      <c r="IX60" s="90"/>
      <c r="IY60" s="90"/>
      <c r="IZ60" s="90"/>
      <c r="JA60" s="90"/>
      <c r="JB60" s="90"/>
      <c r="JC60" s="90"/>
      <c r="JD60" s="90"/>
      <c r="JE60" s="90"/>
      <c r="JF60" s="90"/>
      <c r="JG60" s="90"/>
      <c r="JH60" s="90"/>
      <c r="JI60" s="90"/>
      <c r="JJ60" s="90"/>
      <c r="JK60" s="90"/>
    </row>
    <row r="61" spans="1:271" ht="77.25" customHeight="1" x14ac:dyDescent="0.25">
      <c r="A61" s="113" t="s">
        <v>855</v>
      </c>
      <c r="B61" s="48" t="s">
        <v>502</v>
      </c>
      <c r="C61" s="54">
        <f t="shared" ref="C61:K61" si="29">C62</f>
        <v>17786244</v>
      </c>
      <c r="D61" s="54">
        <f t="shared" si="29"/>
        <v>0</v>
      </c>
      <c r="E61" s="54">
        <f t="shared" si="29"/>
        <v>17786244</v>
      </c>
      <c r="F61" s="54">
        <f t="shared" si="29"/>
        <v>10470644</v>
      </c>
      <c r="G61" s="54">
        <f t="shared" si="29"/>
        <v>0</v>
      </c>
      <c r="H61" s="54">
        <f t="shared" si="29"/>
        <v>10470644</v>
      </c>
      <c r="I61" s="54">
        <f t="shared" si="29"/>
        <v>10470644</v>
      </c>
      <c r="J61" s="54">
        <f t="shared" si="29"/>
        <v>0</v>
      </c>
      <c r="K61" s="54">
        <f t="shared" si="29"/>
        <v>10470644</v>
      </c>
    </row>
    <row r="62" spans="1:271" s="91" customFormat="1" x14ac:dyDescent="0.25">
      <c r="A62" s="47" t="s">
        <v>115</v>
      </c>
      <c r="B62" s="112"/>
      <c r="C62" s="54">
        <v>17786244</v>
      </c>
      <c r="D62" s="54"/>
      <c r="E62" s="54">
        <f>SUM(C62:D62)</f>
        <v>17786244</v>
      </c>
      <c r="F62" s="54">
        <v>10470644</v>
      </c>
      <c r="G62" s="54">
        <f>D62</f>
        <v>0</v>
      </c>
      <c r="H62" s="54">
        <f>SUM(F62:G62)</f>
        <v>10470644</v>
      </c>
      <c r="I62" s="54">
        <v>10470644</v>
      </c>
      <c r="J62" s="54">
        <f>D62</f>
        <v>0</v>
      </c>
      <c r="K62" s="54">
        <f>SUM(I62:J62)</f>
        <v>10470644</v>
      </c>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row>
    <row r="63" spans="1:271" ht="50.25" customHeight="1" x14ac:dyDescent="0.25">
      <c r="A63" s="111" t="s">
        <v>267</v>
      </c>
      <c r="B63" s="48" t="s">
        <v>503</v>
      </c>
      <c r="C63" s="54">
        <f>C64</f>
        <v>0</v>
      </c>
      <c r="D63" s="54">
        <f>D64</f>
        <v>7622678</v>
      </c>
      <c r="E63" s="54">
        <f>SUM(C63:D63)</f>
        <v>7622678</v>
      </c>
      <c r="F63" s="54">
        <f>F64</f>
        <v>0</v>
      </c>
      <c r="G63" s="54">
        <f>G64</f>
        <v>4487428</v>
      </c>
      <c r="H63" s="54">
        <f>SUM(F63:G63)</f>
        <v>4487428</v>
      </c>
      <c r="I63" s="54">
        <f>I64</f>
        <v>0</v>
      </c>
      <c r="J63" s="54">
        <f>J64</f>
        <v>4487428</v>
      </c>
      <c r="K63" s="54">
        <f>SUM(I63:J63)</f>
        <v>4487428</v>
      </c>
    </row>
    <row r="64" spans="1:271" s="91" customFormat="1" x14ac:dyDescent="0.25">
      <c r="A64" s="47" t="s">
        <v>115</v>
      </c>
      <c r="B64" s="112"/>
      <c r="D64" s="54">
        <v>7622678</v>
      </c>
      <c r="E64" s="54">
        <f>SUM(C64:D64)</f>
        <v>7622678</v>
      </c>
      <c r="F64" s="54"/>
      <c r="G64" s="54">
        <v>4487428</v>
      </c>
      <c r="H64" s="54">
        <f>SUM(F64:G64)</f>
        <v>4487428</v>
      </c>
      <c r="I64" s="54"/>
      <c r="J64" s="54">
        <v>4487428</v>
      </c>
      <c r="K64" s="54">
        <f>SUM(I64:J64)</f>
        <v>4487428</v>
      </c>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c r="IW64" s="90"/>
      <c r="IX64" s="90"/>
      <c r="IY64" s="90"/>
      <c r="IZ64" s="90"/>
      <c r="JA64" s="90"/>
      <c r="JB64" s="90"/>
      <c r="JC64" s="90"/>
      <c r="JD64" s="90"/>
      <c r="JE64" s="90"/>
      <c r="JF64" s="90"/>
      <c r="JG64" s="90"/>
      <c r="JH64" s="90"/>
      <c r="JI64" s="90"/>
      <c r="JJ64" s="90"/>
      <c r="JK64" s="90"/>
    </row>
    <row r="65" spans="1:271" ht="56.25" customHeight="1" x14ac:dyDescent="0.25">
      <c r="A65" s="111" t="s">
        <v>500</v>
      </c>
      <c r="B65" s="48" t="s">
        <v>504</v>
      </c>
      <c r="C65" s="54">
        <f>C66</f>
        <v>26174800</v>
      </c>
      <c r="D65" s="54">
        <f t="shared" ref="D65:K65" si="30">D66</f>
        <v>0</v>
      </c>
      <c r="E65" s="54">
        <f t="shared" si="30"/>
        <v>26174800</v>
      </c>
      <c r="F65" s="54">
        <f t="shared" si="30"/>
        <v>26174800</v>
      </c>
      <c r="G65" s="54">
        <f t="shared" si="30"/>
        <v>0</v>
      </c>
      <c r="H65" s="54">
        <f t="shared" si="30"/>
        <v>26174800</v>
      </c>
      <c r="I65" s="54">
        <f t="shared" si="30"/>
        <v>26174800</v>
      </c>
      <c r="J65" s="54">
        <f t="shared" si="30"/>
        <v>0</v>
      </c>
      <c r="K65" s="54">
        <f t="shared" si="30"/>
        <v>26174800</v>
      </c>
    </row>
    <row r="66" spans="1:271" s="91" customFormat="1" x14ac:dyDescent="0.25">
      <c r="A66" s="47" t="s">
        <v>115</v>
      </c>
      <c r="B66" s="112"/>
      <c r="C66" s="54">
        <v>26174800</v>
      </c>
      <c r="D66" s="54"/>
      <c r="E66" s="54">
        <f>SUM(C66:D66)</f>
        <v>26174800</v>
      </c>
      <c r="F66" s="54">
        <v>26174800</v>
      </c>
      <c r="G66" s="54">
        <f>D66</f>
        <v>0</v>
      </c>
      <c r="H66" s="54">
        <f>SUM(F66:G66)</f>
        <v>26174800</v>
      </c>
      <c r="I66" s="54">
        <v>26174800</v>
      </c>
      <c r="J66" s="54">
        <f>D66</f>
        <v>0</v>
      </c>
      <c r="K66" s="54">
        <f>SUM(I66:J66)</f>
        <v>26174800</v>
      </c>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c r="IW66" s="90"/>
      <c r="IX66" s="90"/>
      <c r="IY66" s="90"/>
      <c r="IZ66" s="90"/>
      <c r="JA66" s="90"/>
      <c r="JB66" s="90"/>
      <c r="JC66" s="90"/>
      <c r="JD66" s="90"/>
      <c r="JE66" s="90"/>
      <c r="JF66" s="90"/>
      <c r="JG66" s="90"/>
      <c r="JH66" s="90"/>
      <c r="JI66" s="90"/>
      <c r="JJ66" s="90"/>
      <c r="JK66" s="90"/>
    </row>
    <row r="67" spans="1:271" s="91" customFormat="1" ht="27" customHeight="1" x14ac:dyDescent="0.25">
      <c r="A67" s="72" t="s">
        <v>797</v>
      </c>
      <c r="B67" s="73" t="s">
        <v>512</v>
      </c>
      <c r="C67" s="74">
        <f>C68</f>
        <v>3428800</v>
      </c>
      <c r="D67" s="74">
        <f>D68+D77</f>
        <v>63089000</v>
      </c>
      <c r="E67" s="74">
        <f>E68+E77</f>
        <v>66517800</v>
      </c>
      <c r="F67" s="74">
        <f t="shared" ref="F67:K67" si="31">F68+F77</f>
        <v>3428800</v>
      </c>
      <c r="G67" s="74">
        <f t="shared" si="31"/>
        <v>58735700</v>
      </c>
      <c r="H67" s="74">
        <f t="shared" si="31"/>
        <v>62164500</v>
      </c>
      <c r="I67" s="74">
        <f t="shared" si="31"/>
        <v>3428800</v>
      </c>
      <c r="J67" s="74">
        <f t="shared" si="31"/>
        <v>58759700</v>
      </c>
      <c r="K67" s="74">
        <f t="shared" si="31"/>
        <v>62188500</v>
      </c>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c r="IW67" s="90"/>
      <c r="IX67" s="90"/>
      <c r="IY67" s="90"/>
      <c r="IZ67" s="90"/>
      <c r="JA67" s="90"/>
      <c r="JB67" s="90"/>
      <c r="JC67" s="90"/>
      <c r="JD67" s="90"/>
      <c r="JE67" s="90"/>
      <c r="JF67" s="90"/>
      <c r="JG67" s="90"/>
      <c r="JH67" s="90"/>
      <c r="JI67" s="90"/>
      <c r="JJ67" s="90"/>
      <c r="JK67" s="90"/>
    </row>
    <row r="68" spans="1:271" s="91" customFormat="1" ht="27" customHeight="1" x14ac:dyDescent="0.25">
      <c r="A68" s="148" t="s">
        <v>509</v>
      </c>
      <c r="B68" s="149" t="s">
        <v>513</v>
      </c>
      <c r="C68" s="150">
        <f>C69+C71+C73+C75</f>
        <v>3428800</v>
      </c>
      <c r="D68" s="150">
        <f>D69+D71+D73+D75</f>
        <v>63077000</v>
      </c>
      <c r="E68" s="150">
        <f t="shared" ref="E68:K68" si="32">E69+E71+E73+E75</f>
        <v>66505800</v>
      </c>
      <c r="F68" s="150">
        <f t="shared" si="32"/>
        <v>3428800</v>
      </c>
      <c r="G68" s="150">
        <f t="shared" si="32"/>
        <v>58699700</v>
      </c>
      <c r="H68" s="150">
        <f t="shared" si="32"/>
        <v>62128500</v>
      </c>
      <c r="I68" s="150">
        <f t="shared" si="32"/>
        <v>3428800</v>
      </c>
      <c r="J68" s="150">
        <f t="shared" si="32"/>
        <v>58699700</v>
      </c>
      <c r="K68" s="150">
        <f t="shared" si="32"/>
        <v>62128500</v>
      </c>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c r="IW68" s="90"/>
      <c r="IX68" s="90"/>
      <c r="IY68" s="90"/>
      <c r="IZ68" s="90"/>
      <c r="JA68" s="90"/>
      <c r="JB68" s="90"/>
      <c r="JC68" s="90"/>
      <c r="JD68" s="90"/>
      <c r="JE68" s="90"/>
      <c r="JF68" s="90"/>
      <c r="JG68" s="90"/>
      <c r="JH68" s="90"/>
      <c r="JI68" s="90"/>
      <c r="JJ68" s="90"/>
      <c r="JK68" s="90"/>
    </row>
    <row r="69" spans="1:271" s="91" customFormat="1" x14ac:dyDescent="0.25">
      <c r="A69" s="111" t="s">
        <v>256</v>
      </c>
      <c r="B69" s="48" t="s">
        <v>505</v>
      </c>
      <c r="C69" s="54">
        <f>C70</f>
        <v>0</v>
      </c>
      <c r="D69" s="54">
        <f t="shared" ref="D69:K69" si="33">D70</f>
        <v>40790600</v>
      </c>
      <c r="E69" s="54">
        <f t="shared" si="33"/>
        <v>40790600</v>
      </c>
      <c r="F69" s="54">
        <f t="shared" si="33"/>
        <v>0</v>
      </c>
      <c r="G69" s="54">
        <f t="shared" si="33"/>
        <v>40792600</v>
      </c>
      <c r="H69" s="54">
        <f t="shared" si="33"/>
        <v>40792600</v>
      </c>
      <c r="I69" s="54">
        <f t="shared" si="33"/>
        <v>0</v>
      </c>
      <c r="J69" s="54">
        <f t="shared" si="33"/>
        <v>40792600</v>
      </c>
      <c r="K69" s="54">
        <f t="shared" si="33"/>
        <v>40792600</v>
      </c>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c r="IW69" s="90"/>
      <c r="IX69" s="90"/>
      <c r="IY69" s="90"/>
      <c r="IZ69" s="90"/>
      <c r="JA69" s="90"/>
      <c r="JB69" s="90"/>
      <c r="JC69" s="90"/>
      <c r="JD69" s="90"/>
      <c r="JE69" s="90"/>
      <c r="JF69" s="90"/>
      <c r="JG69" s="90"/>
      <c r="JH69" s="90"/>
      <c r="JI69" s="90"/>
      <c r="JJ69" s="90"/>
      <c r="JK69" s="90"/>
    </row>
    <row r="70" spans="1:271" s="91" customFormat="1" x14ac:dyDescent="0.25">
      <c r="A70" s="47" t="s">
        <v>115</v>
      </c>
      <c r="B70" s="112"/>
      <c r="C70" s="54"/>
      <c r="D70" s="54">
        <v>40790600</v>
      </c>
      <c r="E70" s="54">
        <f>SUM(C70:D70)</f>
        <v>40790600</v>
      </c>
      <c r="F70" s="54"/>
      <c r="G70" s="54">
        <v>40792600</v>
      </c>
      <c r="H70" s="54">
        <f>SUM(F70:G70)</f>
        <v>40792600</v>
      </c>
      <c r="I70" s="54"/>
      <c r="J70" s="54">
        <v>40792600</v>
      </c>
      <c r="K70" s="54">
        <f>SUM(I70:J70)</f>
        <v>40792600</v>
      </c>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c r="IW70" s="90"/>
      <c r="IX70" s="90"/>
      <c r="IY70" s="90"/>
      <c r="IZ70" s="90"/>
      <c r="JA70" s="90"/>
      <c r="JB70" s="90"/>
      <c r="JC70" s="90"/>
      <c r="JD70" s="90"/>
      <c r="JE70" s="90"/>
      <c r="JF70" s="90"/>
      <c r="JG70" s="90"/>
      <c r="JH70" s="90"/>
      <c r="JI70" s="90"/>
      <c r="JJ70" s="90"/>
      <c r="JK70" s="90"/>
    </row>
    <row r="71" spans="1:271" s="91" customFormat="1" x14ac:dyDescent="0.25">
      <c r="A71" s="111" t="s">
        <v>506</v>
      </c>
      <c r="B71" s="48" t="s">
        <v>507</v>
      </c>
      <c r="C71" s="54">
        <f>C72</f>
        <v>0</v>
      </c>
      <c r="D71" s="54">
        <f t="shared" ref="D71:K71" si="34">D72</f>
        <v>17116100</v>
      </c>
      <c r="E71" s="54">
        <f t="shared" si="34"/>
        <v>17116100</v>
      </c>
      <c r="F71" s="54">
        <f t="shared" si="34"/>
        <v>0</v>
      </c>
      <c r="G71" s="54">
        <f t="shared" si="34"/>
        <v>17114100</v>
      </c>
      <c r="H71" s="54">
        <f t="shared" si="34"/>
        <v>17114100</v>
      </c>
      <c r="I71" s="54">
        <f t="shared" si="34"/>
        <v>0</v>
      </c>
      <c r="J71" s="54">
        <f t="shared" si="34"/>
        <v>17114100</v>
      </c>
      <c r="K71" s="54">
        <f t="shared" si="34"/>
        <v>17114100</v>
      </c>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c r="IW71" s="90"/>
      <c r="IX71" s="90"/>
      <c r="IY71" s="90"/>
      <c r="IZ71" s="90"/>
      <c r="JA71" s="90"/>
      <c r="JB71" s="90"/>
      <c r="JC71" s="90"/>
      <c r="JD71" s="90"/>
      <c r="JE71" s="90"/>
      <c r="JF71" s="90"/>
      <c r="JG71" s="90"/>
      <c r="JH71" s="90"/>
      <c r="JI71" s="90"/>
      <c r="JJ71" s="90"/>
      <c r="JK71" s="90"/>
    </row>
    <row r="72" spans="1:271" s="91" customFormat="1" ht="18.75" customHeight="1" x14ac:dyDescent="0.25">
      <c r="A72" s="47" t="s">
        <v>115</v>
      </c>
      <c r="B72" s="112"/>
      <c r="C72" s="54"/>
      <c r="D72" s="54">
        <v>17116100</v>
      </c>
      <c r="E72" s="54">
        <f>SUM(C72:D72)</f>
        <v>17116100</v>
      </c>
      <c r="F72" s="54"/>
      <c r="G72" s="54">
        <v>17114100</v>
      </c>
      <c r="H72" s="54">
        <f>SUM(F72:G72)</f>
        <v>17114100</v>
      </c>
      <c r="I72" s="54"/>
      <c r="J72" s="54">
        <v>17114100</v>
      </c>
      <c r="K72" s="54">
        <f>SUM(I72:J72)</f>
        <v>17114100</v>
      </c>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c r="IW72" s="90"/>
      <c r="IX72" s="90"/>
      <c r="IY72" s="90"/>
      <c r="IZ72" s="90"/>
      <c r="JA72" s="90"/>
      <c r="JB72" s="90"/>
      <c r="JC72" s="90"/>
      <c r="JD72" s="90"/>
      <c r="JE72" s="90"/>
      <c r="JF72" s="90"/>
      <c r="JG72" s="90"/>
      <c r="JH72" s="90"/>
      <c r="JI72" s="90"/>
      <c r="JJ72" s="90"/>
      <c r="JK72" s="90"/>
    </row>
    <row r="73" spans="1:271" s="91" customFormat="1" ht="31.5" x14ac:dyDescent="0.25">
      <c r="A73" s="111" t="s">
        <v>478</v>
      </c>
      <c r="B73" s="48" t="s">
        <v>508</v>
      </c>
      <c r="C73" s="54">
        <f>C74</f>
        <v>3428800</v>
      </c>
      <c r="D73" s="54">
        <f t="shared" ref="D73:K73" si="35">D74</f>
        <v>0</v>
      </c>
      <c r="E73" s="54">
        <f t="shared" si="35"/>
        <v>3428800</v>
      </c>
      <c r="F73" s="54">
        <f t="shared" si="35"/>
        <v>3428800</v>
      </c>
      <c r="G73" s="54">
        <f t="shared" si="35"/>
        <v>0</v>
      </c>
      <c r="H73" s="54">
        <f t="shared" si="35"/>
        <v>3428800</v>
      </c>
      <c r="I73" s="54">
        <f t="shared" si="35"/>
        <v>3428800</v>
      </c>
      <c r="J73" s="54">
        <f t="shared" si="35"/>
        <v>0</v>
      </c>
      <c r="K73" s="54">
        <f t="shared" si="35"/>
        <v>3428800</v>
      </c>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c r="IW73" s="90"/>
      <c r="IX73" s="90"/>
      <c r="IY73" s="90"/>
      <c r="IZ73" s="90"/>
      <c r="JA73" s="90"/>
      <c r="JB73" s="90"/>
      <c r="JC73" s="90"/>
      <c r="JD73" s="90"/>
      <c r="JE73" s="90"/>
      <c r="JF73" s="90"/>
      <c r="JG73" s="90"/>
      <c r="JH73" s="90"/>
      <c r="JI73" s="90"/>
      <c r="JJ73" s="90"/>
      <c r="JK73" s="90"/>
    </row>
    <row r="74" spans="1:271" s="91" customFormat="1" ht="18.75" customHeight="1" x14ac:dyDescent="0.25">
      <c r="A74" s="47" t="s">
        <v>115</v>
      </c>
      <c r="B74" s="112"/>
      <c r="C74" s="54">
        <v>3428800</v>
      </c>
      <c r="D74" s="54"/>
      <c r="E74" s="54">
        <f>SUM(C74:D74)</f>
        <v>3428800</v>
      </c>
      <c r="F74" s="54">
        <v>3428800</v>
      </c>
      <c r="G74" s="54"/>
      <c r="H74" s="54">
        <f>SUM(F74:G74)</f>
        <v>3428800</v>
      </c>
      <c r="I74" s="54">
        <v>3428800</v>
      </c>
      <c r="J74" s="54"/>
      <c r="K74" s="54">
        <f>SUM(I74:J74)</f>
        <v>3428800</v>
      </c>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c r="IW74" s="90"/>
      <c r="IX74" s="90"/>
      <c r="IY74" s="90"/>
      <c r="IZ74" s="90"/>
      <c r="JA74" s="90"/>
      <c r="JB74" s="90"/>
      <c r="JC74" s="90"/>
      <c r="JD74" s="90"/>
      <c r="JE74" s="90"/>
      <c r="JF74" s="90"/>
      <c r="JG74" s="90"/>
      <c r="JH74" s="90"/>
      <c r="JI74" s="90"/>
      <c r="JJ74" s="90"/>
      <c r="JK74" s="90"/>
    </row>
    <row r="75" spans="1:271" s="91" customFormat="1" x14ac:dyDescent="0.25">
      <c r="A75" s="111" t="s">
        <v>236</v>
      </c>
      <c r="B75" s="48" t="s">
        <v>511</v>
      </c>
      <c r="C75" s="54">
        <f>C76</f>
        <v>0</v>
      </c>
      <c r="D75" s="54">
        <f t="shared" ref="D75:K75" si="36">D76</f>
        <v>5170300</v>
      </c>
      <c r="E75" s="54">
        <f t="shared" si="36"/>
        <v>5170300</v>
      </c>
      <c r="F75" s="54">
        <f t="shared" si="36"/>
        <v>0</v>
      </c>
      <c r="G75" s="54">
        <f t="shared" si="36"/>
        <v>793000</v>
      </c>
      <c r="H75" s="54">
        <f t="shared" si="36"/>
        <v>793000</v>
      </c>
      <c r="I75" s="54">
        <f t="shared" si="36"/>
        <v>0</v>
      </c>
      <c r="J75" s="54">
        <f t="shared" si="36"/>
        <v>793000</v>
      </c>
      <c r="K75" s="54">
        <f t="shared" si="36"/>
        <v>793000</v>
      </c>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c r="IW75" s="90"/>
      <c r="IX75" s="90"/>
      <c r="IY75" s="90"/>
      <c r="IZ75" s="90"/>
      <c r="JA75" s="90"/>
      <c r="JB75" s="90"/>
      <c r="JC75" s="90"/>
      <c r="JD75" s="90"/>
      <c r="JE75" s="90"/>
      <c r="JF75" s="90"/>
      <c r="JG75" s="90"/>
      <c r="JH75" s="90"/>
      <c r="JI75" s="90"/>
      <c r="JJ75" s="90"/>
      <c r="JK75" s="90"/>
    </row>
    <row r="76" spans="1:271" s="91" customFormat="1" ht="18.75" customHeight="1" x14ac:dyDescent="0.25">
      <c r="A76" s="47" t="s">
        <v>115</v>
      </c>
      <c r="B76" s="112"/>
      <c r="C76" s="54"/>
      <c r="D76" s="54">
        <f>793000+4377300</f>
        <v>5170300</v>
      </c>
      <c r="E76" s="54">
        <f>SUM(C76:D76)</f>
        <v>5170300</v>
      </c>
      <c r="F76" s="54"/>
      <c r="G76" s="54">
        <f>793000</f>
        <v>793000</v>
      </c>
      <c r="H76" s="54">
        <f>SUM(F76:G76)</f>
        <v>793000</v>
      </c>
      <c r="I76" s="54"/>
      <c r="J76" s="54">
        <f>793000</f>
        <v>793000</v>
      </c>
      <c r="K76" s="54">
        <f>SUM(I76:J76)</f>
        <v>793000</v>
      </c>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c r="IW76" s="90"/>
      <c r="IX76" s="90"/>
      <c r="IY76" s="90"/>
      <c r="IZ76" s="90"/>
      <c r="JA76" s="90"/>
      <c r="JB76" s="90"/>
      <c r="JC76" s="90"/>
      <c r="JD76" s="90"/>
      <c r="JE76" s="90"/>
      <c r="JF76" s="90"/>
      <c r="JG76" s="90"/>
      <c r="JH76" s="90"/>
      <c r="JI76" s="90"/>
      <c r="JJ76" s="90"/>
      <c r="JK76" s="90"/>
    </row>
    <row r="77" spans="1:271" s="91" customFormat="1" ht="54" customHeight="1" x14ac:dyDescent="0.25">
      <c r="A77" s="148" t="s">
        <v>1004</v>
      </c>
      <c r="B77" s="149" t="s">
        <v>1005</v>
      </c>
      <c r="C77" s="150">
        <f>C78</f>
        <v>0</v>
      </c>
      <c r="D77" s="150">
        <f t="shared" ref="D77:K77" si="37">D78</f>
        <v>12000</v>
      </c>
      <c r="E77" s="150">
        <f t="shared" si="37"/>
        <v>12000</v>
      </c>
      <c r="F77" s="150">
        <f t="shared" si="37"/>
        <v>0</v>
      </c>
      <c r="G77" s="150">
        <f t="shared" si="37"/>
        <v>36000</v>
      </c>
      <c r="H77" s="150">
        <f t="shared" si="37"/>
        <v>36000</v>
      </c>
      <c r="I77" s="150">
        <f t="shared" si="37"/>
        <v>0</v>
      </c>
      <c r="J77" s="150">
        <f t="shared" si="37"/>
        <v>60000</v>
      </c>
      <c r="K77" s="150">
        <f t="shared" si="37"/>
        <v>60000</v>
      </c>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c r="IW77" s="90"/>
      <c r="IX77" s="90"/>
      <c r="IY77" s="90"/>
      <c r="IZ77" s="90"/>
      <c r="JA77" s="90"/>
      <c r="JB77" s="90"/>
      <c r="JC77" s="90"/>
      <c r="JD77" s="90"/>
      <c r="JE77" s="90"/>
      <c r="JF77" s="90"/>
      <c r="JG77" s="90"/>
      <c r="JH77" s="90"/>
      <c r="JI77" s="90"/>
      <c r="JJ77" s="90"/>
      <c r="JK77" s="90"/>
    </row>
    <row r="78" spans="1:271" s="91" customFormat="1" ht="18.75" customHeight="1" x14ac:dyDescent="0.25">
      <c r="A78" s="111" t="s">
        <v>236</v>
      </c>
      <c r="B78" s="48" t="s">
        <v>1003</v>
      </c>
      <c r="C78" s="54">
        <f>C79</f>
        <v>0</v>
      </c>
      <c r="D78" s="54">
        <f t="shared" ref="D78:K78" si="38">D79</f>
        <v>12000</v>
      </c>
      <c r="E78" s="54">
        <f t="shared" si="38"/>
        <v>12000</v>
      </c>
      <c r="F78" s="54">
        <f t="shared" si="38"/>
        <v>0</v>
      </c>
      <c r="G78" s="54">
        <f t="shared" si="38"/>
        <v>36000</v>
      </c>
      <c r="H78" s="54">
        <f t="shared" si="38"/>
        <v>36000</v>
      </c>
      <c r="I78" s="54">
        <f t="shared" si="38"/>
        <v>0</v>
      </c>
      <c r="J78" s="54">
        <f t="shared" si="38"/>
        <v>60000</v>
      </c>
      <c r="K78" s="54">
        <f t="shared" si="38"/>
        <v>60000</v>
      </c>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c r="IW78" s="90"/>
      <c r="IX78" s="90"/>
      <c r="IY78" s="90"/>
      <c r="IZ78" s="90"/>
      <c r="JA78" s="90"/>
      <c r="JB78" s="90"/>
      <c r="JC78" s="90"/>
      <c r="JD78" s="90"/>
      <c r="JE78" s="90"/>
      <c r="JF78" s="90"/>
      <c r="JG78" s="90"/>
      <c r="JH78" s="90"/>
      <c r="JI78" s="90"/>
      <c r="JJ78" s="90"/>
      <c r="JK78" s="90"/>
    </row>
    <row r="79" spans="1:271" s="91" customFormat="1" ht="18.75" customHeight="1" x14ac:dyDescent="0.25">
      <c r="A79" s="47" t="s">
        <v>115</v>
      </c>
      <c r="B79" s="112"/>
      <c r="C79" s="54"/>
      <c r="D79" s="54">
        <f>12000</f>
        <v>12000</v>
      </c>
      <c r="E79" s="54">
        <f>SUM(C79:D79)</f>
        <v>12000</v>
      </c>
      <c r="F79" s="54"/>
      <c r="G79" s="54">
        <f>36000</f>
        <v>36000</v>
      </c>
      <c r="H79" s="54">
        <f>SUM(F79:G79)</f>
        <v>36000</v>
      </c>
      <c r="I79" s="54"/>
      <c r="J79" s="54">
        <f>60000</f>
        <v>60000</v>
      </c>
      <c r="K79" s="54">
        <f>SUM(I79:J79)</f>
        <v>60000</v>
      </c>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c r="IW79" s="90"/>
      <c r="IX79" s="90"/>
      <c r="IY79" s="90"/>
      <c r="IZ79" s="90"/>
      <c r="JA79" s="90"/>
      <c r="JB79" s="90"/>
      <c r="JC79" s="90"/>
      <c r="JD79" s="90"/>
      <c r="JE79" s="90"/>
      <c r="JF79" s="90"/>
      <c r="JG79" s="90"/>
      <c r="JH79" s="90"/>
      <c r="JI79" s="90"/>
      <c r="JJ79" s="90"/>
      <c r="JK79" s="90"/>
    </row>
    <row r="80" spans="1:271" s="91" customFormat="1" ht="30.75" customHeight="1" x14ac:dyDescent="0.25">
      <c r="A80" s="72" t="s">
        <v>794</v>
      </c>
      <c r="B80" s="73" t="s">
        <v>514</v>
      </c>
      <c r="C80" s="74">
        <f t="shared" ref="C80:K80" si="39">C81+C86</f>
        <v>0</v>
      </c>
      <c r="D80" s="74">
        <f t="shared" si="39"/>
        <v>125924200</v>
      </c>
      <c r="E80" s="74">
        <f>E81+E86</f>
        <v>125924200</v>
      </c>
      <c r="F80" s="74">
        <f t="shared" si="39"/>
        <v>0</v>
      </c>
      <c r="G80" s="74">
        <f t="shared" si="39"/>
        <v>126477100</v>
      </c>
      <c r="H80" s="74">
        <f t="shared" si="39"/>
        <v>126477100</v>
      </c>
      <c r="I80" s="74">
        <f t="shared" si="39"/>
        <v>0</v>
      </c>
      <c r="J80" s="74">
        <f t="shared" si="39"/>
        <v>125763200</v>
      </c>
      <c r="K80" s="74">
        <f t="shared" si="39"/>
        <v>125763200</v>
      </c>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c r="IW80" s="90"/>
      <c r="IX80" s="90"/>
      <c r="IY80" s="90"/>
      <c r="IZ80" s="90"/>
      <c r="JA80" s="90"/>
      <c r="JB80" s="90"/>
      <c r="JC80" s="90"/>
      <c r="JD80" s="90"/>
      <c r="JE80" s="90"/>
      <c r="JF80" s="90"/>
      <c r="JG80" s="90"/>
      <c r="JH80" s="90"/>
      <c r="JI80" s="90"/>
      <c r="JJ80" s="90"/>
      <c r="JK80" s="90"/>
    </row>
    <row r="81" spans="1:271" s="91" customFormat="1" ht="41.25" customHeight="1" x14ac:dyDescent="0.25">
      <c r="A81" s="148" t="s">
        <v>510</v>
      </c>
      <c r="B81" s="149" t="s">
        <v>517</v>
      </c>
      <c r="C81" s="150">
        <f>C83</f>
        <v>0</v>
      </c>
      <c r="D81" s="150">
        <f>D83+D84</f>
        <v>58389700</v>
      </c>
      <c r="E81" s="150">
        <f t="shared" ref="E81:K81" si="40">E83+E84</f>
        <v>58389700</v>
      </c>
      <c r="F81" s="150">
        <f t="shared" si="40"/>
        <v>0</v>
      </c>
      <c r="G81" s="150">
        <f t="shared" si="40"/>
        <v>59100100</v>
      </c>
      <c r="H81" s="150">
        <f t="shared" si="40"/>
        <v>59100100</v>
      </c>
      <c r="I81" s="150">
        <f t="shared" si="40"/>
        <v>0</v>
      </c>
      <c r="J81" s="150">
        <f t="shared" si="40"/>
        <v>58387200</v>
      </c>
      <c r="K81" s="150">
        <f t="shared" si="40"/>
        <v>58387200</v>
      </c>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c r="IW81" s="90"/>
      <c r="IX81" s="90"/>
      <c r="IY81" s="90"/>
      <c r="IZ81" s="90"/>
      <c r="JA81" s="90"/>
      <c r="JB81" s="90"/>
      <c r="JC81" s="90"/>
      <c r="JD81" s="90"/>
      <c r="JE81" s="90"/>
      <c r="JF81" s="90"/>
      <c r="JG81" s="90"/>
      <c r="JH81" s="90"/>
      <c r="JI81" s="90"/>
      <c r="JJ81" s="90"/>
      <c r="JK81" s="90"/>
    </row>
    <row r="82" spans="1:271" s="105" customFormat="1" ht="20.25" customHeight="1" x14ac:dyDescent="0.25">
      <c r="A82" s="111" t="s">
        <v>94</v>
      </c>
      <c r="B82" s="48" t="s">
        <v>515</v>
      </c>
      <c r="C82" s="54">
        <f>C83</f>
        <v>0</v>
      </c>
      <c r="D82" s="54">
        <f>D83</f>
        <v>57754900</v>
      </c>
      <c r="E82" s="54">
        <f t="shared" ref="E82:K82" si="41">E83</f>
        <v>57754900</v>
      </c>
      <c r="F82" s="54">
        <f t="shared" si="41"/>
        <v>0</v>
      </c>
      <c r="G82" s="54">
        <f t="shared" si="41"/>
        <v>58465300</v>
      </c>
      <c r="H82" s="54">
        <f t="shared" si="41"/>
        <v>58465300</v>
      </c>
      <c r="I82" s="54">
        <f t="shared" si="41"/>
        <v>0</v>
      </c>
      <c r="J82" s="54">
        <f t="shared" si="41"/>
        <v>57752400</v>
      </c>
      <c r="K82" s="54">
        <f t="shared" si="41"/>
        <v>57752400</v>
      </c>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4"/>
      <c r="BY82" s="104"/>
      <c r="BZ82" s="104"/>
      <c r="CA82" s="104"/>
      <c r="CB82" s="104"/>
      <c r="CC82" s="104"/>
      <c r="CD82" s="104"/>
      <c r="CE82" s="104"/>
      <c r="CF82" s="104"/>
      <c r="CG82" s="104"/>
      <c r="CH82" s="104"/>
      <c r="CI82" s="104"/>
      <c r="CJ82" s="104"/>
      <c r="CK82" s="104"/>
      <c r="CL82" s="104"/>
      <c r="CM82" s="104"/>
      <c r="CN82" s="104"/>
      <c r="CO82" s="104"/>
      <c r="CP82" s="104"/>
      <c r="CQ82" s="104"/>
      <c r="CR82" s="104"/>
      <c r="CS82" s="104"/>
      <c r="CT82" s="104"/>
      <c r="CU82" s="104"/>
      <c r="CV82" s="104"/>
      <c r="CW82" s="104"/>
      <c r="CX82" s="104"/>
      <c r="CY82" s="104"/>
      <c r="CZ82" s="104"/>
      <c r="DA82" s="104"/>
      <c r="DB82" s="104"/>
      <c r="DC82" s="104"/>
      <c r="DD82" s="104"/>
      <c r="DE82" s="104"/>
      <c r="DF82" s="104"/>
      <c r="DG82" s="104"/>
      <c r="DH82" s="104"/>
      <c r="DI82" s="104"/>
      <c r="DJ82" s="104"/>
      <c r="DK82" s="104"/>
      <c r="DL82" s="104"/>
      <c r="DM82" s="104"/>
      <c r="DN82" s="104"/>
      <c r="DO82" s="104"/>
      <c r="DP82" s="104"/>
      <c r="DQ82" s="104"/>
      <c r="DR82" s="104"/>
      <c r="DS82" s="104"/>
      <c r="DT82" s="104"/>
      <c r="DU82" s="104"/>
      <c r="DV82" s="104"/>
      <c r="DW82" s="104"/>
      <c r="DX82" s="104"/>
      <c r="DY82" s="104"/>
      <c r="DZ82" s="104"/>
      <c r="EA82" s="104"/>
      <c r="EB82" s="104"/>
      <c r="EC82" s="104"/>
      <c r="ED82" s="104"/>
      <c r="EE82" s="104"/>
      <c r="EF82" s="104"/>
      <c r="EG82" s="104"/>
      <c r="EH82" s="104"/>
      <c r="EI82" s="104"/>
      <c r="EJ82" s="104"/>
      <c r="EK82" s="104"/>
      <c r="EL82" s="104"/>
      <c r="EM82" s="104"/>
      <c r="EN82" s="104"/>
      <c r="EO82" s="104"/>
      <c r="EP82" s="104"/>
      <c r="EQ82" s="104"/>
      <c r="ER82" s="104"/>
      <c r="ES82" s="104"/>
      <c r="ET82" s="104"/>
      <c r="EU82" s="104"/>
      <c r="EV82" s="104"/>
      <c r="EW82" s="104"/>
      <c r="EX82" s="104"/>
      <c r="EY82" s="104"/>
      <c r="EZ82" s="104"/>
      <c r="FA82" s="104"/>
      <c r="FB82" s="104"/>
      <c r="FC82" s="104"/>
      <c r="FD82" s="104"/>
      <c r="FE82" s="104"/>
      <c r="FF82" s="104"/>
      <c r="FG82" s="104"/>
      <c r="FH82" s="104"/>
      <c r="FI82" s="104"/>
      <c r="FJ82" s="104"/>
      <c r="FK82" s="104"/>
      <c r="FL82" s="104"/>
      <c r="FM82" s="104"/>
      <c r="FN82" s="104"/>
      <c r="FO82" s="104"/>
      <c r="FP82" s="104"/>
      <c r="FQ82" s="104"/>
      <c r="FR82" s="104"/>
      <c r="FS82" s="104"/>
      <c r="FT82" s="104"/>
      <c r="FU82" s="104"/>
      <c r="FV82" s="104"/>
      <c r="FW82" s="104"/>
      <c r="FX82" s="104"/>
      <c r="FY82" s="104"/>
      <c r="FZ82" s="104"/>
      <c r="GA82" s="104"/>
      <c r="GB82" s="104"/>
      <c r="GC82" s="104"/>
      <c r="GD82" s="104"/>
      <c r="GE82" s="104"/>
      <c r="GF82" s="104"/>
      <c r="GG82" s="104"/>
      <c r="GH82" s="104"/>
      <c r="GI82" s="104"/>
      <c r="GJ82" s="104"/>
      <c r="GK82" s="104"/>
      <c r="GL82" s="104"/>
      <c r="GM82" s="104"/>
      <c r="GN82" s="104"/>
      <c r="GO82" s="104"/>
      <c r="GP82" s="104"/>
      <c r="GQ82" s="104"/>
      <c r="GR82" s="104"/>
      <c r="GS82" s="104"/>
      <c r="GT82" s="104"/>
      <c r="GU82" s="104"/>
      <c r="GV82" s="104"/>
      <c r="GW82" s="104"/>
      <c r="GX82" s="104"/>
      <c r="GY82" s="104"/>
      <c r="GZ82" s="104"/>
      <c r="HA82" s="104"/>
      <c r="HB82" s="104"/>
      <c r="HC82" s="104"/>
      <c r="HD82" s="104"/>
      <c r="HE82" s="104"/>
      <c r="HF82" s="104"/>
      <c r="HG82" s="104"/>
      <c r="HH82" s="104"/>
      <c r="HI82" s="104"/>
      <c r="HJ82" s="104"/>
      <c r="HK82" s="104"/>
      <c r="HL82" s="104"/>
      <c r="HM82" s="104"/>
      <c r="HN82" s="104"/>
      <c r="HO82" s="104"/>
      <c r="HP82" s="104"/>
      <c r="HQ82" s="104"/>
      <c r="HR82" s="104"/>
      <c r="HS82" s="104"/>
      <c r="HT82" s="104"/>
      <c r="HU82" s="104"/>
      <c r="HV82" s="104"/>
      <c r="HW82" s="104"/>
      <c r="HX82" s="104"/>
      <c r="HY82" s="104"/>
      <c r="HZ82" s="104"/>
      <c r="IA82" s="104"/>
      <c r="IB82" s="104"/>
      <c r="IC82" s="104"/>
      <c r="ID82" s="104"/>
      <c r="IE82" s="104"/>
      <c r="IF82" s="104"/>
      <c r="IG82" s="104"/>
      <c r="IH82" s="104"/>
      <c r="II82" s="104"/>
      <c r="IJ82" s="104"/>
      <c r="IK82" s="104"/>
      <c r="IL82" s="104"/>
      <c r="IM82" s="104"/>
      <c r="IN82" s="104"/>
      <c r="IO82" s="104"/>
      <c r="IP82" s="104"/>
      <c r="IQ82" s="104"/>
      <c r="IR82" s="104"/>
      <c r="IS82" s="104"/>
      <c r="IT82" s="104"/>
      <c r="IU82" s="104"/>
      <c r="IV82" s="104"/>
      <c r="IW82" s="104"/>
      <c r="IX82" s="104"/>
      <c r="IY82" s="104"/>
      <c r="IZ82" s="104"/>
      <c r="JA82" s="104"/>
      <c r="JB82" s="104"/>
      <c r="JC82" s="104"/>
      <c r="JD82" s="104"/>
      <c r="JE82" s="104"/>
      <c r="JF82" s="104"/>
      <c r="JG82" s="104"/>
      <c r="JH82" s="104"/>
      <c r="JI82" s="104"/>
      <c r="JJ82" s="104"/>
      <c r="JK82" s="104"/>
    </row>
    <row r="83" spans="1:271" s="105" customFormat="1" x14ac:dyDescent="0.25">
      <c r="A83" s="47" t="s">
        <v>116</v>
      </c>
      <c r="B83" s="11"/>
      <c r="C83" s="54"/>
      <c r="D83" s="54">
        <f>57147600+607300</f>
        <v>57754900</v>
      </c>
      <c r="E83" s="54">
        <f>C83+D83</f>
        <v>57754900</v>
      </c>
      <c r="F83" s="54"/>
      <c r="G83" s="54">
        <f>57858000+607300</f>
        <v>58465300</v>
      </c>
      <c r="H83" s="54">
        <f>SUM(F83:G83)</f>
        <v>58465300</v>
      </c>
      <c r="I83" s="54"/>
      <c r="J83" s="54">
        <f>57145100+607300</f>
        <v>57752400</v>
      </c>
      <c r="K83" s="54">
        <f>SUM(I83:J83)</f>
        <v>57752400</v>
      </c>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104"/>
      <c r="BY83" s="104"/>
      <c r="BZ83" s="104"/>
      <c r="CA83" s="104"/>
      <c r="CB83" s="104"/>
      <c r="CC83" s="104"/>
      <c r="CD83" s="104"/>
      <c r="CE83" s="104"/>
      <c r="CF83" s="104"/>
      <c r="CG83" s="104"/>
      <c r="CH83" s="104"/>
      <c r="CI83" s="104"/>
      <c r="CJ83" s="104"/>
      <c r="CK83" s="104"/>
      <c r="CL83" s="104"/>
      <c r="CM83" s="104"/>
      <c r="CN83" s="104"/>
      <c r="CO83" s="104"/>
      <c r="CP83" s="104"/>
      <c r="CQ83" s="104"/>
      <c r="CR83" s="104"/>
      <c r="CS83" s="104"/>
      <c r="CT83" s="104"/>
      <c r="CU83" s="104"/>
      <c r="CV83" s="104"/>
      <c r="CW83" s="104"/>
      <c r="CX83" s="104"/>
      <c r="CY83" s="104"/>
      <c r="CZ83" s="104"/>
      <c r="DA83" s="104"/>
      <c r="DB83" s="104"/>
      <c r="DC83" s="104"/>
      <c r="DD83" s="104"/>
      <c r="DE83" s="104"/>
      <c r="DF83" s="104"/>
      <c r="DG83" s="104"/>
      <c r="DH83" s="104"/>
      <c r="DI83" s="104"/>
      <c r="DJ83" s="104"/>
      <c r="DK83" s="104"/>
      <c r="DL83" s="104"/>
      <c r="DM83" s="104"/>
      <c r="DN83" s="104"/>
      <c r="DO83" s="104"/>
      <c r="DP83" s="104"/>
      <c r="DQ83" s="104"/>
      <c r="DR83" s="104"/>
      <c r="DS83" s="104"/>
      <c r="DT83" s="104"/>
      <c r="DU83" s="104"/>
      <c r="DV83" s="104"/>
      <c r="DW83" s="104"/>
      <c r="DX83" s="104"/>
      <c r="DY83" s="104"/>
      <c r="DZ83" s="104"/>
      <c r="EA83" s="104"/>
      <c r="EB83" s="104"/>
      <c r="EC83" s="104"/>
      <c r="ED83" s="104"/>
      <c r="EE83" s="104"/>
      <c r="EF83" s="104"/>
      <c r="EG83" s="104"/>
      <c r="EH83" s="104"/>
      <c r="EI83" s="104"/>
      <c r="EJ83" s="104"/>
      <c r="EK83" s="104"/>
      <c r="EL83" s="104"/>
      <c r="EM83" s="104"/>
      <c r="EN83" s="104"/>
      <c r="EO83" s="104"/>
      <c r="EP83" s="104"/>
      <c r="EQ83" s="104"/>
      <c r="ER83" s="104"/>
      <c r="ES83" s="104"/>
      <c r="ET83" s="104"/>
      <c r="EU83" s="104"/>
      <c r="EV83" s="104"/>
      <c r="EW83" s="104"/>
      <c r="EX83" s="104"/>
      <c r="EY83" s="104"/>
      <c r="EZ83" s="104"/>
      <c r="FA83" s="104"/>
      <c r="FB83" s="104"/>
      <c r="FC83" s="104"/>
      <c r="FD83" s="104"/>
      <c r="FE83" s="104"/>
      <c r="FF83" s="104"/>
      <c r="FG83" s="104"/>
      <c r="FH83" s="104"/>
      <c r="FI83" s="104"/>
      <c r="FJ83" s="104"/>
      <c r="FK83" s="104"/>
      <c r="FL83" s="104"/>
      <c r="FM83" s="104"/>
      <c r="FN83" s="104"/>
      <c r="FO83" s="104"/>
      <c r="FP83" s="104"/>
      <c r="FQ83" s="104"/>
      <c r="FR83" s="104"/>
      <c r="FS83" s="104"/>
      <c r="FT83" s="104"/>
      <c r="FU83" s="104"/>
      <c r="FV83" s="104"/>
      <c r="FW83" s="104"/>
      <c r="FX83" s="104"/>
      <c r="FY83" s="104"/>
      <c r="FZ83" s="104"/>
      <c r="GA83" s="104"/>
      <c r="GB83" s="104"/>
      <c r="GC83" s="104"/>
      <c r="GD83" s="104"/>
      <c r="GE83" s="104"/>
      <c r="GF83" s="104"/>
      <c r="GG83" s="104"/>
      <c r="GH83" s="104"/>
      <c r="GI83" s="104"/>
      <c r="GJ83" s="104"/>
      <c r="GK83" s="104"/>
      <c r="GL83" s="104"/>
      <c r="GM83" s="104"/>
      <c r="GN83" s="104"/>
      <c r="GO83" s="104"/>
      <c r="GP83" s="104"/>
      <c r="GQ83" s="104"/>
      <c r="GR83" s="104"/>
      <c r="GS83" s="104"/>
      <c r="GT83" s="104"/>
      <c r="GU83" s="104"/>
      <c r="GV83" s="104"/>
      <c r="GW83" s="104"/>
      <c r="GX83" s="104"/>
      <c r="GY83" s="104"/>
      <c r="GZ83" s="104"/>
      <c r="HA83" s="104"/>
      <c r="HB83" s="104"/>
      <c r="HC83" s="104"/>
      <c r="HD83" s="104"/>
      <c r="HE83" s="104"/>
      <c r="HF83" s="104"/>
      <c r="HG83" s="104"/>
      <c r="HH83" s="104"/>
      <c r="HI83" s="104"/>
      <c r="HJ83" s="104"/>
      <c r="HK83" s="104"/>
      <c r="HL83" s="104"/>
      <c r="HM83" s="104"/>
      <c r="HN83" s="104"/>
      <c r="HO83" s="104"/>
      <c r="HP83" s="104"/>
      <c r="HQ83" s="104"/>
      <c r="HR83" s="104"/>
      <c r="HS83" s="104"/>
      <c r="HT83" s="104"/>
      <c r="HU83" s="104"/>
      <c r="HV83" s="104"/>
      <c r="HW83" s="104"/>
      <c r="HX83" s="104"/>
      <c r="HY83" s="104"/>
      <c r="HZ83" s="104"/>
      <c r="IA83" s="104"/>
      <c r="IB83" s="104"/>
      <c r="IC83" s="104"/>
      <c r="ID83" s="104"/>
      <c r="IE83" s="104"/>
      <c r="IF83" s="104"/>
      <c r="IG83" s="104"/>
      <c r="IH83" s="104"/>
      <c r="II83" s="104"/>
      <c r="IJ83" s="104"/>
      <c r="IK83" s="104"/>
      <c r="IL83" s="104"/>
      <c r="IM83" s="104"/>
      <c r="IN83" s="104"/>
      <c r="IO83" s="104"/>
      <c r="IP83" s="104"/>
      <c r="IQ83" s="104"/>
      <c r="IR83" s="104"/>
      <c r="IS83" s="104"/>
      <c r="IT83" s="104"/>
      <c r="IU83" s="104"/>
      <c r="IV83" s="104"/>
      <c r="IW83" s="104"/>
      <c r="IX83" s="104"/>
      <c r="IY83" s="104"/>
      <c r="IZ83" s="104"/>
      <c r="JA83" s="104"/>
      <c r="JB83" s="104"/>
      <c r="JC83" s="104"/>
      <c r="JD83" s="104"/>
      <c r="JE83" s="104"/>
      <c r="JF83" s="104"/>
      <c r="JG83" s="104"/>
      <c r="JH83" s="104"/>
      <c r="JI83" s="104"/>
      <c r="JJ83" s="104"/>
      <c r="JK83" s="104"/>
    </row>
    <row r="84" spans="1:271" s="105" customFormat="1" ht="20.25" customHeight="1" x14ac:dyDescent="0.25">
      <c r="A84" s="111" t="s">
        <v>121</v>
      </c>
      <c r="B84" s="48" t="s">
        <v>516</v>
      </c>
      <c r="C84" s="54">
        <f>C85</f>
        <v>0</v>
      </c>
      <c r="D84" s="54">
        <f t="shared" ref="D84:K84" si="42">D85</f>
        <v>634800</v>
      </c>
      <c r="E84" s="54">
        <f t="shared" si="42"/>
        <v>634800</v>
      </c>
      <c r="F84" s="54">
        <f t="shared" si="42"/>
        <v>0</v>
      </c>
      <c r="G84" s="54">
        <f t="shared" si="42"/>
        <v>634800</v>
      </c>
      <c r="H84" s="54">
        <f t="shared" si="42"/>
        <v>634800</v>
      </c>
      <c r="I84" s="54">
        <f t="shared" si="42"/>
        <v>0</v>
      </c>
      <c r="J84" s="54">
        <f t="shared" si="42"/>
        <v>634800</v>
      </c>
      <c r="K84" s="54">
        <f t="shared" si="42"/>
        <v>634800</v>
      </c>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104"/>
      <c r="CC84" s="104"/>
      <c r="CD84" s="104"/>
      <c r="CE84" s="104"/>
      <c r="CF84" s="104"/>
      <c r="CG84" s="104"/>
      <c r="CH84" s="104"/>
      <c r="CI84" s="104"/>
      <c r="CJ84" s="104"/>
      <c r="CK84" s="104"/>
      <c r="CL84" s="104"/>
      <c r="CM84" s="104"/>
      <c r="CN84" s="104"/>
      <c r="CO84" s="104"/>
      <c r="CP84" s="104"/>
      <c r="CQ84" s="104"/>
      <c r="CR84" s="104"/>
      <c r="CS84" s="104"/>
      <c r="CT84" s="104"/>
      <c r="CU84" s="104"/>
      <c r="CV84" s="104"/>
      <c r="CW84" s="104"/>
      <c r="CX84" s="104"/>
      <c r="CY84" s="104"/>
      <c r="CZ84" s="104"/>
      <c r="DA84" s="104"/>
      <c r="DB84" s="104"/>
      <c r="DC84" s="104"/>
      <c r="DD84" s="104"/>
      <c r="DE84" s="104"/>
      <c r="DF84" s="104"/>
      <c r="DG84" s="104"/>
      <c r="DH84" s="104"/>
      <c r="DI84" s="104"/>
      <c r="DJ84" s="104"/>
      <c r="DK84" s="104"/>
      <c r="DL84" s="104"/>
      <c r="DM84" s="104"/>
      <c r="DN84" s="104"/>
      <c r="DO84" s="104"/>
      <c r="DP84" s="104"/>
      <c r="DQ84" s="104"/>
      <c r="DR84" s="104"/>
      <c r="DS84" s="104"/>
      <c r="DT84" s="104"/>
      <c r="DU84" s="104"/>
      <c r="DV84" s="104"/>
      <c r="DW84" s="104"/>
      <c r="DX84" s="104"/>
      <c r="DY84" s="104"/>
      <c r="DZ84" s="104"/>
      <c r="EA84" s="104"/>
      <c r="EB84" s="104"/>
      <c r="EC84" s="104"/>
      <c r="ED84" s="104"/>
      <c r="EE84" s="104"/>
      <c r="EF84" s="104"/>
      <c r="EG84" s="104"/>
      <c r="EH84" s="104"/>
      <c r="EI84" s="104"/>
      <c r="EJ84" s="104"/>
      <c r="EK84" s="104"/>
      <c r="EL84" s="104"/>
      <c r="EM84" s="104"/>
      <c r="EN84" s="104"/>
      <c r="EO84" s="104"/>
      <c r="EP84" s="104"/>
      <c r="EQ84" s="104"/>
      <c r="ER84" s="104"/>
      <c r="ES84" s="104"/>
      <c r="ET84" s="104"/>
      <c r="EU84" s="104"/>
      <c r="EV84" s="104"/>
      <c r="EW84" s="104"/>
      <c r="EX84" s="104"/>
      <c r="EY84" s="104"/>
      <c r="EZ84" s="104"/>
      <c r="FA84" s="104"/>
      <c r="FB84" s="104"/>
      <c r="FC84" s="104"/>
      <c r="FD84" s="104"/>
      <c r="FE84" s="104"/>
      <c r="FF84" s="104"/>
      <c r="FG84" s="104"/>
      <c r="FH84" s="104"/>
      <c r="FI84" s="104"/>
      <c r="FJ84" s="104"/>
      <c r="FK84" s="104"/>
      <c r="FL84" s="104"/>
      <c r="FM84" s="104"/>
      <c r="FN84" s="104"/>
      <c r="FO84" s="104"/>
      <c r="FP84" s="104"/>
      <c r="FQ84" s="104"/>
      <c r="FR84" s="104"/>
      <c r="FS84" s="104"/>
      <c r="FT84" s="104"/>
      <c r="FU84" s="104"/>
      <c r="FV84" s="104"/>
      <c r="FW84" s="104"/>
      <c r="FX84" s="104"/>
      <c r="FY84" s="104"/>
      <c r="FZ84" s="104"/>
      <c r="GA84" s="104"/>
      <c r="GB84" s="104"/>
      <c r="GC84" s="104"/>
      <c r="GD84" s="104"/>
      <c r="GE84" s="104"/>
      <c r="GF84" s="104"/>
      <c r="GG84" s="104"/>
      <c r="GH84" s="104"/>
      <c r="GI84" s="104"/>
      <c r="GJ84" s="104"/>
      <c r="GK84" s="104"/>
      <c r="GL84" s="104"/>
      <c r="GM84" s="104"/>
      <c r="GN84" s="104"/>
      <c r="GO84" s="104"/>
      <c r="GP84" s="104"/>
      <c r="GQ84" s="104"/>
      <c r="GR84" s="104"/>
      <c r="GS84" s="104"/>
      <c r="GT84" s="104"/>
      <c r="GU84" s="104"/>
      <c r="GV84" s="104"/>
      <c r="GW84" s="104"/>
      <c r="GX84" s="104"/>
      <c r="GY84" s="104"/>
      <c r="GZ84" s="104"/>
      <c r="HA84" s="104"/>
      <c r="HB84" s="104"/>
      <c r="HC84" s="104"/>
      <c r="HD84" s="104"/>
      <c r="HE84" s="104"/>
      <c r="HF84" s="104"/>
      <c r="HG84" s="104"/>
      <c r="HH84" s="104"/>
      <c r="HI84" s="104"/>
      <c r="HJ84" s="104"/>
      <c r="HK84" s="104"/>
      <c r="HL84" s="104"/>
      <c r="HM84" s="104"/>
      <c r="HN84" s="104"/>
      <c r="HO84" s="104"/>
      <c r="HP84" s="104"/>
      <c r="HQ84" s="104"/>
      <c r="HR84" s="104"/>
      <c r="HS84" s="104"/>
      <c r="HT84" s="104"/>
      <c r="HU84" s="104"/>
      <c r="HV84" s="104"/>
      <c r="HW84" s="104"/>
      <c r="HX84" s="104"/>
      <c r="HY84" s="104"/>
      <c r="HZ84" s="104"/>
      <c r="IA84" s="104"/>
      <c r="IB84" s="104"/>
      <c r="IC84" s="104"/>
      <c r="ID84" s="104"/>
      <c r="IE84" s="104"/>
      <c r="IF84" s="104"/>
      <c r="IG84" s="104"/>
      <c r="IH84" s="104"/>
      <c r="II84" s="104"/>
      <c r="IJ84" s="104"/>
      <c r="IK84" s="104"/>
      <c r="IL84" s="104"/>
      <c r="IM84" s="104"/>
      <c r="IN84" s="104"/>
      <c r="IO84" s="104"/>
      <c r="IP84" s="104"/>
      <c r="IQ84" s="104"/>
      <c r="IR84" s="104"/>
      <c r="IS84" s="104"/>
      <c r="IT84" s="104"/>
      <c r="IU84" s="104"/>
      <c r="IV84" s="104"/>
      <c r="IW84" s="104"/>
      <c r="IX84" s="104"/>
      <c r="IY84" s="104"/>
      <c r="IZ84" s="104"/>
      <c r="JA84" s="104"/>
      <c r="JB84" s="104"/>
      <c r="JC84" s="104"/>
      <c r="JD84" s="104"/>
      <c r="JE84" s="104"/>
      <c r="JF84" s="104"/>
      <c r="JG84" s="104"/>
      <c r="JH84" s="104"/>
      <c r="JI84" s="104"/>
      <c r="JJ84" s="104"/>
      <c r="JK84" s="104"/>
    </row>
    <row r="85" spans="1:271" s="91" customFormat="1" ht="18.75" customHeight="1" x14ac:dyDescent="0.25">
      <c r="A85" s="47" t="s">
        <v>116</v>
      </c>
      <c r="B85" s="112"/>
      <c r="C85" s="54"/>
      <c r="D85" s="54">
        <v>634800</v>
      </c>
      <c r="E85" s="54">
        <f>SUM(C85:D85)</f>
        <v>634800</v>
      </c>
      <c r="F85" s="54"/>
      <c r="G85" s="54">
        <v>634800</v>
      </c>
      <c r="H85" s="54">
        <f>SUM(F85:G85)</f>
        <v>634800</v>
      </c>
      <c r="I85" s="54"/>
      <c r="J85" s="54">
        <v>634800</v>
      </c>
      <c r="K85" s="54">
        <f>SUM(I85:J85)</f>
        <v>634800</v>
      </c>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c r="CB85" s="90"/>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c r="IW85" s="90"/>
      <c r="IX85" s="90"/>
      <c r="IY85" s="90"/>
      <c r="IZ85" s="90"/>
      <c r="JA85" s="90"/>
      <c r="JB85" s="90"/>
      <c r="JC85" s="90"/>
      <c r="JD85" s="90"/>
      <c r="JE85" s="90"/>
      <c r="JF85" s="90"/>
      <c r="JG85" s="90"/>
      <c r="JH85" s="90"/>
      <c r="JI85" s="90"/>
      <c r="JJ85" s="90"/>
      <c r="JK85" s="90"/>
    </row>
    <row r="86" spans="1:271" s="91" customFormat="1" ht="27" customHeight="1" x14ac:dyDescent="0.25">
      <c r="A86" s="148" t="s">
        <v>124</v>
      </c>
      <c r="B86" s="149" t="s">
        <v>518</v>
      </c>
      <c r="C86" s="150">
        <f>C87</f>
        <v>0</v>
      </c>
      <c r="D86" s="150">
        <f t="shared" ref="D86:K87" si="43">D87</f>
        <v>67534500</v>
      </c>
      <c r="E86" s="150">
        <f t="shared" si="43"/>
        <v>67534500</v>
      </c>
      <c r="F86" s="150">
        <f t="shared" si="43"/>
        <v>0</v>
      </c>
      <c r="G86" s="150">
        <f t="shared" si="43"/>
        <v>67377000</v>
      </c>
      <c r="H86" s="150">
        <f t="shared" si="43"/>
        <v>67377000</v>
      </c>
      <c r="I86" s="150">
        <f t="shared" si="43"/>
        <v>0</v>
      </c>
      <c r="J86" s="150">
        <f t="shared" si="43"/>
        <v>67376000</v>
      </c>
      <c r="K86" s="150">
        <f t="shared" si="43"/>
        <v>67376000</v>
      </c>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90"/>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c r="IW86" s="90"/>
      <c r="IX86" s="90"/>
      <c r="IY86" s="90"/>
      <c r="IZ86" s="90"/>
      <c r="JA86" s="90"/>
      <c r="JB86" s="90"/>
      <c r="JC86" s="90"/>
      <c r="JD86" s="90"/>
      <c r="JE86" s="90"/>
      <c r="JF86" s="90"/>
      <c r="JG86" s="90"/>
      <c r="JH86" s="90"/>
      <c r="JI86" s="90"/>
      <c r="JJ86" s="90"/>
      <c r="JK86" s="90"/>
    </row>
    <row r="87" spans="1:271" s="91" customFormat="1" ht="27" customHeight="1" x14ac:dyDescent="0.25">
      <c r="A87" s="111" t="s">
        <v>256</v>
      </c>
      <c r="B87" s="48" t="s">
        <v>519</v>
      </c>
      <c r="C87" s="54">
        <f>C88</f>
        <v>0</v>
      </c>
      <c r="D87" s="54">
        <f t="shared" si="43"/>
        <v>67534500</v>
      </c>
      <c r="E87" s="54">
        <f t="shared" si="43"/>
        <v>67534500</v>
      </c>
      <c r="F87" s="54">
        <f t="shared" si="43"/>
        <v>0</v>
      </c>
      <c r="G87" s="54">
        <f t="shared" si="43"/>
        <v>67377000</v>
      </c>
      <c r="H87" s="54">
        <f t="shared" si="43"/>
        <v>67377000</v>
      </c>
      <c r="I87" s="54">
        <f t="shared" si="43"/>
        <v>0</v>
      </c>
      <c r="J87" s="54">
        <f t="shared" si="43"/>
        <v>67376000</v>
      </c>
      <c r="K87" s="54">
        <f t="shared" si="43"/>
        <v>67376000</v>
      </c>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c r="IW87" s="90"/>
      <c r="IX87" s="90"/>
      <c r="IY87" s="90"/>
      <c r="IZ87" s="90"/>
      <c r="JA87" s="90"/>
      <c r="JB87" s="90"/>
      <c r="JC87" s="90"/>
      <c r="JD87" s="90"/>
      <c r="JE87" s="90"/>
      <c r="JF87" s="90"/>
      <c r="JG87" s="90"/>
      <c r="JH87" s="90"/>
      <c r="JI87" s="90"/>
      <c r="JJ87" s="90"/>
      <c r="JK87" s="90"/>
    </row>
    <row r="88" spans="1:271" s="91" customFormat="1" ht="27" customHeight="1" x14ac:dyDescent="0.25">
      <c r="A88" s="47" t="s">
        <v>120</v>
      </c>
      <c r="B88" s="112"/>
      <c r="C88" s="54"/>
      <c r="D88" s="54">
        <v>67534500</v>
      </c>
      <c r="E88" s="54">
        <f>SUM(C88:D88)</f>
        <v>67534500</v>
      </c>
      <c r="F88" s="54"/>
      <c r="G88" s="54">
        <v>67377000</v>
      </c>
      <c r="H88" s="54">
        <f>SUM(F88:G88)</f>
        <v>67377000</v>
      </c>
      <c r="I88" s="54"/>
      <c r="J88" s="54">
        <f>67376000</f>
        <v>67376000</v>
      </c>
      <c r="K88" s="54">
        <f>SUM(I88:J88)</f>
        <v>67376000</v>
      </c>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0"/>
      <c r="BY88" s="90"/>
      <c r="BZ88" s="90"/>
      <c r="CA88" s="90"/>
      <c r="CB88" s="90"/>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c r="IW88" s="90"/>
      <c r="IX88" s="90"/>
      <c r="IY88" s="90"/>
      <c r="IZ88" s="90"/>
      <c r="JA88" s="90"/>
      <c r="JB88" s="90"/>
      <c r="JC88" s="90"/>
      <c r="JD88" s="90"/>
      <c r="JE88" s="90"/>
      <c r="JF88" s="90"/>
      <c r="JG88" s="90"/>
      <c r="JH88" s="90"/>
      <c r="JI88" s="90"/>
      <c r="JJ88" s="90"/>
      <c r="JK88" s="90"/>
    </row>
    <row r="89" spans="1:271" s="91" customFormat="1" ht="33.75" customHeight="1" x14ac:dyDescent="0.25">
      <c r="A89" s="72" t="s">
        <v>947</v>
      </c>
      <c r="B89" s="73" t="s">
        <v>950</v>
      </c>
      <c r="C89" s="74">
        <f t="shared" ref="C89:D91" si="44">C90</f>
        <v>0</v>
      </c>
      <c r="D89" s="74">
        <f t="shared" si="44"/>
        <v>30000</v>
      </c>
      <c r="E89" s="74">
        <f>C89+D89</f>
        <v>30000</v>
      </c>
      <c r="F89" s="74">
        <f t="shared" ref="F89:G91" si="45">F90</f>
        <v>0</v>
      </c>
      <c r="G89" s="74">
        <f t="shared" si="45"/>
        <v>30000</v>
      </c>
      <c r="H89" s="74">
        <f>F89+G89</f>
        <v>30000</v>
      </c>
      <c r="I89" s="74">
        <f t="shared" ref="I89:J91" si="46">I90</f>
        <v>0</v>
      </c>
      <c r="J89" s="74">
        <f t="shared" si="46"/>
        <v>30000</v>
      </c>
      <c r="K89" s="74">
        <f>I89+J89</f>
        <v>30000</v>
      </c>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c r="IW89" s="90"/>
      <c r="IX89" s="90"/>
      <c r="IY89" s="90"/>
      <c r="IZ89" s="90"/>
      <c r="JA89" s="90"/>
      <c r="JB89" s="90"/>
      <c r="JC89" s="90"/>
      <c r="JD89" s="90"/>
      <c r="JE89" s="90"/>
      <c r="JF89" s="90"/>
      <c r="JG89" s="90"/>
      <c r="JH89" s="90"/>
      <c r="JI89" s="90"/>
      <c r="JJ89" s="90"/>
      <c r="JK89" s="90"/>
    </row>
    <row r="90" spans="1:271" s="91" customFormat="1" ht="51.75" customHeight="1" x14ac:dyDescent="0.25">
      <c r="A90" s="148" t="s">
        <v>861</v>
      </c>
      <c r="B90" s="149" t="s">
        <v>949</v>
      </c>
      <c r="C90" s="150">
        <f t="shared" si="44"/>
        <v>0</v>
      </c>
      <c r="D90" s="150">
        <f t="shared" si="44"/>
        <v>30000</v>
      </c>
      <c r="E90" s="150">
        <f>C90+D90</f>
        <v>30000</v>
      </c>
      <c r="F90" s="150">
        <f t="shared" si="45"/>
        <v>0</v>
      </c>
      <c r="G90" s="150">
        <f t="shared" si="45"/>
        <v>30000</v>
      </c>
      <c r="H90" s="150">
        <f>F90+G90</f>
        <v>30000</v>
      </c>
      <c r="I90" s="150">
        <f t="shared" si="46"/>
        <v>0</v>
      </c>
      <c r="J90" s="150">
        <f t="shared" si="46"/>
        <v>30000</v>
      </c>
      <c r="K90" s="150">
        <f>I90+J90</f>
        <v>30000</v>
      </c>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c r="IW90" s="90"/>
      <c r="IX90" s="90"/>
      <c r="IY90" s="90"/>
      <c r="IZ90" s="90"/>
      <c r="JA90" s="90"/>
      <c r="JB90" s="90"/>
      <c r="JC90" s="90"/>
      <c r="JD90" s="90"/>
      <c r="JE90" s="90"/>
      <c r="JF90" s="90"/>
      <c r="JG90" s="90"/>
      <c r="JH90" s="90"/>
      <c r="JI90" s="90"/>
      <c r="JJ90" s="90"/>
      <c r="JK90" s="90"/>
    </row>
    <row r="91" spans="1:271" s="91" customFormat="1" ht="27" customHeight="1" x14ac:dyDescent="0.25">
      <c r="A91" s="111" t="s">
        <v>236</v>
      </c>
      <c r="B91" s="48" t="s">
        <v>948</v>
      </c>
      <c r="C91" s="54">
        <f t="shared" si="44"/>
        <v>0</v>
      </c>
      <c r="D91" s="54">
        <f t="shared" si="44"/>
        <v>30000</v>
      </c>
      <c r="E91" s="54">
        <f>C91+D91</f>
        <v>30000</v>
      </c>
      <c r="F91" s="54">
        <f t="shared" si="45"/>
        <v>0</v>
      </c>
      <c r="G91" s="54">
        <f t="shared" si="45"/>
        <v>30000</v>
      </c>
      <c r="H91" s="54">
        <f>F91+G91</f>
        <v>30000</v>
      </c>
      <c r="I91" s="54">
        <f t="shared" si="46"/>
        <v>0</v>
      </c>
      <c r="J91" s="54">
        <f t="shared" si="46"/>
        <v>30000</v>
      </c>
      <c r="K91" s="54">
        <f>I91+J91</f>
        <v>30000</v>
      </c>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c r="IW91" s="90"/>
      <c r="IX91" s="90"/>
      <c r="IY91" s="90"/>
      <c r="IZ91" s="90"/>
      <c r="JA91" s="90"/>
      <c r="JB91" s="90"/>
      <c r="JC91" s="90"/>
      <c r="JD91" s="90"/>
      <c r="JE91" s="90"/>
      <c r="JF91" s="90"/>
      <c r="JG91" s="90"/>
      <c r="JH91" s="90"/>
      <c r="JI91" s="90"/>
      <c r="JJ91" s="90"/>
      <c r="JK91" s="90"/>
    </row>
    <row r="92" spans="1:271" s="91" customFormat="1" ht="27" customHeight="1" x14ac:dyDescent="0.25">
      <c r="A92" s="47" t="s">
        <v>115</v>
      </c>
      <c r="B92" s="48"/>
      <c r="C92" s="54"/>
      <c r="D92" s="54">
        <v>30000</v>
      </c>
      <c r="E92" s="54">
        <f>C92+D92</f>
        <v>30000</v>
      </c>
      <c r="F92" s="54"/>
      <c r="G92" s="54">
        <v>30000</v>
      </c>
      <c r="H92" s="54">
        <f>F92+G92</f>
        <v>30000</v>
      </c>
      <c r="I92" s="54"/>
      <c r="J92" s="54">
        <v>30000</v>
      </c>
      <c r="K92" s="54">
        <f>I92+J92</f>
        <v>30000</v>
      </c>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0"/>
      <c r="BU92" s="90"/>
      <c r="BV92" s="90"/>
      <c r="BW92" s="90"/>
      <c r="BX92" s="90"/>
      <c r="BY92" s="90"/>
      <c r="BZ92" s="90"/>
      <c r="CA92" s="90"/>
      <c r="CB92" s="90"/>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c r="IW92" s="90"/>
      <c r="IX92" s="90"/>
      <c r="IY92" s="90"/>
      <c r="IZ92" s="90"/>
      <c r="JA92" s="90"/>
      <c r="JB92" s="90"/>
      <c r="JC92" s="90"/>
      <c r="JD92" s="90"/>
      <c r="JE92" s="90"/>
      <c r="JF92" s="90"/>
      <c r="JG92" s="90"/>
      <c r="JH92" s="90"/>
      <c r="JI92" s="90"/>
      <c r="JJ92" s="90"/>
      <c r="JK92" s="90"/>
    </row>
    <row r="93" spans="1:271" ht="42.75" customHeight="1" x14ac:dyDescent="0.25">
      <c r="A93" s="5" t="s">
        <v>210</v>
      </c>
      <c r="B93" s="118" t="s">
        <v>282</v>
      </c>
      <c r="C93" s="53">
        <f>C94+C104</f>
        <v>101323300</v>
      </c>
      <c r="D93" s="53">
        <f t="shared" ref="D93:K93" si="47">D94+D104</f>
        <v>0</v>
      </c>
      <c r="E93" s="53">
        <f t="shared" si="47"/>
        <v>101323300</v>
      </c>
      <c r="F93" s="53">
        <f t="shared" si="47"/>
        <v>97646700</v>
      </c>
      <c r="G93" s="53">
        <f t="shared" si="47"/>
        <v>0</v>
      </c>
      <c r="H93" s="53">
        <f>H94+H104</f>
        <v>97646700</v>
      </c>
      <c r="I93" s="53">
        <f t="shared" si="47"/>
        <v>106987900</v>
      </c>
      <c r="J93" s="53">
        <f t="shared" si="47"/>
        <v>0</v>
      </c>
      <c r="K93" s="53">
        <f t="shared" si="47"/>
        <v>106987900</v>
      </c>
    </row>
    <row r="94" spans="1:271" s="14" customFormat="1" ht="31.5" x14ac:dyDescent="0.25">
      <c r="A94" s="119" t="s">
        <v>281</v>
      </c>
      <c r="B94" s="120" t="s">
        <v>307</v>
      </c>
      <c r="C94" s="121">
        <f>C95+C101</f>
        <v>63264200</v>
      </c>
      <c r="D94" s="121">
        <f t="shared" ref="D94:K94" si="48">D95+D101</f>
        <v>0</v>
      </c>
      <c r="E94" s="121">
        <f t="shared" si="48"/>
        <v>63264200</v>
      </c>
      <c r="F94" s="121">
        <f t="shared" si="48"/>
        <v>59681000</v>
      </c>
      <c r="G94" s="121">
        <f t="shared" si="48"/>
        <v>0</v>
      </c>
      <c r="H94" s="121">
        <f>H95+H101</f>
        <v>59681000</v>
      </c>
      <c r="I94" s="121">
        <f t="shared" si="48"/>
        <v>69084400</v>
      </c>
      <c r="J94" s="121">
        <f t="shared" si="48"/>
        <v>0</v>
      </c>
      <c r="K94" s="121">
        <f t="shared" si="48"/>
        <v>69084400</v>
      </c>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c r="IH94" s="13"/>
      <c r="II94" s="13"/>
      <c r="IJ94" s="13"/>
      <c r="IK94" s="13"/>
      <c r="IL94" s="13"/>
      <c r="IM94" s="13"/>
      <c r="IN94" s="13"/>
      <c r="IO94" s="13"/>
      <c r="IP94" s="13"/>
      <c r="IQ94" s="13"/>
      <c r="IR94" s="13"/>
      <c r="IS94" s="13"/>
      <c r="IT94" s="13"/>
      <c r="IU94" s="13"/>
      <c r="IV94" s="13"/>
      <c r="IW94" s="13"/>
      <c r="IX94" s="13"/>
      <c r="IY94" s="13"/>
      <c r="IZ94" s="13"/>
      <c r="JA94" s="13"/>
      <c r="JB94" s="13"/>
      <c r="JC94" s="13"/>
      <c r="JD94" s="13"/>
      <c r="JE94" s="13"/>
      <c r="JF94" s="13"/>
      <c r="JG94" s="13"/>
      <c r="JH94" s="13"/>
      <c r="JI94" s="13"/>
      <c r="JJ94" s="13"/>
      <c r="JK94" s="13"/>
    </row>
    <row r="95" spans="1:271" s="103" customFormat="1" ht="63" x14ac:dyDescent="0.25">
      <c r="A95" s="152" t="s">
        <v>469</v>
      </c>
      <c r="B95" s="149" t="s">
        <v>299</v>
      </c>
      <c r="C95" s="150">
        <f>C96+C99</f>
        <v>23442400</v>
      </c>
      <c r="D95" s="150">
        <f t="shared" ref="D95:K95" si="49">D96+D99</f>
        <v>0</v>
      </c>
      <c r="E95" s="150">
        <f t="shared" si="49"/>
        <v>23442400</v>
      </c>
      <c r="F95" s="150">
        <f t="shared" si="49"/>
        <v>21669300</v>
      </c>
      <c r="G95" s="150">
        <f t="shared" si="49"/>
        <v>0</v>
      </c>
      <c r="H95" s="150">
        <f>H96+H99</f>
        <v>21669300</v>
      </c>
      <c r="I95" s="150">
        <f t="shared" si="49"/>
        <v>22022200</v>
      </c>
      <c r="J95" s="150">
        <f t="shared" si="49"/>
        <v>0</v>
      </c>
      <c r="K95" s="150">
        <f t="shared" si="49"/>
        <v>22022200</v>
      </c>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2"/>
      <c r="DI95" s="102"/>
      <c r="DJ95" s="102"/>
      <c r="DK95" s="102"/>
      <c r="DL95" s="102"/>
      <c r="DM95" s="102"/>
      <c r="DN95" s="102"/>
      <c r="DO95" s="102"/>
      <c r="DP95" s="102"/>
      <c r="DQ95" s="102"/>
      <c r="DR95" s="102"/>
      <c r="DS95" s="102"/>
      <c r="DT95" s="102"/>
      <c r="DU95" s="102"/>
      <c r="DV95" s="102"/>
      <c r="DW95" s="102"/>
      <c r="DX95" s="102"/>
      <c r="DY95" s="102"/>
      <c r="DZ95" s="102"/>
      <c r="EA95" s="102"/>
      <c r="EB95" s="102"/>
      <c r="EC95" s="102"/>
      <c r="ED95" s="102"/>
      <c r="EE95" s="102"/>
      <c r="EF95" s="102"/>
      <c r="EG95" s="102"/>
      <c r="EH95" s="102"/>
      <c r="EI95" s="102"/>
      <c r="EJ95" s="102"/>
      <c r="EK95" s="102"/>
      <c r="EL95" s="102"/>
      <c r="EM95" s="102"/>
      <c r="EN95" s="102"/>
      <c r="EO95" s="102"/>
      <c r="EP95" s="102"/>
      <c r="EQ95" s="102"/>
      <c r="ER95" s="102"/>
      <c r="ES95" s="102"/>
      <c r="ET95" s="102"/>
      <c r="EU95" s="102"/>
      <c r="EV95" s="102"/>
      <c r="EW95" s="102"/>
      <c r="EX95" s="102"/>
      <c r="EY95" s="102"/>
      <c r="EZ95" s="102"/>
      <c r="FA95" s="102"/>
      <c r="FB95" s="102"/>
      <c r="FC95" s="102"/>
      <c r="FD95" s="102"/>
      <c r="FE95" s="102"/>
      <c r="FF95" s="102"/>
      <c r="FG95" s="102"/>
      <c r="FH95" s="102"/>
      <c r="FI95" s="102"/>
      <c r="FJ95" s="102"/>
      <c r="FK95" s="102"/>
      <c r="FL95" s="102"/>
      <c r="FM95" s="102"/>
      <c r="FN95" s="102"/>
      <c r="FO95" s="102"/>
      <c r="FP95" s="102"/>
      <c r="FQ95" s="102"/>
      <c r="FR95" s="102"/>
      <c r="FS95" s="102"/>
      <c r="FT95" s="102"/>
      <c r="FU95" s="102"/>
      <c r="FV95" s="102"/>
      <c r="FW95" s="102"/>
      <c r="FX95" s="102"/>
      <c r="FY95" s="102"/>
      <c r="FZ95" s="102"/>
      <c r="GA95" s="102"/>
      <c r="GB95" s="102"/>
      <c r="GC95" s="102"/>
      <c r="GD95" s="102"/>
      <c r="GE95" s="102"/>
      <c r="GF95" s="102"/>
      <c r="GG95" s="102"/>
      <c r="GH95" s="102"/>
      <c r="GI95" s="102"/>
      <c r="GJ95" s="102"/>
      <c r="GK95" s="102"/>
      <c r="GL95" s="102"/>
      <c r="GM95" s="102"/>
      <c r="GN95" s="102"/>
      <c r="GO95" s="102"/>
      <c r="GP95" s="102"/>
      <c r="GQ95" s="102"/>
      <c r="GR95" s="102"/>
      <c r="GS95" s="102"/>
      <c r="GT95" s="102"/>
      <c r="GU95" s="102"/>
      <c r="GV95" s="102"/>
      <c r="GW95" s="102"/>
      <c r="GX95" s="102"/>
      <c r="GY95" s="102"/>
      <c r="GZ95" s="102"/>
      <c r="HA95" s="102"/>
      <c r="HB95" s="102"/>
      <c r="HC95" s="102"/>
      <c r="HD95" s="102"/>
      <c r="HE95" s="102"/>
      <c r="HF95" s="102"/>
      <c r="HG95" s="102"/>
      <c r="HH95" s="102"/>
      <c r="HI95" s="102"/>
      <c r="HJ95" s="102"/>
      <c r="HK95" s="102"/>
      <c r="HL95" s="102"/>
      <c r="HM95" s="102"/>
      <c r="HN95" s="102"/>
      <c r="HO95" s="102"/>
      <c r="HP95" s="102"/>
      <c r="HQ95" s="102"/>
      <c r="HR95" s="102"/>
      <c r="HS95" s="102"/>
      <c r="HT95" s="102"/>
      <c r="HU95" s="102"/>
      <c r="HV95" s="102"/>
      <c r="HW95" s="102"/>
      <c r="HX95" s="102"/>
      <c r="HY95" s="102"/>
      <c r="HZ95" s="102"/>
      <c r="IA95" s="102"/>
      <c r="IB95" s="102"/>
      <c r="IC95" s="102"/>
      <c r="ID95" s="102"/>
      <c r="IE95" s="102"/>
      <c r="IF95" s="102"/>
      <c r="IG95" s="102"/>
      <c r="IH95" s="102"/>
      <c r="II95" s="102"/>
      <c r="IJ95" s="102"/>
      <c r="IK95" s="102"/>
      <c r="IL95" s="102"/>
      <c r="IM95" s="102"/>
      <c r="IN95" s="102"/>
      <c r="IO95" s="102"/>
      <c r="IP95" s="102"/>
      <c r="IQ95" s="102"/>
      <c r="IR95" s="102"/>
      <c r="IS95" s="102"/>
      <c r="IT95" s="102"/>
      <c r="IU95" s="102"/>
      <c r="IV95" s="102"/>
      <c r="IW95" s="102"/>
      <c r="IX95" s="102"/>
      <c r="IY95" s="102"/>
      <c r="IZ95" s="102"/>
      <c r="JA95" s="102"/>
      <c r="JB95" s="102"/>
      <c r="JC95" s="102"/>
      <c r="JD95" s="102"/>
      <c r="JE95" s="102"/>
      <c r="JF95" s="102"/>
      <c r="JG95" s="102"/>
      <c r="JH95" s="102"/>
      <c r="JI95" s="102"/>
      <c r="JJ95" s="102"/>
      <c r="JK95" s="102"/>
    </row>
    <row r="96" spans="1:271" s="14" customFormat="1" ht="69.75" customHeight="1" x14ac:dyDescent="0.25">
      <c r="A96" s="114" t="s">
        <v>292</v>
      </c>
      <c r="B96" s="48" t="s">
        <v>300</v>
      </c>
      <c r="C96" s="51">
        <f>C97+C98</f>
        <v>23442400</v>
      </c>
      <c r="D96" s="51">
        <f t="shared" ref="D96:K96" si="50">D97+D98</f>
        <v>0</v>
      </c>
      <c r="E96" s="51">
        <f t="shared" si="50"/>
        <v>23442400</v>
      </c>
      <c r="F96" s="51">
        <f t="shared" si="50"/>
        <v>21669300</v>
      </c>
      <c r="G96" s="51">
        <f t="shared" si="50"/>
        <v>0</v>
      </c>
      <c r="H96" s="51">
        <f t="shared" si="50"/>
        <v>21669300</v>
      </c>
      <c r="I96" s="51">
        <f t="shared" si="50"/>
        <v>22022200</v>
      </c>
      <c r="J96" s="51">
        <f t="shared" si="50"/>
        <v>0</v>
      </c>
      <c r="K96" s="51">
        <f t="shared" si="50"/>
        <v>22022200</v>
      </c>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c r="IA96" s="13"/>
      <c r="IB96" s="13"/>
      <c r="IC96" s="13"/>
      <c r="ID96" s="13"/>
      <c r="IE96" s="13"/>
      <c r="IF96" s="13"/>
      <c r="IG96" s="13"/>
      <c r="IH96" s="13"/>
      <c r="II96" s="13"/>
      <c r="IJ96" s="13"/>
      <c r="IK96" s="13"/>
      <c r="IL96" s="13"/>
      <c r="IM96" s="13"/>
      <c r="IN96" s="13"/>
      <c r="IO96" s="13"/>
      <c r="IP96" s="13"/>
      <c r="IQ96" s="13"/>
      <c r="IR96" s="13"/>
      <c r="IS96" s="13"/>
      <c r="IT96" s="13"/>
      <c r="IU96" s="13"/>
      <c r="IV96" s="13"/>
      <c r="IW96" s="13"/>
      <c r="IX96" s="13"/>
      <c r="IY96" s="13"/>
      <c r="IZ96" s="13"/>
      <c r="JA96" s="13"/>
      <c r="JB96" s="13"/>
      <c r="JC96" s="13"/>
      <c r="JD96" s="13"/>
      <c r="JE96" s="13"/>
      <c r="JF96" s="13"/>
      <c r="JG96" s="13"/>
      <c r="JH96" s="13"/>
      <c r="JI96" s="13"/>
      <c r="JJ96" s="13"/>
      <c r="JK96" s="13"/>
    </row>
    <row r="97" spans="1:271" s="93" customFormat="1" x14ac:dyDescent="0.25">
      <c r="A97" s="47" t="s">
        <v>946</v>
      </c>
      <c r="B97" s="112"/>
      <c r="C97" s="51">
        <v>22752800</v>
      </c>
      <c r="D97" s="51"/>
      <c r="E97" s="51">
        <f>C97+D97</f>
        <v>22752800</v>
      </c>
      <c r="F97" s="51">
        <v>21669300</v>
      </c>
      <c r="G97" s="51"/>
      <c r="H97" s="51">
        <f>F97+G97</f>
        <v>21669300</v>
      </c>
      <c r="I97" s="51">
        <v>21170900</v>
      </c>
      <c r="J97" s="51"/>
      <c r="K97" s="51">
        <f>I97+J97</f>
        <v>21170900</v>
      </c>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2"/>
      <c r="DA97" s="92"/>
      <c r="DB97" s="92"/>
      <c r="DC97" s="92"/>
      <c r="DD97" s="92"/>
      <c r="DE97" s="92"/>
      <c r="DF97" s="92"/>
      <c r="DG97" s="92"/>
      <c r="DH97" s="92"/>
      <c r="DI97" s="92"/>
      <c r="DJ97" s="92"/>
      <c r="DK97" s="92"/>
      <c r="DL97" s="92"/>
      <c r="DM97" s="92"/>
      <c r="DN97" s="92"/>
      <c r="DO97" s="92"/>
      <c r="DP97" s="92"/>
      <c r="DQ97" s="92"/>
      <c r="DR97" s="92"/>
      <c r="DS97" s="92"/>
      <c r="DT97" s="92"/>
      <c r="DU97" s="92"/>
      <c r="DV97" s="92"/>
      <c r="DW97" s="92"/>
      <c r="DX97" s="92"/>
      <c r="DY97" s="92"/>
      <c r="DZ97" s="92"/>
      <c r="EA97" s="92"/>
      <c r="EB97" s="92"/>
      <c r="EC97" s="92"/>
      <c r="ED97" s="92"/>
      <c r="EE97" s="92"/>
      <c r="EF97" s="92"/>
      <c r="EG97" s="92"/>
      <c r="EH97" s="92"/>
      <c r="EI97" s="92"/>
      <c r="EJ97" s="92"/>
      <c r="EK97" s="92"/>
      <c r="EL97" s="92"/>
      <c r="EM97" s="92"/>
      <c r="EN97" s="92"/>
      <c r="EO97" s="92"/>
      <c r="EP97" s="92"/>
      <c r="EQ97" s="92"/>
      <c r="ER97" s="92"/>
      <c r="ES97" s="92"/>
      <c r="ET97" s="92"/>
      <c r="EU97" s="92"/>
      <c r="EV97" s="92"/>
      <c r="EW97" s="92"/>
      <c r="EX97" s="92"/>
      <c r="EY97" s="92"/>
      <c r="EZ97" s="92"/>
      <c r="FA97" s="92"/>
      <c r="FB97" s="92"/>
      <c r="FC97" s="92"/>
      <c r="FD97" s="92"/>
      <c r="FE97" s="92"/>
      <c r="FF97" s="92"/>
      <c r="FG97" s="92"/>
      <c r="FH97" s="92"/>
      <c r="FI97" s="92"/>
      <c r="FJ97" s="92"/>
      <c r="FK97" s="92"/>
      <c r="FL97" s="92"/>
      <c r="FM97" s="92"/>
      <c r="FN97" s="92"/>
      <c r="FO97" s="92"/>
      <c r="FP97" s="92"/>
      <c r="FQ97" s="92"/>
      <c r="FR97" s="92"/>
      <c r="FS97" s="92"/>
      <c r="FT97" s="92"/>
      <c r="FU97" s="92"/>
      <c r="FV97" s="92"/>
      <c r="FW97" s="92"/>
      <c r="FX97" s="92"/>
      <c r="FY97" s="92"/>
      <c r="FZ97" s="92"/>
      <c r="GA97" s="92"/>
      <c r="GB97" s="92"/>
      <c r="GC97" s="92"/>
      <c r="GD97" s="92"/>
      <c r="GE97" s="92"/>
      <c r="GF97" s="92"/>
      <c r="GG97" s="92"/>
      <c r="GH97" s="92"/>
      <c r="GI97" s="92"/>
      <c r="GJ97" s="92"/>
      <c r="GK97" s="92"/>
      <c r="GL97" s="92"/>
      <c r="GM97" s="92"/>
      <c r="GN97" s="92"/>
      <c r="GO97" s="92"/>
      <c r="GP97" s="92"/>
      <c r="GQ97" s="92"/>
      <c r="GR97" s="92"/>
      <c r="GS97" s="92"/>
      <c r="GT97" s="92"/>
      <c r="GU97" s="92"/>
      <c r="GV97" s="92"/>
      <c r="GW97" s="92"/>
      <c r="GX97" s="92"/>
      <c r="GY97" s="92"/>
      <c r="GZ97" s="92"/>
      <c r="HA97" s="92"/>
      <c r="HB97" s="92"/>
      <c r="HC97" s="92"/>
      <c r="HD97" s="92"/>
      <c r="HE97" s="92"/>
      <c r="HF97" s="92"/>
      <c r="HG97" s="92"/>
      <c r="HH97" s="92"/>
      <c r="HI97" s="92"/>
      <c r="HJ97" s="92"/>
      <c r="HK97" s="92"/>
      <c r="HL97" s="92"/>
      <c r="HM97" s="92"/>
      <c r="HN97" s="92"/>
      <c r="HO97" s="92"/>
      <c r="HP97" s="92"/>
      <c r="HQ97" s="92"/>
      <c r="HR97" s="92"/>
      <c r="HS97" s="92"/>
      <c r="HT97" s="92"/>
      <c r="HU97" s="92"/>
      <c r="HV97" s="92"/>
      <c r="HW97" s="92"/>
      <c r="HX97" s="92"/>
      <c r="HY97" s="92"/>
      <c r="HZ97" s="92"/>
      <c r="IA97" s="92"/>
      <c r="IB97" s="92"/>
      <c r="IC97" s="92"/>
      <c r="ID97" s="92"/>
      <c r="IE97" s="92"/>
      <c r="IF97" s="92"/>
      <c r="IG97" s="92"/>
      <c r="IH97" s="92"/>
      <c r="II97" s="92"/>
      <c r="IJ97" s="92"/>
      <c r="IK97" s="92"/>
      <c r="IL97" s="92"/>
      <c r="IM97" s="92"/>
      <c r="IN97" s="92"/>
      <c r="IO97" s="92"/>
      <c r="IP97" s="92"/>
      <c r="IQ97" s="92"/>
      <c r="IR97" s="92"/>
      <c r="IS97" s="92"/>
      <c r="IT97" s="92"/>
      <c r="IU97" s="92"/>
      <c r="IV97" s="92"/>
      <c r="IW97" s="92"/>
      <c r="IX97" s="92"/>
      <c r="IY97" s="92"/>
      <c r="IZ97" s="92"/>
      <c r="JA97" s="92"/>
      <c r="JB97" s="92"/>
      <c r="JC97" s="92"/>
      <c r="JD97" s="92"/>
      <c r="JE97" s="92"/>
      <c r="JF97" s="92"/>
      <c r="JG97" s="92"/>
      <c r="JH97" s="92"/>
      <c r="JI97" s="92"/>
      <c r="JJ97" s="92"/>
      <c r="JK97" s="92"/>
    </row>
    <row r="98" spans="1:271" s="93" customFormat="1" x14ac:dyDescent="0.25">
      <c r="A98" s="47" t="s">
        <v>28</v>
      </c>
      <c r="B98" s="112"/>
      <c r="C98" s="51">
        <v>689600</v>
      </c>
      <c r="D98" s="51"/>
      <c r="E98" s="51">
        <f>C98+D98</f>
        <v>689600</v>
      </c>
      <c r="F98" s="51"/>
      <c r="G98" s="51"/>
      <c r="H98" s="51">
        <f>F98+G98</f>
        <v>0</v>
      </c>
      <c r="I98" s="51">
        <v>851300</v>
      </c>
      <c r="J98" s="51"/>
      <c r="K98" s="51">
        <f>I98+J98</f>
        <v>851300</v>
      </c>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2"/>
      <c r="CD98" s="92"/>
      <c r="CE98" s="92"/>
      <c r="CF98" s="92"/>
      <c r="CG98" s="92"/>
      <c r="CH98" s="92"/>
      <c r="CI98" s="92"/>
      <c r="CJ98" s="92"/>
      <c r="CK98" s="92"/>
      <c r="CL98" s="92"/>
      <c r="CM98" s="92"/>
      <c r="CN98" s="92"/>
      <c r="CO98" s="92"/>
      <c r="CP98" s="92"/>
      <c r="CQ98" s="92"/>
      <c r="CR98" s="92"/>
      <c r="CS98" s="92"/>
      <c r="CT98" s="92"/>
      <c r="CU98" s="92"/>
      <c r="CV98" s="92"/>
      <c r="CW98" s="92"/>
      <c r="CX98" s="92"/>
      <c r="CY98" s="92"/>
      <c r="CZ98" s="92"/>
      <c r="DA98" s="92"/>
      <c r="DB98" s="92"/>
      <c r="DC98" s="92"/>
      <c r="DD98" s="92"/>
      <c r="DE98" s="92"/>
      <c r="DF98" s="92"/>
      <c r="DG98" s="92"/>
      <c r="DH98" s="92"/>
      <c r="DI98" s="92"/>
      <c r="DJ98" s="92"/>
      <c r="DK98" s="92"/>
      <c r="DL98" s="92"/>
      <c r="DM98" s="92"/>
      <c r="DN98" s="92"/>
      <c r="DO98" s="92"/>
      <c r="DP98" s="92"/>
      <c r="DQ98" s="92"/>
      <c r="DR98" s="92"/>
      <c r="DS98" s="92"/>
      <c r="DT98" s="92"/>
      <c r="DU98" s="92"/>
      <c r="DV98" s="92"/>
      <c r="DW98" s="92"/>
      <c r="DX98" s="92"/>
      <c r="DY98" s="92"/>
      <c r="DZ98" s="92"/>
      <c r="EA98" s="92"/>
      <c r="EB98" s="92"/>
      <c r="EC98" s="92"/>
      <c r="ED98" s="92"/>
      <c r="EE98" s="92"/>
      <c r="EF98" s="92"/>
      <c r="EG98" s="92"/>
      <c r="EH98" s="92"/>
      <c r="EI98" s="92"/>
      <c r="EJ98" s="92"/>
      <c r="EK98" s="92"/>
      <c r="EL98" s="92"/>
      <c r="EM98" s="92"/>
      <c r="EN98" s="92"/>
      <c r="EO98" s="92"/>
      <c r="EP98" s="92"/>
      <c r="EQ98" s="92"/>
      <c r="ER98" s="92"/>
      <c r="ES98" s="92"/>
      <c r="ET98" s="92"/>
      <c r="EU98" s="92"/>
      <c r="EV98" s="92"/>
      <c r="EW98" s="92"/>
      <c r="EX98" s="92"/>
      <c r="EY98" s="92"/>
      <c r="EZ98" s="92"/>
      <c r="FA98" s="92"/>
      <c r="FB98" s="92"/>
      <c r="FC98" s="92"/>
      <c r="FD98" s="92"/>
      <c r="FE98" s="92"/>
      <c r="FF98" s="92"/>
      <c r="FG98" s="92"/>
      <c r="FH98" s="92"/>
      <c r="FI98" s="92"/>
      <c r="FJ98" s="92"/>
      <c r="FK98" s="92"/>
      <c r="FL98" s="92"/>
      <c r="FM98" s="92"/>
      <c r="FN98" s="92"/>
      <c r="FO98" s="92"/>
      <c r="FP98" s="92"/>
      <c r="FQ98" s="92"/>
      <c r="FR98" s="92"/>
      <c r="FS98" s="92"/>
      <c r="FT98" s="92"/>
      <c r="FU98" s="92"/>
      <c r="FV98" s="92"/>
      <c r="FW98" s="92"/>
      <c r="FX98" s="92"/>
      <c r="FY98" s="92"/>
      <c r="FZ98" s="92"/>
      <c r="GA98" s="92"/>
      <c r="GB98" s="92"/>
      <c r="GC98" s="92"/>
      <c r="GD98" s="92"/>
      <c r="GE98" s="92"/>
      <c r="GF98" s="92"/>
      <c r="GG98" s="92"/>
      <c r="GH98" s="92"/>
      <c r="GI98" s="92"/>
      <c r="GJ98" s="92"/>
      <c r="GK98" s="92"/>
      <c r="GL98" s="92"/>
      <c r="GM98" s="92"/>
      <c r="GN98" s="92"/>
      <c r="GO98" s="92"/>
      <c r="GP98" s="92"/>
      <c r="GQ98" s="92"/>
      <c r="GR98" s="92"/>
      <c r="GS98" s="92"/>
      <c r="GT98" s="92"/>
      <c r="GU98" s="92"/>
      <c r="GV98" s="92"/>
      <c r="GW98" s="92"/>
      <c r="GX98" s="92"/>
      <c r="GY98" s="92"/>
      <c r="GZ98" s="92"/>
      <c r="HA98" s="92"/>
      <c r="HB98" s="92"/>
      <c r="HC98" s="92"/>
      <c r="HD98" s="92"/>
      <c r="HE98" s="92"/>
      <c r="HF98" s="92"/>
      <c r="HG98" s="92"/>
      <c r="HH98" s="92"/>
      <c r="HI98" s="92"/>
      <c r="HJ98" s="92"/>
      <c r="HK98" s="92"/>
      <c r="HL98" s="92"/>
      <c r="HM98" s="92"/>
      <c r="HN98" s="92"/>
      <c r="HO98" s="92"/>
      <c r="HP98" s="92"/>
      <c r="HQ98" s="92"/>
      <c r="HR98" s="92"/>
      <c r="HS98" s="92"/>
      <c r="HT98" s="92"/>
      <c r="HU98" s="92"/>
      <c r="HV98" s="92"/>
      <c r="HW98" s="92"/>
      <c r="HX98" s="92"/>
      <c r="HY98" s="92"/>
      <c r="HZ98" s="92"/>
      <c r="IA98" s="92"/>
      <c r="IB98" s="92"/>
      <c r="IC98" s="92"/>
      <c r="ID98" s="92"/>
      <c r="IE98" s="92"/>
      <c r="IF98" s="92"/>
      <c r="IG98" s="92"/>
      <c r="IH98" s="92"/>
      <c r="II98" s="92"/>
      <c r="IJ98" s="92"/>
      <c r="IK98" s="92"/>
      <c r="IL98" s="92"/>
      <c r="IM98" s="92"/>
      <c r="IN98" s="92"/>
      <c r="IO98" s="92"/>
      <c r="IP98" s="92"/>
      <c r="IQ98" s="92"/>
      <c r="IR98" s="92"/>
      <c r="IS98" s="92"/>
      <c r="IT98" s="92"/>
      <c r="IU98" s="92"/>
      <c r="IV98" s="92"/>
      <c r="IW98" s="92"/>
      <c r="IX98" s="92"/>
      <c r="IY98" s="92"/>
      <c r="IZ98" s="92"/>
      <c r="JA98" s="92"/>
      <c r="JB98" s="92"/>
      <c r="JC98" s="92"/>
      <c r="JD98" s="92"/>
      <c r="JE98" s="92"/>
      <c r="JF98" s="92"/>
      <c r="JG98" s="92"/>
      <c r="JH98" s="92"/>
      <c r="JI98" s="92"/>
      <c r="JJ98" s="92"/>
      <c r="JK98" s="92"/>
    </row>
    <row r="99" spans="1:271" s="14" customFormat="1" ht="63" x14ac:dyDescent="0.25">
      <c r="A99" s="114" t="s">
        <v>293</v>
      </c>
      <c r="B99" s="112" t="s">
        <v>301</v>
      </c>
      <c r="C99" s="51">
        <f>C100</f>
        <v>0</v>
      </c>
      <c r="D99" s="51">
        <f t="shared" ref="D99:K99" si="51">D100</f>
        <v>0</v>
      </c>
      <c r="E99" s="51">
        <f t="shared" si="51"/>
        <v>0</v>
      </c>
      <c r="F99" s="51">
        <f t="shared" si="51"/>
        <v>0</v>
      </c>
      <c r="G99" s="51">
        <f t="shared" si="51"/>
        <v>0</v>
      </c>
      <c r="H99" s="51">
        <f t="shared" si="51"/>
        <v>0</v>
      </c>
      <c r="I99" s="51">
        <f t="shared" si="51"/>
        <v>0</v>
      </c>
      <c r="J99" s="51">
        <f t="shared" si="51"/>
        <v>0</v>
      </c>
      <c r="K99" s="51">
        <f t="shared" si="51"/>
        <v>0</v>
      </c>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c r="ID99" s="13"/>
      <c r="IE99" s="13"/>
      <c r="IF99" s="13"/>
      <c r="IG99" s="13"/>
      <c r="IH99" s="13"/>
      <c r="II99" s="13"/>
      <c r="IJ99" s="13"/>
      <c r="IK99" s="13"/>
      <c r="IL99" s="13"/>
      <c r="IM99" s="13"/>
      <c r="IN99" s="13"/>
      <c r="IO99" s="13"/>
      <c r="IP99" s="13"/>
      <c r="IQ99" s="13"/>
      <c r="IR99" s="13"/>
      <c r="IS99" s="13"/>
      <c r="IT99" s="13"/>
      <c r="IU99" s="13"/>
      <c r="IV99" s="13"/>
      <c r="IW99" s="13"/>
      <c r="IX99" s="13"/>
      <c r="IY99" s="13"/>
      <c r="IZ99" s="13"/>
      <c r="JA99" s="13"/>
      <c r="JB99" s="13"/>
      <c r="JC99" s="13"/>
      <c r="JD99" s="13"/>
      <c r="JE99" s="13"/>
      <c r="JF99" s="13"/>
      <c r="JG99" s="13"/>
      <c r="JH99" s="13"/>
      <c r="JI99" s="13"/>
      <c r="JJ99" s="13"/>
      <c r="JK99" s="13"/>
    </row>
    <row r="100" spans="1:271" s="93" customFormat="1" x14ac:dyDescent="0.25">
      <c r="A100" s="47" t="s">
        <v>946</v>
      </c>
      <c r="B100" s="112"/>
      <c r="C100" s="51"/>
      <c r="D100" s="51"/>
      <c r="E100" s="51">
        <f>C100+D100</f>
        <v>0</v>
      </c>
      <c r="F100" s="51"/>
      <c r="G100" s="51"/>
      <c r="H100" s="51">
        <f>F100+G100</f>
        <v>0</v>
      </c>
      <c r="I100" s="51"/>
      <c r="J100" s="51"/>
      <c r="K100" s="51">
        <f>I100+J100</f>
        <v>0</v>
      </c>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2"/>
      <c r="DA100" s="92"/>
      <c r="DB100" s="92"/>
      <c r="DC100" s="92"/>
      <c r="DD100" s="92"/>
      <c r="DE100" s="92"/>
      <c r="DF100" s="92"/>
      <c r="DG100" s="92"/>
      <c r="DH100" s="92"/>
      <c r="DI100" s="92"/>
      <c r="DJ100" s="92"/>
      <c r="DK100" s="92"/>
      <c r="DL100" s="92"/>
      <c r="DM100" s="92"/>
      <c r="DN100" s="92"/>
      <c r="DO100" s="92"/>
      <c r="DP100" s="92"/>
      <c r="DQ100" s="92"/>
      <c r="DR100" s="92"/>
      <c r="DS100" s="92"/>
      <c r="DT100" s="92"/>
      <c r="DU100" s="92"/>
      <c r="DV100" s="92"/>
      <c r="DW100" s="92"/>
      <c r="DX100" s="92"/>
      <c r="DY100" s="92"/>
      <c r="DZ100" s="92"/>
      <c r="EA100" s="92"/>
      <c r="EB100" s="92"/>
      <c r="EC100" s="92"/>
      <c r="ED100" s="92"/>
      <c r="EE100" s="92"/>
      <c r="EF100" s="92"/>
      <c r="EG100" s="92"/>
      <c r="EH100" s="92"/>
      <c r="EI100" s="92"/>
      <c r="EJ100" s="92"/>
      <c r="EK100" s="92"/>
      <c r="EL100" s="92"/>
      <c r="EM100" s="92"/>
      <c r="EN100" s="92"/>
      <c r="EO100" s="92"/>
      <c r="EP100" s="92"/>
      <c r="EQ100" s="92"/>
      <c r="ER100" s="92"/>
      <c r="ES100" s="92"/>
      <c r="ET100" s="92"/>
      <c r="EU100" s="92"/>
      <c r="EV100" s="92"/>
      <c r="EW100" s="92"/>
      <c r="EX100" s="92"/>
      <c r="EY100" s="92"/>
      <c r="EZ100" s="92"/>
      <c r="FA100" s="92"/>
      <c r="FB100" s="92"/>
      <c r="FC100" s="92"/>
      <c r="FD100" s="92"/>
      <c r="FE100" s="92"/>
      <c r="FF100" s="92"/>
      <c r="FG100" s="92"/>
      <c r="FH100" s="92"/>
      <c r="FI100" s="92"/>
      <c r="FJ100" s="92"/>
      <c r="FK100" s="92"/>
      <c r="FL100" s="92"/>
      <c r="FM100" s="92"/>
      <c r="FN100" s="92"/>
      <c r="FO100" s="92"/>
      <c r="FP100" s="92"/>
      <c r="FQ100" s="92"/>
      <c r="FR100" s="92"/>
      <c r="FS100" s="92"/>
      <c r="FT100" s="92"/>
      <c r="FU100" s="92"/>
      <c r="FV100" s="92"/>
      <c r="FW100" s="92"/>
      <c r="FX100" s="92"/>
      <c r="FY100" s="92"/>
      <c r="FZ100" s="92"/>
      <c r="GA100" s="92"/>
      <c r="GB100" s="92"/>
      <c r="GC100" s="92"/>
      <c r="GD100" s="92"/>
      <c r="GE100" s="92"/>
      <c r="GF100" s="92"/>
      <c r="GG100" s="92"/>
      <c r="GH100" s="92"/>
      <c r="GI100" s="92"/>
      <c r="GJ100" s="92"/>
      <c r="GK100" s="92"/>
      <c r="GL100" s="92"/>
      <c r="GM100" s="92"/>
      <c r="GN100" s="92"/>
      <c r="GO100" s="92"/>
      <c r="GP100" s="92"/>
      <c r="GQ100" s="92"/>
      <c r="GR100" s="92"/>
      <c r="GS100" s="92"/>
      <c r="GT100" s="92"/>
      <c r="GU100" s="92"/>
      <c r="GV100" s="92"/>
      <c r="GW100" s="92"/>
      <c r="GX100" s="92"/>
      <c r="GY100" s="92"/>
      <c r="GZ100" s="92"/>
      <c r="HA100" s="92"/>
      <c r="HB100" s="92"/>
      <c r="HC100" s="92"/>
      <c r="HD100" s="92"/>
      <c r="HE100" s="92"/>
      <c r="HF100" s="92"/>
      <c r="HG100" s="92"/>
      <c r="HH100" s="92"/>
      <c r="HI100" s="92"/>
      <c r="HJ100" s="92"/>
      <c r="HK100" s="92"/>
      <c r="HL100" s="92"/>
      <c r="HM100" s="92"/>
      <c r="HN100" s="92"/>
      <c r="HO100" s="92"/>
      <c r="HP100" s="92"/>
      <c r="HQ100" s="92"/>
      <c r="HR100" s="92"/>
      <c r="HS100" s="92"/>
      <c r="HT100" s="92"/>
      <c r="HU100" s="92"/>
      <c r="HV100" s="92"/>
      <c r="HW100" s="92"/>
      <c r="HX100" s="92"/>
      <c r="HY100" s="92"/>
      <c r="HZ100" s="92"/>
      <c r="IA100" s="92"/>
      <c r="IB100" s="92"/>
      <c r="IC100" s="92"/>
      <c r="ID100" s="92"/>
      <c r="IE100" s="92"/>
      <c r="IF100" s="92"/>
      <c r="IG100" s="92"/>
      <c r="IH100" s="92"/>
      <c r="II100" s="92"/>
      <c r="IJ100" s="92"/>
      <c r="IK100" s="92"/>
      <c r="IL100" s="92"/>
      <c r="IM100" s="92"/>
      <c r="IN100" s="92"/>
      <c r="IO100" s="92"/>
      <c r="IP100" s="92"/>
      <c r="IQ100" s="92"/>
      <c r="IR100" s="92"/>
      <c r="IS100" s="92"/>
      <c r="IT100" s="92"/>
      <c r="IU100" s="92"/>
      <c r="IV100" s="92"/>
      <c r="IW100" s="92"/>
      <c r="IX100" s="92"/>
      <c r="IY100" s="92"/>
      <c r="IZ100" s="92"/>
      <c r="JA100" s="92"/>
      <c r="JB100" s="92"/>
      <c r="JC100" s="92"/>
      <c r="JD100" s="92"/>
      <c r="JE100" s="92"/>
      <c r="JF100" s="92"/>
      <c r="JG100" s="92"/>
      <c r="JH100" s="92"/>
      <c r="JI100" s="92"/>
      <c r="JJ100" s="92"/>
      <c r="JK100" s="92"/>
    </row>
    <row r="101" spans="1:271" s="103" customFormat="1" ht="31.5" x14ac:dyDescent="0.25">
      <c r="A101" s="148" t="s">
        <v>305</v>
      </c>
      <c r="B101" s="149" t="s">
        <v>302</v>
      </c>
      <c r="C101" s="150">
        <f>C102</f>
        <v>39821800</v>
      </c>
      <c r="D101" s="150">
        <f t="shared" ref="D101:K102" si="52">D102</f>
        <v>0</v>
      </c>
      <c r="E101" s="150">
        <f t="shared" si="52"/>
        <v>39821800</v>
      </c>
      <c r="F101" s="150">
        <f t="shared" si="52"/>
        <v>38011700</v>
      </c>
      <c r="G101" s="150">
        <f t="shared" si="52"/>
        <v>0</v>
      </c>
      <c r="H101" s="150">
        <f t="shared" si="52"/>
        <v>38011700</v>
      </c>
      <c r="I101" s="150">
        <f t="shared" si="52"/>
        <v>47062200</v>
      </c>
      <c r="J101" s="150">
        <f t="shared" si="52"/>
        <v>0</v>
      </c>
      <c r="K101" s="150">
        <f t="shared" si="52"/>
        <v>47062200</v>
      </c>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c r="CQ101" s="102"/>
      <c r="CR101" s="102"/>
      <c r="CS101" s="102"/>
      <c r="CT101" s="102"/>
      <c r="CU101" s="102"/>
      <c r="CV101" s="102"/>
      <c r="CW101" s="102"/>
      <c r="CX101" s="102"/>
      <c r="CY101" s="102"/>
      <c r="CZ101" s="102"/>
      <c r="DA101" s="102"/>
      <c r="DB101" s="102"/>
      <c r="DC101" s="102"/>
      <c r="DD101" s="102"/>
      <c r="DE101" s="102"/>
      <c r="DF101" s="102"/>
      <c r="DG101" s="102"/>
      <c r="DH101" s="102"/>
      <c r="DI101" s="102"/>
      <c r="DJ101" s="102"/>
      <c r="DK101" s="102"/>
      <c r="DL101" s="102"/>
      <c r="DM101" s="102"/>
      <c r="DN101" s="102"/>
      <c r="DO101" s="102"/>
      <c r="DP101" s="102"/>
      <c r="DQ101" s="102"/>
      <c r="DR101" s="102"/>
      <c r="DS101" s="102"/>
      <c r="DT101" s="102"/>
      <c r="DU101" s="102"/>
      <c r="DV101" s="102"/>
      <c r="DW101" s="102"/>
      <c r="DX101" s="102"/>
      <c r="DY101" s="102"/>
      <c r="DZ101" s="102"/>
      <c r="EA101" s="102"/>
      <c r="EB101" s="102"/>
      <c r="EC101" s="102"/>
      <c r="ED101" s="102"/>
      <c r="EE101" s="102"/>
      <c r="EF101" s="102"/>
      <c r="EG101" s="102"/>
      <c r="EH101" s="102"/>
      <c r="EI101" s="102"/>
      <c r="EJ101" s="102"/>
      <c r="EK101" s="102"/>
      <c r="EL101" s="102"/>
      <c r="EM101" s="102"/>
      <c r="EN101" s="102"/>
      <c r="EO101" s="102"/>
      <c r="EP101" s="102"/>
      <c r="EQ101" s="102"/>
      <c r="ER101" s="102"/>
      <c r="ES101" s="102"/>
      <c r="ET101" s="102"/>
      <c r="EU101" s="102"/>
      <c r="EV101" s="102"/>
      <c r="EW101" s="102"/>
      <c r="EX101" s="102"/>
      <c r="EY101" s="102"/>
      <c r="EZ101" s="102"/>
      <c r="FA101" s="102"/>
      <c r="FB101" s="102"/>
      <c r="FC101" s="102"/>
      <c r="FD101" s="102"/>
      <c r="FE101" s="102"/>
      <c r="FF101" s="102"/>
      <c r="FG101" s="102"/>
      <c r="FH101" s="102"/>
      <c r="FI101" s="102"/>
      <c r="FJ101" s="102"/>
      <c r="FK101" s="102"/>
      <c r="FL101" s="102"/>
      <c r="FM101" s="102"/>
      <c r="FN101" s="102"/>
      <c r="FO101" s="102"/>
      <c r="FP101" s="102"/>
      <c r="FQ101" s="102"/>
      <c r="FR101" s="102"/>
      <c r="FS101" s="102"/>
      <c r="FT101" s="102"/>
      <c r="FU101" s="102"/>
      <c r="FV101" s="102"/>
      <c r="FW101" s="102"/>
      <c r="FX101" s="102"/>
      <c r="FY101" s="102"/>
      <c r="FZ101" s="102"/>
      <c r="GA101" s="102"/>
      <c r="GB101" s="102"/>
      <c r="GC101" s="102"/>
      <c r="GD101" s="102"/>
      <c r="GE101" s="102"/>
      <c r="GF101" s="102"/>
      <c r="GG101" s="102"/>
      <c r="GH101" s="102"/>
      <c r="GI101" s="102"/>
      <c r="GJ101" s="102"/>
      <c r="GK101" s="102"/>
      <c r="GL101" s="102"/>
      <c r="GM101" s="102"/>
      <c r="GN101" s="102"/>
      <c r="GO101" s="102"/>
      <c r="GP101" s="102"/>
      <c r="GQ101" s="102"/>
      <c r="GR101" s="102"/>
      <c r="GS101" s="102"/>
      <c r="GT101" s="102"/>
      <c r="GU101" s="102"/>
      <c r="GV101" s="102"/>
      <c r="GW101" s="102"/>
      <c r="GX101" s="102"/>
      <c r="GY101" s="102"/>
      <c r="GZ101" s="102"/>
      <c r="HA101" s="102"/>
      <c r="HB101" s="102"/>
      <c r="HC101" s="102"/>
      <c r="HD101" s="102"/>
      <c r="HE101" s="102"/>
      <c r="HF101" s="102"/>
      <c r="HG101" s="102"/>
      <c r="HH101" s="102"/>
      <c r="HI101" s="102"/>
      <c r="HJ101" s="102"/>
      <c r="HK101" s="102"/>
      <c r="HL101" s="102"/>
      <c r="HM101" s="102"/>
      <c r="HN101" s="102"/>
      <c r="HO101" s="102"/>
      <c r="HP101" s="102"/>
      <c r="HQ101" s="102"/>
      <c r="HR101" s="102"/>
      <c r="HS101" s="102"/>
      <c r="HT101" s="102"/>
      <c r="HU101" s="102"/>
      <c r="HV101" s="102"/>
      <c r="HW101" s="102"/>
      <c r="HX101" s="102"/>
      <c r="HY101" s="102"/>
      <c r="HZ101" s="102"/>
      <c r="IA101" s="102"/>
      <c r="IB101" s="102"/>
      <c r="IC101" s="102"/>
      <c r="ID101" s="102"/>
      <c r="IE101" s="102"/>
      <c r="IF101" s="102"/>
      <c r="IG101" s="102"/>
      <c r="IH101" s="102"/>
      <c r="II101" s="102"/>
      <c r="IJ101" s="102"/>
      <c r="IK101" s="102"/>
      <c r="IL101" s="102"/>
      <c r="IM101" s="102"/>
      <c r="IN101" s="102"/>
      <c r="IO101" s="102"/>
      <c r="IP101" s="102"/>
      <c r="IQ101" s="102"/>
      <c r="IR101" s="102"/>
      <c r="IS101" s="102"/>
      <c r="IT101" s="102"/>
      <c r="IU101" s="102"/>
      <c r="IV101" s="102"/>
      <c r="IW101" s="102"/>
      <c r="IX101" s="102"/>
      <c r="IY101" s="102"/>
      <c r="IZ101" s="102"/>
      <c r="JA101" s="102"/>
      <c r="JB101" s="102"/>
      <c r="JC101" s="102"/>
      <c r="JD101" s="102"/>
      <c r="JE101" s="102"/>
      <c r="JF101" s="102"/>
      <c r="JG101" s="102"/>
      <c r="JH101" s="102"/>
      <c r="JI101" s="102"/>
      <c r="JJ101" s="102"/>
      <c r="JK101" s="102"/>
    </row>
    <row r="102" spans="1:271" s="14" customFormat="1" ht="56.25" customHeight="1" x14ac:dyDescent="0.25">
      <c r="A102" s="75" t="s">
        <v>294</v>
      </c>
      <c r="B102" s="112" t="s">
        <v>303</v>
      </c>
      <c r="C102" s="51">
        <f>C103</f>
        <v>39821800</v>
      </c>
      <c r="D102" s="51">
        <f>D103</f>
        <v>0</v>
      </c>
      <c r="E102" s="51">
        <f>C102+D102</f>
        <v>39821800</v>
      </c>
      <c r="F102" s="51">
        <f>F103</f>
        <v>38011700</v>
      </c>
      <c r="G102" s="51">
        <f>G103</f>
        <v>0</v>
      </c>
      <c r="H102" s="51">
        <f>SUM(F102:G102)</f>
        <v>38011700</v>
      </c>
      <c r="I102" s="51">
        <f t="shared" si="52"/>
        <v>47062200</v>
      </c>
      <c r="J102" s="51">
        <f t="shared" si="52"/>
        <v>0</v>
      </c>
      <c r="K102" s="51">
        <f>I102+J102</f>
        <v>47062200</v>
      </c>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c r="IH102" s="13"/>
      <c r="II102" s="13"/>
      <c r="IJ102" s="13"/>
      <c r="IK102" s="13"/>
      <c r="IL102" s="13"/>
      <c r="IM102" s="13"/>
      <c r="IN102" s="13"/>
      <c r="IO102" s="13"/>
      <c r="IP102" s="13"/>
      <c r="IQ102" s="13"/>
      <c r="IR102" s="13"/>
      <c r="IS102" s="13"/>
      <c r="IT102" s="13"/>
      <c r="IU102" s="13"/>
      <c r="IV102" s="13"/>
      <c r="IW102" s="13"/>
      <c r="IX102" s="13"/>
      <c r="IY102" s="13"/>
      <c r="IZ102" s="13"/>
      <c r="JA102" s="13"/>
      <c r="JB102" s="13"/>
      <c r="JC102" s="13"/>
      <c r="JD102" s="13"/>
      <c r="JE102" s="13"/>
      <c r="JF102" s="13"/>
      <c r="JG102" s="13"/>
      <c r="JH102" s="13"/>
      <c r="JI102" s="13"/>
      <c r="JJ102" s="13"/>
      <c r="JK102" s="13"/>
    </row>
    <row r="103" spans="1:271" s="14" customFormat="1" x14ac:dyDescent="0.25">
      <c r="A103" s="47" t="s">
        <v>112</v>
      </c>
      <c r="B103" s="112"/>
      <c r="C103" s="51">
        <v>39821800</v>
      </c>
      <c r="D103" s="51"/>
      <c r="E103" s="51">
        <f>E102</f>
        <v>39821800</v>
      </c>
      <c r="F103" s="51">
        <v>38011700</v>
      </c>
      <c r="G103" s="51"/>
      <c r="H103" s="51">
        <f>H102</f>
        <v>38011700</v>
      </c>
      <c r="I103" s="51">
        <v>47062200</v>
      </c>
      <c r="J103" s="51"/>
      <c r="K103" s="51">
        <f>I103+J103</f>
        <v>47062200</v>
      </c>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c r="HY103" s="13"/>
      <c r="HZ103" s="13"/>
      <c r="IA103" s="13"/>
      <c r="IB103" s="13"/>
      <c r="IC103" s="13"/>
      <c r="ID103" s="13"/>
      <c r="IE103" s="13"/>
      <c r="IF103" s="13"/>
      <c r="IG103" s="13"/>
      <c r="IH103" s="13"/>
      <c r="II103" s="13"/>
      <c r="IJ103" s="13"/>
      <c r="IK103" s="13"/>
      <c r="IL103" s="13"/>
      <c r="IM103" s="13"/>
      <c r="IN103" s="13"/>
      <c r="IO103" s="13"/>
      <c r="IP103" s="13"/>
      <c r="IQ103" s="13"/>
      <c r="IR103" s="13"/>
      <c r="IS103" s="13"/>
      <c r="IT103" s="13"/>
      <c r="IU103" s="13"/>
      <c r="IV103" s="13"/>
      <c r="IW103" s="13"/>
      <c r="IX103" s="13"/>
      <c r="IY103" s="13"/>
      <c r="IZ103" s="13"/>
      <c r="JA103" s="13"/>
      <c r="JB103" s="13"/>
      <c r="JC103" s="13"/>
      <c r="JD103" s="13"/>
      <c r="JE103" s="13"/>
      <c r="JF103" s="13"/>
      <c r="JG103" s="13"/>
      <c r="JH103" s="13"/>
      <c r="JI103" s="13"/>
      <c r="JJ103" s="13"/>
      <c r="JK103" s="13"/>
    </row>
    <row r="104" spans="1:271" s="14" customFormat="1" ht="31.5" x14ac:dyDescent="0.25">
      <c r="A104" s="119" t="s">
        <v>295</v>
      </c>
      <c r="B104" s="120" t="s">
        <v>306</v>
      </c>
      <c r="C104" s="121">
        <f>C105</f>
        <v>38059100</v>
      </c>
      <c r="D104" s="121">
        <f t="shared" ref="D104:K104" si="53">D105</f>
        <v>0</v>
      </c>
      <c r="E104" s="121">
        <f t="shared" si="53"/>
        <v>38059100</v>
      </c>
      <c r="F104" s="121">
        <f t="shared" si="53"/>
        <v>37965700</v>
      </c>
      <c r="G104" s="121">
        <f t="shared" si="53"/>
        <v>0</v>
      </c>
      <c r="H104" s="121">
        <f t="shared" si="53"/>
        <v>37965700</v>
      </c>
      <c r="I104" s="121">
        <f t="shared" si="53"/>
        <v>37903500</v>
      </c>
      <c r="J104" s="121">
        <f t="shared" si="53"/>
        <v>0</v>
      </c>
      <c r="K104" s="121">
        <f t="shared" si="53"/>
        <v>37903500</v>
      </c>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c r="HT104" s="13"/>
      <c r="HU104" s="13"/>
      <c r="HV104" s="13"/>
      <c r="HW104" s="13"/>
      <c r="HX104" s="13"/>
      <c r="HY104" s="13"/>
      <c r="HZ104" s="13"/>
      <c r="IA104" s="13"/>
      <c r="IB104" s="13"/>
      <c r="IC104" s="13"/>
      <c r="ID104" s="13"/>
      <c r="IE104" s="13"/>
      <c r="IF104" s="13"/>
      <c r="IG104" s="13"/>
      <c r="IH104" s="13"/>
      <c r="II104" s="13"/>
      <c r="IJ104" s="13"/>
      <c r="IK104" s="13"/>
      <c r="IL104" s="13"/>
      <c r="IM104" s="13"/>
      <c r="IN104" s="13"/>
      <c r="IO104" s="13"/>
      <c r="IP104" s="13"/>
      <c r="IQ104" s="13"/>
      <c r="IR104" s="13"/>
      <c r="IS104" s="13"/>
      <c r="IT104" s="13"/>
      <c r="IU104" s="13"/>
      <c r="IV104" s="13"/>
      <c r="IW104" s="13"/>
      <c r="IX104" s="13"/>
      <c r="IY104" s="13"/>
      <c r="IZ104" s="13"/>
      <c r="JA104" s="13"/>
      <c r="JB104" s="13"/>
      <c r="JC104" s="13"/>
      <c r="JD104" s="13"/>
      <c r="JE104" s="13"/>
      <c r="JF104" s="13"/>
      <c r="JG104" s="13"/>
      <c r="JH104" s="13"/>
      <c r="JI104" s="13"/>
      <c r="JJ104" s="13"/>
      <c r="JK104" s="13"/>
    </row>
    <row r="105" spans="1:271" s="103" customFormat="1" ht="47.25" x14ac:dyDescent="0.25">
      <c r="A105" s="153" t="s">
        <v>296</v>
      </c>
      <c r="B105" s="149" t="s">
        <v>304</v>
      </c>
      <c r="C105" s="150">
        <f>C106+C108</f>
        <v>38059100</v>
      </c>
      <c r="D105" s="150">
        <f t="shared" ref="D105:K105" si="54">D106+D108</f>
        <v>0</v>
      </c>
      <c r="E105" s="150">
        <f t="shared" si="54"/>
        <v>38059100</v>
      </c>
      <c r="F105" s="150">
        <f t="shared" si="54"/>
        <v>37965700</v>
      </c>
      <c r="G105" s="150">
        <f t="shared" si="54"/>
        <v>0</v>
      </c>
      <c r="H105" s="150">
        <f t="shared" si="54"/>
        <v>37965700</v>
      </c>
      <c r="I105" s="150">
        <f t="shared" si="54"/>
        <v>37903500</v>
      </c>
      <c r="J105" s="150">
        <f t="shared" si="54"/>
        <v>0</v>
      </c>
      <c r="K105" s="150">
        <f t="shared" si="54"/>
        <v>37903500</v>
      </c>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c r="CH105" s="102"/>
      <c r="CI105" s="102"/>
      <c r="CJ105" s="102"/>
      <c r="CK105" s="102"/>
      <c r="CL105" s="102"/>
      <c r="CM105" s="102"/>
      <c r="CN105" s="102"/>
      <c r="CO105" s="102"/>
      <c r="CP105" s="102"/>
      <c r="CQ105" s="102"/>
      <c r="CR105" s="102"/>
      <c r="CS105" s="102"/>
      <c r="CT105" s="102"/>
      <c r="CU105" s="102"/>
      <c r="CV105" s="102"/>
      <c r="CW105" s="102"/>
      <c r="CX105" s="102"/>
      <c r="CY105" s="102"/>
      <c r="CZ105" s="102"/>
      <c r="DA105" s="102"/>
      <c r="DB105" s="102"/>
      <c r="DC105" s="102"/>
      <c r="DD105" s="102"/>
      <c r="DE105" s="102"/>
      <c r="DF105" s="102"/>
      <c r="DG105" s="102"/>
      <c r="DH105" s="102"/>
      <c r="DI105" s="102"/>
      <c r="DJ105" s="102"/>
      <c r="DK105" s="102"/>
      <c r="DL105" s="102"/>
      <c r="DM105" s="102"/>
      <c r="DN105" s="102"/>
      <c r="DO105" s="102"/>
      <c r="DP105" s="102"/>
      <c r="DQ105" s="102"/>
      <c r="DR105" s="102"/>
      <c r="DS105" s="102"/>
      <c r="DT105" s="102"/>
      <c r="DU105" s="102"/>
      <c r="DV105" s="102"/>
      <c r="DW105" s="102"/>
      <c r="DX105" s="102"/>
      <c r="DY105" s="102"/>
      <c r="DZ105" s="102"/>
      <c r="EA105" s="102"/>
      <c r="EB105" s="102"/>
      <c r="EC105" s="102"/>
      <c r="ED105" s="102"/>
      <c r="EE105" s="102"/>
      <c r="EF105" s="102"/>
      <c r="EG105" s="102"/>
      <c r="EH105" s="102"/>
      <c r="EI105" s="102"/>
      <c r="EJ105" s="102"/>
      <c r="EK105" s="102"/>
      <c r="EL105" s="102"/>
      <c r="EM105" s="102"/>
      <c r="EN105" s="102"/>
      <c r="EO105" s="102"/>
      <c r="EP105" s="102"/>
      <c r="EQ105" s="102"/>
      <c r="ER105" s="102"/>
      <c r="ES105" s="102"/>
      <c r="ET105" s="102"/>
      <c r="EU105" s="102"/>
      <c r="EV105" s="102"/>
      <c r="EW105" s="102"/>
      <c r="EX105" s="102"/>
      <c r="EY105" s="102"/>
      <c r="EZ105" s="102"/>
      <c r="FA105" s="102"/>
      <c r="FB105" s="102"/>
      <c r="FC105" s="102"/>
      <c r="FD105" s="102"/>
      <c r="FE105" s="102"/>
      <c r="FF105" s="102"/>
      <c r="FG105" s="102"/>
      <c r="FH105" s="102"/>
      <c r="FI105" s="102"/>
      <c r="FJ105" s="102"/>
      <c r="FK105" s="102"/>
      <c r="FL105" s="102"/>
      <c r="FM105" s="102"/>
      <c r="FN105" s="102"/>
      <c r="FO105" s="102"/>
      <c r="FP105" s="102"/>
      <c r="FQ105" s="102"/>
      <c r="FR105" s="102"/>
      <c r="FS105" s="102"/>
      <c r="FT105" s="102"/>
      <c r="FU105" s="102"/>
      <c r="FV105" s="102"/>
      <c r="FW105" s="102"/>
      <c r="FX105" s="102"/>
      <c r="FY105" s="102"/>
      <c r="FZ105" s="102"/>
      <c r="GA105" s="102"/>
      <c r="GB105" s="102"/>
      <c r="GC105" s="102"/>
      <c r="GD105" s="102"/>
      <c r="GE105" s="102"/>
      <c r="GF105" s="102"/>
      <c r="GG105" s="102"/>
      <c r="GH105" s="102"/>
      <c r="GI105" s="102"/>
      <c r="GJ105" s="102"/>
      <c r="GK105" s="102"/>
      <c r="GL105" s="102"/>
      <c r="GM105" s="102"/>
      <c r="GN105" s="102"/>
      <c r="GO105" s="102"/>
      <c r="GP105" s="102"/>
      <c r="GQ105" s="102"/>
      <c r="GR105" s="102"/>
      <c r="GS105" s="102"/>
      <c r="GT105" s="102"/>
      <c r="GU105" s="102"/>
      <c r="GV105" s="102"/>
      <c r="GW105" s="102"/>
      <c r="GX105" s="102"/>
      <c r="GY105" s="102"/>
      <c r="GZ105" s="102"/>
      <c r="HA105" s="102"/>
      <c r="HB105" s="102"/>
      <c r="HC105" s="102"/>
      <c r="HD105" s="102"/>
      <c r="HE105" s="102"/>
      <c r="HF105" s="102"/>
      <c r="HG105" s="102"/>
      <c r="HH105" s="102"/>
      <c r="HI105" s="102"/>
      <c r="HJ105" s="102"/>
      <c r="HK105" s="102"/>
      <c r="HL105" s="102"/>
      <c r="HM105" s="102"/>
      <c r="HN105" s="102"/>
      <c r="HO105" s="102"/>
      <c r="HP105" s="102"/>
      <c r="HQ105" s="102"/>
      <c r="HR105" s="102"/>
      <c r="HS105" s="102"/>
      <c r="HT105" s="102"/>
      <c r="HU105" s="102"/>
      <c r="HV105" s="102"/>
      <c r="HW105" s="102"/>
      <c r="HX105" s="102"/>
      <c r="HY105" s="102"/>
      <c r="HZ105" s="102"/>
      <c r="IA105" s="102"/>
      <c r="IB105" s="102"/>
      <c r="IC105" s="102"/>
      <c r="ID105" s="102"/>
      <c r="IE105" s="102"/>
      <c r="IF105" s="102"/>
      <c r="IG105" s="102"/>
      <c r="IH105" s="102"/>
      <c r="II105" s="102"/>
      <c r="IJ105" s="102"/>
      <c r="IK105" s="102"/>
      <c r="IL105" s="102"/>
      <c r="IM105" s="102"/>
      <c r="IN105" s="102"/>
      <c r="IO105" s="102"/>
      <c r="IP105" s="102"/>
      <c r="IQ105" s="102"/>
      <c r="IR105" s="102"/>
      <c r="IS105" s="102"/>
      <c r="IT105" s="102"/>
      <c r="IU105" s="102"/>
      <c r="IV105" s="102"/>
      <c r="IW105" s="102"/>
      <c r="IX105" s="102"/>
      <c r="IY105" s="102"/>
      <c r="IZ105" s="102"/>
      <c r="JA105" s="102"/>
      <c r="JB105" s="102"/>
      <c r="JC105" s="102"/>
      <c r="JD105" s="102"/>
      <c r="JE105" s="102"/>
      <c r="JF105" s="102"/>
      <c r="JG105" s="102"/>
      <c r="JH105" s="102"/>
      <c r="JI105" s="102"/>
      <c r="JJ105" s="102"/>
      <c r="JK105" s="102"/>
    </row>
    <row r="106" spans="1:271" s="14" customFormat="1" ht="31.5" x14ac:dyDescent="0.25">
      <c r="A106" s="115" t="s">
        <v>297</v>
      </c>
      <c r="B106" s="185" t="s">
        <v>1010</v>
      </c>
      <c r="C106" s="51">
        <f>C107</f>
        <v>38059100</v>
      </c>
      <c r="D106" s="51">
        <f>D107</f>
        <v>0</v>
      </c>
      <c r="E106" s="51">
        <f>C106+D106</f>
        <v>38059100</v>
      </c>
      <c r="F106" s="51">
        <f>F107</f>
        <v>37965700</v>
      </c>
      <c r="G106" s="51">
        <f>G107</f>
        <v>0</v>
      </c>
      <c r="H106" s="51">
        <f>F106+G106</f>
        <v>37965700</v>
      </c>
      <c r="I106" s="51">
        <f>I107</f>
        <v>37903500</v>
      </c>
      <c r="J106" s="51">
        <f>J107</f>
        <v>0</v>
      </c>
      <c r="K106" s="51">
        <f>I106+J106</f>
        <v>37903500</v>
      </c>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c r="HY106" s="13"/>
      <c r="HZ106" s="13"/>
      <c r="IA106" s="13"/>
      <c r="IB106" s="13"/>
      <c r="IC106" s="13"/>
      <c r="ID106" s="13"/>
      <c r="IE106" s="13"/>
      <c r="IF106" s="13"/>
      <c r="IG106" s="13"/>
      <c r="IH106" s="13"/>
      <c r="II106" s="13"/>
      <c r="IJ106" s="13"/>
      <c r="IK106" s="13"/>
      <c r="IL106" s="13"/>
      <c r="IM106" s="13"/>
      <c r="IN106" s="13"/>
      <c r="IO106" s="13"/>
      <c r="IP106" s="13"/>
      <c r="IQ106" s="13"/>
      <c r="IR106" s="13"/>
      <c r="IS106" s="13"/>
      <c r="IT106" s="13"/>
      <c r="IU106" s="13"/>
      <c r="IV106" s="13"/>
      <c r="IW106" s="13"/>
      <c r="IX106" s="13"/>
      <c r="IY106" s="13"/>
      <c r="IZ106" s="13"/>
      <c r="JA106" s="13"/>
      <c r="JB106" s="13"/>
      <c r="JC106" s="13"/>
      <c r="JD106" s="13"/>
      <c r="JE106" s="13"/>
      <c r="JF106" s="13"/>
      <c r="JG106" s="13"/>
      <c r="JH106" s="13"/>
      <c r="JI106" s="13"/>
      <c r="JJ106" s="13"/>
      <c r="JK106" s="13"/>
    </row>
    <row r="107" spans="1:271" s="93" customFormat="1" x14ac:dyDescent="0.25">
      <c r="A107" s="47" t="s">
        <v>946</v>
      </c>
      <c r="B107" s="112"/>
      <c r="C107" s="51">
        <f>37621800+437300</f>
        <v>38059100</v>
      </c>
      <c r="D107" s="51"/>
      <c r="E107" s="51">
        <f>C107+D107</f>
        <v>38059100</v>
      </c>
      <c r="F107" s="51">
        <f>37528400+437300</f>
        <v>37965700</v>
      </c>
      <c r="G107" s="51"/>
      <c r="H107" s="51">
        <f>F107+G107</f>
        <v>37965700</v>
      </c>
      <c r="I107" s="51">
        <f>37466200+437300</f>
        <v>37903500</v>
      </c>
      <c r="J107" s="51"/>
      <c r="K107" s="51">
        <f>I107+J107</f>
        <v>37903500</v>
      </c>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c r="DS107" s="92"/>
      <c r="DT107" s="92"/>
      <c r="DU107" s="92"/>
      <c r="DV107" s="92"/>
      <c r="DW107" s="92"/>
      <c r="DX107" s="92"/>
      <c r="DY107" s="92"/>
      <c r="DZ107" s="92"/>
      <c r="EA107" s="92"/>
      <c r="EB107" s="92"/>
      <c r="EC107" s="92"/>
      <c r="ED107" s="92"/>
      <c r="EE107" s="92"/>
      <c r="EF107" s="92"/>
      <c r="EG107" s="92"/>
      <c r="EH107" s="92"/>
      <c r="EI107" s="92"/>
      <c r="EJ107" s="92"/>
      <c r="EK107" s="92"/>
      <c r="EL107" s="92"/>
      <c r="EM107" s="92"/>
      <c r="EN107" s="92"/>
      <c r="EO107" s="92"/>
      <c r="EP107" s="92"/>
      <c r="EQ107" s="92"/>
      <c r="ER107" s="92"/>
      <c r="ES107" s="92"/>
      <c r="ET107" s="92"/>
      <c r="EU107" s="92"/>
      <c r="EV107" s="92"/>
      <c r="EW107" s="92"/>
      <c r="EX107" s="92"/>
      <c r="EY107" s="92"/>
      <c r="EZ107" s="92"/>
      <c r="FA107" s="92"/>
      <c r="FB107" s="92"/>
      <c r="FC107" s="92"/>
      <c r="FD107" s="92"/>
      <c r="FE107" s="92"/>
      <c r="FF107" s="92"/>
      <c r="FG107" s="92"/>
      <c r="FH107" s="92"/>
      <c r="FI107" s="92"/>
      <c r="FJ107" s="92"/>
      <c r="FK107" s="92"/>
      <c r="FL107" s="92"/>
      <c r="FM107" s="92"/>
      <c r="FN107" s="92"/>
      <c r="FO107" s="92"/>
      <c r="FP107" s="92"/>
      <c r="FQ107" s="92"/>
      <c r="FR107" s="92"/>
      <c r="FS107" s="92"/>
      <c r="FT107" s="92"/>
      <c r="FU107" s="92"/>
      <c r="FV107" s="92"/>
      <c r="FW107" s="92"/>
      <c r="FX107" s="92"/>
      <c r="FY107" s="92"/>
      <c r="FZ107" s="92"/>
      <c r="GA107" s="92"/>
      <c r="GB107" s="92"/>
      <c r="GC107" s="92"/>
      <c r="GD107" s="92"/>
      <c r="GE107" s="92"/>
      <c r="GF107" s="92"/>
      <c r="GG107" s="92"/>
      <c r="GH107" s="92"/>
      <c r="GI107" s="92"/>
      <c r="GJ107" s="92"/>
      <c r="GK107" s="92"/>
      <c r="GL107" s="92"/>
      <c r="GM107" s="92"/>
      <c r="GN107" s="92"/>
      <c r="GO107" s="92"/>
      <c r="GP107" s="92"/>
      <c r="GQ107" s="92"/>
      <c r="GR107" s="92"/>
      <c r="GS107" s="92"/>
      <c r="GT107" s="92"/>
      <c r="GU107" s="92"/>
      <c r="GV107" s="92"/>
      <c r="GW107" s="92"/>
      <c r="GX107" s="92"/>
      <c r="GY107" s="92"/>
      <c r="GZ107" s="92"/>
      <c r="HA107" s="92"/>
      <c r="HB107" s="92"/>
      <c r="HC107" s="92"/>
      <c r="HD107" s="92"/>
      <c r="HE107" s="92"/>
      <c r="HF107" s="92"/>
      <c r="HG107" s="92"/>
      <c r="HH107" s="92"/>
      <c r="HI107" s="92"/>
      <c r="HJ107" s="92"/>
      <c r="HK107" s="92"/>
      <c r="HL107" s="92"/>
      <c r="HM107" s="92"/>
      <c r="HN107" s="92"/>
      <c r="HO107" s="92"/>
      <c r="HP107" s="92"/>
      <c r="HQ107" s="92"/>
      <c r="HR107" s="92"/>
      <c r="HS107" s="92"/>
      <c r="HT107" s="92"/>
      <c r="HU107" s="92"/>
      <c r="HV107" s="92"/>
      <c r="HW107" s="92"/>
      <c r="HX107" s="92"/>
      <c r="HY107" s="92"/>
      <c r="HZ107" s="92"/>
      <c r="IA107" s="92"/>
      <c r="IB107" s="92"/>
      <c r="IC107" s="92"/>
      <c r="ID107" s="92"/>
      <c r="IE107" s="92"/>
      <c r="IF107" s="92"/>
      <c r="IG107" s="92"/>
      <c r="IH107" s="92"/>
      <c r="II107" s="92"/>
      <c r="IJ107" s="92"/>
      <c r="IK107" s="92"/>
      <c r="IL107" s="92"/>
      <c r="IM107" s="92"/>
      <c r="IN107" s="92"/>
      <c r="IO107" s="92"/>
      <c r="IP107" s="92"/>
      <c r="IQ107" s="92"/>
      <c r="IR107" s="92"/>
      <c r="IS107" s="92"/>
      <c r="IT107" s="92"/>
      <c r="IU107" s="92"/>
      <c r="IV107" s="92"/>
      <c r="IW107" s="92"/>
      <c r="IX107" s="92"/>
      <c r="IY107" s="92"/>
      <c r="IZ107" s="92"/>
      <c r="JA107" s="92"/>
      <c r="JB107" s="92"/>
      <c r="JC107" s="92"/>
      <c r="JD107" s="92"/>
      <c r="JE107" s="92"/>
      <c r="JF107" s="92"/>
      <c r="JG107" s="92"/>
      <c r="JH107" s="92"/>
      <c r="JI107" s="92"/>
      <c r="JJ107" s="92"/>
      <c r="JK107" s="92"/>
    </row>
    <row r="108" spans="1:271" s="14" customFormat="1" ht="31.5" x14ac:dyDescent="0.25">
      <c r="A108" s="115" t="s">
        <v>298</v>
      </c>
      <c r="B108" s="185" t="s">
        <v>1011</v>
      </c>
      <c r="C108" s="51">
        <f>C109</f>
        <v>0</v>
      </c>
      <c r="D108" s="51">
        <f>D109</f>
        <v>0</v>
      </c>
      <c r="E108" s="51">
        <f>C108+D108</f>
        <v>0</v>
      </c>
      <c r="F108" s="51">
        <f>F109</f>
        <v>0</v>
      </c>
      <c r="G108" s="51">
        <f>G109</f>
        <v>0</v>
      </c>
      <c r="H108" s="51">
        <f>F108+G108</f>
        <v>0</v>
      </c>
      <c r="I108" s="51">
        <f>I109</f>
        <v>0</v>
      </c>
      <c r="J108" s="51">
        <f>J109</f>
        <v>0</v>
      </c>
      <c r="K108" s="51">
        <f>I108+J108</f>
        <v>0</v>
      </c>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c r="IH108" s="13"/>
      <c r="II108" s="13"/>
      <c r="IJ108" s="13"/>
      <c r="IK108" s="13"/>
      <c r="IL108" s="13"/>
      <c r="IM108" s="13"/>
      <c r="IN108" s="13"/>
      <c r="IO108" s="13"/>
      <c r="IP108" s="13"/>
      <c r="IQ108" s="13"/>
      <c r="IR108" s="13"/>
      <c r="IS108" s="13"/>
      <c r="IT108" s="13"/>
      <c r="IU108" s="13"/>
      <c r="IV108" s="13"/>
      <c r="IW108" s="13"/>
      <c r="IX108" s="13"/>
      <c r="IY108" s="13"/>
      <c r="IZ108" s="13"/>
      <c r="JA108" s="13"/>
      <c r="JB108" s="13"/>
      <c r="JC108" s="13"/>
      <c r="JD108" s="13"/>
      <c r="JE108" s="13"/>
      <c r="JF108" s="13"/>
      <c r="JG108" s="13"/>
      <c r="JH108" s="13"/>
      <c r="JI108" s="13"/>
      <c r="JJ108" s="13"/>
      <c r="JK108" s="13"/>
    </row>
    <row r="109" spans="1:271" s="93" customFormat="1" x14ac:dyDescent="0.25">
      <c r="A109" s="47" t="s">
        <v>946</v>
      </c>
      <c r="B109" s="112"/>
      <c r="C109" s="51"/>
      <c r="D109" s="51"/>
      <c r="E109" s="51">
        <f>C109+D109</f>
        <v>0</v>
      </c>
      <c r="F109" s="51"/>
      <c r="G109" s="51"/>
      <c r="H109" s="51">
        <f>F109+G109</f>
        <v>0</v>
      </c>
      <c r="I109" s="51"/>
      <c r="J109" s="51"/>
      <c r="K109" s="51">
        <f>I109+J109</f>
        <v>0</v>
      </c>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c r="CY109" s="92"/>
      <c r="CZ109" s="92"/>
      <c r="DA109" s="92"/>
      <c r="DB109" s="92"/>
      <c r="DC109" s="92"/>
      <c r="DD109" s="92"/>
      <c r="DE109" s="92"/>
      <c r="DF109" s="92"/>
      <c r="DG109" s="92"/>
      <c r="DH109" s="92"/>
      <c r="DI109" s="92"/>
      <c r="DJ109" s="92"/>
      <c r="DK109" s="92"/>
      <c r="DL109" s="92"/>
      <c r="DM109" s="92"/>
      <c r="DN109" s="92"/>
      <c r="DO109" s="92"/>
      <c r="DP109" s="92"/>
      <c r="DQ109" s="92"/>
      <c r="DR109" s="92"/>
      <c r="DS109" s="92"/>
      <c r="DT109" s="92"/>
      <c r="DU109" s="92"/>
      <c r="DV109" s="92"/>
      <c r="DW109" s="92"/>
      <c r="DX109" s="92"/>
      <c r="DY109" s="92"/>
      <c r="DZ109" s="92"/>
      <c r="EA109" s="92"/>
      <c r="EB109" s="92"/>
      <c r="EC109" s="92"/>
      <c r="ED109" s="92"/>
      <c r="EE109" s="92"/>
      <c r="EF109" s="92"/>
      <c r="EG109" s="92"/>
      <c r="EH109" s="92"/>
      <c r="EI109" s="92"/>
      <c r="EJ109" s="92"/>
      <c r="EK109" s="92"/>
      <c r="EL109" s="92"/>
      <c r="EM109" s="92"/>
      <c r="EN109" s="92"/>
      <c r="EO109" s="92"/>
      <c r="EP109" s="92"/>
      <c r="EQ109" s="92"/>
      <c r="ER109" s="92"/>
      <c r="ES109" s="92"/>
      <c r="ET109" s="92"/>
      <c r="EU109" s="92"/>
      <c r="EV109" s="92"/>
      <c r="EW109" s="92"/>
      <c r="EX109" s="92"/>
      <c r="EY109" s="92"/>
      <c r="EZ109" s="92"/>
      <c r="FA109" s="92"/>
      <c r="FB109" s="92"/>
      <c r="FC109" s="92"/>
      <c r="FD109" s="92"/>
      <c r="FE109" s="92"/>
      <c r="FF109" s="92"/>
      <c r="FG109" s="92"/>
      <c r="FH109" s="92"/>
      <c r="FI109" s="92"/>
      <c r="FJ109" s="92"/>
      <c r="FK109" s="92"/>
      <c r="FL109" s="92"/>
      <c r="FM109" s="92"/>
      <c r="FN109" s="92"/>
      <c r="FO109" s="92"/>
      <c r="FP109" s="92"/>
      <c r="FQ109" s="92"/>
      <c r="FR109" s="92"/>
      <c r="FS109" s="92"/>
      <c r="FT109" s="92"/>
      <c r="FU109" s="92"/>
      <c r="FV109" s="92"/>
      <c r="FW109" s="92"/>
      <c r="FX109" s="92"/>
      <c r="FY109" s="92"/>
      <c r="FZ109" s="92"/>
      <c r="GA109" s="92"/>
      <c r="GB109" s="92"/>
      <c r="GC109" s="92"/>
      <c r="GD109" s="92"/>
      <c r="GE109" s="92"/>
      <c r="GF109" s="92"/>
      <c r="GG109" s="92"/>
      <c r="GH109" s="92"/>
      <c r="GI109" s="92"/>
      <c r="GJ109" s="92"/>
      <c r="GK109" s="92"/>
      <c r="GL109" s="92"/>
      <c r="GM109" s="92"/>
      <c r="GN109" s="92"/>
      <c r="GO109" s="92"/>
      <c r="GP109" s="92"/>
      <c r="GQ109" s="92"/>
      <c r="GR109" s="92"/>
      <c r="GS109" s="92"/>
      <c r="GT109" s="92"/>
      <c r="GU109" s="92"/>
      <c r="GV109" s="92"/>
      <c r="GW109" s="92"/>
      <c r="GX109" s="92"/>
      <c r="GY109" s="92"/>
      <c r="GZ109" s="92"/>
      <c r="HA109" s="92"/>
      <c r="HB109" s="92"/>
      <c r="HC109" s="92"/>
      <c r="HD109" s="92"/>
      <c r="HE109" s="92"/>
      <c r="HF109" s="92"/>
      <c r="HG109" s="92"/>
      <c r="HH109" s="92"/>
      <c r="HI109" s="92"/>
      <c r="HJ109" s="92"/>
      <c r="HK109" s="92"/>
      <c r="HL109" s="92"/>
      <c r="HM109" s="92"/>
      <c r="HN109" s="92"/>
      <c r="HO109" s="92"/>
      <c r="HP109" s="92"/>
      <c r="HQ109" s="92"/>
      <c r="HR109" s="92"/>
      <c r="HS109" s="92"/>
      <c r="HT109" s="92"/>
      <c r="HU109" s="92"/>
      <c r="HV109" s="92"/>
      <c r="HW109" s="92"/>
      <c r="HX109" s="92"/>
      <c r="HY109" s="92"/>
      <c r="HZ109" s="92"/>
      <c r="IA109" s="92"/>
      <c r="IB109" s="92"/>
      <c r="IC109" s="92"/>
      <c r="ID109" s="92"/>
      <c r="IE109" s="92"/>
      <c r="IF109" s="92"/>
      <c r="IG109" s="92"/>
      <c r="IH109" s="92"/>
      <c r="II109" s="92"/>
      <c r="IJ109" s="92"/>
      <c r="IK109" s="92"/>
      <c r="IL109" s="92"/>
      <c r="IM109" s="92"/>
      <c r="IN109" s="92"/>
      <c r="IO109" s="92"/>
      <c r="IP109" s="92"/>
      <c r="IQ109" s="92"/>
      <c r="IR109" s="92"/>
      <c r="IS109" s="92"/>
      <c r="IT109" s="92"/>
      <c r="IU109" s="92"/>
      <c r="IV109" s="92"/>
      <c r="IW109" s="92"/>
      <c r="IX109" s="92"/>
      <c r="IY109" s="92"/>
      <c r="IZ109" s="92"/>
      <c r="JA109" s="92"/>
      <c r="JB109" s="92"/>
      <c r="JC109" s="92"/>
      <c r="JD109" s="92"/>
      <c r="JE109" s="92"/>
      <c r="JF109" s="92"/>
      <c r="JG109" s="92"/>
      <c r="JH109" s="92"/>
      <c r="JI109" s="92"/>
      <c r="JJ109" s="92"/>
      <c r="JK109" s="92"/>
    </row>
    <row r="110" spans="1:271" ht="30" customHeight="1" x14ac:dyDescent="0.25">
      <c r="A110" s="5" t="s">
        <v>211</v>
      </c>
      <c r="B110" s="6" t="s">
        <v>315</v>
      </c>
      <c r="C110" s="53">
        <f>C111+C117</f>
        <v>0</v>
      </c>
      <c r="D110" s="53">
        <f t="shared" ref="D110:K110" si="55">D111+D117</f>
        <v>3382446</v>
      </c>
      <c r="E110" s="53">
        <f t="shared" si="55"/>
        <v>3382446</v>
      </c>
      <c r="F110" s="53">
        <f t="shared" si="55"/>
        <v>0</v>
      </c>
      <c r="G110" s="53">
        <f t="shared" si="55"/>
        <v>0</v>
      </c>
      <c r="H110" s="53">
        <f t="shared" si="55"/>
        <v>0</v>
      </c>
      <c r="I110" s="53">
        <f t="shared" si="55"/>
        <v>0</v>
      </c>
      <c r="J110" s="53">
        <f t="shared" si="55"/>
        <v>0</v>
      </c>
      <c r="K110" s="53">
        <f t="shared" si="55"/>
        <v>0</v>
      </c>
    </row>
    <row r="111" spans="1:271" ht="47.25" x14ac:dyDescent="0.25">
      <c r="A111" s="148" t="s">
        <v>589</v>
      </c>
      <c r="B111" s="149" t="s">
        <v>316</v>
      </c>
      <c r="C111" s="150">
        <f>C112</f>
        <v>0</v>
      </c>
      <c r="D111" s="150">
        <f>D112</f>
        <v>3382446</v>
      </c>
      <c r="E111" s="150">
        <f t="shared" ref="E111:K111" si="56">E112</f>
        <v>3382446</v>
      </c>
      <c r="F111" s="150">
        <f t="shared" si="56"/>
        <v>0</v>
      </c>
      <c r="G111" s="150">
        <f t="shared" si="56"/>
        <v>0</v>
      </c>
      <c r="H111" s="150">
        <f t="shared" si="56"/>
        <v>0</v>
      </c>
      <c r="I111" s="150">
        <f t="shared" si="56"/>
        <v>0</v>
      </c>
      <c r="J111" s="150">
        <f t="shared" si="56"/>
        <v>0</v>
      </c>
      <c r="K111" s="150">
        <f t="shared" si="56"/>
        <v>0</v>
      </c>
    </row>
    <row r="112" spans="1:271" x14ac:dyDescent="0.25">
      <c r="A112" s="75" t="s">
        <v>236</v>
      </c>
      <c r="B112" s="48" t="s">
        <v>317</v>
      </c>
      <c r="C112" s="51">
        <f>C113+C114+C115+C116</f>
        <v>0</v>
      </c>
      <c r="D112" s="51">
        <f t="shared" ref="D112:K112" si="57">D113+D114+D115+D116</f>
        <v>3382446</v>
      </c>
      <c r="E112" s="51">
        <f t="shared" si="57"/>
        <v>3382446</v>
      </c>
      <c r="F112" s="51">
        <f t="shared" si="57"/>
        <v>0</v>
      </c>
      <c r="G112" s="51">
        <f t="shared" si="57"/>
        <v>0</v>
      </c>
      <c r="H112" s="51">
        <f t="shared" si="57"/>
        <v>0</v>
      </c>
      <c r="I112" s="51">
        <f t="shared" si="57"/>
        <v>0</v>
      </c>
      <c r="J112" s="51">
        <f t="shared" si="57"/>
        <v>0</v>
      </c>
      <c r="K112" s="51">
        <f t="shared" si="57"/>
        <v>0</v>
      </c>
    </row>
    <row r="113" spans="1:299" x14ac:dyDescent="0.25">
      <c r="A113" s="47" t="s">
        <v>115</v>
      </c>
      <c r="B113" s="48"/>
      <c r="C113" s="51"/>
      <c r="D113" s="51">
        <v>1699600</v>
      </c>
      <c r="E113" s="51">
        <f>SUM(C113:D113)</f>
        <v>1699600</v>
      </c>
      <c r="F113" s="51"/>
      <c r="G113" s="51"/>
      <c r="H113" s="51">
        <f>SUM(F113:G113)</f>
        <v>0</v>
      </c>
      <c r="I113" s="51"/>
      <c r="J113" s="51">
        <v>0</v>
      </c>
      <c r="K113" s="51">
        <f>SUM(I113:J113)</f>
        <v>0</v>
      </c>
    </row>
    <row r="114" spans="1:299" x14ac:dyDescent="0.25">
      <c r="A114" s="117" t="s">
        <v>133</v>
      </c>
      <c r="B114" s="48"/>
      <c r="C114" s="51"/>
      <c r="D114" s="51">
        <v>1587550</v>
      </c>
      <c r="E114" s="51">
        <f>SUM(C114:D114)</f>
        <v>1587550</v>
      </c>
      <c r="F114" s="51"/>
      <c r="G114" s="51"/>
      <c r="H114" s="51">
        <f>SUM(F114:G114)</f>
        <v>0</v>
      </c>
      <c r="I114" s="51"/>
      <c r="J114" s="51">
        <v>0</v>
      </c>
      <c r="K114" s="51">
        <f>SUM(I114:J114)</f>
        <v>0</v>
      </c>
    </row>
    <row r="115" spans="1:299" x14ac:dyDescent="0.25">
      <c r="A115" s="47" t="s">
        <v>114</v>
      </c>
      <c r="B115" s="48"/>
      <c r="C115" s="51"/>
      <c r="D115" s="51">
        <v>95296</v>
      </c>
      <c r="E115" s="51">
        <f>SUM(C115:D115)</f>
        <v>95296</v>
      </c>
      <c r="F115" s="51"/>
      <c r="G115" s="51"/>
      <c r="H115" s="51">
        <f>SUM(F115:G115)</f>
        <v>0</v>
      </c>
      <c r="I115" s="51"/>
      <c r="J115" s="51"/>
      <c r="K115" s="51">
        <f>SUM(I115:J115)</f>
        <v>0</v>
      </c>
    </row>
    <row r="116" spans="1:299" x14ac:dyDescent="0.25">
      <c r="A116" s="47" t="s">
        <v>112</v>
      </c>
      <c r="B116" s="48"/>
      <c r="C116" s="51"/>
      <c r="D116" s="51"/>
      <c r="E116" s="51">
        <f>SUM(C116:D116)</f>
        <v>0</v>
      </c>
      <c r="F116" s="51"/>
      <c r="G116" s="51"/>
      <c r="H116" s="51">
        <f>SUM(F116:G116)</f>
        <v>0</v>
      </c>
      <c r="I116" s="51"/>
      <c r="J116" s="51"/>
      <c r="K116" s="51">
        <f>SUM(I116:J116)</f>
        <v>0</v>
      </c>
    </row>
    <row r="117" spans="1:299" ht="47.25" x14ac:dyDescent="0.25">
      <c r="A117" s="148" t="s">
        <v>318</v>
      </c>
      <c r="B117" s="149" t="s">
        <v>319</v>
      </c>
      <c r="C117" s="150">
        <f>C118</f>
        <v>0</v>
      </c>
      <c r="D117" s="150">
        <f t="shared" ref="D117:K117" si="58">D118</f>
        <v>0</v>
      </c>
      <c r="E117" s="150">
        <f t="shared" si="58"/>
        <v>0</v>
      </c>
      <c r="F117" s="150">
        <f t="shared" si="58"/>
        <v>0</v>
      </c>
      <c r="G117" s="150">
        <f t="shared" si="58"/>
        <v>0</v>
      </c>
      <c r="H117" s="150">
        <f t="shared" si="58"/>
        <v>0</v>
      </c>
      <c r="I117" s="150">
        <f t="shared" si="58"/>
        <v>0</v>
      </c>
      <c r="J117" s="150">
        <f t="shared" si="58"/>
        <v>0</v>
      </c>
      <c r="K117" s="150">
        <f t="shared" si="58"/>
        <v>0</v>
      </c>
    </row>
    <row r="118" spans="1:299" x14ac:dyDescent="0.25">
      <c r="A118" s="75" t="s">
        <v>236</v>
      </c>
      <c r="B118" s="48" t="s">
        <v>320</v>
      </c>
      <c r="C118" s="51">
        <f>C119</f>
        <v>0</v>
      </c>
      <c r="D118" s="51">
        <f t="shared" ref="D118:K118" si="59">D119</f>
        <v>0</v>
      </c>
      <c r="E118" s="51">
        <f t="shared" si="59"/>
        <v>0</v>
      </c>
      <c r="F118" s="51">
        <f t="shared" si="59"/>
        <v>0</v>
      </c>
      <c r="G118" s="51">
        <f t="shared" si="59"/>
        <v>0</v>
      </c>
      <c r="H118" s="51">
        <f t="shared" si="59"/>
        <v>0</v>
      </c>
      <c r="I118" s="51">
        <f t="shared" si="59"/>
        <v>0</v>
      </c>
      <c r="J118" s="51">
        <f t="shared" si="59"/>
        <v>0</v>
      </c>
      <c r="K118" s="51">
        <f t="shared" si="59"/>
        <v>0</v>
      </c>
    </row>
    <row r="119" spans="1:299" x14ac:dyDescent="0.25">
      <c r="A119" s="47" t="s">
        <v>28</v>
      </c>
      <c r="B119" s="48"/>
      <c r="C119" s="51"/>
      <c r="D119" s="51"/>
      <c r="E119" s="51"/>
      <c r="F119" s="51"/>
      <c r="G119" s="51"/>
      <c r="H119" s="51"/>
      <c r="I119" s="51"/>
      <c r="J119" s="51"/>
      <c r="K119" s="51"/>
    </row>
    <row r="120" spans="1:299" s="91" customFormat="1" ht="43.5" customHeight="1" x14ac:dyDescent="0.25">
      <c r="A120" s="5" t="s">
        <v>212</v>
      </c>
      <c r="B120" s="6" t="s">
        <v>13</v>
      </c>
      <c r="C120" s="53">
        <f>C121+C161+C164</f>
        <v>2738100</v>
      </c>
      <c r="D120" s="53">
        <f>D121+D161+D164</f>
        <v>633419894</v>
      </c>
      <c r="E120" s="53">
        <f>E121+E164</f>
        <v>636157994</v>
      </c>
      <c r="F120" s="53">
        <f>F121+F161+F164</f>
        <v>14362400</v>
      </c>
      <c r="G120" s="53">
        <f>G121+G161+G164</f>
        <v>617703249</v>
      </c>
      <c r="H120" s="53">
        <f>H121+H164</f>
        <v>632065649</v>
      </c>
      <c r="I120" s="53">
        <f>I121+I161+I164</f>
        <v>685300</v>
      </c>
      <c r="J120" s="53">
        <f>J121+J161+J164</f>
        <v>622190349</v>
      </c>
      <c r="K120" s="53">
        <f>K121+K164</f>
        <v>622875649</v>
      </c>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90"/>
      <c r="BY120" s="90"/>
      <c r="BZ120" s="90"/>
      <c r="CA120" s="90"/>
      <c r="CB120" s="90"/>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c r="IW120" s="90"/>
      <c r="IX120" s="90"/>
      <c r="IY120" s="90"/>
      <c r="IZ120" s="90"/>
      <c r="JA120" s="90"/>
      <c r="JB120" s="90"/>
      <c r="JC120" s="90"/>
      <c r="JD120" s="90"/>
      <c r="JE120" s="90"/>
      <c r="JF120" s="90"/>
      <c r="JG120" s="90"/>
      <c r="JH120" s="90"/>
      <c r="JI120" s="90"/>
      <c r="JJ120" s="90"/>
      <c r="JK120" s="90"/>
      <c r="JL120" s="90"/>
      <c r="JM120" s="90"/>
      <c r="JN120" s="90"/>
      <c r="JO120" s="90"/>
      <c r="JP120" s="90"/>
      <c r="JQ120" s="90"/>
      <c r="JR120" s="90"/>
      <c r="JS120" s="90"/>
      <c r="JT120" s="90"/>
      <c r="JU120" s="90"/>
      <c r="JV120" s="90"/>
      <c r="JW120" s="90"/>
      <c r="JX120" s="90"/>
      <c r="JY120" s="90"/>
      <c r="JZ120" s="90"/>
      <c r="KA120" s="90"/>
      <c r="KB120" s="90"/>
      <c r="KC120" s="90"/>
      <c r="KD120" s="90"/>
      <c r="KE120" s="90"/>
      <c r="KF120" s="90"/>
      <c r="KG120" s="90"/>
      <c r="KH120" s="90"/>
      <c r="KI120" s="90"/>
      <c r="KJ120" s="90"/>
      <c r="KK120" s="90"/>
      <c r="KL120" s="90"/>
      <c r="KM120" s="90"/>
    </row>
    <row r="121" spans="1:299" s="91" customFormat="1" ht="33.75" customHeight="1" x14ac:dyDescent="0.25">
      <c r="A121" s="119" t="s">
        <v>961</v>
      </c>
      <c r="B121" s="120" t="s">
        <v>14</v>
      </c>
      <c r="C121" s="121">
        <f>C122+C137+C142+C154</f>
        <v>2738100</v>
      </c>
      <c r="D121" s="121">
        <f>D122+D137+D142+D154</f>
        <v>605494545</v>
      </c>
      <c r="E121" s="121">
        <f>C121+D121</f>
        <v>608232645</v>
      </c>
      <c r="F121" s="121">
        <f>F122+F137+F142+F154</f>
        <v>14362400</v>
      </c>
      <c r="G121" s="121">
        <f>G122+G137+G142+G154</f>
        <v>589841900</v>
      </c>
      <c r="H121" s="121">
        <f>F121+G121</f>
        <v>604204300</v>
      </c>
      <c r="I121" s="121">
        <f>I122+I137+I142+I154</f>
        <v>685300</v>
      </c>
      <c r="J121" s="121">
        <f>J122+J137+J142+J154</f>
        <v>594320200</v>
      </c>
      <c r="K121" s="121">
        <f>I121+J121</f>
        <v>595005500</v>
      </c>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c r="BZ121" s="90"/>
      <c r="CA121" s="90"/>
      <c r="CB121" s="90"/>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c r="IW121" s="90"/>
      <c r="IX121" s="90"/>
      <c r="IY121" s="90"/>
      <c r="IZ121" s="90"/>
      <c r="JA121" s="90"/>
      <c r="JB121" s="90"/>
      <c r="JC121" s="90"/>
      <c r="JD121" s="90"/>
      <c r="JE121" s="90"/>
      <c r="JF121" s="90"/>
      <c r="JG121" s="90"/>
      <c r="JH121" s="90"/>
      <c r="JI121" s="90"/>
      <c r="JJ121" s="90"/>
      <c r="JK121" s="90"/>
      <c r="JL121" s="90"/>
      <c r="JM121" s="90"/>
      <c r="JN121" s="90"/>
      <c r="JO121" s="90"/>
      <c r="JP121" s="90"/>
      <c r="JQ121" s="90"/>
      <c r="JR121" s="90"/>
      <c r="JS121" s="90"/>
      <c r="JT121" s="90"/>
      <c r="JU121" s="90"/>
      <c r="JV121" s="90"/>
      <c r="JW121" s="90"/>
      <c r="JX121" s="90"/>
      <c r="JY121" s="90"/>
      <c r="JZ121" s="90"/>
      <c r="KA121" s="90"/>
      <c r="KB121" s="90"/>
      <c r="KC121" s="90"/>
      <c r="KD121" s="90"/>
      <c r="KE121" s="90"/>
      <c r="KF121" s="90"/>
      <c r="KG121" s="90"/>
      <c r="KH121" s="90"/>
      <c r="KI121" s="90"/>
      <c r="KJ121" s="90"/>
      <c r="KK121" s="90"/>
      <c r="KL121" s="90"/>
      <c r="KM121" s="90"/>
    </row>
    <row r="122" spans="1:299" s="91" customFormat="1" ht="63" customHeight="1" x14ac:dyDescent="0.25">
      <c r="A122" s="154" t="s">
        <v>815</v>
      </c>
      <c r="B122" s="149" t="s">
        <v>204</v>
      </c>
      <c r="C122" s="150">
        <f>C123+C125+C127+C129+C131+C133+C135</f>
        <v>2738100</v>
      </c>
      <c r="D122" s="150">
        <f>D123+D125+D127+D129+D131+D133+D135</f>
        <v>403998100</v>
      </c>
      <c r="E122" s="150">
        <f t="shared" ref="E122:K122" si="60">E123+E125+E127+E129+E131+E133+E135</f>
        <v>406736200</v>
      </c>
      <c r="F122" s="150">
        <f t="shared" si="60"/>
        <v>685300</v>
      </c>
      <c r="G122" s="150">
        <f t="shared" si="60"/>
        <v>401329700</v>
      </c>
      <c r="H122" s="150">
        <f t="shared" si="60"/>
        <v>402015000</v>
      </c>
      <c r="I122" s="150">
        <f t="shared" si="60"/>
        <v>685300</v>
      </c>
      <c r="J122" s="150">
        <f t="shared" si="60"/>
        <v>404169400</v>
      </c>
      <c r="K122" s="150">
        <f t="shared" si="60"/>
        <v>404854700</v>
      </c>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c r="CB122" s="90"/>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c r="IW122" s="90"/>
      <c r="IX122" s="90"/>
      <c r="IY122" s="90"/>
      <c r="IZ122" s="90"/>
      <c r="JA122" s="90"/>
      <c r="JB122" s="90"/>
      <c r="JC122" s="90"/>
      <c r="JD122" s="90"/>
      <c r="JE122" s="90"/>
      <c r="JF122" s="90"/>
      <c r="JG122" s="90"/>
      <c r="JH122" s="90"/>
      <c r="JI122" s="90"/>
      <c r="JJ122" s="90"/>
      <c r="JK122" s="90"/>
      <c r="JL122" s="90"/>
      <c r="JM122" s="90"/>
      <c r="JN122" s="90"/>
      <c r="JO122" s="90"/>
      <c r="JP122" s="90"/>
      <c r="JQ122" s="90"/>
      <c r="JR122" s="90"/>
      <c r="JS122" s="90"/>
      <c r="JT122" s="90"/>
      <c r="JU122" s="90"/>
      <c r="JV122" s="90"/>
      <c r="JW122" s="90"/>
      <c r="JX122" s="90"/>
      <c r="JY122" s="90"/>
      <c r="JZ122" s="90"/>
      <c r="KA122" s="90"/>
      <c r="KB122" s="90"/>
      <c r="KC122" s="90"/>
      <c r="KD122" s="90"/>
      <c r="KE122" s="90"/>
      <c r="KF122" s="90"/>
      <c r="KG122" s="90"/>
      <c r="KH122" s="90"/>
      <c r="KI122" s="90"/>
      <c r="KJ122" s="90"/>
      <c r="KK122" s="90"/>
      <c r="KL122" s="90"/>
      <c r="KM122" s="90"/>
    </row>
    <row r="123" spans="1:299" s="91" customFormat="1" ht="27.75" customHeight="1" x14ac:dyDescent="0.25">
      <c r="A123" s="123" t="s">
        <v>256</v>
      </c>
      <c r="B123" s="124" t="s">
        <v>255</v>
      </c>
      <c r="C123" s="51">
        <f>C124</f>
        <v>0</v>
      </c>
      <c r="D123" s="51">
        <f t="shared" ref="D123:K123" si="61">D124</f>
        <v>403768900</v>
      </c>
      <c r="E123" s="51">
        <f t="shared" si="61"/>
        <v>403768900</v>
      </c>
      <c r="F123" s="51">
        <f t="shared" si="61"/>
        <v>0</v>
      </c>
      <c r="G123" s="51">
        <f t="shared" si="61"/>
        <v>401208700</v>
      </c>
      <c r="H123" s="51">
        <f t="shared" si="61"/>
        <v>401208700</v>
      </c>
      <c r="I123" s="51">
        <f t="shared" si="61"/>
        <v>0</v>
      </c>
      <c r="J123" s="51">
        <f t="shared" si="61"/>
        <v>404048400</v>
      </c>
      <c r="K123" s="51">
        <f t="shared" si="61"/>
        <v>404048400</v>
      </c>
      <c r="L123" s="101"/>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0"/>
      <c r="CA123" s="90"/>
      <c r="CB123" s="90"/>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c r="IW123" s="90"/>
      <c r="IX123" s="90"/>
      <c r="IY123" s="90"/>
      <c r="IZ123" s="90"/>
      <c r="JA123" s="90"/>
      <c r="JB123" s="90"/>
      <c r="JC123" s="90"/>
      <c r="JD123" s="90"/>
      <c r="JE123" s="90"/>
      <c r="JF123" s="90"/>
      <c r="JG123" s="90"/>
      <c r="JH123" s="90"/>
      <c r="JI123" s="90"/>
      <c r="JJ123" s="90"/>
      <c r="JK123" s="90"/>
      <c r="JL123" s="90"/>
      <c r="JM123" s="90"/>
      <c r="JN123" s="90"/>
      <c r="JO123" s="90"/>
      <c r="JP123" s="90"/>
      <c r="JQ123" s="90"/>
      <c r="JR123" s="90"/>
      <c r="JS123" s="90"/>
      <c r="JT123" s="90"/>
      <c r="JU123" s="90"/>
      <c r="JV123" s="90"/>
      <c r="JW123" s="90"/>
      <c r="JX123" s="90"/>
      <c r="JY123" s="90"/>
      <c r="JZ123" s="90"/>
      <c r="KA123" s="90"/>
      <c r="KB123" s="90"/>
      <c r="KC123" s="90"/>
      <c r="KD123" s="90"/>
      <c r="KE123" s="90"/>
      <c r="KF123" s="90"/>
      <c r="KG123" s="90"/>
      <c r="KH123" s="90"/>
      <c r="KI123" s="90"/>
      <c r="KJ123" s="90"/>
      <c r="KK123" s="90"/>
      <c r="KL123" s="90"/>
      <c r="KM123" s="90"/>
    </row>
    <row r="124" spans="1:299" s="91" customFormat="1" x14ac:dyDescent="0.25">
      <c r="A124" s="47" t="s">
        <v>133</v>
      </c>
      <c r="B124" s="124" t="s">
        <v>255</v>
      </c>
      <c r="C124" s="51">
        <v>0</v>
      </c>
      <c r="D124" s="51">
        <v>403768900</v>
      </c>
      <c r="E124" s="51">
        <f>C124+D124</f>
        <v>403768900</v>
      </c>
      <c r="F124" s="51">
        <v>0</v>
      </c>
      <c r="G124" s="51">
        <v>401208700</v>
      </c>
      <c r="H124" s="51">
        <f t="shared" ref="H124:H130" si="62">F124+G124</f>
        <v>401208700</v>
      </c>
      <c r="I124" s="51">
        <v>0</v>
      </c>
      <c r="J124" s="51">
        <v>404048400</v>
      </c>
      <c r="K124" s="51">
        <f t="shared" ref="K124:K130" si="63">I124+J124</f>
        <v>404048400</v>
      </c>
      <c r="L124" s="101"/>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c r="BW124" s="90"/>
      <c r="BX124" s="90"/>
      <c r="BY124" s="90"/>
      <c r="BZ124" s="90"/>
      <c r="CA124" s="90"/>
      <c r="CB124" s="90"/>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c r="IW124" s="90"/>
      <c r="IX124" s="90"/>
      <c r="IY124" s="90"/>
      <c r="IZ124" s="90"/>
      <c r="JA124" s="90"/>
      <c r="JB124" s="90"/>
      <c r="JC124" s="90"/>
      <c r="JD124" s="90"/>
      <c r="JE124" s="90"/>
      <c r="JF124" s="90"/>
      <c r="JG124" s="90"/>
      <c r="JH124" s="90"/>
      <c r="JI124" s="90"/>
      <c r="JJ124" s="90"/>
      <c r="JK124" s="90"/>
      <c r="JL124" s="90"/>
      <c r="JM124" s="90"/>
      <c r="JN124" s="90"/>
      <c r="JO124" s="90"/>
      <c r="JP124" s="90"/>
      <c r="JQ124" s="90"/>
      <c r="JR124" s="90"/>
      <c r="JS124" s="90"/>
      <c r="JT124" s="90"/>
      <c r="JU124" s="90"/>
      <c r="JV124" s="90"/>
      <c r="JW124" s="90"/>
      <c r="JX124" s="90"/>
      <c r="JY124" s="90"/>
      <c r="JZ124" s="90"/>
      <c r="KA124" s="90"/>
      <c r="KB124" s="90"/>
      <c r="KC124" s="90"/>
      <c r="KD124" s="90"/>
      <c r="KE124" s="90"/>
      <c r="KF124" s="90"/>
      <c r="KG124" s="90"/>
      <c r="KH124" s="90"/>
      <c r="KI124" s="90"/>
      <c r="KJ124" s="90"/>
      <c r="KK124" s="90"/>
      <c r="KL124" s="90"/>
      <c r="KM124" s="90"/>
    </row>
    <row r="125" spans="1:299" s="50" customFormat="1" ht="60" x14ac:dyDescent="0.25">
      <c r="A125" s="126" t="s">
        <v>765</v>
      </c>
      <c r="B125" s="124" t="s">
        <v>260</v>
      </c>
      <c r="C125" s="51">
        <f>C126</f>
        <v>2052800</v>
      </c>
      <c r="D125" s="51">
        <f>D126</f>
        <v>108200</v>
      </c>
      <c r="E125" s="51">
        <f>C125+D125</f>
        <v>2161000</v>
      </c>
      <c r="F125" s="51">
        <f>F126</f>
        <v>0</v>
      </c>
      <c r="G125" s="51">
        <f>G126</f>
        <v>0</v>
      </c>
      <c r="H125" s="51">
        <f t="shared" si="62"/>
        <v>0</v>
      </c>
      <c r="I125" s="51">
        <f>I126</f>
        <v>0</v>
      </c>
      <c r="J125" s="51">
        <f>J126</f>
        <v>0</v>
      </c>
      <c r="K125" s="51">
        <f t="shared" si="63"/>
        <v>0</v>
      </c>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49"/>
      <c r="DW125" s="49"/>
      <c r="DX125" s="49"/>
      <c r="DY125" s="49"/>
      <c r="DZ125" s="49"/>
      <c r="EA125" s="49"/>
      <c r="EB125" s="49"/>
      <c r="EC125" s="49"/>
      <c r="ED125" s="49"/>
      <c r="EE125" s="49"/>
      <c r="EF125" s="49"/>
      <c r="EG125" s="49"/>
      <c r="EH125" s="49"/>
      <c r="EI125" s="49"/>
      <c r="EJ125" s="49"/>
      <c r="EK125" s="49"/>
      <c r="EL125" s="49"/>
      <c r="EM125" s="49"/>
      <c r="EN125" s="49"/>
      <c r="EO125" s="49"/>
      <c r="EP125" s="49"/>
      <c r="EQ125" s="49"/>
      <c r="ER125" s="49"/>
      <c r="ES125" s="49"/>
      <c r="ET125" s="49"/>
      <c r="EU125" s="49"/>
      <c r="EV125" s="49"/>
      <c r="EW125" s="49"/>
      <c r="EX125" s="49"/>
      <c r="EY125" s="49"/>
      <c r="EZ125" s="49"/>
      <c r="FA125" s="49"/>
      <c r="FB125" s="49"/>
      <c r="FC125" s="49"/>
      <c r="FD125" s="49"/>
      <c r="FE125" s="49"/>
      <c r="FF125" s="49"/>
      <c r="FG125" s="49"/>
      <c r="FH125" s="49"/>
      <c r="FI125" s="49"/>
      <c r="FJ125" s="49"/>
      <c r="FK125" s="49"/>
      <c r="FL125" s="49"/>
      <c r="FM125" s="49"/>
      <c r="FN125" s="49"/>
      <c r="FO125" s="49"/>
      <c r="FP125" s="49"/>
      <c r="FQ125" s="49"/>
      <c r="FR125" s="49"/>
      <c r="FS125" s="49"/>
      <c r="FT125" s="49"/>
      <c r="FU125" s="49"/>
      <c r="FV125" s="49"/>
      <c r="FW125" s="49"/>
      <c r="FX125" s="49"/>
      <c r="FY125" s="49"/>
      <c r="FZ125" s="49"/>
      <c r="GA125" s="49"/>
      <c r="GB125" s="49"/>
      <c r="GC125" s="49"/>
      <c r="GD125" s="49"/>
      <c r="GE125" s="49"/>
      <c r="GF125" s="49"/>
      <c r="GG125" s="49"/>
      <c r="GH125" s="49"/>
      <c r="GI125" s="49"/>
      <c r="GJ125" s="49"/>
      <c r="GK125" s="49"/>
      <c r="GL125" s="49"/>
      <c r="GM125" s="49"/>
      <c r="GN125" s="49"/>
      <c r="GO125" s="49"/>
      <c r="GP125" s="49"/>
      <c r="GQ125" s="49"/>
      <c r="GR125" s="49"/>
      <c r="GS125" s="49"/>
      <c r="GT125" s="49"/>
      <c r="GU125" s="49"/>
      <c r="GV125" s="49"/>
      <c r="GW125" s="49"/>
      <c r="GX125" s="49"/>
      <c r="GY125" s="49"/>
      <c r="GZ125" s="49"/>
      <c r="HA125" s="49"/>
      <c r="HB125" s="49"/>
      <c r="HC125" s="49"/>
      <c r="HD125" s="49"/>
      <c r="HE125" s="49"/>
      <c r="HF125" s="49"/>
      <c r="HG125" s="49"/>
      <c r="HH125" s="49"/>
      <c r="HI125" s="49"/>
      <c r="HJ125" s="49"/>
      <c r="HK125" s="49"/>
      <c r="HL125" s="49"/>
      <c r="HM125" s="49"/>
      <c r="HN125" s="49"/>
      <c r="HO125" s="49"/>
      <c r="HP125" s="49"/>
      <c r="HQ125" s="49"/>
      <c r="HR125" s="49"/>
      <c r="HS125" s="49"/>
      <c r="HT125" s="49"/>
      <c r="HU125" s="49"/>
      <c r="HV125" s="49"/>
      <c r="HW125" s="49"/>
      <c r="HX125" s="49"/>
      <c r="HY125" s="49"/>
      <c r="HZ125" s="49"/>
      <c r="IA125" s="49"/>
      <c r="IB125" s="49"/>
      <c r="IC125" s="49"/>
      <c r="ID125" s="49"/>
      <c r="IE125" s="49"/>
      <c r="IF125" s="49"/>
      <c r="IG125" s="49"/>
      <c r="IH125" s="49"/>
      <c r="II125" s="49"/>
      <c r="IJ125" s="49"/>
      <c r="IK125" s="49"/>
      <c r="IL125" s="49"/>
      <c r="IM125" s="49"/>
      <c r="IN125" s="49"/>
      <c r="IO125" s="49"/>
      <c r="IP125" s="49"/>
      <c r="IQ125" s="49"/>
      <c r="IR125" s="49"/>
      <c r="IS125" s="49"/>
      <c r="IT125" s="49"/>
      <c r="IU125" s="49"/>
      <c r="IV125" s="49"/>
      <c r="IW125" s="49"/>
      <c r="IX125" s="49"/>
      <c r="IY125" s="49"/>
      <c r="IZ125" s="49"/>
      <c r="JA125" s="49"/>
      <c r="JB125" s="49"/>
      <c r="JC125" s="49"/>
      <c r="JD125" s="49"/>
      <c r="JE125" s="49"/>
      <c r="JF125" s="49"/>
      <c r="JG125" s="49"/>
      <c r="JH125" s="49"/>
      <c r="JI125" s="49"/>
      <c r="JJ125" s="49"/>
      <c r="JK125" s="49"/>
      <c r="JL125" s="49"/>
      <c r="JM125" s="49"/>
      <c r="JN125" s="49"/>
      <c r="JO125" s="49"/>
      <c r="JP125" s="49"/>
      <c r="JQ125" s="49"/>
      <c r="JR125" s="49"/>
      <c r="JS125" s="49"/>
      <c r="JT125" s="49"/>
      <c r="JU125" s="49"/>
      <c r="JV125" s="49"/>
      <c r="JW125" s="49"/>
      <c r="JX125" s="49"/>
      <c r="JY125" s="49"/>
      <c r="JZ125" s="49"/>
      <c r="KA125" s="49"/>
      <c r="KB125" s="49"/>
      <c r="KC125" s="49"/>
      <c r="KD125" s="49"/>
      <c r="KE125" s="49"/>
      <c r="KF125" s="49"/>
      <c r="KG125" s="49"/>
      <c r="KH125" s="49"/>
      <c r="KI125" s="49"/>
      <c r="KJ125" s="49"/>
      <c r="KK125" s="49"/>
      <c r="KL125" s="49"/>
      <c r="KM125" s="49"/>
    </row>
    <row r="126" spans="1:299" s="91" customFormat="1" x14ac:dyDescent="0.25">
      <c r="A126" s="47" t="s">
        <v>133</v>
      </c>
      <c r="B126" s="48"/>
      <c r="C126" s="51">
        <f>1437000+615800</f>
        <v>2052800</v>
      </c>
      <c r="D126" s="51">
        <f>75700+32500</f>
        <v>108200</v>
      </c>
      <c r="E126" s="51">
        <f>C126+D126</f>
        <v>2161000</v>
      </c>
      <c r="F126" s="51">
        <v>0</v>
      </c>
      <c r="G126" s="51">
        <v>0</v>
      </c>
      <c r="H126" s="51">
        <f t="shared" si="62"/>
        <v>0</v>
      </c>
      <c r="I126" s="51">
        <v>0</v>
      </c>
      <c r="J126" s="51">
        <v>0</v>
      </c>
      <c r="K126" s="51">
        <f t="shared" si="63"/>
        <v>0</v>
      </c>
      <c r="L126" s="101"/>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c r="BT126" s="90"/>
      <c r="BU126" s="90"/>
      <c r="BV126" s="90"/>
      <c r="BW126" s="90"/>
      <c r="BX126" s="90"/>
      <c r="BY126" s="90"/>
      <c r="BZ126" s="90"/>
      <c r="CA126" s="90"/>
      <c r="CB126" s="90"/>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c r="IW126" s="90"/>
      <c r="IX126" s="90"/>
      <c r="IY126" s="90"/>
      <c r="IZ126" s="90"/>
      <c r="JA126" s="90"/>
      <c r="JB126" s="90"/>
      <c r="JC126" s="90"/>
      <c r="JD126" s="90"/>
      <c r="JE126" s="90"/>
      <c r="JF126" s="90"/>
      <c r="JG126" s="90"/>
      <c r="JH126" s="90"/>
      <c r="JI126" s="90"/>
      <c r="JJ126" s="90"/>
      <c r="JK126" s="90"/>
      <c r="JL126" s="90"/>
      <c r="JM126" s="90"/>
      <c r="JN126" s="90"/>
      <c r="JO126" s="90"/>
      <c r="JP126" s="90"/>
      <c r="JQ126" s="90"/>
      <c r="JR126" s="90"/>
      <c r="JS126" s="90"/>
      <c r="JT126" s="90"/>
      <c r="JU126" s="90"/>
      <c r="JV126" s="90"/>
      <c r="JW126" s="90"/>
      <c r="JX126" s="90"/>
      <c r="JY126" s="90"/>
      <c r="JZ126" s="90"/>
      <c r="KA126" s="90"/>
      <c r="KB126" s="90"/>
      <c r="KC126" s="90"/>
      <c r="KD126" s="90"/>
      <c r="KE126" s="90"/>
      <c r="KF126" s="90"/>
      <c r="KG126" s="90"/>
      <c r="KH126" s="90"/>
      <c r="KI126" s="90"/>
      <c r="KJ126" s="90"/>
      <c r="KK126" s="90"/>
      <c r="KL126" s="90"/>
      <c r="KM126" s="90"/>
    </row>
    <row r="127" spans="1:299" s="50" customFormat="1" ht="30" x14ac:dyDescent="0.25">
      <c r="A127" s="123" t="s">
        <v>834</v>
      </c>
      <c r="B127" s="124" t="s">
        <v>257</v>
      </c>
      <c r="C127" s="51">
        <f>C128</f>
        <v>685300</v>
      </c>
      <c r="D127" s="51">
        <f>D128</f>
        <v>0</v>
      </c>
      <c r="E127" s="51">
        <f>C127+D127</f>
        <v>685300</v>
      </c>
      <c r="F127" s="51">
        <f>F128</f>
        <v>685300</v>
      </c>
      <c r="G127" s="51">
        <f>G128</f>
        <v>0</v>
      </c>
      <c r="H127" s="51">
        <f t="shared" si="62"/>
        <v>685300</v>
      </c>
      <c r="I127" s="51">
        <f>I128</f>
        <v>685300</v>
      </c>
      <c r="J127" s="51">
        <v>0</v>
      </c>
      <c r="K127" s="51">
        <f t="shared" si="63"/>
        <v>685300</v>
      </c>
      <c r="L127" s="84"/>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49"/>
      <c r="CY127" s="49"/>
      <c r="CZ127" s="49"/>
      <c r="DA127" s="49"/>
      <c r="DB127" s="49"/>
      <c r="DC127" s="49"/>
      <c r="DD127" s="49"/>
      <c r="DE127" s="49"/>
      <c r="DF127" s="49"/>
      <c r="DG127" s="49"/>
      <c r="DH127" s="49"/>
      <c r="DI127" s="49"/>
      <c r="DJ127" s="49"/>
      <c r="DK127" s="49"/>
      <c r="DL127" s="49"/>
      <c r="DM127" s="49"/>
      <c r="DN127" s="49"/>
      <c r="DO127" s="49"/>
      <c r="DP127" s="49"/>
      <c r="DQ127" s="49"/>
      <c r="DR127" s="49"/>
      <c r="DS127" s="49"/>
      <c r="DT127" s="49"/>
      <c r="DU127" s="49"/>
      <c r="DV127" s="49"/>
      <c r="DW127" s="49"/>
      <c r="DX127" s="49"/>
      <c r="DY127" s="49"/>
      <c r="DZ127" s="49"/>
      <c r="EA127" s="49"/>
      <c r="EB127" s="49"/>
      <c r="EC127" s="49"/>
      <c r="ED127" s="49"/>
      <c r="EE127" s="49"/>
      <c r="EF127" s="49"/>
      <c r="EG127" s="49"/>
      <c r="EH127" s="49"/>
      <c r="EI127" s="49"/>
      <c r="EJ127" s="49"/>
      <c r="EK127" s="49"/>
      <c r="EL127" s="49"/>
      <c r="EM127" s="49"/>
      <c r="EN127" s="49"/>
      <c r="EO127" s="49"/>
      <c r="EP127" s="49"/>
      <c r="EQ127" s="49"/>
      <c r="ER127" s="49"/>
      <c r="ES127" s="49"/>
      <c r="ET127" s="49"/>
      <c r="EU127" s="49"/>
      <c r="EV127" s="49"/>
      <c r="EW127" s="49"/>
      <c r="EX127" s="49"/>
      <c r="EY127" s="49"/>
      <c r="EZ127" s="49"/>
      <c r="FA127" s="49"/>
      <c r="FB127" s="49"/>
      <c r="FC127" s="49"/>
      <c r="FD127" s="49"/>
      <c r="FE127" s="49"/>
      <c r="FF127" s="49"/>
      <c r="FG127" s="49"/>
      <c r="FH127" s="49"/>
      <c r="FI127" s="49"/>
      <c r="FJ127" s="49"/>
      <c r="FK127" s="49"/>
      <c r="FL127" s="49"/>
      <c r="FM127" s="49"/>
      <c r="FN127" s="49"/>
      <c r="FO127" s="49"/>
      <c r="FP127" s="49"/>
      <c r="FQ127" s="49"/>
      <c r="FR127" s="49"/>
      <c r="FS127" s="49"/>
      <c r="FT127" s="49"/>
      <c r="FU127" s="49"/>
      <c r="FV127" s="49"/>
      <c r="FW127" s="49"/>
      <c r="FX127" s="49"/>
      <c r="FY127" s="49"/>
      <c r="FZ127" s="49"/>
      <c r="GA127" s="49"/>
      <c r="GB127" s="49"/>
      <c r="GC127" s="49"/>
      <c r="GD127" s="49"/>
      <c r="GE127" s="49"/>
      <c r="GF127" s="49"/>
      <c r="GG127" s="49"/>
      <c r="GH127" s="49"/>
      <c r="GI127" s="49"/>
      <c r="GJ127" s="49"/>
      <c r="GK127" s="49"/>
      <c r="GL127" s="49"/>
      <c r="GM127" s="49"/>
      <c r="GN127" s="49"/>
      <c r="GO127" s="49"/>
      <c r="GP127" s="49"/>
      <c r="GQ127" s="49"/>
      <c r="GR127" s="49"/>
      <c r="GS127" s="49"/>
      <c r="GT127" s="49"/>
      <c r="GU127" s="49"/>
      <c r="GV127" s="49"/>
      <c r="GW127" s="49"/>
      <c r="GX127" s="49"/>
      <c r="GY127" s="49"/>
      <c r="GZ127" s="49"/>
      <c r="HA127" s="49"/>
      <c r="HB127" s="49"/>
      <c r="HC127" s="49"/>
      <c r="HD127" s="49"/>
      <c r="HE127" s="49"/>
      <c r="HF127" s="49"/>
      <c r="HG127" s="49"/>
      <c r="HH127" s="49"/>
      <c r="HI127" s="49"/>
      <c r="HJ127" s="49"/>
      <c r="HK127" s="49"/>
      <c r="HL127" s="49"/>
      <c r="HM127" s="49"/>
      <c r="HN127" s="49"/>
      <c r="HO127" s="49"/>
      <c r="HP127" s="49"/>
      <c r="HQ127" s="49"/>
      <c r="HR127" s="49"/>
      <c r="HS127" s="49"/>
      <c r="HT127" s="49"/>
      <c r="HU127" s="49"/>
      <c r="HV127" s="49"/>
      <c r="HW127" s="49"/>
      <c r="HX127" s="49"/>
      <c r="HY127" s="49"/>
      <c r="HZ127" s="49"/>
      <c r="IA127" s="49"/>
      <c r="IB127" s="49"/>
      <c r="IC127" s="49"/>
      <c r="ID127" s="49"/>
      <c r="IE127" s="49"/>
      <c r="IF127" s="49"/>
      <c r="IG127" s="49"/>
      <c r="IH127" s="49"/>
      <c r="II127" s="49"/>
      <c r="IJ127" s="49"/>
      <c r="IK127" s="49"/>
      <c r="IL127" s="49"/>
      <c r="IM127" s="49"/>
      <c r="IN127" s="49"/>
      <c r="IO127" s="49"/>
      <c r="IP127" s="49"/>
      <c r="IQ127" s="49"/>
      <c r="IR127" s="49"/>
      <c r="IS127" s="49"/>
      <c r="IT127" s="49"/>
      <c r="IU127" s="49"/>
      <c r="IV127" s="49"/>
      <c r="IW127" s="49"/>
      <c r="IX127" s="49"/>
      <c r="IY127" s="49"/>
      <c r="IZ127" s="49"/>
      <c r="JA127" s="49"/>
      <c r="JB127" s="49"/>
      <c r="JC127" s="49"/>
      <c r="JD127" s="49"/>
      <c r="JE127" s="49"/>
      <c r="JF127" s="49"/>
      <c r="JG127" s="49"/>
      <c r="JH127" s="49"/>
      <c r="JI127" s="49"/>
      <c r="JJ127" s="49"/>
      <c r="JK127" s="49"/>
      <c r="JL127" s="49"/>
      <c r="JM127" s="49"/>
      <c r="JN127" s="49"/>
      <c r="JO127" s="49"/>
      <c r="JP127" s="49"/>
      <c r="JQ127" s="49"/>
      <c r="JR127" s="49"/>
      <c r="JS127" s="49"/>
      <c r="JT127" s="49"/>
      <c r="JU127" s="49"/>
      <c r="JV127" s="49"/>
      <c r="JW127" s="49"/>
      <c r="JX127" s="49"/>
      <c r="JY127" s="49"/>
      <c r="JZ127" s="49"/>
      <c r="KA127" s="49"/>
      <c r="KB127" s="49"/>
      <c r="KC127" s="49"/>
      <c r="KD127" s="49"/>
      <c r="KE127" s="49"/>
      <c r="KF127" s="49"/>
      <c r="KG127" s="49"/>
      <c r="KH127" s="49"/>
      <c r="KI127" s="49"/>
      <c r="KJ127" s="49"/>
      <c r="KK127" s="49"/>
      <c r="KL127" s="49"/>
      <c r="KM127" s="49"/>
    </row>
    <row r="128" spans="1:299" s="91" customFormat="1" x14ac:dyDescent="0.25">
      <c r="A128" s="47" t="s">
        <v>133</v>
      </c>
      <c r="B128" s="124" t="s">
        <v>257</v>
      </c>
      <c r="C128" s="51">
        <v>685300</v>
      </c>
      <c r="D128" s="51"/>
      <c r="E128" s="51">
        <f>C128+D128</f>
        <v>685300</v>
      </c>
      <c r="F128" s="51">
        <v>685300</v>
      </c>
      <c r="G128" s="51"/>
      <c r="H128" s="51">
        <f t="shared" si="62"/>
        <v>685300</v>
      </c>
      <c r="I128" s="51">
        <v>685300</v>
      </c>
      <c r="J128" s="51"/>
      <c r="K128" s="51">
        <f t="shared" si="63"/>
        <v>685300</v>
      </c>
      <c r="L128" s="101"/>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c r="BQ128" s="90"/>
      <c r="BR128" s="90"/>
      <c r="BS128" s="90"/>
      <c r="BT128" s="90"/>
      <c r="BU128" s="90"/>
      <c r="BV128" s="90"/>
      <c r="BW128" s="90"/>
      <c r="BX128" s="90"/>
      <c r="BY128" s="90"/>
      <c r="BZ128" s="90"/>
      <c r="CA128" s="90"/>
      <c r="CB128" s="90"/>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c r="IW128" s="90"/>
      <c r="IX128" s="90"/>
      <c r="IY128" s="90"/>
      <c r="IZ128" s="90"/>
      <c r="JA128" s="90"/>
      <c r="JB128" s="90"/>
      <c r="JC128" s="90"/>
      <c r="JD128" s="90"/>
      <c r="JE128" s="90"/>
      <c r="JF128" s="90"/>
      <c r="JG128" s="90"/>
      <c r="JH128" s="90"/>
      <c r="JI128" s="90"/>
      <c r="JJ128" s="90"/>
      <c r="JK128" s="90"/>
      <c r="JL128" s="90"/>
      <c r="JM128" s="90"/>
      <c r="JN128" s="90"/>
      <c r="JO128" s="90"/>
      <c r="JP128" s="90"/>
      <c r="JQ128" s="90"/>
      <c r="JR128" s="90"/>
      <c r="JS128" s="90"/>
      <c r="JT128" s="90"/>
      <c r="JU128" s="90"/>
      <c r="JV128" s="90"/>
      <c r="JW128" s="90"/>
      <c r="JX128" s="90"/>
      <c r="JY128" s="90"/>
      <c r="JZ128" s="90"/>
      <c r="KA128" s="90"/>
      <c r="KB128" s="90"/>
      <c r="KC128" s="90"/>
      <c r="KD128" s="90"/>
      <c r="KE128" s="90"/>
      <c r="KF128" s="90"/>
      <c r="KG128" s="90"/>
      <c r="KH128" s="90"/>
      <c r="KI128" s="90"/>
      <c r="KJ128" s="90"/>
      <c r="KK128" s="90"/>
      <c r="KL128" s="90"/>
      <c r="KM128" s="90"/>
    </row>
    <row r="129" spans="1:299" s="91" customFormat="1" ht="30" x14ac:dyDescent="0.25">
      <c r="A129" s="123" t="s">
        <v>836</v>
      </c>
      <c r="B129" s="124" t="s">
        <v>258</v>
      </c>
      <c r="C129" s="51">
        <f>C130</f>
        <v>0</v>
      </c>
      <c r="D129" s="51">
        <f>D130</f>
        <v>121000</v>
      </c>
      <c r="E129" s="51">
        <f>D129+C129</f>
        <v>121000</v>
      </c>
      <c r="F129" s="51">
        <f>F130</f>
        <v>0</v>
      </c>
      <c r="G129" s="51">
        <f>G130</f>
        <v>121000</v>
      </c>
      <c r="H129" s="51">
        <f t="shared" si="62"/>
        <v>121000</v>
      </c>
      <c r="I129" s="51">
        <f>I130</f>
        <v>0</v>
      </c>
      <c r="J129" s="51">
        <f>J130</f>
        <v>121000</v>
      </c>
      <c r="K129" s="51">
        <f t="shared" si="63"/>
        <v>121000</v>
      </c>
      <c r="L129" s="101"/>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c r="BC129" s="90"/>
      <c r="BD129" s="90"/>
      <c r="BE129" s="90"/>
      <c r="BF129" s="90"/>
      <c r="BG129" s="90"/>
      <c r="BH129" s="90"/>
      <c r="BI129" s="90"/>
      <c r="BJ129" s="90"/>
      <c r="BK129" s="90"/>
      <c r="BL129" s="90"/>
      <c r="BM129" s="90"/>
      <c r="BN129" s="90"/>
      <c r="BO129" s="90"/>
      <c r="BP129" s="90"/>
      <c r="BQ129" s="90"/>
      <c r="BR129" s="90"/>
      <c r="BS129" s="90"/>
      <c r="BT129" s="90"/>
      <c r="BU129" s="90"/>
      <c r="BV129" s="90"/>
      <c r="BW129" s="90"/>
      <c r="BX129" s="90"/>
      <c r="BY129" s="90"/>
      <c r="BZ129" s="90"/>
      <c r="CA129" s="90"/>
      <c r="CB129" s="90"/>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c r="IW129" s="90"/>
      <c r="IX129" s="90"/>
      <c r="IY129" s="90"/>
      <c r="IZ129" s="90"/>
      <c r="JA129" s="90"/>
      <c r="JB129" s="90"/>
      <c r="JC129" s="90"/>
      <c r="JD129" s="90"/>
      <c r="JE129" s="90"/>
      <c r="JF129" s="90"/>
      <c r="JG129" s="90"/>
      <c r="JH129" s="90"/>
      <c r="JI129" s="90"/>
      <c r="JJ129" s="90"/>
      <c r="JK129" s="90"/>
      <c r="JL129" s="90"/>
      <c r="JM129" s="90"/>
      <c r="JN129" s="90"/>
      <c r="JO129" s="90"/>
      <c r="JP129" s="90"/>
      <c r="JQ129" s="90"/>
      <c r="JR129" s="90"/>
      <c r="JS129" s="90"/>
      <c r="JT129" s="90"/>
      <c r="JU129" s="90"/>
      <c r="JV129" s="90"/>
      <c r="JW129" s="90"/>
      <c r="JX129" s="90"/>
      <c r="JY129" s="90"/>
      <c r="JZ129" s="90"/>
      <c r="KA129" s="90"/>
      <c r="KB129" s="90"/>
      <c r="KC129" s="90"/>
      <c r="KD129" s="90"/>
      <c r="KE129" s="90"/>
      <c r="KF129" s="90"/>
      <c r="KG129" s="90"/>
      <c r="KH129" s="90"/>
      <c r="KI129" s="90"/>
      <c r="KJ129" s="90"/>
      <c r="KK129" s="90"/>
      <c r="KL129" s="90"/>
      <c r="KM129" s="90"/>
    </row>
    <row r="130" spans="1:299" s="91" customFormat="1" x14ac:dyDescent="0.25">
      <c r="A130" s="47" t="s">
        <v>133</v>
      </c>
      <c r="B130" s="124"/>
      <c r="C130" s="51"/>
      <c r="D130" s="51">
        <v>121000</v>
      </c>
      <c r="E130" s="51">
        <f>D130+C130</f>
        <v>121000</v>
      </c>
      <c r="F130" s="51"/>
      <c r="G130" s="51">
        <v>121000</v>
      </c>
      <c r="H130" s="51">
        <f t="shared" si="62"/>
        <v>121000</v>
      </c>
      <c r="I130" s="51"/>
      <c r="J130" s="51">
        <v>121000</v>
      </c>
      <c r="K130" s="51">
        <f t="shared" si="63"/>
        <v>121000</v>
      </c>
      <c r="L130" s="101"/>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90"/>
      <c r="BU130" s="90"/>
      <c r="BV130" s="90"/>
      <c r="BW130" s="90"/>
      <c r="BX130" s="90"/>
      <c r="BY130" s="90"/>
      <c r="BZ130" s="90"/>
      <c r="CA130" s="90"/>
      <c r="CB130" s="90"/>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c r="IW130" s="90"/>
      <c r="IX130" s="90"/>
      <c r="IY130" s="90"/>
      <c r="IZ130" s="90"/>
      <c r="JA130" s="90"/>
      <c r="JB130" s="90"/>
      <c r="JC130" s="90"/>
      <c r="JD130" s="90"/>
      <c r="JE130" s="90"/>
      <c r="JF130" s="90"/>
      <c r="JG130" s="90"/>
      <c r="JH130" s="90"/>
      <c r="JI130" s="90"/>
      <c r="JJ130" s="90"/>
      <c r="JK130" s="90"/>
      <c r="JL130" s="90"/>
      <c r="JM130" s="90"/>
      <c r="JN130" s="90"/>
      <c r="JO130" s="90"/>
      <c r="JP130" s="90"/>
      <c r="JQ130" s="90"/>
      <c r="JR130" s="90"/>
      <c r="JS130" s="90"/>
      <c r="JT130" s="90"/>
      <c r="JU130" s="90"/>
      <c r="JV130" s="90"/>
      <c r="JW130" s="90"/>
      <c r="JX130" s="90"/>
      <c r="JY130" s="90"/>
      <c r="JZ130" s="90"/>
      <c r="KA130" s="90"/>
      <c r="KB130" s="90"/>
      <c r="KC130" s="90"/>
      <c r="KD130" s="90"/>
      <c r="KE130" s="90"/>
      <c r="KF130" s="90"/>
      <c r="KG130" s="90"/>
      <c r="KH130" s="90"/>
      <c r="KI130" s="90"/>
      <c r="KJ130" s="90"/>
      <c r="KK130" s="90"/>
      <c r="KL130" s="90"/>
      <c r="KM130" s="90"/>
    </row>
    <row r="131" spans="1:299" s="50" customFormat="1" ht="42.75" customHeight="1" x14ac:dyDescent="0.25">
      <c r="A131" s="123" t="s">
        <v>835</v>
      </c>
      <c r="B131" s="124" t="s">
        <v>261</v>
      </c>
      <c r="C131" s="51">
        <f>C132</f>
        <v>0</v>
      </c>
      <c r="D131" s="51">
        <f t="shared" ref="D131:K131" si="64">D132</f>
        <v>0</v>
      </c>
      <c r="E131" s="51">
        <f t="shared" si="64"/>
        <v>0</v>
      </c>
      <c r="F131" s="51">
        <f t="shared" si="64"/>
        <v>0</v>
      </c>
      <c r="G131" s="51">
        <f t="shared" si="64"/>
        <v>0</v>
      </c>
      <c r="H131" s="51">
        <f t="shared" si="64"/>
        <v>0</v>
      </c>
      <c r="I131" s="51">
        <f t="shared" si="64"/>
        <v>0</v>
      </c>
      <c r="J131" s="51">
        <f t="shared" si="64"/>
        <v>0</v>
      </c>
      <c r="K131" s="51">
        <f t="shared" si="64"/>
        <v>0</v>
      </c>
      <c r="L131" s="84"/>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9"/>
      <c r="BK131" s="49"/>
      <c r="BL131" s="49"/>
      <c r="BM131" s="49"/>
      <c r="BN131" s="49"/>
      <c r="BO131" s="49"/>
      <c r="BP131" s="49"/>
      <c r="BQ131" s="49"/>
      <c r="BR131" s="49"/>
      <c r="BS131" s="49"/>
      <c r="BT131" s="49"/>
      <c r="BU131" s="49"/>
      <c r="BV131" s="49"/>
      <c r="BW131" s="49"/>
      <c r="BX131" s="49"/>
      <c r="BY131" s="49"/>
      <c r="BZ131" s="49"/>
      <c r="CA131" s="49"/>
      <c r="CB131" s="49"/>
      <c r="CC131" s="49"/>
      <c r="CD131" s="49"/>
      <c r="CE131" s="49"/>
      <c r="CF131" s="49"/>
      <c r="CG131" s="49"/>
      <c r="CH131" s="49"/>
      <c r="CI131" s="49"/>
      <c r="CJ131" s="49"/>
      <c r="CK131" s="49"/>
      <c r="CL131" s="49"/>
      <c r="CM131" s="49"/>
      <c r="CN131" s="49"/>
      <c r="CO131" s="49"/>
      <c r="CP131" s="49"/>
      <c r="CQ131" s="49"/>
      <c r="CR131" s="49"/>
      <c r="CS131" s="49"/>
      <c r="CT131" s="49"/>
      <c r="CU131" s="49"/>
      <c r="CV131" s="49"/>
      <c r="CW131" s="49"/>
      <c r="CX131" s="49"/>
      <c r="CY131" s="49"/>
      <c r="CZ131" s="49"/>
      <c r="DA131" s="49"/>
      <c r="DB131" s="49"/>
      <c r="DC131" s="49"/>
      <c r="DD131" s="49"/>
      <c r="DE131" s="49"/>
      <c r="DF131" s="49"/>
      <c r="DG131" s="49"/>
      <c r="DH131" s="49"/>
      <c r="DI131" s="49"/>
      <c r="DJ131" s="49"/>
      <c r="DK131" s="49"/>
      <c r="DL131" s="49"/>
      <c r="DM131" s="49"/>
      <c r="DN131" s="49"/>
      <c r="DO131" s="49"/>
      <c r="DP131" s="49"/>
      <c r="DQ131" s="49"/>
      <c r="DR131" s="49"/>
      <c r="DS131" s="49"/>
      <c r="DT131" s="49"/>
      <c r="DU131" s="49"/>
      <c r="DV131" s="49"/>
      <c r="DW131" s="49"/>
      <c r="DX131" s="49"/>
      <c r="DY131" s="49"/>
      <c r="DZ131" s="49"/>
      <c r="EA131" s="49"/>
      <c r="EB131" s="49"/>
      <c r="EC131" s="49"/>
      <c r="ED131" s="49"/>
      <c r="EE131" s="49"/>
      <c r="EF131" s="49"/>
      <c r="EG131" s="49"/>
      <c r="EH131" s="49"/>
      <c r="EI131" s="49"/>
      <c r="EJ131" s="49"/>
      <c r="EK131" s="49"/>
      <c r="EL131" s="49"/>
      <c r="EM131" s="49"/>
      <c r="EN131" s="49"/>
      <c r="EO131" s="49"/>
      <c r="EP131" s="49"/>
      <c r="EQ131" s="49"/>
      <c r="ER131" s="49"/>
      <c r="ES131" s="49"/>
      <c r="ET131" s="49"/>
      <c r="EU131" s="49"/>
      <c r="EV131" s="49"/>
      <c r="EW131" s="49"/>
      <c r="EX131" s="49"/>
      <c r="EY131" s="49"/>
      <c r="EZ131" s="49"/>
      <c r="FA131" s="49"/>
      <c r="FB131" s="49"/>
      <c r="FC131" s="49"/>
      <c r="FD131" s="49"/>
      <c r="FE131" s="49"/>
      <c r="FF131" s="49"/>
      <c r="FG131" s="49"/>
      <c r="FH131" s="49"/>
      <c r="FI131" s="49"/>
      <c r="FJ131" s="49"/>
      <c r="FK131" s="49"/>
      <c r="FL131" s="49"/>
      <c r="FM131" s="49"/>
      <c r="FN131" s="49"/>
      <c r="FO131" s="49"/>
      <c r="FP131" s="49"/>
      <c r="FQ131" s="49"/>
      <c r="FR131" s="49"/>
      <c r="FS131" s="49"/>
      <c r="FT131" s="49"/>
      <c r="FU131" s="49"/>
      <c r="FV131" s="49"/>
      <c r="FW131" s="49"/>
      <c r="FX131" s="49"/>
      <c r="FY131" s="49"/>
      <c r="FZ131" s="49"/>
      <c r="GA131" s="49"/>
      <c r="GB131" s="49"/>
      <c r="GC131" s="49"/>
      <c r="GD131" s="49"/>
      <c r="GE131" s="49"/>
      <c r="GF131" s="49"/>
      <c r="GG131" s="49"/>
      <c r="GH131" s="49"/>
      <c r="GI131" s="49"/>
      <c r="GJ131" s="49"/>
      <c r="GK131" s="49"/>
      <c r="GL131" s="49"/>
      <c r="GM131" s="49"/>
      <c r="GN131" s="49"/>
      <c r="GO131" s="49"/>
      <c r="GP131" s="49"/>
      <c r="GQ131" s="49"/>
      <c r="GR131" s="49"/>
      <c r="GS131" s="49"/>
      <c r="GT131" s="49"/>
      <c r="GU131" s="49"/>
      <c r="GV131" s="49"/>
      <c r="GW131" s="49"/>
      <c r="GX131" s="49"/>
      <c r="GY131" s="49"/>
      <c r="GZ131" s="49"/>
      <c r="HA131" s="49"/>
      <c r="HB131" s="49"/>
      <c r="HC131" s="49"/>
      <c r="HD131" s="49"/>
      <c r="HE131" s="49"/>
      <c r="HF131" s="49"/>
      <c r="HG131" s="49"/>
      <c r="HH131" s="49"/>
      <c r="HI131" s="49"/>
      <c r="HJ131" s="49"/>
      <c r="HK131" s="49"/>
      <c r="HL131" s="49"/>
      <c r="HM131" s="49"/>
      <c r="HN131" s="49"/>
      <c r="HO131" s="49"/>
      <c r="HP131" s="49"/>
      <c r="HQ131" s="49"/>
      <c r="HR131" s="49"/>
      <c r="HS131" s="49"/>
      <c r="HT131" s="49"/>
      <c r="HU131" s="49"/>
      <c r="HV131" s="49"/>
      <c r="HW131" s="49"/>
      <c r="HX131" s="49"/>
      <c r="HY131" s="49"/>
      <c r="HZ131" s="49"/>
      <c r="IA131" s="49"/>
      <c r="IB131" s="49"/>
      <c r="IC131" s="49"/>
      <c r="ID131" s="49"/>
      <c r="IE131" s="49"/>
      <c r="IF131" s="49"/>
      <c r="IG131" s="49"/>
      <c r="IH131" s="49"/>
      <c r="II131" s="49"/>
      <c r="IJ131" s="49"/>
      <c r="IK131" s="49"/>
      <c r="IL131" s="49"/>
      <c r="IM131" s="49"/>
      <c r="IN131" s="49"/>
      <c r="IO131" s="49"/>
      <c r="IP131" s="49"/>
      <c r="IQ131" s="49"/>
      <c r="IR131" s="49"/>
      <c r="IS131" s="49"/>
      <c r="IT131" s="49"/>
      <c r="IU131" s="49"/>
      <c r="IV131" s="49"/>
      <c r="IW131" s="49"/>
      <c r="IX131" s="49"/>
      <c r="IY131" s="49"/>
      <c r="IZ131" s="49"/>
      <c r="JA131" s="49"/>
      <c r="JB131" s="49"/>
      <c r="JC131" s="49"/>
      <c r="JD131" s="49"/>
      <c r="JE131" s="49"/>
      <c r="JF131" s="49"/>
      <c r="JG131" s="49"/>
      <c r="JH131" s="49"/>
      <c r="JI131" s="49"/>
      <c r="JJ131" s="49"/>
      <c r="JK131" s="49"/>
      <c r="JL131" s="49"/>
      <c r="JM131" s="49"/>
      <c r="JN131" s="49"/>
      <c r="JO131" s="49"/>
      <c r="JP131" s="49"/>
      <c r="JQ131" s="49"/>
      <c r="JR131" s="49"/>
      <c r="JS131" s="49"/>
      <c r="JT131" s="49"/>
      <c r="JU131" s="49"/>
      <c r="JV131" s="49"/>
      <c r="JW131" s="49"/>
      <c r="JX131" s="49"/>
      <c r="JY131" s="49"/>
      <c r="JZ131" s="49"/>
      <c r="KA131" s="49"/>
      <c r="KB131" s="49"/>
      <c r="KC131" s="49"/>
      <c r="KD131" s="49"/>
      <c r="KE131" s="49"/>
      <c r="KF131" s="49"/>
      <c r="KG131" s="49"/>
      <c r="KH131" s="49"/>
      <c r="KI131" s="49"/>
      <c r="KJ131" s="49"/>
      <c r="KK131" s="49"/>
      <c r="KL131" s="49"/>
      <c r="KM131" s="49"/>
    </row>
    <row r="132" spans="1:299" s="91" customFormat="1" x14ac:dyDescent="0.25">
      <c r="A132" s="47" t="s">
        <v>133</v>
      </c>
      <c r="B132" s="124" t="s">
        <v>261</v>
      </c>
      <c r="C132" s="51"/>
      <c r="D132" s="51"/>
      <c r="E132" s="51">
        <f>C132+D132</f>
        <v>0</v>
      </c>
      <c r="F132" s="51"/>
      <c r="G132" s="51"/>
      <c r="H132" s="51">
        <f>F132+G132</f>
        <v>0</v>
      </c>
      <c r="I132" s="51"/>
      <c r="J132" s="51"/>
      <c r="K132" s="51">
        <f>I132+J132</f>
        <v>0</v>
      </c>
      <c r="L132" s="101"/>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c r="BB132" s="90"/>
      <c r="BC132" s="90"/>
      <c r="BD132" s="90"/>
      <c r="BE132" s="90"/>
      <c r="BF132" s="90"/>
      <c r="BG132" s="90"/>
      <c r="BH132" s="90"/>
      <c r="BI132" s="90"/>
      <c r="BJ132" s="90"/>
      <c r="BK132" s="90"/>
      <c r="BL132" s="90"/>
      <c r="BM132" s="90"/>
      <c r="BN132" s="90"/>
      <c r="BO132" s="90"/>
      <c r="BP132" s="90"/>
      <c r="BQ132" s="90"/>
      <c r="BR132" s="90"/>
      <c r="BS132" s="90"/>
      <c r="BT132" s="90"/>
      <c r="BU132" s="90"/>
      <c r="BV132" s="90"/>
      <c r="BW132" s="90"/>
      <c r="BX132" s="90"/>
      <c r="BY132" s="90"/>
      <c r="BZ132" s="90"/>
      <c r="CA132" s="90"/>
      <c r="CB132" s="90"/>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c r="IW132" s="90"/>
      <c r="IX132" s="90"/>
      <c r="IY132" s="90"/>
      <c r="IZ132" s="90"/>
      <c r="JA132" s="90"/>
      <c r="JB132" s="90"/>
      <c r="JC132" s="90"/>
      <c r="JD132" s="90"/>
      <c r="JE132" s="90"/>
      <c r="JF132" s="90"/>
      <c r="JG132" s="90"/>
      <c r="JH132" s="90"/>
      <c r="JI132" s="90"/>
      <c r="JJ132" s="90"/>
      <c r="JK132" s="90"/>
      <c r="JL132" s="90"/>
      <c r="JM132" s="90"/>
      <c r="JN132" s="90"/>
      <c r="JO132" s="90"/>
      <c r="JP132" s="90"/>
      <c r="JQ132" s="90"/>
      <c r="JR132" s="90"/>
      <c r="JS132" s="90"/>
      <c r="JT132" s="90"/>
      <c r="JU132" s="90"/>
      <c r="JV132" s="90"/>
      <c r="JW132" s="90"/>
      <c r="JX132" s="90"/>
      <c r="JY132" s="90"/>
      <c r="JZ132" s="90"/>
      <c r="KA132" s="90"/>
      <c r="KB132" s="90"/>
      <c r="KC132" s="90"/>
      <c r="KD132" s="90"/>
      <c r="KE132" s="90"/>
      <c r="KF132" s="90"/>
      <c r="KG132" s="90"/>
      <c r="KH132" s="90"/>
      <c r="KI132" s="90"/>
      <c r="KJ132" s="90"/>
      <c r="KK132" s="90"/>
      <c r="KL132" s="90"/>
      <c r="KM132" s="90"/>
    </row>
    <row r="133" spans="1:299" s="91" customFormat="1" ht="31.5" x14ac:dyDescent="0.25">
      <c r="A133" s="157" t="s">
        <v>960</v>
      </c>
      <c r="B133" s="124" t="s">
        <v>951</v>
      </c>
      <c r="C133" s="51">
        <f>C134</f>
        <v>0</v>
      </c>
      <c r="D133" s="51">
        <f>D134</f>
        <v>0</v>
      </c>
      <c r="E133" s="51">
        <f>C133+D133</f>
        <v>0</v>
      </c>
      <c r="F133" s="51">
        <f>F134</f>
        <v>0</v>
      </c>
      <c r="G133" s="51">
        <f>G134</f>
        <v>0</v>
      </c>
      <c r="H133" s="51">
        <f>F133+G133</f>
        <v>0</v>
      </c>
      <c r="I133" s="51">
        <f>I134</f>
        <v>0</v>
      </c>
      <c r="J133" s="51">
        <f>J134</f>
        <v>0</v>
      </c>
      <c r="K133" s="51">
        <f>I133+J133</f>
        <v>0</v>
      </c>
      <c r="L133" s="101"/>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c r="BB133" s="90"/>
      <c r="BC133" s="90"/>
      <c r="BD133" s="90"/>
      <c r="BE133" s="90"/>
      <c r="BF133" s="90"/>
      <c r="BG133" s="90"/>
      <c r="BH133" s="90"/>
      <c r="BI133" s="90"/>
      <c r="BJ133" s="90"/>
      <c r="BK133" s="90"/>
      <c r="BL133" s="90"/>
      <c r="BM133" s="90"/>
      <c r="BN133" s="90"/>
      <c r="BO133" s="90"/>
      <c r="BP133" s="90"/>
      <c r="BQ133" s="90"/>
      <c r="BR133" s="90"/>
      <c r="BS133" s="90"/>
      <c r="BT133" s="90"/>
      <c r="BU133" s="90"/>
      <c r="BV133" s="90"/>
      <c r="BW133" s="90"/>
      <c r="BX133" s="90"/>
      <c r="BY133" s="90"/>
      <c r="BZ133" s="90"/>
      <c r="CA133" s="90"/>
      <c r="CB133" s="90"/>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c r="IW133" s="90"/>
      <c r="IX133" s="90"/>
      <c r="IY133" s="90"/>
      <c r="IZ133" s="90"/>
      <c r="JA133" s="90"/>
      <c r="JB133" s="90"/>
      <c r="JC133" s="90"/>
      <c r="JD133" s="90"/>
      <c r="JE133" s="90"/>
      <c r="JF133" s="90"/>
      <c r="JG133" s="90"/>
      <c r="JH133" s="90"/>
      <c r="JI133" s="90"/>
      <c r="JJ133" s="90"/>
      <c r="JK133" s="90"/>
      <c r="JL133" s="90"/>
      <c r="JM133" s="90"/>
      <c r="JN133" s="90"/>
      <c r="JO133" s="90"/>
      <c r="JP133" s="90"/>
      <c r="JQ133" s="90"/>
      <c r="JR133" s="90"/>
      <c r="JS133" s="90"/>
      <c r="JT133" s="90"/>
      <c r="JU133" s="90"/>
      <c r="JV133" s="90"/>
      <c r="JW133" s="90"/>
      <c r="JX133" s="90"/>
      <c r="JY133" s="90"/>
      <c r="JZ133" s="90"/>
      <c r="KA133" s="90"/>
      <c r="KB133" s="90"/>
      <c r="KC133" s="90"/>
      <c r="KD133" s="90"/>
      <c r="KE133" s="90"/>
      <c r="KF133" s="90"/>
      <c r="KG133" s="90"/>
      <c r="KH133" s="90"/>
      <c r="KI133" s="90"/>
      <c r="KJ133" s="90"/>
      <c r="KK133" s="90"/>
      <c r="KL133" s="90"/>
      <c r="KM133" s="90"/>
    </row>
    <row r="134" spans="1:299" s="91" customFormat="1" x14ac:dyDescent="0.25">
      <c r="A134" s="47" t="s">
        <v>133</v>
      </c>
      <c r="B134" s="124" t="s">
        <v>951</v>
      </c>
      <c r="C134" s="51"/>
      <c r="D134" s="51"/>
      <c r="E134" s="51">
        <f>SUM(C134:D134)</f>
        <v>0</v>
      </c>
      <c r="F134" s="51"/>
      <c r="G134" s="51"/>
      <c r="H134" s="51">
        <f>F134+G134</f>
        <v>0</v>
      </c>
      <c r="I134" s="51"/>
      <c r="J134" s="51"/>
      <c r="K134" s="51">
        <f>I134+J134</f>
        <v>0</v>
      </c>
      <c r="L134" s="101"/>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c r="BP134" s="90"/>
      <c r="BQ134" s="90"/>
      <c r="BR134" s="90"/>
      <c r="BS134" s="90"/>
      <c r="BT134" s="90"/>
      <c r="BU134" s="90"/>
      <c r="BV134" s="90"/>
      <c r="BW134" s="90"/>
      <c r="BX134" s="90"/>
      <c r="BY134" s="90"/>
      <c r="BZ134" s="90"/>
      <c r="CA134" s="90"/>
      <c r="CB134" s="90"/>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c r="IW134" s="90"/>
      <c r="IX134" s="90"/>
      <c r="IY134" s="90"/>
      <c r="IZ134" s="90"/>
      <c r="JA134" s="90"/>
      <c r="JB134" s="90"/>
      <c r="JC134" s="90"/>
      <c r="JD134" s="90"/>
      <c r="JE134" s="90"/>
      <c r="JF134" s="90"/>
      <c r="JG134" s="90"/>
      <c r="JH134" s="90"/>
      <c r="JI134" s="90"/>
      <c r="JJ134" s="90"/>
      <c r="JK134" s="90"/>
      <c r="JL134" s="90"/>
      <c r="JM134" s="90"/>
      <c r="JN134" s="90"/>
      <c r="JO134" s="90"/>
      <c r="JP134" s="90"/>
      <c r="JQ134" s="90"/>
      <c r="JR134" s="90"/>
      <c r="JS134" s="90"/>
      <c r="JT134" s="90"/>
      <c r="JU134" s="90"/>
      <c r="JV134" s="90"/>
      <c r="JW134" s="90"/>
      <c r="JX134" s="90"/>
      <c r="JY134" s="90"/>
      <c r="JZ134" s="90"/>
      <c r="KA134" s="90"/>
      <c r="KB134" s="90"/>
      <c r="KC134" s="90"/>
      <c r="KD134" s="90"/>
      <c r="KE134" s="90"/>
      <c r="KF134" s="90"/>
      <c r="KG134" s="90"/>
      <c r="KH134" s="90"/>
      <c r="KI134" s="90"/>
      <c r="KJ134" s="90"/>
      <c r="KK134" s="90"/>
      <c r="KL134" s="90"/>
      <c r="KM134" s="90"/>
    </row>
    <row r="135" spans="1:299" s="91" customFormat="1" ht="31.5" x14ac:dyDescent="0.25">
      <c r="A135" s="157" t="s">
        <v>836</v>
      </c>
      <c r="B135" s="124" t="s">
        <v>952</v>
      </c>
      <c r="C135" s="51">
        <f>C136</f>
        <v>0</v>
      </c>
      <c r="D135" s="51">
        <f t="shared" ref="D135:K135" si="65">D136</f>
        <v>0</v>
      </c>
      <c r="E135" s="51">
        <f t="shared" si="65"/>
        <v>0</v>
      </c>
      <c r="F135" s="51">
        <f t="shared" si="65"/>
        <v>0</v>
      </c>
      <c r="G135" s="51">
        <f t="shared" si="65"/>
        <v>0</v>
      </c>
      <c r="H135" s="51">
        <f t="shared" si="65"/>
        <v>0</v>
      </c>
      <c r="I135" s="51">
        <f t="shared" si="65"/>
        <v>0</v>
      </c>
      <c r="J135" s="51">
        <f t="shared" si="65"/>
        <v>0</v>
      </c>
      <c r="K135" s="51">
        <f t="shared" si="65"/>
        <v>0</v>
      </c>
      <c r="L135" s="101"/>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c r="BW135" s="90"/>
      <c r="BX135" s="90"/>
      <c r="BY135" s="90"/>
      <c r="BZ135" s="90"/>
      <c r="CA135" s="90"/>
      <c r="CB135" s="90"/>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c r="IW135" s="90"/>
      <c r="IX135" s="90"/>
      <c r="IY135" s="90"/>
      <c r="IZ135" s="90"/>
      <c r="JA135" s="90"/>
      <c r="JB135" s="90"/>
      <c r="JC135" s="90"/>
      <c r="JD135" s="90"/>
      <c r="JE135" s="90"/>
      <c r="JF135" s="90"/>
      <c r="JG135" s="90"/>
      <c r="JH135" s="90"/>
      <c r="JI135" s="90"/>
      <c r="JJ135" s="90"/>
      <c r="JK135" s="90"/>
      <c r="JL135" s="90"/>
      <c r="JM135" s="90"/>
      <c r="JN135" s="90"/>
      <c r="JO135" s="90"/>
      <c r="JP135" s="90"/>
      <c r="JQ135" s="90"/>
      <c r="JR135" s="90"/>
      <c r="JS135" s="90"/>
      <c r="JT135" s="90"/>
      <c r="JU135" s="90"/>
      <c r="JV135" s="90"/>
      <c r="JW135" s="90"/>
      <c r="JX135" s="90"/>
      <c r="JY135" s="90"/>
      <c r="JZ135" s="90"/>
      <c r="KA135" s="90"/>
      <c r="KB135" s="90"/>
      <c r="KC135" s="90"/>
      <c r="KD135" s="90"/>
      <c r="KE135" s="90"/>
      <c r="KF135" s="90"/>
      <c r="KG135" s="90"/>
      <c r="KH135" s="90"/>
      <c r="KI135" s="90"/>
      <c r="KJ135" s="90"/>
      <c r="KK135" s="90"/>
      <c r="KL135" s="90"/>
      <c r="KM135" s="90"/>
    </row>
    <row r="136" spans="1:299" s="91" customFormat="1" x14ac:dyDescent="0.25">
      <c r="A136" s="47" t="s">
        <v>133</v>
      </c>
      <c r="B136" s="124" t="s">
        <v>952</v>
      </c>
      <c r="C136" s="51"/>
      <c r="D136" s="51"/>
      <c r="E136" s="51">
        <f>SUM(C136:D136)</f>
        <v>0</v>
      </c>
      <c r="F136" s="51"/>
      <c r="G136" s="51"/>
      <c r="H136" s="51">
        <f>SUM(F136:G136)</f>
        <v>0</v>
      </c>
      <c r="I136" s="51"/>
      <c r="J136" s="51"/>
      <c r="K136" s="51">
        <f>SUM(I136:J136)</f>
        <v>0</v>
      </c>
      <c r="L136" s="101"/>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c r="BZ136" s="90"/>
      <c r="CA136" s="90"/>
      <c r="CB136" s="90"/>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c r="IW136" s="90"/>
      <c r="IX136" s="90"/>
      <c r="IY136" s="90"/>
      <c r="IZ136" s="90"/>
      <c r="JA136" s="90"/>
      <c r="JB136" s="90"/>
      <c r="JC136" s="90"/>
      <c r="JD136" s="90"/>
      <c r="JE136" s="90"/>
      <c r="JF136" s="90"/>
      <c r="JG136" s="90"/>
      <c r="JH136" s="90"/>
      <c r="JI136" s="90"/>
      <c r="JJ136" s="90"/>
      <c r="JK136" s="90"/>
      <c r="JL136" s="90"/>
      <c r="JM136" s="90"/>
      <c r="JN136" s="90"/>
      <c r="JO136" s="90"/>
      <c r="JP136" s="90"/>
      <c r="JQ136" s="90"/>
      <c r="JR136" s="90"/>
      <c r="JS136" s="90"/>
      <c r="JT136" s="90"/>
      <c r="JU136" s="90"/>
      <c r="JV136" s="90"/>
      <c r="JW136" s="90"/>
      <c r="JX136" s="90"/>
      <c r="JY136" s="90"/>
      <c r="JZ136" s="90"/>
      <c r="KA136" s="90"/>
      <c r="KB136" s="90"/>
      <c r="KC136" s="90"/>
      <c r="KD136" s="90"/>
      <c r="KE136" s="90"/>
      <c r="KF136" s="90"/>
      <c r="KG136" s="90"/>
      <c r="KH136" s="90"/>
      <c r="KI136" s="90"/>
      <c r="KJ136" s="90"/>
      <c r="KK136" s="90"/>
      <c r="KL136" s="90"/>
      <c r="KM136" s="90"/>
    </row>
    <row r="137" spans="1:299" s="50" customFormat="1" ht="22.5" customHeight="1" x14ac:dyDescent="0.25">
      <c r="A137" s="154" t="s">
        <v>870</v>
      </c>
      <c r="B137" s="149" t="s">
        <v>205</v>
      </c>
      <c r="C137" s="150">
        <f>C138+C140</f>
        <v>0</v>
      </c>
      <c r="D137" s="150">
        <f>D138+D140</f>
        <v>188485100</v>
      </c>
      <c r="E137" s="150">
        <f t="shared" ref="E137:K137" si="66">E138+E140</f>
        <v>188485100</v>
      </c>
      <c r="F137" s="150">
        <f t="shared" si="66"/>
        <v>0</v>
      </c>
      <c r="G137" s="150">
        <f t="shared" si="66"/>
        <v>186230000</v>
      </c>
      <c r="H137" s="150">
        <f t="shared" si="66"/>
        <v>186230000</v>
      </c>
      <c r="I137" s="150">
        <f t="shared" si="66"/>
        <v>0</v>
      </c>
      <c r="J137" s="150">
        <f t="shared" si="66"/>
        <v>188147800</v>
      </c>
      <c r="K137" s="150">
        <f t="shared" si="66"/>
        <v>188147800</v>
      </c>
      <c r="L137" s="84"/>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49"/>
      <c r="CN137" s="49"/>
      <c r="CO137" s="49"/>
      <c r="CP137" s="49"/>
      <c r="CQ137" s="49"/>
      <c r="CR137" s="49"/>
      <c r="CS137" s="49"/>
      <c r="CT137" s="49"/>
      <c r="CU137" s="49"/>
      <c r="CV137" s="49"/>
      <c r="CW137" s="49"/>
      <c r="CX137" s="49"/>
      <c r="CY137" s="49"/>
      <c r="CZ137" s="49"/>
      <c r="DA137" s="49"/>
      <c r="DB137" s="49"/>
      <c r="DC137" s="49"/>
      <c r="DD137" s="49"/>
      <c r="DE137" s="49"/>
      <c r="DF137" s="49"/>
      <c r="DG137" s="49"/>
      <c r="DH137" s="49"/>
      <c r="DI137" s="49"/>
      <c r="DJ137" s="49"/>
      <c r="DK137" s="49"/>
      <c r="DL137" s="49"/>
      <c r="DM137" s="49"/>
      <c r="DN137" s="49"/>
      <c r="DO137" s="49"/>
      <c r="DP137" s="49"/>
      <c r="DQ137" s="49"/>
      <c r="DR137" s="49"/>
      <c r="DS137" s="49"/>
      <c r="DT137" s="49"/>
      <c r="DU137" s="49"/>
      <c r="DV137" s="49"/>
      <c r="DW137" s="49"/>
      <c r="DX137" s="49"/>
      <c r="DY137" s="49"/>
      <c r="DZ137" s="49"/>
      <c r="EA137" s="49"/>
      <c r="EB137" s="49"/>
      <c r="EC137" s="49"/>
      <c r="ED137" s="49"/>
      <c r="EE137" s="49"/>
      <c r="EF137" s="49"/>
      <c r="EG137" s="49"/>
      <c r="EH137" s="49"/>
      <c r="EI137" s="49"/>
      <c r="EJ137" s="49"/>
      <c r="EK137" s="49"/>
      <c r="EL137" s="49"/>
      <c r="EM137" s="49"/>
      <c r="EN137" s="49"/>
      <c r="EO137" s="49"/>
      <c r="EP137" s="49"/>
      <c r="EQ137" s="49"/>
      <c r="ER137" s="49"/>
      <c r="ES137" s="49"/>
      <c r="ET137" s="49"/>
      <c r="EU137" s="49"/>
      <c r="EV137" s="49"/>
      <c r="EW137" s="49"/>
      <c r="EX137" s="49"/>
      <c r="EY137" s="49"/>
      <c r="EZ137" s="49"/>
      <c r="FA137" s="49"/>
      <c r="FB137" s="49"/>
      <c r="FC137" s="49"/>
      <c r="FD137" s="49"/>
      <c r="FE137" s="49"/>
      <c r="FF137" s="49"/>
      <c r="FG137" s="49"/>
      <c r="FH137" s="49"/>
      <c r="FI137" s="49"/>
      <c r="FJ137" s="49"/>
      <c r="FK137" s="49"/>
      <c r="FL137" s="49"/>
      <c r="FM137" s="49"/>
      <c r="FN137" s="49"/>
      <c r="FO137" s="49"/>
      <c r="FP137" s="49"/>
      <c r="FQ137" s="49"/>
      <c r="FR137" s="49"/>
      <c r="FS137" s="49"/>
      <c r="FT137" s="49"/>
      <c r="FU137" s="49"/>
      <c r="FV137" s="49"/>
      <c r="FW137" s="49"/>
      <c r="FX137" s="49"/>
      <c r="FY137" s="49"/>
      <c r="FZ137" s="49"/>
      <c r="GA137" s="49"/>
      <c r="GB137" s="49"/>
      <c r="GC137" s="49"/>
      <c r="GD137" s="49"/>
      <c r="GE137" s="49"/>
      <c r="GF137" s="49"/>
      <c r="GG137" s="49"/>
      <c r="GH137" s="49"/>
      <c r="GI137" s="49"/>
      <c r="GJ137" s="49"/>
      <c r="GK137" s="49"/>
      <c r="GL137" s="49"/>
      <c r="GM137" s="49"/>
      <c r="GN137" s="49"/>
      <c r="GO137" s="49"/>
      <c r="GP137" s="49"/>
      <c r="GQ137" s="49"/>
      <c r="GR137" s="49"/>
      <c r="GS137" s="49"/>
      <c r="GT137" s="49"/>
      <c r="GU137" s="49"/>
      <c r="GV137" s="49"/>
      <c r="GW137" s="49"/>
      <c r="GX137" s="49"/>
      <c r="GY137" s="49"/>
      <c r="GZ137" s="49"/>
      <c r="HA137" s="49"/>
      <c r="HB137" s="49"/>
      <c r="HC137" s="49"/>
      <c r="HD137" s="49"/>
      <c r="HE137" s="49"/>
      <c r="HF137" s="49"/>
      <c r="HG137" s="49"/>
      <c r="HH137" s="49"/>
      <c r="HI137" s="49"/>
      <c r="HJ137" s="49"/>
      <c r="HK137" s="49"/>
      <c r="HL137" s="49"/>
      <c r="HM137" s="49"/>
      <c r="HN137" s="49"/>
      <c r="HO137" s="49"/>
      <c r="HP137" s="49"/>
      <c r="HQ137" s="49"/>
      <c r="HR137" s="49"/>
      <c r="HS137" s="49"/>
      <c r="HT137" s="49"/>
      <c r="HU137" s="49"/>
      <c r="HV137" s="49"/>
      <c r="HW137" s="49"/>
      <c r="HX137" s="49"/>
      <c r="HY137" s="49"/>
      <c r="HZ137" s="49"/>
      <c r="IA137" s="49"/>
      <c r="IB137" s="49"/>
      <c r="IC137" s="49"/>
      <c r="ID137" s="49"/>
      <c r="IE137" s="49"/>
      <c r="IF137" s="49"/>
      <c r="IG137" s="49"/>
      <c r="IH137" s="49"/>
      <c r="II137" s="49"/>
      <c r="IJ137" s="49"/>
      <c r="IK137" s="49"/>
      <c r="IL137" s="49"/>
      <c r="IM137" s="49"/>
      <c r="IN137" s="49"/>
      <c r="IO137" s="49"/>
      <c r="IP137" s="49"/>
      <c r="IQ137" s="49"/>
      <c r="IR137" s="49"/>
      <c r="IS137" s="49"/>
      <c r="IT137" s="49"/>
      <c r="IU137" s="49"/>
      <c r="IV137" s="49"/>
      <c r="IW137" s="49"/>
      <c r="IX137" s="49"/>
      <c r="IY137" s="49"/>
      <c r="IZ137" s="49"/>
      <c r="JA137" s="49"/>
      <c r="JB137" s="49"/>
      <c r="JC137" s="49"/>
      <c r="JD137" s="49"/>
      <c r="JE137" s="49"/>
      <c r="JF137" s="49"/>
      <c r="JG137" s="49"/>
      <c r="JH137" s="49"/>
      <c r="JI137" s="49"/>
      <c r="JJ137" s="49"/>
      <c r="JK137" s="49"/>
      <c r="JL137" s="49"/>
      <c r="JM137" s="49"/>
      <c r="JN137" s="49"/>
      <c r="JO137" s="49"/>
      <c r="JP137" s="49"/>
      <c r="JQ137" s="49"/>
      <c r="JR137" s="49"/>
      <c r="JS137" s="49"/>
      <c r="JT137" s="49"/>
      <c r="JU137" s="49"/>
      <c r="JV137" s="49"/>
      <c r="JW137" s="49"/>
      <c r="JX137" s="49"/>
      <c r="JY137" s="49"/>
      <c r="JZ137" s="49"/>
      <c r="KA137" s="49"/>
      <c r="KB137" s="49"/>
      <c r="KC137" s="49"/>
      <c r="KD137" s="49"/>
      <c r="KE137" s="49"/>
      <c r="KF137" s="49"/>
      <c r="KG137" s="49"/>
      <c r="KH137" s="49"/>
      <c r="KI137" s="49"/>
      <c r="KJ137" s="49"/>
      <c r="KK137" s="49"/>
      <c r="KL137" s="49"/>
      <c r="KM137" s="49"/>
    </row>
    <row r="138" spans="1:299" s="50" customFormat="1" ht="28.5" customHeight="1" x14ac:dyDescent="0.25">
      <c r="A138" s="123" t="s">
        <v>256</v>
      </c>
      <c r="B138" s="124" t="s">
        <v>268</v>
      </c>
      <c r="C138" s="51">
        <f>C139</f>
        <v>0</v>
      </c>
      <c r="D138" s="51">
        <f t="shared" ref="D138:K138" si="67">D139</f>
        <v>188485100</v>
      </c>
      <c r="E138" s="51">
        <f t="shared" si="67"/>
        <v>188485100</v>
      </c>
      <c r="F138" s="51">
        <f t="shared" si="67"/>
        <v>0</v>
      </c>
      <c r="G138" s="51">
        <f t="shared" si="67"/>
        <v>186230000</v>
      </c>
      <c r="H138" s="51">
        <f t="shared" si="67"/>
        <v>186230000</v>
      </c>
      <c r="I138" s="51">
        <f t="shared" si="67"/>
        <v>0</v>
      </c>
      <c r="J138" s="51">
        <f t="shared" si="67"/>
        <v>188147800</v>
      </c>
      <c r="K138" s="51">
        <f t="shared" si="67"/>
        <v>188147800</v>
      </c>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c r="CT138" s="49"/>
      <c r="CU138" s="49"/>
      <c r="CV138" s="49"/>
      <c r="CW138" s="49"/>
      <c r="CX138" s="49"/>
      <c r="CY138" s="49"/>
      <c r="CZ138" s="49"/>
      <c r="DA138" s="49"/>
      <c r="DB138" s="49"/>
      <c r="DC138" s="49"/>
      <c r="DD138" s="49"/>
      <c r="DE138" s="49"/>
      <c r="DF138" s="49"/>
      <c r="DG138" s="49"/>
      <c r="DH138" s="49"/>
      <c r="DI138" s="49"/>
      <c r="DJ138" s="49"/>
      <c r="DK138" s="49"/>
      <c r="DL138" s="49"/>
      <c r="DM138" s="49"/>
      <c r="DN138" s="49"/>
      <c r="DO138" s="49"/>
      <c r="DP138" s="49"/>
      <c r="DQ138" s="49"/>
      <c r="DR138" s="49"/>
      <c r="DS138" s="49"/>
      <c r="DT138" s="49"/>
      <c r="DU138" s="49"/>
      <c r="DV138" s="49"/>
      <c r="DW138" s="49"/>
      <c r="DX138" s="49"/>
      <c r="DY138" s="49"/>
      <c r="DZ138" s="49"/>
      <c r="EA138" s="49"/>
      <c r="EB138" s="49"/>
      <c r="EC138" s="49"/>
      <c r="ED138" s="49"/>
      <c r="EE138" s="49"/>
      <c r="EF138" s="49"/>
      <c r="EG138" s="49"/>
      <c r="EH138" s="49"/>
      <c r="EI138" s="49"/>
      <c r="EJ138" s="49"/>
      <c r="EK138" s="49"/>
      <c r="EL138" s="49"/>
      <c r="EM138" s="49"/>
      <c r="EN138" s="49"/>
      <c r="EO138" s="49"/>
      <c r="EP138" s="49"/>
      <c r="EQ138" s="49"/>
      <c r="ER138" s="49"/>
      <c r="ES138" s="49"/>
      <c r="ET138" s="49"/>
      <c r="EU138" s="49"/>
      <c r="EV138" s="49"/>
      <c r="EW138" s="49"/>
      <c r="EX138" s="49"/>
      <c r="EY138" s="49"/>
      <c r="EZ138" s="49"/>
      <c r="FA138" s="49"/>
      <c r="FB138" s="49"/>
      <c r="FC138" s="49"/>
      <c r="FD138" s="49"/>
      <c r="FE138" s="49"/>
      <c r="FF138" s="49"/>
      <c r="FG138" s="49"/>
      <c r="FH138" s="49"/>
      <c r="FI138" s="49"/>
      <c r="FJ138" s="49"/>
      <c r="FK138" s="49"/>
      <c r="FL138" s="49"/>
      <c r="FM138" s="49"/>
      <c r="FN138" s="49"/>
      <c r="FO138" s="49"/>
      <c r="FP138" s="49"/>
      <c r="FQ138" s="49"/>
      <c r="FR138" s="49"/>
      <c r="FS138" s="49"/>
      <c r="FT138" s="49"/>
      <c r="FU138" s="49"/>
      <c r="FV138" s="49"/>
      <c r="FW138" s="49"/>
      <c r="FX138" s="49"/>
      <c r="FY138" s="49"/>
      <c r="FZ138" s="49"/>
      <c r="GA138" s="49"/>
      <c r="GB138" s="49"/>
      <c r="GC138" s="49"/>
      <c r="GD138" s="49"/>
      <c r="GE138" s="49"/>
      <c r="GF138" s="49"/>
      <c r="GG138" s="49"/>
      <c r="GH138" s="49"/>
      <c r="GI138" s="49"/>
      <c r="GJ138" s="49"/>
      <c r="GK138" s="49"/>
      <c r="GL138" s="49"/>
      <c r="GM138" s="49"/>
      <c r="GN138" s="49"/>
      <c r="GO138" s="49"/>
      <c r="GP138" s="49"/>
      <c r="GQ138" s="49"/>
      <c r="GR138" s="49"/>
      <c r="GS138" s="49"/>
      <c r="GT138" s="49"/>
      <c r="GU138" s="49"/>
      <c r="GV138" s="49"/>
      <c r="GW138" s="49"/>
      <c r="GX138" s="49"/>
      <c r="GY138" s="49"/>
      <c r="GZ138" s="49"/>
      <c r="HA138" s="49"/>
      <c r="HB138" s="49"/>
      <c r="HC138" s="49"/>
      <c r="HD138" s="49"/>
      <c r="HE138" s="49"/>
      <c r="HF138" s="49"/>
      <c r="HG138" s="49"/>
      <c r="HH138" s="49"/>
      <c r="HI138" s="49"/>
      <c r="HJ138" s="49"/>
      <c r="HK138" s="49"/>
      <c r="HL138" s="49"/>
      <c r="HM138" s="49"/>
      <c r="HN138" s="49"/>
      <c r="HO138" s="49"/>
      <c r="HP138" s="49"/>
      <c r="HQ138" s="49"/>
      <c r="HR138" s="49"/>
      <c r="HS138" s="49"/>
      <c r="HT138" s="49"/>
      <c r="HU138" s="49"/>
      <c r="HV138" s="49"/>
      <c r="HW138" s="49"/>
      <c r="HX138" s="49"/>
      <c r="HY138" s="49"/>
      <c r="HZ138" s="49"/>
      <c r="IA138" s="49"/>
      <c r="IB138" s="49"/>
      <c r="IC138" s="49"/>
      <c r="ID138" s="49"/>
      <c r="IE138" s="49"/>
      <c r="IF138" s="49"/>
      <c r="IG138" s="49"/>
      <c r="IH138" s="49"/>
      <c r="II138" s="49"/>
      <c r="IJ138" s="49"/>
      <c r="IK138" s="49"/>
      <c r="IL138" s="49"/>
      <c r="IM138" s="49"/>
      <c r="IN138" s="49"/>
      <c r="IO138" s="49"/>
      <c r="IP138" s="49"/>
      <c r="IQ138" s="49"/>
      <c r="IR138" s="49"/>
      <c r="IS138" s="49"/>
      <c r="IT138" s="49"/>
      <c r="IU138" s="49"/>
      <c r="IV138" s="49"/>
      <c r="IW138" s="49"/>
      <c r="IX138" s="49"/>
      <c r="IY138" s="49"/>
      <c r="IZ138" s="49"/>
      <c r="JA138" s="49"/>
      <c r="JB138" s="49"/>
      <c r="JC138" s="49"/>
      <c r="JD138" s="49"/>
      <c r="JE138" s="49"/>
      <c r="JF138" s="49"/>
      <c r="JG138" s="49"/>
      <c r="JH138" s="49"/>
      <c r="JI138" s="49"/>
      <c r="JJ138" s="49"/>
      <c r="JK138" s="49"/>
      <c r="JL138" s="49"/>
      <c r="JM138" s="49"/>
      <c r="JN138" s="49"/>
      <c r="JO138" s="49"/>
      <c r="JP138" s="49"/>
      <c r="JQ138" s="49"/>
      <c r="JR138" s="49"/>
      <c r="JS138" s="49"/>
      <c r="JT138" s="49"/>
      <c r="JU138" s="49"/>
      <c r="JV138" s="49"/>
      <c r="JW138" s="49"/>
      <c r="JX138" s="49"/>
      <c r="JY138" s="49"/>
      <c r="JZ138" s="49"/>
      <c r="KA138" s="49"/>
      <c r="KB138" s="49"/>
      <c r="KC138" s="49"/>
      <c r="KD138" s="49"/>
      <c r="KE138" s="49"/>
      <c r="KF138" s="49"/>
      <c r="KG138" s="49"/>
      <c r="KH138" s="49"/>
      <c r="KI138" s="49"/>
      <c r="KJ138" s="49"/>
      <c r="KK138" s="49"/>
      <c r="KL138" s="49"/>
      <c r="KM138" s="49"/>
    </row>
    <row r="139" spans="1:299" s="50" customFormat="1" x14ac:dyDescent="0.25">
      <c r="A139" s="47" t="s">
        <v>133</v>
      </c>
      <c r="B139" s="124" t="s">
        <v>268</v>
      </c>
      <c r="C139" s="51"/>
      <c r="D139" s="51">
        <v>188485100</v>
      </c>
      <c r="E139" s="51">
        <f>C139+D139</f>
        <v>188485100</v>
      </c>
      <c r="F139" s="51"/>
      <c r="G139" s="51">
        <v>186230000</v>
      </c>
      <c r="H139" s="51">
        <f>F139+G139</f>
        <v>186230000</v>
      </c>
      <c r="I139" s="51"/>
      <c r="J139" s="51">
        <v>188147800</v>
      </c>
      <c r="K139" s="51">
        <f>I139+J139</f>
        <v>188147800</v>
      </c>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c r="CT139" s="49"/>
      <c r="CU139" s="49"/>
      <c r="CV139" s="49"/>
      <c r="CW139" s="49"/>
      <c r="CX139" s="49"/>
      <c r="CY139" s="49"/>
      <c r="CZ139" s="49"/>
      <c r="DA139" s="49"/>
      <c r="DB139" s="49"/>
      <c r="DC139" s="49"/>
      <c r="DD139" s="49"/>
      <c r="DE139" s="49"/>
      <c r="DF139" s="49"/>
      <c r="DG139" s="49"/>
      <c r="DH139" s="49"/>
      <c r="DI139" s="49"/>
      <c r="DJ139" s="49"/>
      <c r="DK139" s="49"/>
      <c r="DL139" s="49"/>
      <c r="DM139" s="49"/>
      <c r="DN139" s="49"/>
      <c r="DO139" s="49"/>
      <c r="DP139" s="49"/>
      <c r="DQ139" s="49"/>
      <c r="DR139" s="49"/>
      <c r="DS139" s="49"/>
      <c r="DT139" s="49"/>
      <c r="DU139" s="49"/>
      <c r="DV139" s="49"/>
      <c r="DW139" s="49"/>
      <c r="DX139" s="49"/>
      <c r="DY139" s="49"/>
      <c r="DZ139" s="49"/>
      <c r="EA139" s="49"/>
      <c r="EB139" s="49"/>
      <c r="EC139" s="49"/>
      <c r="ED139" s="49"/>
      <c r="EE139" s="49"/>
      <c r="EF139" s="49"/>
      <c r="EG139" s="49"/>
      <c r="EH139" s="49"/>
      <c r="EI139" s="49"/>
      <c r="EJ139" s="49"/>
      <c r="EK139" s="49"/>
      <c r="EL139" s="49"/>
      <c r="EM139" s="49"/>
      <c r="EN139" s="49"/>
      <c r="EO139" s="49"/>
      <c r="EP139" s="49"/>
      <c r="EQ139" s="49"/>
      <c r="ER139" s="49"/>
      <c r="ES139" s="49"/>
      <c r="ET139" s="49"/>
      <c r="EU139" s="49"/>
      <c r="EV139" s="49"/>
      <c r="EW139" s="49"/>
      <c r="EX139" s="49"/>
      <c r="EY139" s="49"/>
      <c r="EZ139" s="49"/>
      <c r="FA139" s="49"/>
      <c r="FB139" s="49"/>
      <c r="FC139" s="49"/>
      <c r="FD139" s="49"/>
      <c r="FE139" s="49"/>
      <c r="FF139" s="49"/>
      <c r="FG139" s="49"/>
      <c r="FH139" s="49"/>
      <c r="FI139" s="49"/>
      <c r="FJ139" s="49"/>
      <c r="FK139" s="49"/>
      <c r="FL139" s="49"/>
      <c r="FM139" s="49"/>
      <c r="FN139" s="49"/>
      <c r="FO139" s="49"/>
      <c r="FP139" s="49"/>
      <c r="FQ139" s="49"/>
      <c r="FR139" s="49"/>
      <c r="FS139" s="49"/>
      <c r="FT139" s="49"/>
      <c r="FU139" s="49"/>
      <c r="FV139" s="49"/>
      <c r="FW139" s="49"/>
      <c r="FX139" s="49"/>
      <c r="FY139" s="49"/>
      <c r="FZ139" s="49"/>
      <c r="GA139" s="49"/>
      <c r="GB139" s="49"/>
      <c r="GC139" s="49"/>
      <c r="GD139" s="49"/>
      <c r="GE139" s="49"/>
      <c r="GF139" s="49"/>
      <c r="GG139" s="49"/>
      <c r="GH139" s="49"/>
      <c r="GI139" s="49"/>
      <c r="GJ139" s="49"/>
      <c r="GK139" s="49"/>
      <c r="GL139" s="49"/>
      <c r="GM139" s="49"/>
      <c r="GN139" s="49"/>
      <c r="GO139" s="49"/>
      <c r="GP139" s="49"/>
      <c r="GQ139" s="49"/>
      <c r="GR139" s="49"/>
      <c r="GS139" s="49"/>
      <c r="GT139" s="49"/>
      <c r="GU139" s="49"/>
      <c r="GV139" s="49"/>
      <c r="GW139" s="49"/>
      <c r="GX139" s="49"/>
      <c r="GY139" s="49"/>
      <c r="GZ139" s="49"/>
      <c r="HA139" s="49"/>
      <c r="HB139" s="49"/>
      <c r="HC139" s="49"/>
      <c r="HD139" s="49"/>
      <c r="HE139" s="49"/>
      <c r="HF139" s="49"/>
      <c r="HG139" s="49"/>
      <c r="HH139" s="49"/>
      <c r="HI139" s="49"/>
      <c r="HJ139" s="49"/>
      <c r="HK139" s="49"/>
      <c r="HL139" s="49"/>
      <c r="HM139" s="49"/>
      <c r="HN139" s="49"/>
      <c r="HO139" s="49"/>
      <c r="HP139" s="49"/>
      <c r="HQ139" s="49"/>
      <c r="HR139" s="49"/>
      <c r="HS139" s="49"/>
      <c r="HT139" s="49"/>
      <c r="HU139" s="49"/>
      <c r="HV139" s="49"/>
      <c r="HW139" s="49"/>
      <c r="HX139" s="49"/>
      <c r="HY139" s="49"/>
      <c r="HZ139" s="49"/>
      <c r="IA139" s="49"/>
      <c r="IB139" s="49"/>
      <c r="IC139" s="49"/>
      <c r="ID139" s="49"/>
      <c r="IE139" s="49"/>
      <c r="IF139" s="49"/>
      <c r="IG139" s="49"/>
      <c r="IH139" s="49"/>
      <c r="II139" s="49"/>
      <c r="IJ139" s="49"/>
      <c r="IK139" s="49"/>
      <c r="IL139" s="49"/>
      <c r="IM139" s="49"/>
      <c r="IN139" s="49"/>
      <c r="IO139" s="49"/>
      <c r="IP139" s="49"/>
      <c r="IQ139" s="49"/>
      <c r="IR139" s="49"/>
      <c r="IS139" s="49"/>
      <c r="IT139" s="49"/>
      <c r="IU139" s="49"/>
      <c r="IV139" s="49"/>
      <c r="IW139" s="49"/>
      <c r="IX139" s="49"/>
      <c r="IY139" s="49"/>
      <c r="IZ139" s="49"/>
      <c r="JA139" s="49"/>
      <c r="JB139" s="49"/>
      <c r="JC139" s="49"/>
      <c r="JD139" s="49"/>
      <c r="JE139" s="49"/>
      <c r="JF139" s="49"/>
      <c r="JG139" s="49"/>
      <c r="JH139" s="49"/>
      <c r="JI139" s="49"/>
      <c r="JJ139" s="49"/>
      <c r="JK139" s="49"/>
      <c r="JL139" s="49"/>
      <c r="JM139" s="49"/>
      <c r="JN139" s="49"/>
      <c r="JO139" s="49"/>
      <c r="JP139" s="49"/>
      <c r="JQ139" s="49"/>
      <c r="JR139" s="49"/>
      <c r="JS139" s="49"/>
      <c r="JT139" s="49"/>
      <c r="JU139" s="49"/>
      <c r="JV139" s="49"/>
      <c r="JW139" s="49"/>
      <c r="JX139" s="49"/>
      <c r="JY139" s="49"/>
      <c r="JZ139" s="49"/>
      <c r="KA139" s="49"/>
      <c r="KB139" s="49"/>
      <c r="KC139" s="49"/>
      <c r="KD139" s="49"/>
      <c r="KE139" s="49"/>
      <c r="KF139" s="49"/>
      <c r="KG139" s="49"/>
      <c r="KH139" s="49"/>
      <c r="KI139" s="49"/>
      <c r="KJ139" s="49"/>
      <c r="KK139" s="49"/>
      <c r="KL139" s="49"/>
      <c r="KM139" s="49"/>
    </row>
    <row r="140" spans="1:299" s="50" customFormat="1" ht="38.25" customHeight="1" x14ac:dyDescent="0.25">
      <c r="A140" s="123" t="s">
        <v>835</v>
      </c>
      <c r="B140" s="124" t="s">
        <v>269</v>
      </c>
      <c r="C140" s="51">
        <f>SUM(C141)</f>
        <v>0</v>
      </c>
      <c r="D140" s="51">
        <f t="shared" ref="D140:K140" si="68">SUM(D141)</f>
        <v>0</v>
      </c>
      <c r="E140" s="51">
        <f t="shared" si="68"/>
        <v>0</v>
      </c>
      <c r="F140" s="51">
        <f t="shared" si="68"/>
        <v>0</v>
      </c>
      <c r="G140" s="51">
        <f t="shared" si="68"/>
        <v>0</v>
      </c>
      <c r="H140" s="51">
        <f t="shared" si="68"/>
        <v>0</v>
      </c>
      <c r="I140" s="51">
        <f t="shared" si="68"/>
        <v>0</v>
      </c>
      <c r="J140" s="51">
        <f t="shared" si="68"/>
        <v>0</v>
      </c>
      <c r="K140" s="51">
        <f t="shared" si="68"/>
        <v>0</v>
      </c>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49"/>
      <c r="CN140" s="49"/>
      <c r="CO140" s="49"/>
      <c r="CP140" s="49"/>
      <c r="CQ140" s="49"/>
      <c r="CR140" s="49"/>
      <c r="CS140" s="49"/>
      <c r="CT140" s="49"/>
      <c r="CU140" s="49"/>
      <c r="CV140" s="49"/>
      <c r="CW140" s="49"/>
      <c r="CX140" s="49"/>
      <c r="CY140" s="49"/>
      <c r="CZ140" s="49"/>
      <c r="DA140" s="49"/>
      <c r="DB140" s="49"/>
      <c r="DC140" s="49"/>
      <c r="DD140" s="49"/>
      <c r="DE140" s="49"/>
      <c r="DF140" s="49"/>
      <c r="DG140" s="49"/>
      <c r="DH140" s="49"/>
      <c r="DI140" s="49"/>
      <c r="DJ140" s="49"/>
      <c r="DK140" s="49"/>
      <c r="DL140" s="49"/>
      <c r="DM140" s="49"/>
      <c r="DN140" s="49"/>
      <c r="DO140" s="49"/>
      <c r="DP140" s="49"/>
      <c r="DQ140" s="49"/>
      <c r="DR140" s="49"/>
      <c r="DS140" s="49"/>
      <c r="DT140" s="49"/>
      <c r="DU140" s="49"/>
      <c r="DV140" s="49"/>
      <c r="DW140" s="49"/>
      <c r="DX140" s="49"/>
      <c r="DY140" s="49"/>
      <c r="DZ140" s="49"/>
      <c r="EA140" s="49"/>
      <c r="EB140" s="49"/>
      <c r="EC140" s="49"/>
      <c r="ED140" s="49"/>
      <c r="EE140" s="49"/>
      <c r="EF140" s="49"/>
      <c r="EG140" s="49"/>
      <c r="EH140" s="49"/>
      <c r="EI140" s="49"/>
      <c r="EJ140" s="49"/>
      <c r="EK140" s="49"/>
      <c r="EL140" s="49"/>
      <c r="EM140" s="49"/>
      <c r="EN140" s="49"/>
      <c r="EO140" s="49"/>
      <c r="EP140" s="49"/>
      <c r="EQ140" s="49"/>
      <c r="ER140" s="49"/>
      <c r="ES140" s="49"/>
      <c r="ET140" s="49"/>
      <c r="EU140" s="49"/>
      <c r="EV140" s="49"/>
      <c r="EW140" s="49"/>
      <c r="EX140" s="49"/>
      <c r="EY140" s="49"/>
      <c r="EZ140" s="49"/>
      <c r="FA140" s="49"/>
      <c r="FB140" s="49"/>
      <c r="FC140" s="49"/>
      <c r="FD140" s="49"/>
      <c r="FE140" s="49"/>
      <c r="FF140" s="49"/>
      <c r="FG140" s="49"/>
      <c r="FH140" s="49"/>
      <c r="FI140" s="49"/>
      <c r="FJ140" s="49"/>
      <c r="FK140" s="49"/>
      <c r="FL140" s="49"/>
      <c r="FM140" s="49"/>
      <c r="FN140" s="49"/>
      <c r="FO140" s="49"/>
      <c r="FP140" s="49"/>
      <c r="FQ140" s="49"/>
      <c r="FR140" s="49"/>
      <c r="FS140" s="49"/>
      <c r="FT140" s="49"/>
      <c r="FU140" s="49"/>
      <c r="FV140" s="49"/>
      <c r="FW140" s="49"/>
      <c r="FX140" s="49"/>
      <c r="FY140" s="49"/>
      <c r="FZ140" s="49"/>
      <c r="GA140" s="49"/>
      <c r="GB140" s="49"/>
      <c r="GC140" s="49"/>
      <c r="GD140" s="49"/>
      <c r="GE140" s="49"/>
      <c r="GF140" s="49"/>
      <c r="GG140" s="49"/>
      <c r="GH140" s="49"/>
      <c r="GI140" s="49"/>
      <c r="GJ140" s="49"/>
      <c r="GK140" s="49"/>
      <c r="GL140" s="49"/>
      <c r="GM140" s="49"/>
      <c r="GN140" s="49"/>
      <c r="GO140" s="49"/>
      <c r="GP140" s="49"/>
      <c r="GQ140" s="49"/>
      <c r="GR140" s="49"/>
      <c r="GS140" s="49"/>
      <c r="GT140" s="49"/>
      <c r="GU140" s="49"/>
      <c r="GV140" s="49"/>
      <c r="GW140" s="49"/>
      <c r="GX140" s="49"/>
      <c r="GY140" s="49"/>
      <c r="GZ140" s="49"/>
      <c r="HA140" s="49"/>
      <c r="HB140" s="49"/>
      <c r="HC140" s="49"/>
      <c r="HD140" s="49"/>
      <c r="HE140" s="49"/>
      <c r="HF140" s="49"/>
      <c r="HG140" s="49"/>
      <c r="HH140" s="49"/>
      <c r="HI140" s="49"/>
      <c r="HJ140" s="49"/>
      <c r="HK140" s="49"/>
      <c r="HL140" s="49"/>
      <c r="HM140" s="49"/>
      <c r="HN140" s="49"/>
      <c r="HO140" s="49"/>
      <c r="HP140" s="49"/>
      <c r="HQ140" s="49"/>
      <c r="HR140" s="49"/>
      <c r="HS140" s="49"/>
      <c r="HT140" s="49"/>
      <c r="HU140" s="49"/>
      <c r="HV140" s="49"/>
      <c r="HW140" s="49"/>
      <c r="HX140" s="49"/>
      <c r="HY140" s="49"/>
      <c r="HZ140" s="49"/>
      <c r="IA140" s="49"/>
      <c r="IB140" s="49"/>
      <c r="IC140" s="49"/>
      <c r="ID140" s="49"/>
      <c r="IE140" s="49"/>
      <c r="IF140" s="49"/>
      <c r="IG140" s="49"/>
      <c r="IH140" s="49"/>
      <c r="II140" s="49"/>
      <c r="IJ140" s="49"/>
      <c r="IK140" s="49"/>
      <c r="IL140" s="49"/>
      <c r="IM140" s="49"/>
      <c r="IN140" s="49"/>
      <c r="IO140" s="49"/>
      <c r="IP140" s="49"/>
      <c r="IQ140" s="49"/>
      <c r="IR140" s="49"/>
      <c r="IS140" s="49"/>
      <c r="IT140" s="49"/>
      <c r="IU140" s="49"/>
      <c r="IV140" s="49"/>
      <c r="IW140" s="49"/>
      <c r="IX140" s="49"/>
      <c r="IY140" s="49"/>
      <c r="IZ140" s="49"/>
      <c r="JA140" s="49"/>
      <c r="JB140" s="49"/>
      <c r="JC140" s="49"/>
      <c r="JD140" s="49"/>
      <c r="JE140" s="49"/>
      <c r="JF140" s="49"/>
      <c r="JG140" s="49"/>
      <c r="JH140" s="49"/>
      <c r="JI140" s="49"/>
      <c r="JJ140" s="49"/>
      <c r="JK140" s="49"/>
      <c r="JL140" s="49"/>
      <c r="JM140" s="49"/>
      <c r="JN140" s="49"/>
      <c r="JO140" s="49"/>
      <c r="JP140" s="49"/>
      <c r="JQ140" s="49"/>
      <c r="JR140" s="49"/>
      <c r="JS140" s="49"/>
      <c r="JT140" s="49"/>
      <c r="JU140" s="49"/>
      <c r="JV140" s="49"/>
      <c r="JW140" s="49"/>
      <c r="JX140" s="49"/>
      <c r="JY140" s="49"/>
      <c r="JZ140" s="49"/>
      <c r="KA140" s="49"/>
      <c r="KB140" s="49"/>
      <c r="KC140" s="49"/>
      <c r="KD140" s="49"/>
      <c r="KE140" s="49"/>
      <c r="KF140" s="49"/>
      <c r="KG140" s="49"/>
      <c r="KH140" s="49"/>
      <c r="KI140" s="49"/>
      <c r="KJ140" s="49"/>
      <c r="KK140" s="49"/>
      <c r="KL140" s="49"/>
      <c r="KM140" s="49"/>
    </row>
    <row r="141" spans="1:299" s="50" customFormat="1" x14ac:dyDescent="0.25">
      <c r="A141" s="47" t="s">
        <v>133</v>
      </c>
      <c r="B141" s="124" t="s">
        <v>269</v>
      </c>
      <c r="C141" s="51"/>
      <c r="D141" s="51"/>
      <c r="E141" s="51">
        <f>C141+D141</f>
        <v>0</v>
      </c>
      <c r="F141" s="51"/>
      <c r="G141" s="51"/>
      <c r="H141" s="51">
        <f>F141+G141</f>
        <v>0</v>
      </c>
      <c r="I141" s="51"/>
      <c r="J141" s="51"/>
      <c r="K141" s="51">
        <f>I141+J141</f>
        <v>0</v>
      </c>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c r="DK141" s="49"/>
      <c r="DL141" s="49"/>
      <c r="DM141" s="49"/>
      <c r="DN141" s="49"/>
      <c r="DO141" s="49"/>
      <c r="DP141" s="49"/>
      <c r="DQ141" s="49"/>
      <c r="DR141" s="49"/>
      <c r="DS141" s="49"/>
      <c r="DT141" s="49"/>
      <c r="DU141" s="49"/>
      <c r="DV141" s="49"/>
      <c r="DW141" s="49"/>
      <c r="DX141" s="49"/>
      <c r="DY141" s="49"/>
      <c r="DZ141" s="49"/>
      <c r="EA141" s="49"/>
      <c r="EB141" s="49"/>
      <c r="EC141" s="49"/>
      <c r="ED141" s="49"/>
      <c r="EE141" s="49"/>
      <c r="EF141" s="49"/>
      <c r="EG141" s="49"/>
      <c r="EH141" s="49"/>
      <c r="EI141" s="49"/>
      <c r="EJ141" s="49"/>
      <c r="EK141" s="49"/>
      <c r="EL141" s="49"/>
      <c r="EM141" s="49"/>
      <c r="EN141" s="49"/>
      <c r="EO141" s="49"/>
      <c r="EP141" s="49"/>
      <c r="EQ141" s="49"/>
      <c r="ER141" s="49"/>
      <c r="ES141" s="49"/>
      <c r="ET141" s="49"/>
      <c r="EU141" s="49"/>
      <c r="EV141" s="49"/>
      <c r="EW141" s="49"/>
      <c r="EX141" s="49"/>
      <c r="EY141" s="49"/>
      <c r="EZ141" s="49"/>
      <c r="FA141" s="49"/>
      <c r="FB141" s="49"/>
      <c r="FC141" s="49"/>
      <c r="FD141" s="49"/>
      <c r="FE141" s="49"/>
      <c r="FF141" s="49"/>
      <c r="FG141" s="49"/>
      <c r="FH141" s="49"/>
      <c r="FI141" s="49"/>
      <c r="FJ141" s="49"/>
      <c r="FK141" s="49"/>
      <c r="FL141" s="49"/>
      <c r="FM141" s="49"/>
      <c r="FN141" s="49"/>
      <c r="FO141" s="49"/>
      <c r="FP141" s="49"/>
      <c r="FQ141" s="49"/>
      <c r="FR141" s="49"/>
      <c r="FS141" s="49"/>
      <c r="FT141" s="49"/>
      <c r="FU141" s="49"/>
      <c r="FV141" s="49"/>
      <c r="FW141" s="49"/>
      <c r="FX141" s="49"/>
      <c r="FY141" s="49"/>
      <c r="FZ141" s="49"/>
      <c r="GA141" s="49"/>
      <c r="GB141" s="49"/>
      <c r="GC141" s="49"/>
      <c r="GD141" s="49"/>
      <c r="GE141" s="49"/>
      <c r="GF141" s="49"/>
      <c r="GG141" s="49"/>
      <c r="GH141" s="49"/>
      <c r="GI141" s="49"/>
      <c r="GJ141" s="49"/>
      <c r="GK141" s="49"/>
      <c r="GL141" s="49"/>
      <c r="GM141" s="49"/>
      <c r="GN141" s="49"/>
      <c r="GO141" s="49"/>
      <c r="GP141" s="49"/>
      <c r="GQ141" s="49"/>
      <c r="GR141" s="49"/>
      <c r="GS141" s="49"/>
      <c r="GT141" s="49"/>
      <c r="GU141" s="49"/>
      <c r="GV141" s="49"/>
      <c r="GW141" s="49"/>
      <c r="GX141" s="49"/>
      <c r="GY141" s="49"/>
      <c r="GZ141" s="49"/>
      <c r="HA141" s="49"/>
      <c r="HB141" s="49"/>
      <c r="HC141" s="49"/>
      <c r="HD141" s="49"/>
      <c r="HE141" s="49"/>
      <c r="HF141" s="49"/>
      <c r="HG141" s="49"/>
      <c r="HH141" s="49"/>
      <c r="HI141" s="49"/>
      <c r="HJ141" s="49"/>
      <c r="HK141" s="49"/>
      <c r="HL141" s="49"/>
      <c r="HM141" s="49"/>
      <c r="HN141" s="49"/>
      <c r="HO141" s="49"/>
      <c r="HP141" s="49"/>
      <c r="HQ141" s="49"/>
      <c r="HR141" s="49"/>
      <c r="HS141" s="49"/>
      <c r="HT141" s="49"/>
      <c r="HU141" s="49"/>
      <c r="HV141" s="49"/>
      <c r="HW141" s="49"/>
      <c r="HX141" s="49"/>
      <c r="HY141" s="49"/>
      <c r="HZ141" s="49"/>
      <c r="IA141" s="49"/>
      <c r="IB141" s="49"/>
      <c r="IC141" s="49"/>
      <c r="ID141" s="49"/>
      <c r="IE141" s="49"/>
      <c r="IF141" s="49"/>
      <c r="IG141" s="49"/>
      <c r="IH141" s="49"/>
      <c r="II141" s="49"/>
      <c r="IJ141" s="49"/>
      <c r="IK141" s="49"/>
      <c r="IL141" s="49"/>
      <c r="IM141" s="49"/>
      <c r="IN141" s="49"/>
      <c r="IO141" s="49"/>
      <c r="IP141" s="49"/>
      <c r="IQ141" s="49"/>
      <c r="IR141" s="49"/>
      <c r="IS141" s="49"/>
      <c r="IT141" s="49"/>
      <c r="IU141" s="49"/>
      <c r="IV141" s="49"/>
      <c r="IW141" s="49"/>
      <c r="IX141" s="49"/>
      <c r="IY141" s="49"/>
      <c r="IZ141" s="49"/>
      <c r="JA141" s="49"/>
      <c r="JB141" s="49"/>
      <c r="JC141" s="49"/>
      <c r="JD141" s="49"/>
      <c r="JE141" s="49"/>
      <c r="JF141" s="49"/>
      <c r="JG141" s="49"/>
      <c r="JH141" s="49"/>
      <c r="JI141" s="49"/>
      <c r="JJ141" s="49"/>
      <c r="JK141" s="49"/>
      <c r="JL141" s="49"/>
      <c r="JM141" s="49"/>
      <c r="JN141" s="49"/>
      <c r="JO141" s="49"/>
      <c r="JP141" s="49"/>
      <c r="JQ141" s="49"/>
      <c r="JR141" s="49"/>
      <c r="JS141" s="49"/>
      <c r="JT141" s="49"/>
      <c r="JU141" s="49"/>
      <c r="JV141" s="49"/>
      <c r="JW141" s="49"/>
      <c r="JX141" s="49"/>
      <c r="JY141" s="49"/>
      <c r="JZ141" s="49"/>
      <c r="KA141" s="49"/>
      <c r="KB141" s="49"/>
      <c r="KC141" s="49"/>
      <c r="KD141" s="49"/>
      <c r="KE141" s="49"/>
      <c r="KF141" s="49"/>
      <c r="KG141" s="49"/>
      <c r="KH141" s="49"/>
      <c r="KI141" s="49"/>
      <c r="KJ141" s="49"/>
      <c r="KK141" s="49"/>
      <c r="KL141" s="49"/>
      <c r="KM141" s="49"/>
    </row>
    <row r="142" spans="1:299" s="50" customFormat="1" ht="40.5" customHeight="1" x14ac:dyDescent="0.25">
      <c r="A142" s="154" t="s">
        <v>199</v>
      </c>
      <c r="B142" s="149" t="s">
        <v>206</v>
      </c>
      <c r="C142" s="150">
        <f>C143+C148+C150+C152</f>
        <v>0</v>
      </c>
      <c r="D142" s="150">
        <f>D143+D148+D150+D152</f>
        <v>13011345</v>
      </c>
      <c r="E142" s="150">
        <f t="shared" ref="E142:K142" si="69">E143+E148+E150+E152</f>
        <v>13011345</v>
      </c>
      <c r="F142" s="150">
        <f t="shared" si="69"/>
        <v>0</v>
      </c>
      <c r="G142" s="150">
        <f t="shared" si="69"/>
        <v>2003000</v>
      </c>
      <c r="H142" s="150">
        <f t="shared" si="69"/>
        <v>2003000</v>
      </c>
      <c r="I142" s="150">
        <f t="shared" si="69"/>
        <v>0</v>
      </c>
      <c r="J142" s="150">
        <f t="shared" si="69"/>
        <v>2003000</v>
      </c>
      <c r="K142" s="150">
        <f t="shared" si="69"/>
        <v>2003000</v>
      </c>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c r="CT142" s="49"/>
      <c r="CU142" s="49"/>
      <c r="CV142" s="49"/>
      <c r="CW142" s="49"/>
      <c r="CX142" s="49"/>
      <c r="CY142" s="49"/>
      <c r="CZ142" s="49"/>
      <c r="DA142" s="49"/>
      <c r="DB142" s="49"/>
      <c r="DC142" s="49"/>
      <c r="DD142" s="49"/>
      <c r="DE142" s="49"/>
      <c r="DF142" s="49"/>
      <c r="DG142" s="49"/>
      <c r="DH142" s="49"/>
      <c r="DI142" s="49"/>
      <c r="DJ142" s="49"/>
      <c r="DK142" s="49"/>
      <c r="DL142" s="49"/>
      <c r="DM142" s="49"/>
      <c r="DN142" s="49"/>
      <c r="DO142" s="49"/>
      <c r="DP142" s="49"/>
      <c r="DQ142" s="49"/>
      <c r="DR142" s="49"/>
      <c r="DS142" s="49"/>
      <c r="DT142" s="49"/>
      <c r="DU142" s="49"/>
      <c r="DV142" s="49"/>
      <c r="DW142" s="49"/>
      <c r="DX142" s="49"/>
      <c r="DY142" s="49"/>
      <c r="DZ142" s="49"/>
      <c r="EA142" s="49"/>
      <c r="EB142" s="49"/>
      <c r="EC142" s="49"/>
      <c r="ED142" s="49"/>
      <c r="EE142" s="49"/>
      <c r="EF142" s="49"/>
      <c r="EG142" s="49"/>
      <c r="EH142" s="49"/>
      <c r="EI142" s="49"/>
      <c r="EJ142" s="49"/>
      <c r="EK142" s="49"/>
      <c r="EL142" s="49"/>
      <c r="EM142" s="49"/>
      <c r="EN142" s="49"/>
      <c r="EO142" s="49"/>
      <c r="EP142" s="49"/>
      <c r="EQ142" s="49"/>
      <c r="ER142" s="49"/>
      <c r="ES142" s="49"/>
      <c r="ET142" s="49"/>
      <c r="EU142" s="49"/>
      <c r="EV142" s="49"/>
      <c r="EW142" s="49"/>
      <c r="EX142" s="49"/>
      <c r="EY142" s="49"/>
      <c r="EZ142" s="49"/>
      <c r="FA142" s="49"/>
      <c r="FB142" s="49"/>
      <c r="FC142" s="49"/>
      <c r="FD142" s="49"/>
      <c r="FE142" s="49"/>
      <c r="FF142" s="49"/>
      <c r="FG142" s="49"/>
      <c r="FH142" s="49"/>
      <c r="FI142" s="49"/>
      <c r="FJ142" s="49"/>
      <c r="FK142" s="49"/>
      <c r="FL142" s="49"/>
      <c r="FM142" s="49"/>
      <c r="FN142" s="49"/>
      <c r="FO142" s="49"/>
      <c r="FP142" s="49"/>
      <c r="FQ142" s="49"/>
      <c r="FR142" s="49"/>
      <c r="FS142" s="49"/>
      <c r="FT142" s="49"/>
      <c r="FU142" s="49"/>
      <c r="FV142" s="49"/>
      <c r="FW142" s="49"/>
      <c r="FX142" s="49"/>
      <c r="FY142" s="49"/>
      <c r="FZ142" s="49"/>
      <c r="GA142" s="49"/>
      <c r="GB142" s="49"/>
      <c r="GC142" s="49"/>
      <c r="GD142" s="49"/>
      <c r="GE142" s="49"/>
      <c r="GF142" s="49"/>
      <c r="GG142" s="49"/>
      <c r="GH142" s="49"/>
      <c r="GI142" s="49"/>
      <c r="GJ142" s="49"/>
      <c r="GK142" s="49"/>
      <c r="GL142" s="49"/>
      <c r="GM142" s="49"/>
      <c r="GN142" s="49"/>
      <c r="GO142" s="49"/>
      <c r="GP142" s="49"/>
      <c r="GQ142" s="49"/>
      <c r="GR142" s="49"/>
      <c r="GS142" s="49"/>
      <c r="GT142" s="49"/>
      <c r="GU142" s="49"/>
      <c r="GV142" s="49"/>
      <c r="GW142" s="49"/>
      <c r="GX142" s="49"/>
      <c r="GY142" s="49"/>
      <c r="GZ142" s="49"/>
      <c r="HA142" s="49"/>
      <c r="HB142" s="49"/>
      <c r="HC142" s="49"/>
      <c r="HD142" s="49"/>
      <c r="HE142" s="49"/>
      <c r="HF142" s="49"/>
      <c r="HG142" s="49"/>
      <c r="HH142" s="49"/>
      <c r="HI142" s="49"/>
      <c r="HJ142" s="49"/>
      <c r="HK142" s="49"/>
      <c r="HL142" s="49"/>
      <c r="HM142" s="49"/>
      <c r="HN142" s="49"/>
      <c r="HO142" s="49"/>
      <c r="HP142" s="49"/>
      <c r="HQ142" s="49"/>
      <c r="HR142" s="49"/>
      <c r="HS142" s="49"/>
      <c r="HT142" s="49"/>
      <c r="HU142" s="49"/>
      <c r="HV142" s="49"/>
      <c r="HW142" s="49"/>
      <c r="HX142" s="49"/>
      <c r="HY142" s="49"/>
      <c r="HZ142" s="49"/>
      <c r="IA142" s="49"/>
      <c r="IB142" s="49"/>
      <c r="IC142" s="49"/>
      <c r="ID142" s="49"/>
      <c r="IE142" s="49"/>
      <c r="IF142" s="49"/>
      <c r="IG142" s="49"/>
      <c r="IH142" s="49"/>
      <c r="II142" s="49"/>
      <c r="IJ142" s="49"/>
      <c r="IK142" s="49"/>
      <c r="IL142" s="49"/>
      <c r="IM142" s="49"/>
      <c r="IN142" s="49"/>
      <c r="IO142" s="49"/>
      <c r="IP142" s="49"/>
      <c r="IQ142" s="49"/>
      <c r="IR142" s="49"/>
      <c r="IS142" s="49"/>
      <c r="IT142" s="49"/>
      <c r="IU142" s="49"/>
      <c r="IV142" s="49"/>
      <c r="IW142" s="49"/>
      <c r="IX142" s="49"/>
      <c r="IY142" s="49"/>
      <c r="IZ142" s="49"/>
      <c r="JA142" s="49"/>
      <c r="JB142" s="49"/>
      <c r="JC142" s="49"/>
      <c r="JD142" s="49"/>
      <c r="JE142" s="49"/>
      <c r="JF142" s="49"/>
      <c r="JG142" s="49"/>
      <c r="JH142" s="49"/>
      <c r="JI142" s="49"/>
      <c r="JJ142" s="49"/>
      <c r="JK142" s="49"/>
      <c r="JL142" s="49"/>
      <c r="JM142" s="49"/>
      <c r="JN142" s="49"/>
      <c r="JO142" s="49"/>
      <c r="JP142" s="49"/>
      <c r="JQ142" s="49"/>
      <c r="JR142" s="49"/>
      <c r="JS142" s="49"/>
      <c r="JT142" s="49"/>
      <c r="JU142" s="49"/>
      <c r="JV142" s="49"/>
      <c r="JW142" s="49"/>
      <c r="JX142" s="49"/>
      <c r="JY142" s="49"/>
      <c r="JZ142" s="49"/>
      <c r="KA142" s="49"/>
      <c r="KB142" s="49"/>
      <c r="KC142" s="49"/>
      <c r="KD142" s="49"/>
      <c r="KE142" s="49"/>
      <c r="KF142" s="49"/>
      <c r="KG142" s="49"/>
      <c r="KH142" s="49"/>
      <c r="KI142" s="49"/>
      <c r="KJ142" s="49"/>
      <c r="KK142" s="49"/>
      <c r="KL142" s="49"/>
      <c r="KM142" s="49"/>
    </row>
    <row r="143" spans="1:299" s="50" customFormat="1" ht="21.75" customHeight="1" x14ac:dyDescent="0.25">
      <c r="A143" s="123" t="s">
        <v>236</v>
      </c>
      <c r="B143" s="124" t="s">
        <v>262</v>
      </c>
      <c r="C143" s="51">
        <f>C144</f>
        <v>0</v>
      </c>
      <c r="D143" s="51">
        <f>D144+D145+D146+D147</f>
        <v>13011345</v>
      </c>
      <c r="E143" s="51">
        <f>C143+D143</f>
        <v>13011345</v>
      </c>
      <c r="F143" s="51">
        <f>F144</f>
        <v>0</v>
      </c>
      <c r="G143" s="51">
        <f>G144</f>
        <v>2003000</v>
      </c>
      <c r="H143" s="51">
        <f>F143+G143</f>
        <v>2003000</v>
      </c>
      <c r="I143" s="51">
        <f>I144</f>
        <v>0</v>
      </c>
      <c r="J143" s="51">
        <f>J144</f>
        <v>2003000</v>
      </c>
      <c r="K143" s="51">
        <f>I143+J143</f>
        <v>2003000</v>
      </c>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c r="CT143" s="49"/>
      <c r="CU143" s="49"/>
      <c r="CV143" s="49"/>
      <c r="CW143" s="49"/>
      <c r="CX143" s="49"/>
      <c r="CY143" s="49"/>
      <c r="CZ143" s="49"/>
      <c r="DA143" s="49"/>
      <c r="DB143" s="49"/>
      <c r="DC143" s="49"/>
      <c r="DD143" s="49"/>
      <c r="DE143" s="49"/>
      <c r="DF143" s="49"/>
      <c r="DG143" s="49"/>
      <c r="DH143" s="49"/>
      <c r="DI143" s="49"/>
      <c r="DJ143" s="49"/>
      <c r="DK143" s="49"/>
      <c r="DL143" s="49"/>
      <c r="DM143" s="49"/>
      <c r="DN143" s="49"/>
      <c r="DO143" s="49"/>
      <c r="DP143" s="49"/>
      <c r="DQ143" s="49"/>
      <c r="DR143" s="49"/>
      <c r="DS143" s="49"/>
      <c r="DT143" s="49"/>
      <c r="DU143" s="49"/>
      <c r="DV143" s="49"/>
      <c r="DW143" s="49"/>
      <c r="DX143" s="49"/>
      <c r="DY143" s="49"/>
      <c r="DZ143" s="49"/>
      <c r="EA143" s="49"/>
      <c r="EB143" s="49"/>
      <c r="EC143" s="49"/>
      <c r="ED143" s="49"/>
      <c r="EE143" s="49"/>
      <c r="EF143" s="49"/>
      <c r="EG143" s="49"/>
      <c r="EH143" s="49"/>
      <c r="EI143" s="49"/>
      <c r="EJ143" s="49"/>
      <c r="EK143" s="49"/>
      <c r="EL143" s="49"/>
      <c r="EM143" s="49"/>
      <c r="EN143" s="49"/>
      <c r="EO143" s="49"/>
      <c r="EP143" s="49"/>
      <c r="EQ143" s="49"/>
      <c r="ER143" s="49"/>
      <c r="ES143" s="49"/>
      <c r="ET143" s="49"/>
      <c r="EU143" s="49"/>
      <c r="EV143" s="49"/>
      <c r="EW143" s="49"/>
      <c r="EX143" s="49"/>
      <c r="EY143" s="49"/>
      <c r="EZ143" s="49"/>
      <c r="FA143" s="49"/>
      <c r="FB143" s="49"/>
      <c r="FC143" s="49"/>
      <c r="FD143" s="49"/>
      <c r="FE143" s="49"/>
      <c r="FF143" s="49"/>
      <c r="FG143" s="49"/>
      <c r="FH143" s="49"/>
      <c r="FI143" s="49"/>
      <c r="FJ143" s="49"/>
      <c r="FK143" s="49"/>
      <c r="FL143" s="49"/>
      <c r="FM143" s="49"/>
      <c r="FN143" s="49"/>
      <c r="FO143" s="49"/>
      <c r="FP143" s="49"/>
      <c r="FQ143" s="49"/>
      <c r="FR143" s="49"/>
      <c r="FS143" s="49"/>
      <c r="FT143" s="49"/>
      <c r="FU143" s="49"/>
      <c r="FV143" s="49"/>
      <c r="FW143" s="49"/>
      <c r="FX143" s="49"/>
      <c r="FY143" s="49"/>
      <c r="FZ143" s="49"/>
      <c r="GA143" s="49"/>
      <c r="GB143" s="49"/>
      <c r="GC143" s="49"/>
      <c r="GD143" s="49"/>
      <c r="GE143" s="49"/>
      <c r="GF143" s="49"/>
      <c r="GG143" s="49"/>
      <c r="GH143" s="49"/>
      <c r="GI143" s="49"/>
      <c r="GJ143" s="49"/>
      <c r="GK143" s="49"/>
      <c r="GL143" s="49"/>
      <c r="GM143" s="49"/>
      <c r="GN143" s="49"/>
      <c r="GO143" s="49"/>
      <c r="GP143" s="49"/>
      <c r="GQ143" s="49"/>
      <c r="GR143" s="49"/>
      <c r="GS143" s="49"/>
      <c r="GT143" s="49"/>
      <c r="GU143" s="49"/>
      <c r="GV143" s="49"/>
      <c r="GW143" s="49"/>
      <c r="GX143" s="49"/>
      <c r="GY143" s="49"/>
      <c r="GZ143" s="49"/>
      <c r="HA143" s="49"/>
      <c r="HB143" s="49"/>
      <c r="HC143" s="49"/>
      <c r="HD143" s="49"/>
      <c r="HE143" s="49"/>
      <c r="HF143" s="49"/>
      <c r="HG143" s="49"/>
      <c r="HH143" s="49"/>
      <c r="HI143" s="49"/>
      <c r="HJ143" s="49"/>
      <c r="HK143" s="49"/>
      <c r="HL143" s="49"/>
      <c r="HM143" s="49"/>
      <c r="HN143" s="49"/>
      <c r="HO143" s="49"/>
      <c r="HP143" s="49"/>
      <c r="HQ143" s="49"/>
      <c r="HR143" s="49"/>
      <c r="HS143" s="49"/>
      <c r="HT143" s="49"/>
      <c r="HU143" s="49"/>
      <c r="HV143" s="49"/>
      <c r="HW143" s="49"/>
      <c r="HX143" s="49"/>
      <c r="HY143" s="49"/>
      <c r="HZ143" s="49"/>
      <c r="IA143" s="49"/>
      <c r="IB143" s="49"/>
      <c r="IC143" s="49"/>
      <c r="ID143" s="49"/>
      <c r="IE143" s="49"/>
      <c r="IF143" s="49"/>
      <c r="IG143" s="49"/>
      <c r="IH143" s="49"/>
      <c r="II143" s="49"/>
      <c r="IJ143" s="49"/>
      <c r="IK143" s="49"/>
      <c r="IL143" s="49"/>
      <c r="IM143" s="49"/>
      <c r="IN143" s="49"/>
      <c r="IO143" s="49"/>
      <c r="IP143" s="49"/>
      <c r="IQ143" s="49"/>
      <c r="IR143" s="49"/>
      <c r="IS143" s="49"/>
      <c r="IT143" s="49"/>
      <c r="IU143" s="49"/>
      <c r="IV143" s="49"/>
      <c r="IW143" s="49"/>
      <c r="IX143" s="49"/>
      <c r="IY143" s="49"/>
      <c r="IZ143" s="49"/>
      <c r="JA143" s="49"/>
      <c r="JB143" s="49"/>
      <c r="JC143" s="49"/>
      <c r="JD143" s="49"/>
      <c r="JE143" s="49"/>
      <c r="JF143" s="49"/>
      <c r="JG143" s="49"/>
      <c r="JH143" s="49"/>
      <c r="JI143" s="49"/>
      <c r="JJ143" s="49"/>
      <c r="JK143" s="49"/>
      <c r="JL143" s="49"/>
      <c r="JM143" s="49"/>
      <c r="JN143" s="49"/>
      <c r="JO143" s="49"/>
      <c r="JP143" s="49"/>
      <c r="JQ143" s="49"/>
      <c r="JR143" s="49"/>
      <c r="JS143" s="49"/>
      <c r="JT143" s="49"/>
      <c r="JU143" s="49"/>
      <c r="JV143" s="49"/>
      <c r="JW143" s="49"/>
      <c r="JX143" s="49"/>
      <c r="JY143" s="49"/>
      <c r="JZ143" s="49"/>
      <c r="KA143" s="49"/>
      <c r="KB143" s="49"/>
      <c r="KC143" s="49"/>
      <c r="KD143" s="49"/>
      <c r="KE143" s="49"/>
      <c r="KF143" s="49"/>
      <c r="KG143" s="49"/>
      <c r="KH143" s="49"/>
      <c r="KI143" s="49"/>
      <c r="KJ143" s="49"/>
      <c r="KK143" s="49"/>
      <c r="KL143" s="49"/>
      <c r="KM143" s="49"/>
    </row>
    <row r="144" spans="1:299" s="50" customFormat="1" x14ac:dyDescent="0.25">
      <c r="A144" s="47" t="s">
        <v>133</v>
      </c>
      <c r="B144" s="124" t="s">
        <v>262</v>
      </c>
      <c r="C144" s="51">
        <v>0</v>
      </c>
      <c r="D144" s="51">
        <f>2003000+9962345</f>
        <v>11965345</v>
      </c>
      <c r="E144" s="51">
        <f>C144+D144</f>
        <v>11965345</v>
      </c>
      <c r="F144" s="51">
        <v>0</v>
      </c>
      <c r="G144" s="51">
        <v>2003000</v>
      </c>
      <c r="H144" s="51">
        <f>F144+G144</f>
        <v>2003000</v>
      </c>
      <c r="I144" s="51">
        <v>0</v>
      </c>
      <c r="J144" s="51">
        <v>2003000</v>
      </c>
      <c r="K144" s="51">
        <f>I144+J144</f>
        <v>2003000</v>
      </c>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c r="CR144" s="49"/>
      <c r="CS144" s="49"/>
      <c r="CT144" s="49"/>
      <c r="CU144" s="49"/>
      <c r="CV144" s="49"/>
      <c r="CW144" s="49"/>
      <c r="CX144" s="49"/>
      <c r="CY144" s="49"/>
      <c r="CZ144" s="49"/>
      <c r="DA144" s="49"/>
      <c r="DB144" s="49"/>
      <c r="DC144" s="49"/>
      <c r="DD144" s="49"/>
      <c r="DE144" s="49"/>
      <c r="DF144" s="49"/>
      <c r="DG144" s="49"/>
      <c r="DH144" s="49"/>
      <c r="DI144" s="49"/>
      <c r="DJ144" s="49"/>
      <c r="DK144" s="49"/>
      <c r="DL144" s="49"/>
      <c r="DM144" s="49"/>
      <c r="DN144" s="49"/>
      <c r="DO144" s="49"/>
      <c r="DP144" s="49"/>
      <c r="DQ144" s="49"/>
      <c r="DR144" s="49"/>
      <c r="DS144" s="49"/>
      <c r="DT144" s="49"/>
      <c r="DU144" s="49"/>
      <c r="DV144" s="49"/>
      <c r="DW144" s="49"/>
      <c r="DX144" s="49"/>
      <c r="DY144" s="49"/>
      <c r="DZ144" s="49"/>
      <c r="EA144" s="49"/>
      <c r="EB144" s="49"/>
      <c r="EC144" s="49"/>
      <c r="ED144" s="49"/>
      <c r="EE144" s="49"/>
      <c r="EF144" s="49"/>
      <c r="EG144" s="49"/>
      <c r="EH144" s="49"/>
      <c r="EI144" s="49"/>
      <c r="EJ144" s="49"/>
      <c r="EK144" s="49"/>
      <c r="EL144" s="49"/>
      <c r="EM144" s="49"/>
      <c r="EN144" s="49"/>
      <c r="EO144" s="49"/>
      <c r="EP144" s="49"/>
      <c r="EQ144" s="49"/>
      <c r="ER144" s="49"/>
      <c r="ES144" s="49"/>
      <c r="ET144" s="49"/>
      <c r="EU144" s="49"/>
      <c r="EV144" s="49"/>
      <c r="EW144" s="49"/>
      <c r="EX144" s="49"/>
      <c r="EY144" s="49"/>
      <c r="EZ144" s="49"/>
      <c r="FA144" s="49"/>
      <c r="FB144" s="49"/>
      <c r="FC144" s="49"/>
      <c r="FD144" s="49"/>
      <c r="FE144" s="49"/>
      <c r="FF144" s="49"/>
      <c r="FG144" s="49"/>
      <c r="FH144" s="49"/>
      <c r="FI144" s="49"/>
      <c r="FJ144" s="49"/>
      <c r="FK144" s="49"/>
      <c r="FL144" s="49"/>
      <c r="FM144" s="49"/>
      <c r="FN144" s="49"/>
      <c r="FO144" s="49"/>
      <c r="FP144" s="49"/>
      <c r="FQ144" s="49"/>
      <c r="FR144" s="49"/>
      <c r="FS144" s="49"/>
      <c r="FT144" s="49"/>
      <c r="FU144" s="49"/>
      <c r="FV144" s="49"/>
      <c r="FW144" s="49"/>
      <c r="FX144" s="49"/>
      <c r="FY144" s="49"/>
      <c r="FZ144" s="49"/>
      <c r="GA144" s="49"/>
      <c r="GB144" s="49"/>
      <c r="GC144" s="49"/>
      <c r="GD144" s="49"/>
      <c r="GE144" s="49"/>
      <c r="GF144" s="49"/>
      <c r="GG144" s="49"/>
      <c r="GH144" s="49"/>
      <c r="GI144" s="49"/>
      <c r="GJ144" s="49"/>
      <c r="GK144" s="49"/>
      <c r="GL144" s="49"/>
      <c r="GM144" s="49"/>
      <c r="GN144" s="49"/>
      <c r="GO144" s="49"/>
      <c r="GP144" s="49"/>
      <c r="GQ144" s="49"/>
      <c r="GR144" s="49"/>
      <c r="GS144" s="49"/>
      <c r="GT144" s="49"/>
      <c r="GU144" s="49"/>
      <c r="GV144" s="49"/>
      <c r="GW144" s="49"/>
      <c r="GX144" s="49"/>
      <c r="GY144" s="49"/>
      <c r="GZ144" s="49"/>
      <c r="HA144" s="49"/>
      <c r="HB144" s="49"/>
      <c r="HC144" s="49"/>
      <c r="HD144" s="49"/>
      <c r="HE144" s="49"/>
      <c r="HF144" s="49"/>
      <c r="HG144" s="49"/>
      <c r="HH144" s="49"/>
      <c r="HI144" s="49"/>
      <c r="HJ144" s="49"/>
      <c r="HK144" s="49"/>
      <c r="HL144" s="49"/>
      <c r="HM144" s="49"/>
      <c r="HN144" s="49"/>
      <c r="HO144" s="49"/>
      <c r="HP144" s="49"/>
      <c r="HQ144" s="49"/>
      <c r="HR144" s="49"/>
      <c r="HS144" s="49"/>
      <c r="HT144" s="49"/>
      <c r="HU144" s="49"/>
      <c r="HV144" s="49"/>
      <c r="HW144" s="49"/>
      <c r="HX144" s="49"/>
      <c r="HY144" s="49"/>
      <c r="HZ144" s="49"/>
      <c r="IA144" s="49"/>
      <c r="IB144" s="49"/>
      <c r="IC144" s="49"/>
      <c r="ID144" s="49"/>
      <c r="IE144" s="49"/>
      <c r="IF144" s="49"/>
      <c r="IG144" s="49"/>
      <c r="IH144" s="49"/>
      <c r="II144" s="49"/>
      <c r="IJ144" s="49"/>
      <c r="IK144" s="49"/>
      <c r="IL144" s="49"/>
      <c r="IM144" s="49"/>
      <c r="IN144" s="49"/>
      <c r="IO144" s="49"/>
      <c r="IP144" s="49"/>
      <c r="IQ144" s="49"/>
      <c r="IR144" s="49"/>
      <c r="IS144" s="49"/>
      <c r="IT144" s="49"/>
      <c r="IU144" s="49"/>
      <c r="IV144" s="49"/>
      <c r="IW144" s="49"/>
      <c r="IX144" s="49"/>
      <c r="IY144" s="49"/>
      <c r="IZ144" s="49"/>
      <c r="JA144" s="49"/>
      <c r="JB144" s="49"/>
      <c r="JC144" s="49"/>
      <c r="JD144" s="49"/>
      <c r="JE144" s="49"/>
      <c r="JF144" s="49"/>
      <c r="JG144" s="49"/>
      <c r="JH144" s="49"/>
      <c r="JI144" s="49"/>
      <c r="JJ144" s="49"/>
      <c r="JK144" s="49"/>
      <c r="JL144" s="49"/>
      <c r="JM144" s="49"/>
      <c r="JN144" s="49"/>
      <c r="JO144" s="49"/>
      <c r="JP144" s="49"/>
      <c r="JQ144" s="49"/>
      <c r="JR144" s="49"/>
      <c r="JS144" s="49"/>
      <c r="JT144" s="49"/>
      <c r="JU144" s="49"/>
      <c r="JV144" s="49"/>
      <c r="JW144" s="49"/>
      <c r="JX144" s="49"/>
      <c r="JY144" s="49"/>
      <c r="JZ144" s="49"/>
      <c r="KA144" s="49"/>
      <c r="KB144" s="49"/>
      <c r="KC144" s="49"/>
      <c r="KD144" s="49"/>
      <c r="KE144" s="49"/>
      <c r="KF144" s="49"/>
      <c r="KG144" s="49"/>
      <c r="KH144" s="49"/>
      <c r="KI144" s="49"/>
      <c r="KJ144" s="49"/>
      <c r="KK144" s="49"/>
      <c r="KL144" s="49"/>
      <c r="KM144" s="49"/>
    </row>
    <row r="145" spans="1:299" s="50" customFormat="1" x14ac:dyDescent="0.25">
      <c r="A145" s="47" t="s">
        <v>1006</v>
      </c>
      <c r="B145" s="124" t="s">
        <v>262</v>
      </c>
      <c r="C145" s="51"/>
      <c r="D145" s="51">
        <v>1046000</v>
      </c>
      <c r="E145" s="51">
        <f>C145+D145</f>
        <v>1046000</v>
      </c>
      <c r="F145" s="51"/>
      <c r="G145" s="51"/>
      <c r="H145" s="51"/>
      <c r="I145" s="51"/>
      <c r="J145" s="51"/>
      <c r="K145" s="51"/>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c r="CT145" s="49"/>
      <c r="CU145" s="49"/>
      <c r="CV145" s="49"/>
      <c r="CW145" s="49"/>
      <c r="CX145" s="49"/>
      <c r="CY145" s="49"/>
      <c r="CZ145" s="49"/>
      <c r="DA145" s="49"/>
      <c r="DB145" s="49"/>
      <c r="DC145" s="49"/>
      <c r="DD145" s="49"/>
      <c r="DE145" s="49"/>
      <c r="DF145" s="49"/>
      <c r="DG145" s="49"/>
      <c r="DH145" s="49"/>
      <c r="DI145" s="49"/>
      <c r="DJ145" s="49"/>
      <c r="DK145" s="49"/>
      <c r="DL145" s="49"/>
      <c r="DM145" s="49"/>
      <c r="DN145" s="49"/>
      <c r="DO145" s="49"/>
      <c r="DP145" s="49"/>
      <c r="DQ145" s="49"/>
      <c r="DR145" s="49"/>
      <c r="DS145" s="49"/>
      <c r="DT145" s="49"/>
      <c r="DU145" s="49"/>
      <c r="DV145" s="49"/>
      <c r="DW145" s="49"/>
      <c r="DX145" s="49"/>
      <c r="DY145" s="49"/>
      <c r="DZ145" s="49"/>
      <c r="EA145" s="49"/>
      <c r="EB145" s="49"/>
      <c r="EC145" s="49"/>
      <c r="ED145" s="49"/>
      <c r="EE145" s="49"/>
      <c r="EF145" s="49"/>
      <c r="EG145" s="49"/>
      <c r="EH145" s="49"/>
      <c r="EI145" s="49"/>
      <c r="EJ145" s="49"/>
      <c r="EK145" s="49"/>
      <c r="EL145" s="49"/>
      <c r="EM145" s="49"/>
      <c r="EN145" s="49"/>
      <c r="EO145" s="49"/>
      <c r="EP145" s="49"/>
      <c r="EQ145" s="49"/>
      <c r="ER145" s="49"/>
      <c r="ES145" s="49"/>
      <c r="ET145" s="49"/>
      <c r="EU145" s="49"/>
      <c r="EV145" s="49"/>
      <c r="EW145" s="49"/>
      <c r="EX145" s="49"/>
      <c r="EY145" s="49"/>
      <c r="EZ145" s="49"/>
      <c r="FA145" s="49"/>
      <c r="FB145" s="49"/>
      <c r="FC145" s="49"/>
      <c r="FD145" s="49"/>
      <c r="FE145" s="49"/>
      <c r="FF145" s="49"/>
      <c r="FG145" s="49"/>
      <c r="FH145" s="49"/>
      <c r="FI145" s="49"/>
      <c r="FJ145" s="49"/>
      <c r="FK145" s="49"/>
      <c r="FL145" s="49"/>
      <c r="FM145" s="49"/>
      <c r="FN145" s="49"/>
      <c r="FO145" s="49"/>
      <c r="FP145" s="49"/>
      <c r="FQ145" s="49"/>
      <c r="FR145" s="49"/>
      <c r="FS145" s="49"/>
      <c r="FT145" s="49"/>
      <c r="FU145" s="49"/>
      <c r="FV145" s="49"/>
      <c r="FW145" s="49"/>
      <c r="FX145" s="49"/>
      <c r="FY145" s="49"/>
      <c r="FZ145" s="49"/>
      <c r="GA145" s="49"/>
      <c r="GB145" s="49"/>
      <c r="GC145" s="49"/>
      <c r="GD145" s="49"/>
      <c r="GE145" s="49"/>
      <c r="GF145" s="49"/>
      <c r="GG145" s="49"/>
      <c r="GH145" s="49"/>
      <c r="GI145" s="49"/>
      <c r="GJ145" s="49"/>
      <c r="GK145" s="49"/>
      <c r="GL145" s="49"/>
      <c r="GM145" s="49"/>
      <c r="GN145" s="49"/>
      <c r="GO145" s="49"/>
      <c r="GP145" s="49"/>
      <c r="GQ145" s="49"/>
      <c r="GR145" s="49"/>
      <c r="GS145" s="49"/>
      <c r="GT145" s="49"/>
      <c r="GU145" s="49"/>
      <c r="GV145" s="49"/>
      <c r="GW145" s="49"/>
      <c r="GX145" s="49"/>
      <c r="GY145" s="49"/>
      <c r="GZ145" s="49"/>
      <c r="HA145" s="49"/>
      <c r="HB145" s="49"/>
      <c r="HC145" s="49"/>
      <c r="HD145" s="49"/>
      <c r="HE145" s="49"/>
      <c r="HF145" s="49"/>
      <c r="HG145" s="49"/>
      <c r="HH145" s="49"/>
      <c r="HI145" s="49"/>
      <c r="HJ145" s="49"/>
      <c r="HK145" s="49"/>
      <c r="HL145" s="49"/>
      <c r="HM145" s="49"/>
      <c r="HN145" s="49"/>
      <c r="HO145" s="49"/>
      <c r="HP145" s="49"/>
      <c r="HQ145" s="49"/>
      <c r="HR145" s="49"/>
      <c r="HS145" s="49"/>
      <c r="HT145" s="49"/>
      <c r="HU145" s="49"/>
      <c r="HV145" s="49"/>
      <c r="HW145" s="49"/>
      <c r="HX145" s="49"/>
      <c r="HY145" s="49"/>
      <c r="HZ145" s="49"/>
      <c r="IA145" s="49"/>
      <c r="IB145" s="49"/>
      <c r="IC145" s="49"/>
      <c r="ID145" s="49"/>
      <c r="IE145" s="49"/>
      <c r="IF145" s="49"/>
      <c r="IG145" s="49"/>
      <c r="IH145" s="49"/>
      <c r="II145" s="49"/>
      <c r="IJ145" s="49"/>
      <c r="IK145" s="49"/>
      <c r="IL145" s="49"/>
      <c r="IM145" s="49"/>
      <c r="IN145" s="49"/>
      <c r="IO145" s="49"/>
      <c r="IP145" s="49"/>
      <c r="IQ145" s="49"/>
      <c r="IR145" s="49"/>
      <c r="IS145" s="49"/>
      <c r="IT145" s="49"/>
      <c r="IU145" s="49"/>
      <c r="IV145" s="49"/>
      <c r="IW145" s="49"/>
      <c r="IX145" s="49"/>
      <c r="IY145" s="49"/>
      <c r="IZ145" s="49"/>
      <c r="JA145" s="49"/>
      <c r="JB145" s="49"/>
      <c r="JC145" s="49"/>
      <c r="JD145" s="49"/>
      <c r="JE145" s="49"/>
      <c r="JF145" s="49"/>
      <c r="JG145" s="49"/>
      <c r="JH145" s="49"/>
      <c r="JI145" s="49"/>
      <c r="JJ145" s="49"/>
      <c r="JK145" s="49"/>
      <c r="JL145" s="49"/>
      <c r="JM145" s="49"/>
      <c r="JN145" s="49"/>
      <c r="JO145" s="49"/>
      <c r="JP145" s="49"/>
      <c r="JQ145" s="49"/>
      <c r="JR145" s="49"/>
      <c r="JS145" s="49"/>
      <c r="JT145" s="49"/>
      <c r="JU145" s="49"/>
      <c r="JV145" s="49"/>
      <c r="JW145" s="49"/>
      <c r="JX145" s="49"/>
      <c r="JY145" s="49"/>
      <c r="JZ145" s="49"/>
      <c r="KA145" s="49"/>
      <c r="KB145" s="49"/>
      <c r="KC145" s="49"/>
      <c r="KD145" s="49"/>
      <c r="KE145" s="49"/>
      <c r="KF145" s="49"/>
      <c r="KG145" s="49"/>
      <c r="KH145" s="49"/>
      <c r="KI145" s="49"/>
      <c r="KJ145" s="49"/>
      <c r="KK145" s="49"/>
      <c r="KL145" s="49"/>
      <c r="KM145" s="49"/>
    </row>
    <row r="146" spans="1:299" s="50" customFormat="1" x14ac:dyDescent="0.25">
      <c r="A146" s="47" t="s">
        <v>115</v>
      </c>
      <c r="B146" s="124"/>
      <c r="C146" s="51"/>
      <c r="D146" s="51">
        <v>0</v>
      </c>
      <c r="E146" s="51">
        <f>C146+D146</f>
        <v>0</v>
      </c>
      <c r="F146" s="51"/>
      <c r="G146" s="51"/>
      <c r="H146" s="51"/>
      <c r="I146" s="51"/>
      <c r="J146" s="51"/>
      <c r="K146" s="51"/>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49"/>
      <c r="DD146" s="49"/>
      <c r="DE146" s="49"/>
      <c r="DF146" s="49"/>
      <c r="DG146" s="49"/>
      <c r="DH146" s="49"/>
      <c r="DI146" s="49"/>
      <c r="DJ146" s="49"/>
      <c r="DK146" s="49"/>
      <c r="DL146" s="49"/>
      <c r="DM146" s="49"/>
      <c r="DN146" s="49"/>
      <c r="DO146" s="49"/>
      <c r="DP146" s="49"/>
      <c r="DQ146" s="49"/>
      <c r="DR146" s="49"/>
      <c r="DS146" s="49"/>
      <c r="DT146" s="49"/>
      <c r="DU146" s="49"/>
      <c r="DV146" s="49"/>
      <c r="DW146" s="49"/>
      <c r="DX146" s="49"/>
      <c r="DY146" s="49"/>
      <c r="DZ146" s="49"/>
      <c r="EA146" s="49"/>
      <c r="EB146" s="49"/>
      <c r="EC146" s="49"/>
      <c r="ED146" s="49"/>
      <c r="EE146" s="49"/>
      <c r="EF146" s="49"/>
      <c r="EG146" s="49"/>
      <c r="EH146" s="49"/>
      <c r="EI146" s="49"/>
      <c r="EJ146" s="49"/>
      <c r="EK146" s="49"/>
      <c r="EL146" s="49"/>
      <c r="EM146" s="49"/>
      <c r="EN146" s="49"/>
      <c r="EO146" s="49"/>
      <c r="EP146" s="49"/>
      <c r="EQ146" s="49"/>
      <c r="ER146" s="49"/>
      <c r="ES146" s="49"/>
      <c r="ET146" s="49"/>
      <c r="EU146" s="49"/>
      <c r="EV146" s="49"/>
      <c r="EW146" s="49"/>
      <c r="EX146" s="49"/>
      <c r="EY146" s="49"/>
      <c r="EZ146" s="49"/>
      <c r="FA146" s="49"/>
      <c r="FB146" s="49"/>
      <c r="FC146" s="49"/>
      <c r="FD146" s="49"/>
      <c r="FE146" s="49"/>
      <c r="FF146" s="49"/>
      <c r="FG146" s="49"/>
      <c r="FH146" s="49"/>
      <c r="FI146" s="49"/>
      <c r="FJ146" s="49"/>
      <c r="FK146" s="49"/>
      <c r="FL146" s="49"/>
      <c r="FM146" s="49"/>
      <c r="FN146" s="49"/>
      <c r="FO146" s="49"/>
      <c r="FP146" s="49"/>
      <c r="FQ146" s="49"/>
      <c r="FR146" s="49"/>
      <c r="FS146" s="49"/>
      <c r="FT146" s="49"/>
      <c r="FU146" s="49"/>
      <c r="FV146" s="49"/>
      <c r="FW146" s="49"/>
      <c r="FX146" s="49"/>
      <c r="FY146" s="49"/>
      <c r="FZ146" s="49"/>
      <c r="GA146" s="49"/>
      <c r="GB146" s="49"/>
      <c r="GC146" s="49"/>
      <c r="GD146" s="49"/>
      <c r="GE146" s="49"/>
      <c r="GF146" s="49"/>
      <c r="GG146" s="49"/>
      <c r="GH146" s="49"/>
      <c r="GI146" s="49"/>
      <c r="GJ146" s="49"/>
      <c r="GK146" s="49"/>
      <c r="GL146" s="49"/>
      <c r="GM146" s="49"/>
      <c r="GN146" s="49"/>
      <c r="GO146" s="49"/>
      <c r="GP146" s="49"/>
      <c r="GQ146" s="49"/>
      <c r="GR146" s="49"/>
      <c r="GS146" s="49"/>
      <c r="GT146" s="49"/>
      <c r="GU146" s="49"/>
      <c r="GV146" s="49"/>
      <c r="GW146" s="49"/>
      <c r="GX146" s="49"/>
      <c r="GY146" s="49"/>
      <c r="GZ146" s="49"/>
      <c r="HA146" s="49"/>
      <c r="HB146" s="49"/>
      <c r="HC146" s="49"/>
      <c r="HD146" s="49"/>
      <c r="HE146" s="49"/>
      <c r="HF146" s="49"/>
      <c r="HG146" s="49"/>
      <c r="HH146" s="49"/>
      <c r="HI146" s="49"/>
      <c r="HJ146" s="49"/>
      <c r="HK146" s="49"/>
      <c r="HL146" s="49"/>
      <c r="HM146" s="49"/>
      <c r="HN146" s="49"/>
      <c r="HO146" s="49"/>
      <c r="HP146" s="49"/>
      <c r="HQ146" s="49"/>
      <c r="HR146" s="49"/>
      <c r="HS146" s="49"/>
      <c r="HT146" s="49"/>
      <c r="HU146" s="49"/>
      <c r="HV146" s="49"/>
      <c r="HW146" s="49"/>
      <c r="HX146" s="49"/>
      <c r="HY146" s="49"/>
      <c r="HZ146" s="49"/>
      <c r="IA146" s="49"/>
      <c r="IB146" s="49"/>
      <c r="IC146" s="49"/>
      <c r="ID146" s="49"/>
      <c r="IE146" s="49"/>
      <c r="IF146" s="49"/>
      <c r="IG146" s="49"/>
      <c r="IH146" s="49"/>
      <c r="II146" s="49"/>
      <c r="IJ146" s="49"/>
      <c r="IK146" s="49"/>
      <c r="IL146" s="49"/>
      <c r="IM146" s="49"/>
      <c r="IN146" s="49"/>
      <c r="IO146" s="49"/>
      <c r="IP146" s="49"/>
      <c r="IQ146" s="49"/>
      <c r="IR146" s="49"/>
      <c r="IS146" s="49"/>
      <c r="IT146" s="49"/>
      <c r="IU146" s="49"/>
      <c r="IV146" s="49"/>
      <c r="IW146" s="49"/>
      <c r="IX146" s="49"/>
      <c r="IY146" s="49"/>
      <c r="IZ146" s="49"/>
      <c r="JA146" s="49"/>
      <c r="JB146" s="49"/>
      <c r="JC146" s="49"/>
      <c r="JD146" s="49"/>
      <c r="JE146" s="49"/>
      <c r="JF146" s="49"/>
      <c r="JG146" s="49"/>
      <c r="JH146" s="49"/>
      <c r="JI146" s="49"/>
      <c r="JJ146" s="49"/>
      <c r="JK146" s="49"/>
      <c r="JL146" s="49"/>
      <c r="JM146" s="49"/>
      <c r="JN146" s="49"/>
      <c r="JO146" s="49"/>
      <c r="JP146" s="49"/>
      <c r="JQ146" s="49"/>
      <c r="JR146" s="49"/>
      <c r="JS146" s="49"/>
      <c r="JT146" s="49"/>
      <c r="JU146" s="49"/>
      <c r="JV146" s="49"/>
      <c r="JW146" s="49"/>
      <c r="JX146" s="49"/>
      <c r="JY146" s="49"/>
      <c r="JZ146" s="49"/>
      <c r="KA146" s="49"/>
      <c r="KB146" s="49"/>
      <c r="KC146" s="49"/>
      <c r="KD146" s="49"/>
      <c r="KE146" s="49"/>
      <c r="KF146" s="49"/>
      <c r="KG146" s="49"/>
      <c r="KH146" s="49"/>
      <c r="KI146" s="49"/>
      <c r="KJ146" s="49"/>
      <c r="KK146" s="49"/>
      <c r="KL146" s="49"/>
      <c r="KM146" s="49"/>
    </row>
    <row r="147" spans="1:299" s="50" customFormat="1" x14ac:dyDescent="0.25">
      <c r="A147" s="47" t="s">
        <v>114</v>
      </c>
      <c r="B147" s="124"/>
      <c r="C147" s="51"/>
      <c r="D147" s="51"/>
      <c r="E147" s="51"/>
      <c r="F147" s="51"/>
      <c r="G147" s="51"/>
      <c r="H147" s="51"/>
      <c r="I147" s="51"/>
      <c r="J147" s="51"/>
      <c r="K147" s="51"/>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c r="CT147" s="49"/>
      <c r="CU147" s="49"/>
      <c r="CV147" s="49"/>
      <c r="CW147" s="49"/>
      <c r="CX147" s="49"/>
      <c r="CY147" s="49"/>
      <c r="CZ147" s="49"/>
      <c r="DA147" s="49"/>
      <c r="DB147" s="49"/>
      <c r="DC147" s="49"/>
      <c r="DD147" s="49"/>
      <c r="DE147" s="49"/>
      <c r="DF147" s="49"/>
      <c r="DG147" s="49"/>
      <c r="DH147" s="49"/>
      <c r="DI147" s="49"/>
      <c r="DJ147" s="49"/>
      <c r="DK147" s="49"/>
      <c r="DL147" s="49"/>
      <c r="DM147" s="49"/>
      <c r="DN147" s="49"/>
      <c r="DO147" s="49"/>
      <c r="DP147" s="49"/>
      <c r="DQ147" s="49"/>
      <c r="DR147" s="49"/>
      <c r="DS147" s="49"/>
      <c r="DT147" s="49"/>
      <c r="DU147" s="49"/>
      <c r="DV147" s="49"/>
      <c r="DW147" s="49"/>
      <c r="DX147" s="49"/>
      <c r="DY147" s="49"/>
      <c r="DZ147" s="49"/>
      <c r="EA147" s="49"/>
      <c r="EB147" s="49"/>
      <c r="EC147" s="49"/>
      <c r="ED147" s="49"/>
      <c r="EE147" s="49"/>
      <c r="EF147" s="49"/>
      <c r="EG147" s="49"/>
      <c r="EH147" s="49"/>
      <c r="EI147" s="49"/>
      <c r="EJ147" s="49"/>
      <c r="EK147" s="49"/>
      <c r="EL147" s="49"/>
      <c r="EM147" s="49"/>
      <c r="EN147" s="49"/>
      <c r="EO147" s="49"/>
      <c r="EP147" s="49"/>
      <c r="EQ147" s="49"/>
      <c r="ER147" s="49"/>
      <c r="ES147" s="49"/>
      <c r="ET147" s="49"/>
      <c r="EU147" s="49"/>
      <c r="EV147" s="49"/>
      <c r="EW147" s="49"/>
      <c r="EX147" s="49"/>
      <c r="EY147" s="49"/>
      <c r="EZ147" s="49"/>
      <c r="FA147" s="49"/>
      <c r="FB147" s="49"/>
      <c r="FC147" s="49"/>
      <c r="FD147" s="49"/>
      <c r="FE147" s="49"/>
      <c r="FF147" s="49"/>
      <c r="FG147" s="49"/>
      <c r="FH147" s="49"/>
      <c r="FI147" s="49"/>
      <c r="FJ147" s="49"/>
      <c r="FK147" s="49"/>
      <c r="FL147" s="49"/>
      <c r="FM147" s="49"/>
      <c r="FN147" s="49"/>
      <c r="FO147" s="49"/>
      <c r="FP147" s="49"/>
      <c r="FQ147" s="49"/>
      <c r="FR147" s="49"/>
      <c r="FS147" s="49"/>
      <c r="FT147" s="49"/>
      <c r="FU147" s="49"/>
      <c r="FV147" s="49"/>
      <c r="FW147" s="49"/>
      <c r="FX147" s="49"/>
      <c r="FY147" s="49"/>
      <c r="FZ147" s="49"/>
      <c r="GA147" s="49"/>
      <c r="GB147" s="49"/>
      <c r="GC147" s="49"/>
      <c r="GD147" s="49"/>
      <c r="GE147" s="49"/>
      <c r="GF147" s="49"/>
      <c r="GG147" s="49"/>
      <c r="GH147" s="49"/>
      <c r="GI147" s="49"/>
      <c r="GJ147" s="49"/>
      <c r="GK147" s="49"/>
      <c r="GL147" s="49"/>
      <c r="GM147" s="49"/>
      <c r="GN147" s="49"/>
      <c r="GO147" s="49"/>
      <c r="GP147" s="49"/>
      <c r="GQ147" s="49"/>
      <c r="GR147" s="49"/>
      <c r="GS147" s="49"/>
      <c r="GT147" s="49"/>
      <c r="GU147" s="49"/>
      <c r="GV147" s="49"/>
      <c r="GW147" s="49"/>
      <c r="GX147" s="49"/>
      <c r="GY147" s="49"/>
      <c r="GZ147" s="49"/>
      <c r="HA147" s="49"/>
      <c r="HB147" s="49"/>
      <c r="HC147" s="49"/>
      <c r="HD147" s="49"/>
      <c r="HE147" s="49"/>
      <c r="HF147" s="49"/>
      <c r="HG147" s="49"/>
      <c r="HH147" s="49"/>
      <c r="HI147" s="49"/>
      <c r="HJ147" s="49"/>
      <c r="HK147" s="49"/>
      <c r="HL147" s="49"/>
      <c r="HM147" s="49"/>
      <c r="HN147" s="49"/>
      <c r="HO147" s="49"/>
      <c r="HP147" s="49"/>
      <c r="HQ147" s="49"/>
      <c r="HR147" s="49"/>
      <c r="HS147" s="49"/>
      <c r="HT147" s="49"/>
      <c r="HU147" s="49"/>
      <c r="HV147" s="49"/>
      <c r="HW147" s="49"/>
      <c r="HX147" s="49"/>
      <c r="HY147" s="49"/>
      <c r="HZ147" s="49"/>
      <c r="IA147" s="49"/>
      <c r="IB147" s="49"/>
      <c r="IC147" s="49"/>
      <c r="ID147" s="49"/>
      <c r="IE147" s="49"/>
      <c r="IF147" s="49"/>
      <c r="IG147" s="49"/>
      <c r="IH147" s="49"/>
      <c r="II147" s="49"/>
      <c r="IJ147" s="49"/>
      <c r="IK147" s="49"/>
      <c r="IL147" s="49"/>
      <c r="IM147" s="49"/>
      <c r="IN147" s="49"/>
      <c r="IO147" s="49"/>
      <c r="IP147" s="49"/>
      <c r="IQ147" s="49"/>
      <c r="IR147" s="49"/>
      <c r="IS147" s="49"/>
      <c r="IT147" s="49"/>
      <c r="IU147" s="49"/>
      <c r="IV147" s="49"/>
      <c r="IW147" s="49"/>
      <c r="IX147" s="49"/>
      <c r="IY147" s="49"/>
      <c r="IZ147" s="49"/>
      <c r="JA147" s="49"/>
      <c r="JB147" s="49"/>
      <c r="JC147" s="49"/>
      <c r="JD147" s="49"/>
      <c r="JE147" s="49"/>
      <c r="JF147" s="49"/>
      <c r="JG147" s="49"/>
      <c r="JH147" s="49"/>
      <c r="JI147" s="49"/>
      <c r="JJ147" s="49"/>
      <c r="JK147" s="49"/>
      <c r="JL147" s="49"/>
      <c r="JM147" s="49"/>
      <c r="JN147" s="49"/>
      <c r="JO147" s="49"/>
      <c r="JP147" s="49"/>
      <c r="JQ147" s="49"/>
      <c r="JR147" s="49"/>
      <c r="JS147" s="49"/>
      <c r="JT147" s="49"/>
      <c r="JU147" s="49"/>
      <c r="JV147" s="49"/>
      <c r="JW147" s="49"/>
      <c r="JX147" s="49"/>
      <c r="JY147" s="49"/>
      <c r="JZ147" s="49"/>
      <c r="KA147" s="49"/>
      <c r="KB147" s="49"/>
      <c r="KC147" s="49"/>
      <c r="KD147" s="49"/>
      <c r="KE147" s="49"/>
      <c r="KF147" s="49"/>
      <c r="KG147" s="49"/>
      <c r="KH147" s="49"/>
      <c r="KI147" s="49"/>
      <c r="KJ147" s="49"/>
      <c r="KK147" s="49"/>
      <c r="KL147" s="49"/>
      <c r="KM147" s="49"/>
    </row>
    <row r="148" spans="1:299" s="50" customFormat="1" ht="22.5" customHeight="1" x14ac:dyDescent="0.25">
      <c r="A148" s="123" t="s">
        <v>266</v>
      </c>
      <c r="B148" s="124" t="s">
        <v>263</v>
      </c>
      <c r="C148" s="51">
        <f>C149</f>
        <v>0</v>
      </c>
      <c r="D148" s="51">
        <f t="shared" ref="D148:K148" si="70">D149</f>
        <v>0</v>
      </c>
      <c r="E148" s="51">
        <f t="shared" si="70"/>
        <v>0</v>
      </c>
      <c r="F148" s="51">
        <f t="shared" si="70"/>
        <v>0</v>
      </c>
      <c r="G148" s="51">
        <f t="shared" si="70"/>
        <v>0</v>
      </c>
      <c r="H148" s="51">
        <f t="shared" si="70"/>
        <v>0</v>
      </c>
      <c r="I148" s="51">
        <f t="shared" si="70"/>
        <v>0</v>
      </c>
      <c r="J148" s="51">
        <f t="shared" si="70"/>
        <v>0</v>
      </c>
      <c r="K148" s="51">
        <f t="shared" si="70"/>
        <v>0</v>
      </c>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49"/>
      <c r="CN148" s="49"/>
      <c r="CO148" s="49"/>
      <c r="CP148" s="49"/>
      <c r="CQ148" s="49"/>
      <c r="CR148" s="49"/>
      <c r="CS148" s="49"/>
      <c r="CT148" s="49"/>
      <c r="CU148" s="49"/>
      <c r="CV148" s="49"/>
      <c r="CW148" s="49"/>
      <c r="CX148" s="49"/>
      <c r="CY148" s="49"/>
      <c r="CZ148" s="49"/>
      <c r="DA148" s="49"/>
      <c r="DB148" s="49"/>
      <c r="DC148" s="49"/>
      <c r="DD148" s="49"/>
      <c r="DE148" s="49"/>
      <c r="DF148" s="49"/>
      <c r="DG148" s="49"/>
      <c r="DH148" s="49"/>
      <c r="DI148" s="49"/>
      <c r="DJ148" s="49"/>
      <c r="DK148" s="49"/>
      <c r="DL148" s="49"/>
      <c r="DM148" s="49"/>
      <c r="DN148" s="49"/>
      <c r="DO148" s="49"/>
      <c r="DP148" s="49"/>
      <c r="DQ148" s="49"/>
      <c r="DR148" s="49"/>
      <c r="DS148" s="49"/>
      <c r="DT148" s="49"/>
      <c r="DU148" s="49"/>
      <c r="DV148" s="49"/>
      <c r="DW148" s="49"/>
      <c r="DX148" s="49"/>
      <c r="DY148" s="49"/>
      <c r="DZ148" s="49"/>
      <c r="EA148" s="49"/>
      <c r="EB148" s="49"/>
      <c r="EC148" s="49"/>
      <c r="ED148" s="49"/>
      <c r="EE148" s="49"/>
      <c r="EF148" s="49"/>
      <c r="EG148" s="49"/>
      <c r="EH148" s="49"/>
      <c r="EI148" s="49"/>
      <c r="EJ148" s="49"/>
      <c r="EK148" s="49"/>
      <c r="EL148" s="49"/>
      <c r="EM148" s="49"/>
      <c r="EN148" s="49"/>
      <c r="EO148" s="49"/>
      <c r="EP148" s="49"/>
      <c r="EQ148" s="49"/>
      <c r="ER148" s="49"/>
      <c r="ES148" s="49"/>
      <c r="ET148" s="49"/>
      <c r="EU148" s="49"/>
      <c r="EV148" s="49"/>
      <c r="EW148" s="49"/>
      <c r="EX148" s="49"/>
      <c r="EY148" s="49"/>
      <c r="EZ148" s="49"/>
      <c r="FA148" s="49"/>
      <c r="FB148" s="49"/>
      <c r="FC148" s="49"/>
      <c r="FD148" s="49"/>
      <c r="FE148" s="49"/>
      <c r="FF148" s="49"/>
      <c r="FG148" s="49"/>
      <c r="FH148" s="49"/>
      <c r="FI148" s="49"/>
      <c r="FJ148" s="49"/>
      <c r="FK148" s="49"/>
      <c r="FL148" s="49"/>
      <c r="FM148" s="49"/>
      <c r="FN148" s="49"/>
      <c r="FO148" s="49"/>
      <c r="FP148" s="49"/>
      <c r="FQ148" s="49"/>
      <c r="FR148" s="49"/>
      <c r="FS148" s="49"/>
      <c r="FT148" s="49"/>
      <c r="FU148" s="49"/>
      <c r="FV148" s="49"/>
      <c r="FW148" s="49"/>
      <c r="FX148" s="49"/>
      <c r="FY148" s="49"/>
      <c r="FZ148" s="49"/>
      <c r="GA148" s="49"/>
      <c r="GB148" s="49"/>
      <c r="GC148" s="49"/>
      <c r="GD148" s="49"/>
      <c r="GE148" s="49"/>
      <c r="GF148" s="49"/>
      <c r="GG148" s="49"/>
      <c r="GH148" s="49"/>
      <c r="GI148" s="49"/>
      <c r="GJ148" s="49"/>
      <c r="GK148" s="49"/>
      <c r="GL148" s="49"/>
      <c r="GM148" s="49"/>
      <c r="GN148" s="49"/>
      <c r="GO148" s="49"/>
      <c r="GP148" s="49"/>
      <c r="GQ148" s="49"/>
      <c r="GR148" s="49"/>
      <c r="GS148" s="49"/>
      <c r="GT148" s="49"/>
      <c r="GU148" s="49"/>
      <c r="GV148" s="49"/>
      <c r="GW148" s="49"/>
      <c r="GX148" s="49"/>
      <c r="GY148" s="49"/>
      <c r="GZ148" s="49"/>
      <c r="HA148" s="49"/>
      <c r="HB148" s="49"/>
      <c r="HC148" s="49"/>
      <c r="HD148" s="49"/>
      <c r="HE148" s="49"/>
      <c r="HF148" s="49"/>
      <c r="HG148" s="49"/>
      <c r="HH148" s="49"/>
      <c r="HI148" s="49"/>
      <c r="HJ148" s="49"/>
      <c r="HK148" s="49"/>
      <c r="HL148" s="49"/>
      <c r="HM148" s="49"/>
      <c r="HN148" s="49"/>
      <c r="HO148" s="49"/>
      <c r="HP148" s="49"/>
      <c r="HQ148" s="49"/>
      <c r="HR148" s="49"/>
      <c r="HS148" s="49"/>
      <c r="HT148" s="49"/>
      <c r="HU148" s="49"/>
      <c r="HV148" s="49"/>
      <c r="HW148" s="49"/>
      <c r="HX148" s="49"/>
      <c r="HY148" s="49"/>
      <c r="HZ148" s="49"/>
      <c r="IA148" s="49"/>
      <c r="IB148" s="49"/>
      <c r="IC148" s="49"/>
      <c r="ID148" s="49"/>
      <c r="IE148" s="49"/>
      <c r="IF148" s="49"/>
      <c r="IG148" s="49"/>
      <c r="IH148" s="49"/>
      <c r="II148" s="49"/>
      <c r="IJ148" s="49"/>
      <c r="IK148" s="49"/>
      <c r="IL148" s="49"/>
      <c r="IM148" s="49"/>
      <c r="IN148" s="49"/>
      <c r="IO148" s="49"/>
      <c r="IP148" s="49"/>
      <c r="IQ148" s="49"/>
      <c r="IR148" s="49"/>
      <c r="IS148" s="49"/>
      <c r="IT148" s="49"/>
      <c r="IU148" s="49"/>
      <c r="IV148" s="49"/>
      <c r="IW148" s="49"/>
      <c r="IX148" s="49"/>
      <c r="IY148" s="49"/>
      <c r="IZ148" s="49"/>
      <c r="JA148" s="49"/>
      <c r="JB148" s="49"/>
      <c r="JC148" s="49"/>
      <c r="JD148" s="49"/>
      <c r="JE148" s="49"/>
      <c r="JF148" s="49"/>
      <c r="JG148" s="49"/>
      <c r="JH148" s="49"/>
      <c r="JI148" s="49"/>
      <c r="JJ148" s="49"/>
      <c r="JK148" s="49"/>
      <c r="JL148" s="49"/>
      <c r="JM148" s="49"/>
      <c r="JN148" s="49"/>
      <c r="JO148" s="49"/>
      <c r="JP148" s="49"/>
      <c r="JQ148" s="49"/>
      <c r="JR148" s="49"/>
      <c r="JS148" s="49"/>
      <c r="JT148" s="49"/>
      <c r="JU148" s="49"/>
      <c r="JV148" s="49"/>
      <c r="JW148" s="49"/>
      <c r="JX148" s="49"/>
      <c r="JY148" s="49"/>
      <c r="JZ148" s="49"/>
      <c r="KA148" s="49"/>
      <c r="KB148" s="49"/>
      <c r="KC148" s="49"/>
      <c r="KD148" s="49"/>
      <c r="KE148" s="49"/>
      <c r="KF148" s="49"/>
      <c r="KG148" s="49"/>
      <c r="KH148" s="49"/>
      <c r="KI148" s="49"/>
      <c r="KJ148" s="49"/>
      <c r="KK148" s="49"/>
      <c r="KL148" s="49"/>
      <c r="KM148" s="49"/>
    </row>
    <row r="149" spans="1:299" s="50" customFormat="1" x14ac:dyDescent="0.25">
      <c r="A149" s="47" t="s">
        <v>133</v>
      </c>
      <c r="B149" s="124" t="s">
        <v>263</v>
      </c>
      <c r="C149" s="51"/>
      <c r="D149" s="51"/>
      <c r="E149" s="51"/>
      <c r="F149" s="51"/>
      <c r="G149" s="51"/>
      <c r="H149" s="51"/>
      <c r="I149" s="51"/>
      <c r="J149" s="51"/>
      <c r="K149" s="51"/>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c r="CT149" s="49"/>
      <c r="CU149" s="49"/>
      <c r="CV149" s="49"/>
      <c r="CW149" s="49"/>
      <c r="CX149" s="49"/>
      <c r="CY149" s="49"/>
      <c r="CZ149" s="49"/>
      <c r="DA149" s="49"/>
      <c r="DB149" s="49"/>
      <c r="DC149" s="49"/>
      <c r="DD149" s="49"/>
      <c r="DE149" s="49"/>
      <c r="DF149" s="49"/>
      <c r="DG149" s="49"/>
      <c r="DH149" s="49"/>
      <c r="DI149" s="49"/>
      <c r="DJ149" s="49"/>
      <c r="DK149" s="49"/>
      <c r="DL149" s="49"/>
      <c r="DM149" s="49"/>
      <c r="DN149" s="49"/>
      <c r="DO149" s="49"/>
      <c r="DP149" s="49"/>
      <c r="DQ149" s="49"/>
      <c r="DR149" s="49"/>
      <c r="DS149" s="49"/>
      <c r="DT149" s="49"/>
      <c r="DU149" s="49"/>
      <c r="DV149" s="49"/>
      <c r="DW149" s="49"/>
      <c r="DX149" s="49"/>
      <c r="DY149" s="49"/>
      <c r="DZ149" s="49"/>
      <c r="EA149" s="49"/>
      <c r="EB149" s="49"/>
      <c r="EC149" s="49"/>
      <c r="ED149" s="49"/>
      <c r="EE149" s="49"/>
      <c r="EF149" s="49"/>
      <c r="EG149" s="49"/>
      <c r="EH149" s="49"/>
      <c r="EI149" s="49"/>
      <c r="EJ149" s="49"/>
      <c r="EK149" s="49"/>
      <c r="EL149" s="49"/>
      <c r="EM149" s="49"/>
      <c r="EN149" s="49"/>
      <c r="EO149" s="49"/>
      <c r="EP149" s="49"/>
      <c r="EQ149" s="49"/>
      <c r="ER149" s="49"/>
      <c r="ES149" s="49"/>
      <c r="ET149" s="49"/>
      <c r="EU149" s="49"/>
      <c r="EV149" s="49"/>
      <c r="EW149" s="49"/>
      <c r="EX149" s="49"/>
      <c r="EY149" s="49"/>
      <c r="EZ149" s="49"/>
      <c r="FA149" s="49"/>
      <c r="FB149" s="49"/>
      <c r="FC149" s="49"/>
      <c r="FD149" s="49"/>
      <c r="FE149" s="49"/>
      <c r="FF149" s="49"/>
      <c r="FG149" s="49"/>
      <c r="FH149" s="49"/>
      <c r="FI149" s="49"/>
      <c r="FJ149" s="49"/>
      <c r="FK149" s="49"/>
      <c r="FL149" s="49"/>
      <c r="FM149" s="49"/>
      <c r="FN149" s="49"/>
      <c r="FO149" s="49"/>
      <c r="FP149" s="49"/>
      <c r="FQ149" s="49"/>
      <c r="FR149" s="49"/>
      <c r="FS149" s="49"/>
      <c r="FT149" s="49"/>
      <c r="FU149" s="49"/>
      <c r="FV149" s="49"/>
      <c r="FW149" s="49"/>
      <c r="FX149" s="49"/>
      <c r="FY149" s="49"/>
      <c r="FZ149" s="49"/>
      <c r="GA149" s="49"/>
      <c r="GB149" s="49"/>
      <c r="GC149" s="49"/>
      <c r="GD149" s="49"/>
      <c r="GE149" s="49"/>
      <c r="GF149" s="49"/>
      <c r="GG149" s="49"/>
      <c r="GH149" s="49"/>
      <c r="GI149" s="49"/>
      <c r="GJ149" s="49"/>
      <c r="GK149" s="49"/>
      <c r="GL149" s="49"/>
      <c r="GM149" s="49"/>
      <c r="GN149" s="49"/>
      <c r="GO149" s="49"/>
      <c r="GP149" s="49"/>
      <c r="GQ149" s="49"/>
      <c r="GR149" s="49"/>
      <c r="GS149" s="49"/>
      <c r="GT149" s="49"/>
      <c r="GU149" s="49"/>
      <c r="GV149" s="49"/>
      <c r="GW149" s="49"/>
      <c r="GX149" s="49"/>
      <c r="GY149" s="49"/>
      <c r="GZ149" s="49"/>
      <c r="HA149" s="49"/>
      <c r="HB149" s="49"/>
      <c r="HC149" s="49"/>
      <c r="HD149" s="49"/>
      <c r="HE149" s="49"/>
      <c r="HF149" s="49"/>
      <c r="HG149" s="49"/>
      <c r="HH149" s="49"/>
      <c r="HI149" s="49"/>
      <c r="HJ149" s="49"/>
      <c r="HK149" s="49"/>
      <c r="HL149" s="49"/>
      <c r="HM149" s="49"/>
      <c r="HN149" s="49"/>
      <c r="HO149" s="49"/>
      <c r="HP149" s="49"/>
      <c r="HQ149" s="49"/>
      <c r="HR149" s="49"/>
      <c r="HS149" s="49"/>
      <c r="HT149" s="49"/>
      <c r="HU149" s="49"/>
      <c r="HV149" s="49"/>
      <c r="HW149" s="49"/>
      <c r="HX149" s="49"/>
      <c r="HY149" s="49"/>
      <c r="HZ149" s="49"/>
      <c r="IA149" s="49"/>
      <c r="IB149" s="49"/>
      <c r="IC149" s="49"/>
      <c r="ID149" s="49"/>
      <c r="IE149" s="49"/>
      <c r="IF149" s="49"/>
      <c r="IG149" s="49"/>
      <c r="IH149" s="49"/>
      <c r="II149" s="49"/>
      <c r="IJ149" s="49"/>
      <c r="IK149" s="49"/>
      <c r="IL149" s="49"/>
      <c r="IM149" s="49"/>
      <c r="IN149" s="49"/>
      <c r="IO149" s="49"/>
      <c r="IP149" s="49"/>
      <c r="IQ149" s="49"/>
      <c r="IR149" s="49"/>
      <c r="IS149" s="49"/>
      <c r="IT149" s="49"/>
      <c r="IU149" s="49"/>
      <c r="IV149" s="49"/>
      <c r="IW149" s="49"/>
      <c r="IX149" s="49"/>
      <c r="IY149" s="49"/>
      <c r="IZ149" s="49"/>
      <c r="JA149" s="49"/>
      <c r="JB149" s="49"/>
      <c r="JC149" s="49"/>
      <c r="JD149" s="49"/>
      <c r="JE149" s="49"/>
      <c r="JF149" s="49"/>
      <c r="JG149" s="49"/>
      <c r="JH149" s="49"/>
      <c r="JI149" s="49"/>
      <c r="JJ149" s="49"/>
      <c r="JK149" s="49"/>
      <c r="JL149" s="49"/>
      <c r="JM149" s="49"/>
      <c r="JN149" s="49"/>
      <c r="JO149" s="49"/>
      <c r="JP149" s="49"/>
      <c r="JQ149" s="49"/>
      <c r="JR149" s="49"/>
      <c r="JS149" s="49"/>
      <c r="JT149" s="49"/>
      <c r="JU149" s="49"/>
      <c r="JV149" s="49"/>
      <c r="JW149" s="49"/>
      <c r="JX149" s="49"/>
      <c r="JY149" s="49"/>
      <c r="JZ149" s="49"/>
      <c r="KA149" s="49"/>
      <c r="KB149" s="49"/>
      <c r="KC149" s="49"/>
      <c r="KD149" s="49"/>
      <c r="KE149" s="49"/>
      <c r="KF149" s="49"/>
      <c r="KG149" s="49"/>
      <c r="KH149" s="49"/>
      <c r="KI149" s="49"/>
      <c r="KJ149" s="49"/>
      <c r="KK149" s="49"/>
      <c r="KL149" s="49"/>
      <c r="KM149" s="49"/>
    </row>
    <row r="150" spans="1:299" s="50" customFormat="1" ht="66" customHeight="1" x14ac:dyDescent="0.25">
      <c r="A150" s="156" t="s">
        <v>803</v>
      </c>
      <c r="B150" s="124" t="s">
        <v>264</v>
      </c>
      <c r="C150" s="51">
        <f>C151</f>
        <v>0</v>
      </c>
      <c r="D150" s="51">
        <f t="shared" ref="D150:K150" si="71">D151</f>
        <v>0</v>
      </c>
      <c r="E150" s="51">
        <f t="shared" si="71"/>
        <v>0</v>
      </c>
      <c r="F150" s="51">
        <f t="shared" si="71"/>
        <v>0</v>
      </c>
      <c r="G150" s="51">
        <f t="shared" si="71"/>
        <v>0</v>
      </c>
      <c r="H150" s="51">
        <f t="shared" si="71"/>
        <v>0</v>
      </c>
      <c r="I150" s="51">
        <f t="shared" si="71"/>
        <v>0</v>
      </c>
      <c r="J150" s="51">
        <f t="shared" si="71"/>
        <v>0</v>
      </c>
      <c r="K150" s="51">
        <f t="shared" si="71"/>
        <v>0</v>
      </c>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c r="CR150" s="49"/>
      <c r="CS150" s="49"/>
      <c r="CT150" s="49"/>
      <c r="CU150" s="49"/>
      <c r="CV150" s="49"/>
      <c r="CW150" s="49"/>
      <c r="CX150" s="49"/>
      <c r="CY150" s="49"/>
      <c r="CZ150" s="49"/>
      <c r="DA150" s="49"/>
      <c r="DB150" s="49"/>
      <c r="DC150" s="49"/>
      <c r="DD150" s="49"/>
      <c r="DE150" s="49"/>
      <c r="DF150" s="49"/>
      <c r="DG150" s="49"/>
      <c r="DH150" s="49"/>
      <c r="DI150" s="49"/>
      <c r="DJ150" s="49"/>
      <c r="DK150" s="49"/>
      <c r="DL150" s="49"/>
      <c r="DM150" s="49"/>
      <c r="DN150" s="49"/>
      <c r="DO150" s="49"/>
      <c r="DP150" s="49"/>
      <c r="DQ150" s="49"/>
      <c r="DR150" s="49"/>
      <c r="DS150" s="49"/>
      <c r="DT150" s="49"/>
      <c r="DU150" s="49"/>
      <c r="DV150" s="49"/>
      <c r="DW150" s="49"/>
      <c r="DX150" s="49"/>
      <c r="DY150" s="49"/>
      <c r="DZ150" s="49"/>
      <c r="EA150" s="49"/>
      <c r="EB150" s="49"/>
      <c r="EC150" s="49"/>
      <c r="ED150" s="49"/>
      <c r="EE150" s="49"/>
      <c r="EF150" s="49"/>
      <c r="EG150" s="49"/>
      <c r="EH150" s="49"/>
      <c r="EI150" s="49"/>
      <c r="EJ150" s="49"/>
      <c r="EK150" s="49"/>
      <c r="EL150" s="49"/>
      <c r="EM150" s="49"/>
      <c r="EN150" s="49"/>
      <c r="EO150" s="49"/>
      <c r="EP150" s="49"/>
      <c r="EQ150" s="49"/>
      <c r="ER150" s="49"/>
      <c r="ES150" s="49"/>
      <c r="ET150" s="49"/>
      <c r="EU150" s="49"/>
      <c r="EV150" s="49"/>
      <c r="EW150" s="49"/>
      <c r="EX150" s="49"/>
      <c r="EY150" s="49"/>
      <c r="EZ150" s="49"/>
      <c r="FA150" s="49"/>
      <c r="FB150" s="49"/>
      <c r="FC150" s="49"/>
      <c r="FD150" s="49"/>
      <c r="FE150" s="49"/>
      <c r="FF150" s="49"/>
      <c r="FG150" s="49"/>
      <c r="FH150" s="49"/>
      <c r="FI150" s="49"/>
      <c r="FJ150" s="49"/>
      <c r="FK150" s="49"/>
      <c r="FL150" s="49"/>
      <c r="FM150" s="49"/>
      <c r="FN150" s="49"/>
      <c r="FO150" s="49"/>
      <c r="FP150" s="49"/>
      <c r="FQ150" s="49"/>
      <c r="FR150" s="49"/>
      <c r="FS150" s="49"/>
      <c r="FT150" s="49"/>
      <c r="FU150" s="49"/>
      <c r="FV150" s="49"/>
      <c r="FW150" s="49"/>
      <c r="FX150" s="49"/>
      <c r="FY150" s="49"/>
      <c r="FZ150" s="49"/>
      <c r="GA150" s="49"/>
      <c r="GB150" s="49"/>
      <c r="GC150" s="49"/>
      <c r="GD150" s="49"/>
      <c r="GE150" s="49"/>
      <c r="GF150" s="49"/>
      <c r="GG150" s="49"/>
      <c r="GH150" s="49"/>
      <c r="GI150" s="49"/>
      <c r="GJ150" s="49"/>
      <c r="GK150" s="49"/>
      <c r="GL150" s="49"/>
      <c r="GM150" s="49"/>
      <c r="GN150" s="49"/>
      <c r="GO150" s="49"/>
      <c r="GP150" s="49"/>
      <c r="GQ150" s="49"/>
      <c r="GR150" s="49"/>
      <c r="GS150" s="49"/>
      <c r="GT150" s="49"/>
      <c r="GU150" s="49"/>
      <c r="GV150" s="49"/>
      <c r="GW150" s="49"/>
      <c r="GX150" s="49"/>
      <c r="GY150" s="49"/>
      <c r="GZ150" s="49"/>
      <c r="HA150" s="49"/>
      <c r="HB150" s="49"/>
      <c r="HC150" s="49"/>
      <c r="HD150" s="49"/>
      <c r="HE150" s="49"/>
      <c r="HF150" s="49"/>
      <c r="HG150" s="49"/>
      <c r="HH150" s="49"/>
      <c r="HI150" s="49"/>
      <c r="HJ150" s="49"/>
      <c r="HK150" s="49"/>
      <c r="HL150" s="49"/>
      <c r="HM150" s="49"/>
      <c r="HN150" s="49"/>
      <c r="HO150" s="49"/>
      <c r="HP150" s="49"/>
      <c r="HQ150" s="49"/>
      <c r="HR150" s="49"/>
      <c r="HS150" s="49"/>
      <c r="HT150" s="49"/>
      <c r="HU150" s="49"/>
      <c r="HV150" s="49"/>
      <c r="HW150" s="49"/>
      <c r="HX150" s="49"/>
      <c r="HY150" s="49"/>
      <c r="HZ150" s="49"/>
      <c r="IA150" s="49"/>
      <c r="IB150" s="49"/>
      <c r="IC150" s="49"/>
      <c r="ID150" s="49"/>
      <c r="IE150" s="49"/>
      <c r="IF150" s="49"/>
      <c r="IG150" s="49"/>
      <c r="IH150" s="49"/>
      <c r="II150" s="49"/>
      <c r="IJ150" s="49"/>
      <c r="IK150" s="49"/>
      <c r="IL150" s="49"/>
      <c r="IM150" s="49"/>
      <c r="IN150" s="49"/>
      <c r="IO150" s="49"/>
      <c r="IP150" s="49"/>
      <c r="IQ150" s="49"/>
      <c r="IR150" s="49"/>
      <c r="IS150" s="49"/>
      <c r="IT150" s="49"/>
      <c r="IU150" s="49"/>
      <c r="IV150" s="49"/>
      <c r="IW150" s="49"/>
      <c r="IX150" s="49"/>
      <c r="IY150" s="49"/>
      <c r="IZ150" s="49"/>
      <c r="JA150" s="49"/>
      <c r="JB150" s="49"/>
      <c r="JC150" s="49"/>
      <c r="JD150" s="49"/>
      <c r="JE150" s="49"/>
      <c r="JF150" s="49"/>
      <c r="JG150" s="49"/>
      <c r="JH150" s="49"/>
      <c r="JI150" s="49"/>
      <c r="JJ150" s="49"/>
      <c r="JK150" s="49"/>
      <c r="JL150" s="49"/>
      <c r="JM150" s="49"/>
      <c r="JN150" s="49"/>
      <c r="JO150" s="49"/>
      <c r="JP150" s="49"/>
      <c r="JQ150" s="49"/>
      <c r="JR150" s="49"/>
      <c r="JS150" s="49"/>
      <c r="JT150" s="49"/>
      <c r="JU150" s="49"/>
      <c r="JV150" s="49"/>
      <c r="JW150" s="49"/>
      <c r="JX150" s="49"/>
      <c r="JY150" s="49"/>
      <c r="JZ150" s="49"/>
      <c r="KA150" s="49"/>
      <c r="KB150" s="49"/>
      <c r="KC150" s="49"/>
      <c r="KD150" s="49"/>
      <c r="KE150" s="49"/>
      <c r="KF150" s="49"/>
      <c r="KG150" s="49"/>
      <c r="KH150" s="49"/>
      <c r="KI150" s="49"/>
      <c r="KJ150" s="49"/>
      <c r="KK150" s="49"/>
      <c r="KL150" s="49"/>
      <c r="KM150" s="49"/>
    </row>
    <row r="151" spans="1:299" s="50" customFormat="1" x14ac:dyDescent="0.25">
      <c r="A151" s="47" t="s">
        <v>133</v>
      </c>
      <c r="B151" s="124" t="s">
        <v>264</v>
      </c>
      <c r="C151" s="51"/>
      <c r="D151" s="51"/>
      <c r="E151" s="51"/>
      <c r="F151" s="51"/>
      <c r="G151" s="51"/>
      <c r="H151" s="51"/>
      <c r="I151" s="51"/>
      <c r="J151" s="51"/>
      <c r="K151" s="51"/>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49"/>
      <c r="DD151" s="49"/>
      <c r="DE151" s="49"/>
      <c r="DF151" s="49"/>
      <c r="DG151" s="49"/>
      <c r="DH151" s="49"/>
      <c r="DI151" s="49"/>
      <c r="DJ151" s="49"/>
      <c r="DK151" s="49"/>
      <c r="DL151" s="49"/>
      <c r="DM151" s="49"/>
      <c r="DN151" s="49"/>
      <c r="DO151" s="49"/>
      <c r="DP151" s="49"/>
      <c r="DQ151" s="49"/>
      <c r="DR151" s="49"/>
      <c r="DS151" s="49"/>
      <c r="DT151" s="49"/>
      <c r="DU151" s="49"/>
      <c r="DV151" s="49"/>
      <c r="DW151" s="49"/>
      <c r="DX151" s="49"/>
      <c r="DY151" s="49"/>
      <c r="DZ151" s="49"/>
      <c r="EA151" s="49"/>
      <c r="EB151" s="49"/>
      <c r="EC151" s="49"/>
      <c r="ED151" s="49"/>
      <c r="EE151" s="49"/>
      <c r="EF151" s="49"/>
      <c r="EG151" s="49"/>
      <c r="EH151" s="49"/>
      <c r="EI151" s="49"/>
      <c r="EJ151" s="49"/>
      <c r="EK151" s="49"/>
      <c r="EL151" s="49"/>
      <c r="EM151" s="49"/>
      <c r="EN151" s="49"/>
      <c r="EO151" s="49"/>
      <c r="EP151" s="49"/>
      <c r="EQ151" s="49"/>
      <c r="ER151" s="49"/>
      <c r="ES151" s="49"/>
      <c r="ET151" s="49"/>
      <c r="EU151" s="49"/>
      <c r="EV151" s="49"/>
      <c r="EW151" s="49"/>
      <c r="EX151" s="49"/>
      <c r="EY151" s="49"/>
      <c r="EZ151" s="49"/>
      <c r="FA151" s="49"/>
      <c r="FB151" s="49"/>
      <c r="FC151" s="49"/>
      <c r="FD151" s="49"/>
      <c r="FE151" s="49"/>
      <c r="FF151" s="49"/>
      <c r="FG151" s="49"/>
      <c r="FH151" s="49"/>
      <c r="FI151" s="49"/>
      <c r="FJ151" s="49"/>
      <c r="FK151" s="49"/>
      <c r="FL151" s="49"/>
      <c r="FM151" s="49"/>
      <c r="FN151" s="49"/>
      <c r="FO151" s="49"/>
      <c r="FP151" s="49"/>
      <c r="FQ151" s="49"/>
      <c r="FR151" s="49"/>
      <c r="FS151" s="49"/>
      <c r="FT151" s="49"/>
      <c r="FU151" s="49"/>
      <c r="FV151" s="49"/>
      <c r="FW151" s="49"/>
      <c r="FX151" s="49"/>
      <c r="FY151" s="49"/>
      <c r="FZ151" s="49"/>
      <c r="GA151" s="49"/>
      <c r="GB151" s="49"/>
      <c r="GC151" s="49"/>
      <c r="GD151" s="49"/>
      <c r="GE151" s="49"/>
      <c r="GF151" s="49"/>
      <c r="GG151" s="49"/>
      <c r="GH151" s="49"/>
      <c r="GI151" s="49"/>
      <c r="GJ151" s="49"/>
      <c r="GK151" s="49"/>
      <c r="GL151" s="49"/>
      <c r="GM151" s="49"/>
      <c r="GN151" s="49"/>
      <c r="GO151" s="49"/>
      <c r="GP151" s="49"/>
      <c r="GQ151" s="49"/>
      <c r="GR151" s="49"/>
      <c r="GS151" s="49"/>
      <c r="GT151" s="49"/>
      <c r="GU151" s="49"/>
      <c r="GV151" s="49"/>
      <c r="GW151" s="49"/>
      <c r="GX151" s="49"/>
      <c r="GY151" s="49"/>
      <c r="GZ151" s="49"/>
      <c r="HA151" s="49"/>
      <c r="HB151" s="49"/>
      <c r="HC151" s="49"/>
      <c r="HD151" s="49"/>
      <c r="HE151" s="49"/>
      <c r="HF151" s="49"/>
      <c r="HG151" s="49"/>
      <c r="HH151" s="49"/>
      <c r="HI151" s="49"/>
      <c r="HJ151" s="49"/>
      <c r="HK151" s="49"/>
      <c r="HL151" s="49"/>
      <c r="HM151" s="49"/>
      <c r="HN151" s="49"/>
      <c r="HO151" s="49"/>
      <c r="HP151" s="49"/>
      <c r="HQ151" s="49"/>
      <c r="HR151" s="49"/>
      <c r="HS151" s="49"/>
      <c r="HT151" s="49"/>
      <c r="HU151" s="49"/>
      <c r="HV151" s="49"/>
      <c r="HW151" s="49"/>
      <c r="HX151" s="49"/>
      <c r="HY151" s="49"/>
      <c r="HZ151" s="49"/>
      <c r="IA151" s="49"/>
      <c r="IB151" s="49"/>
      <c r="IC151" s="49"/>
      <c r="ID151" s="49"/>
      <c r="IE151" s="49"/>
      <c r="IF151" s="49"/>
      <c r="IG151" s="49"/>
      <c r="IH151" s="49"/>
      <c r="II151" s="49"/>
      <c r="IJ151" s="49"/>
      <c r="IK151" s="49"/>
      <c r="IL151" s="49"/>
      <c r="IM151" s="49"/>
      <c r="IN151" s="49"/>
      <c r="IO151" s="49"/>
      <c r="IP151" s="49"/>
      <c r="IQ151" s="49"/>
      <c r="IR151" s="49"/>
      <c r="IS151" s="49"/>
      <c r="IT151" s="49"/>
      <c r="IU151" s="49"/>
      <c r="IV151" s="49"/>
      <c r="IW151" s="49"/>
      <c r="IX151" s="49"/>
      <c r="IY151" s="49"/>
      <c r="IZ151" s="49"/>
      <c r="JA151" s="49"/>
      <c r="JB151" s="49"/>
      <c r="JC151" s="49"/>
      <c r="JD151" s="49"/>
      <c r="JE151" s="49"/>
      <c r="JF151" s="49"/>
      <c r="JG151" s="49"/>
      <c r="JH151" s="49"/>
      <c r="JI151" s="49"/>
      <c r="JJ151" s="49"/>
      <c r="JK151" s="49"/>
      <c r="JL151" s="49"/>
      <c r="JM151" s="49"/>
      <c r="JN151" s="49"/>
      <c r="JO151" s="49"/>
      <c r="JP151" s="49"/>
      <c r="JQ151" s="49"/>
      <c r="JR151" s="49"/>
      <c r="JS151" s="49"/>
      <c r="JT151" s="49"/>
      <c r="JU151" s="49"/>
      <c r="JV151" s="49"/>
      <c r="JW151" s="49"/>
      <c r="JX151" s="49"/>
      <c r="JY151" s="49"/>
      <c r="JZ151" s="49"/>
      <c r="KA151" s="49"/>
      <c r="KB151" s="49"/>
      <c r="KC151" s="49"/>
      <c r="KD151" s="49"/>
      <c r="KE151" s="49"/>
      <c r="KF151" s="49"/>
      <c r="KG151" s="49"/>
      <c r="KH151" s="49"/>
      <c r="KI151" s="49"/>
      <c r="KJ151" s="49"/>
      <c r="KK151" s="49"/>
      <c r="KL151" s="49"/>
      <c r="KM151" s="49"/>
    </row>
    <row r="152" spans="1:299" s="50" customFormat="1" ht="81.75" customHeight="1" x14ac:dyDescent="0.25">
      <c r="A152" s="156" t="s">
        <v>804</v>
      </c>
      <c r="B152" s="124" t="s">
        <v>265</v>
      </c>
      <c r="C152" s="51">
        <f>C153</f>
        <v>0</v>
      </c>
      <c r="D152" s="51">
        <f t="shared" ref="D152:K152" si="72">D153</f>
        <v>0</v>
      </c>
      <c r="E152" s="51">
        <f t="shared" si="72"/>
        <v>0</v>
      </c>
      <c r="F152" s="51">
        <f t="shared" si="72"/>
        <v>0</v>
      </c>
      <c r="G152" s="51">
        <f t="shared" si="72"/>
        <v>0</v>
      </c>
      <c r="H152" s="51">
        <f t="shared" si="72"/>
        <v>0</v>
      </c>
      <c r="I152" s="51">
        <f t="shared" si="72"/>
        <v>0</v>
      </c>
      <c r="J152" s="51">
        <f t="shared" si="72"/>
        <v>0</v>
      </c>
      <c r="K152" s="51">
        <f t="shared" si="72"/>
        <v>0</v>
      </c>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49"/>
      <c r="CN152" s="49"/>
      <c r="CO152" s="49"/>
      <c r="CP152" s="49"/>
      <c r="CQ152" s="49"/>
      <c r="CR152" s="49"/>
      <c r="CS152" s="49"/>
      <c r="CT152" s="49"/>
      <c r="CU152" s="49"/>
      <c r="CV152" s="49"/>
      <c r="CW152" s="49"/>
      <c r="CX152" s="49"/>
      <c r="CY152" s="49"/>
      <c r="CZ152" s="49"/>
      <c r="DA152" s="49"/>
      <c r="DB152" s="49"/>
      <c r="DC152" s="49"/>
      <c r="DD152" s="49"/>
      <c r="DE152" s="49"/>
      <c r="DF152" s="49"/>
      <c r="DG152" s="49"/>
      <c r="DH152" s="49"/>
      <c r="DI152" s="49"/>
      <c r="DJ152" s="49"/>
      <c r="DK152" s="49"/>
      <c r="DL152" s="49"/>
      <c r="DM152" s="49"/>
      <c r="DN152" s="49"/>
      <c r="DO152" s="49"/>
      <c r="DP152" s="49"/>
      <c r="DQ152" s="49"/>
      <c r="DR152" s="49"/>
      <c r="DS152" s="49"/>
      <c r="DT152" s="49"/>
      <c r="DU152" s="49"/>
      <c r="DV152" s="49"/>
      <c r="DW152" s="49"/>
      <c r="DX152" s="49"/>
      <c r="DY152" s="49"/>
      <c r="DZ152" s="49"/>
      <c r="EA152" s="49"/>
      <c r="EB152" s="49"/>
      <c r="EC152" s="49"/>
      <c r="ED152" s="49"/>
      <c r="EE152" s="49"/>
      <c r="EF152" s="49"/>
      <c r="EG152" s="49"/>
      <c r="EH152" s="49"/>
      <c r="EI152" s="49"/>
      <c r="EJ152" s="49"/>
      <c r="EK152" s="49"/>
      <c r="EL152" s="49"/>
      <c r="EM152" s="49"/>
      <c r="EN152" s="49"/>
      <c r="EO152" s="49"/>
      <c r="EP152" s="49"/>
      <c r="EQ152" s="49"/>
      <c r="ER152" s="49"/>
      <c r="ES152" s="49"/>
      <c r="ET152" s="49"/>
      <c r="EU152" s="49"/>
      <c r="EV152" s="49"/>
      <c r="EW152" s="49"/>
      <c r="EX152" s="49"/>
      <c r="EY152" s="49"/>
      <c r="EZ152" s="49"/>
      <c r="FA152" s="49"/>
      <c r="FB152" s="49"/>
      <c r="FC152" s="49"/>
      <c r="FD152" s="49"/>
      <c r="FE152" s="49"/>
      <c r="FF152" s="49"/>
      <c r="FG152" s="49"/>
      <c r="FH152" s="49"/>
      <c r="FI152" s="49"/>
      <c r="FJ152" s="49"/>
      <c r="FK152" s="49"/>
      <c r="FL152" s="49"/>
      <c r="FM152" s="49"/>
      <c r="FN152" s="49"/>
      <c r="FO152" s="49"/>
      <c r="FP152" s="49"/>
      <c r="FQ152" s="49"/>
      <c r="FR152" s="49"/>
      <c r="FS152" s="49"/>
      <c r="FT152" s="49"/>
      <c r="FU152" s="49"/>
      <c r="FV152" s="49"/>
      <c r="FW152" s="49"/>
      <c r="FX152" s="49"/>
      <c r="FY152" s="49"/>
      <c r="FZ152" s="49"/>
      <c r="GA152" s="49"/>
      <c r="GB152" s="49"/>
      <c r="GC152" s="49"/>
      <c r="GD152" s="49"/>
      <c r="GE152" s="49"/>
      <c r="GF152" s="49"/>
      <c r="GG152" s="49"/>
      <c r="GH152" s="49"/>
      <c r="GI152" s="49"/>
      <c r="GJ152" s="49"/>
      <c r="GK152" s="49"/>
      <c r="GL152" s="49"/>
      <c r="GM152" s="49"/>
      <c r="GN152" s="49"/>
      <c r="GO152" s="49"/>
      <c r="GP152" s="49"/>
      <c r="GQ152" s="49"/>
      <c r="GR152" s="49"/>
      <c r="GS152" s="49"/>
      <c r="GT152" s="49"/>
      <c r="GU152" s="49"/>
      <c r="GV152" s="49"/>
      <c r="GW152" s="49"/>
      <c r="GX152" s="49"/>
      <c r="GY152" s="49"/>
      <c r="GZ152" s="49"/>
      <c r="HA152" s="49"/>
      <c r="HB152" s="49"/>
      <c r="HC152" s="49"/>
      <c r="HD152" s="49"/>
      <c r="HE152" s="49"/>
      <c r="HF152" s="49"/>
      <c r="HG152" s="49"/>
      <c r="HH152" s="49"/>
      <c r="HI152" s="49"/>
      <c r="HJ152" s="49"/>
      <c r="HK152" s="49"/>
      <c r="HL152" s="49"/>
      <c r="HM152" s="49"/>
      <c r="HN152" s="49"/>
      <c r="HO152" s="49"/>
      <c r="HP152" s="49"/>
      <c r="HQ152" s="49"/>
      <c r="HR152" s="49"/>
      <c r="HS152" s="49"/>
      <c r="HT152" s="49"/>
      <c r="HU152" s="49"/>
      <c r="HV152" s="49"/>
      <c r="HW152" s="49"/>
      <c r="HX152" s="49"/>
      <c r="HY152" s="49"/>
      <c r="HZ152" s="49"/>
      <c r="IA152" s="49"/>
      <c r="IB152" s="49"/>
      <c r="IC152" s="49"/>
      <c r="ID152" s="49"/>
      <c r="IE152" s="49"/>
      <c r="IF152" s="49"/>
      <c r="IG152" s="49"/>
      <c r="IH152" s="49"/>
      <c r="II152" s="49"/>
      <c r="IJ152" s="49"/>
      <c r="IK152" s="49"/>
      <c r="IL152" s="49"/>
      <c r="IM152" s="49"/>
      <c r="IN152" s="49"/>
      <c r="IO152" s="49"/>
      <c r="IP152" s="49"/>
      <c r="IQ152" s="49"/>
      <c r="IR152" s="49"/>
      <c r="IS152" s="49"/>
      <c r="IT152" s="49"/>
      <c r="IU152" s="49"/>
      <c r="IV152" s="49"/>
      <c r="IW152" s="49"/>
      <c r="IX152" s="49"/>
      <c r="IY152" s="49"/>
      <c r="IZ152" s="49"/>
      <c r="JA152" s="49"/>
      <c r="JB152" s="49"/>
      <c r="JC152" s="49"/>
      <c r="JD152" s="49"/>
      <c r="JE152" s="49"/>
      <c r="JF152" s="49"/>
      <c r="JG152" s="49"/>
      <c r="JH152" s="49"/>
      <c r="JI152" s="49"/>
      <c r="JJ152" s="49"/>
      <c r="JK152" s="49"/>
      <c r="JL152" s="49"/>
      <c r="JM152" s="49"/>
      <c r="JN152" s="49"/>
      <c r="JO152" s="49"/>
      <c r="JP152" s="49"/>
      <c r="JQ152" s="49"/>
      <c r="JR152" s="49"/>
      <c r="JS152" s="49"/>
      <c r="JT152" s="49"/>
      <c r="JU152" s="49"/>
      <c r="JV152" s="49"/>
      <c r="JW152" s="49"/>
      <c r="JX152" s="49"/>
      <c r="JY152" s="49"/>
      <c r="JZ152" s="49"/>
      <c r="KA152" s="49"/>
      <c r="KB152" s="49"/>
      <c r="KC152" s="49"/>
      <c r="KD152" s="49"/>
      <c r="KE152" s="49"/>
      <c r="KF152" s="49"/>
      <c r="KG152" s="49"/>
      <c r="KH152" s="49"/>
      <c r="KI152" s="49"/>
      <c r="KJ152" s="49"/>
      <c r="KK152" s="49"/>
      <c r="KL152" s="49"/>
      <c r="KM152" s="49"/>
    </row>
    <row r="153" spans="1:299" s="50" customFormat="1" x14ac:dyDescent="0.25">
      <c r="A153" s="47" t="s">
        <v>133</v>
      </c>
      <c r="B153" s="124" t="s">
        <v>265</v>
      </c>
      <c r="C153" s="51"/>
      <c r="D153" s="51"/>
      <c r="E153" s="51"/>
      <c r="F153" s="51"/>
      <c r="G153" s="51"/>
      <c r="H153" s="51"/>
      <c r="I153" s="51"/>
      <c r="J153" s="51"/>
      <c r="K153" s="51"/>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49"/>
      <c r="CN153" s="49"/>
      <c r="CO153" s="49"/>
      <c r="CP153" s="49"/>
      <c r="CQ153" s="49"/>
      <c r="CR153" s="49"/>
      <c r="CS153" s="49"/>
      <c r="CT153" s="49"/>
      <c r="CU153" s="49"/>
      <c r="CV153" s="49"/>
      <c r="CW153" s="49"/>
      <c r="CX153" s="49"/>
      <c r="CY153" s="49"/>
      <c r="CZ153" s="49"/>
      <c r="DA153" s="49"/>
      <c r="DB153" s="49"/>
      <c r="DC153" s="49"/>
      <c r="DD153" s="49"/>
      <c r="DE153" s="49"/>
      <c r="DF153" s="49"/>
      <c r="DG153" s="49"/>
      <c r="DH153" s="49"/>
      <c r="DI153" s="49"/>
      <c r="DJ153" s="49"/>
      <c r="DK153" s="49"/>
      <c r="DL153" s="49"/>
      <c r="DM153" s="49"/>
      <c r="DN153" s="49"/>
      <c r="DO153" s="49"/>
      <c r="DP153" s="49"/>
      <c r="DQ153" s="49"/>
      <c r="DR153" s="49"/>
      <c r="DS153" s="49"/>
      <c r="DT153" s="49"/>
      <c r="DU153" s="49"/>
      <c r="DV153" s="49"/>
      <c r="DW153" s="49"/>
      <c r="DX153" s="49"/>
      <c r="DY153" s="49"/>
      <c r="DZ153" s="49"/>
      <c r="EA153" s="49"/>
      <c r="EB153" s="49"/>
      <c r="EC153" s="49"/>
      <c r="ED153" s="49"/>
      <c r="EE153" s="49"/>
      <c r="EF153" s="49"/>
      <c r="EG153" s="49"/>
      <c r="EH153" s="49"/>
      <c r="EI153" s="49"/>
      <c r="EJ153" s="49"/>
      <c r="EK153" s="49"/>
      <c r="EL153" s="49"/>
      <c r="EM153" s="49"/>
      <c r="EN153" s="49"/>
      <c r="EO153" s="49"/>
      <c r="EP153" s="49"/>
      <c r="EQ153" s="49"/>
      <c r="ER153" s="49"/>
      <c r="ES153" s="49"/>
      <c r="ET153" s="49"/>
      <c r="EU153" s="49"/>
      <c r="EV153" s="49"/>
      <c r="EW153" s="49"/>
      <c r="EX153" s="49"/>
      <c r="EY153" s="49"/>
      <c r="EZ153" s="49"/>
      <c r="FA153" s="49"/>
      <c r="FB153" s="49"/>
      <c r="FC153" s="49"/>
      <c r="FD153" s="49"/>
      <c r="FE153" s="49"/>
      <c r="FF153" s="49"/>
      <c r="FG153" s="49"/>
      <c r="FH153" s="49"/>
      <c r="FI153" s="49"/>
      <c r="FJ153" s="49"/>
      <c r="FK153" s="49"/>
      <c r="FL153" s="49"/>
      <c r="FM153" s="49"/>
      <c r="FN153" s="49"/>
      <c r="FO153" s="49"/>
      <c r="FP153" s="49"/>
      <c r="FQ153" s="49"/>
      <c r="FR153" s="49"/>
      <c r="FS153" s="49"/>
      <c r="FT153" s="49"/>
      <c r="FU153" s="49"/>
      <c r="FV153" s="49"/>
      <c r="FW153" s="49"/>
      <c r="FX153" s="49"/>
      <c r="FY153" s="49"/>
      <c r="FZ153" s="49"/>
      <c r="GA153" s="49"/>
      <c r="GB153" s="49"/>
      <c r="GC153" s="49"/>
      <c r="GD153" s="49"/>
      <c r="GE153" s="49"/>
      <c r="GF153" s="49"/>
      <c r="GG153" s="49"/>
      <c r="GH153" s="49"/>
      <c r="GI153" s="49"/>
      <c r="GJ153" s="49"/>
      <c r="GK153" s="49"/>
      <c r="GL153" s="49"/>
      <c r="GM153" s="49"/>
      <c r="GN153" s="49"/>
      <c r="GO153" s="49"/>
      <c r="GP153" s="49"/>
      <c r="GQ153" s="49"/>
      <c r="GR153" s="49"/>
      <c r="GS153" s="49"/>
      <c r="GT153" s="49"/>
      <c r="GU153" s="49"/>
      <c r="GV153" s="49"/>
      <c r="GW153" s="49"/>
      <c r="GX153" s="49"/>
      <c r="GY153" s="49"/>
      <c r="GZ153" s="49"/>
      <c r="HA153" s="49"/>
      <c r="HB153" s="49"/>
      <c r="HC153" s="49"/>
      <c r="HD153" s="49"/>
      <c r="HE153" s="49"/>
      <c r="HF153" s="49"/>
      <c r="HG153" s="49"/>
      <c r="HH153" s="49"/>
      <c r="HI153" s="49"/>
      <c r="HJ153" s="49"/>
      <c r="HK153" s="49"/>
      <c r="HL153" s="49"/>
      <c r="HM153" s="49"/>
      <c r="HN153" s="49"/>
      <c r="HO153" s="49"/>
      <c r="HP153" s="49"/>
      <c r="HQ153" s="49"/>
      <c r="HR153" s="49"/>
      <c r="HS153" s="49"/>
      <c r="HT153" s="49"/>
      <c r="HU153" s="49"/>
      <c r="HV153" s="49"/>
      <c r="HW153" s="49"/>
      <c r="HX153" s="49"/>
      <c r="HY153" s="49"/>
      <c r="HZ153" s="49"/>
      <c r="IA153" s="49"/>
      <c r="IB153" s="49"/>
      <c r="IC153" s="49"/>
      <c r="ID153" s="49"/>
      <c r="IE153" s="49"/>
      <c r="IF153" s="49"/>
      <c r="IG153" s="49"/>
      <c r="IH153" s="49"/>
      <c r="II153" s="49"/>
      <c r="IJ153" s="49"/>
      <c r="IK153" s="49"/>
      <c r="IL153" s="49"/>
      <c r="IM153" s="49"/>
      <c r="IN153" s="49"/>
      <c r="IO153" s="49"/>
      <c r="IP153" s="49"/>
      <c r="IQ153" s="49"/>
      <c r="IR153" s="49"/>
      <c r="IS153" s="49"/>
      <c r="IT153" s="49"/>
      <c r="IU153" s="49"/>
      <c r="IV153" s="49"/>
      <c r="IW153" s="49"/>
      <c r="IX153" s="49"/>
      <c r="IY153" s="49"/>
      <c r="IZ153" s="49"/>
      <c r="JA153" s="49"/>
      <c r="JB153" s="49"/>
      <c r="JC153" s="49"/>
      <c r="JD153" s="49"/>
      <c r="JE153" s="49"/>
      <c r="JF153" s="49"/>
      <c r="JG153" s="49"/>
      <c r="JH153" s="49"/>
      <c r="JI153" s="49"/>
      <c r="JJ153" s="49"/>
      <c r="JK153" s="49"/>
      <c r="JL153" s="49"/>
      <c r="JM153" s="49"/>
      <c r="JN153" s="49"/>
      <c r="JO153" s="49"/>
      <c r="JP153" s="49"/>
      <c r="JQ153" s="49"/>
      <c r="JR153" s="49"/>
      <c r="JS153" s="49"/>
      <c r="JT153" s="49"/>
      <c r="JU153" s="49"/>
      <c r="JV153" s="49"/>
      <c r="JW153" s="49"/>
      <c r="JX153" s="49"/>
      <c r="JY153" s="49"/>
      <c r="JZ153" s="49"/>
      <c r="KA153" s="49"/>
      <c r="KB153" s="49"/>
      <c r="KC153" s="49"/>
      <c r="KD153" s="49"/>
      <c r="KE153" s="49"/>
      <c r="KF153" s="49"/>
      <c r="KG153" s="49"/>
      <c r="KH153" s="49"/>
      <c r="KI153" s="49"/>
      <c r="KJ153" s="49"/>
      <c r="KK153" s="49"/>
      <c r="KL153" s="49"/>
      <c r="KM153" s="49"/>
    </row>
    <row r="154" spans="1:299" s="50" customFormat="1" ht="41.25" customHeight="1" x14ac:dyDescent="0.25">
      <c r="A154" s="154" t="s">
        <v>816</v>
      </c>
      <c r="B154" s="155" t="s">
        <v>791</v>
      </c>
      <c r="C154" s="150">
        <f>C155+C157+C159</f>
        <v>0</v>
      </c>
      <c r="D154" s="150">
        <f t="shared" ref="D154:K154" si="73">D155+D157+D159</f>
        <v>0</v>
      </c>
      <c r="E154" s="150">
        <f t="shared" si="73"/>
        <v>0</v>
      </c>
      <c r="F154" s="150">
        <f t="shared" si="73"/>
        <v>13677100</v>
      </c>
      <c r="G154" s="150">
        <f t="shared" si="73"/>
        <v>279200</v>
      </c>
      <c r="H154" s="150">
        <f t="shared" si="73"/>
        <v>13956300</v>
      </c>
      <c r="I154" s="150">
        <f t="shared" si="73"/>
        <v>0</v>
      </c>
      <c r="J154" s="150">
        <f t="shared" si="73"/>
        <v>0</v>
      </c>
      <c r="K154" s="150">
        <f t="shared" si="73"/>
        <v>0</v>
      </c>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9"/>
      <c r="CD154" s="49"/>
      <c r="CE154" s="49"/>
      <c r="CF154" s="49"/>
      <c r="CG154" s="49"/>
      <c r="CH154" s="49"/>
      <c r="CI154" s="49"/>
      <c r="CJ154" s="49"/>
      <c r="CK154" s="49"/>
      <c r="CL154" s="49"/>
      <c r="CM154" s="49"/>
      <c r="CN154" s="49"/>
      <c r="CO154" s="49"/>
      <c r="CP154" s="49"/>
      <c r="CQ154" s="49"/>
      <c r="CR154" s="49"/>
      <c r="CS154" s="49"/>
      <c r="CT154" s="49"/>
      <c r="CU154" s="49"/>
      <c r="CV154" s="49"/>
      <c r="CW154" s="49"/>
      <c r="CX154" s="49"/>
      <c r="CY154" s="49"/>
      <c r="CZ154" s="49"/>
      <c r="DA154" s="49"/>
      <c r="DB154" s="49"/>
      <c r="DC154" s="49"/>
      <c r="DD154" s="49"/>
      <c r="DE154" s="49"/>
      <c r="DF154" s="49"/>
      <c r="DG154" s="49"/>
      <c r="DH154" s="49"/>
      <c r="DI154" s="49"/>
      <c r="DJ154" s="49"/>
      <c r="DK154" s="49"/>
      <c r="DL154" s="49"/>
      <c r="DM154" s="49"/>
      <c r="DN154" s="49"/>
      <c r="DO154" s="49"/>
      <c r="DP154" s="49"/>
      <c r="DQ154" s="49"/>
      <c r="DR154" s="49"/>
      <c r="DS154" s="49"/>
      <c r="DT154" s="49"/>
      <c r="DU154" s="49"/>
      <c r="DV154" s="49"/>
      <c r="DW154" s="49"/>
      <c r="DX154" s="49"/>
      <c r="DY154" s="49"/>
      <c r="DZ154" s="49"/>
      <c r="EA154" s="49"/>
      <c r="EB154" s="49"/>
      <c r="EC154" s="49"/>
      <c r="ED154" s="49"/>
      <c r="EE154" s="49"/>
      <c r="EF154" s="49"/>
      <c r="EG154" s="49"/>
      <c r="EH154" s="49"/>
      <c r="EI154" s="49"/>
      <c r="EJ154" s="49"/>
      <c r="EK154" s="49"/>
      <c r="EL154" s="49"/>
      <c r="EM154" s="49"/>
      <c r="EN154" s="49"/>
      <c r="EO154" s="49"/>
      <c r="EP154" s="49"/>
      <c r="EQ154" s="49"/>
      <c r="ER154" s="49"/>
      <c r="ES154" s="49"/>
      <c r="ET154" s="49"/>
      <c r="EU154" s="49"/>
      <c r="EV154" s="49"/>
      <c r="EW154" s="49"/>
      <c r="EX154" s="49"/>
      <c r="EY154" s="49"/>
      <c r="EZ154" s="49"/>
      <c r="FA154" s="49"/>
      <c r="FB154" s="49"/>
      <c r="FC154" s="49"/>
      <c r="FD154" s="49"/>
      <c r="FE154" s="49"/>
      <c r="FF154" s="49"/>
      <c r="FG154" s="49"/>
      <c r="FH154" s="49"/>
      <c r="FI154" s="49"/>
      <c r="FJ154" s="49"/>
      <c r="FK154" s="49"/>
      <c r="FL154" s="49"/>
      <c r="FM154" s="49"/>
      <c r="FN154" s="49"/>
      <c r="FO154" s="49"/>
      <c r="FP154" s="49"/>
      <c r="FQ154" s="49"/>
      <c r="FR154" s="49"/>
      <c r="FS154" s="49"/>
      <c r="FT154" s="49"/>
      <c r="FU154" s="49"/>
      <c r="FV154" s="49"/>
      <c r="FW154" s="49"/>
      <c r="FX154" s="49"/>
      <c r="FY154" s="49"/>
      <c r="FZ154" s="49"/>
      <c r="GA154" s="49"/>
      <c r="GB154" s="49"/>
      <c r="GC154" s="49"/>
      <c r="GD154" s="49"/>
      <c r="GE154" s="49"/>
      <c r="GF154" s="49"/>
      <c r="GG154" s="49"/>
      <c r="GH154" s="49"/>
      <c r="GI154" s="49"/>
      <c r="GJ154" s="49"/>
      <c r="GK154" s="49"/>
      <c r="GL154" s="49"/>
      <c r="GM154" s="49"/>
      <c r="GN154" s="49"/>
      <c r="GO154" s="49"/>
      <c r="GP154" s="49"/>
      <c r="GQ154" s="49"/>
      <c r="GR154" s="49"/>
      <c r="GS154" s="49"/>
      <c r="GT154" s="49"/>
      <c r="GU154" s="49"/>
      <c r="GV154" s="49"/>
      <c r="GW154" s="49"/>
      <c r="GX154" s="49"/>
      <c r="GY154" s="49"/>
      <c r="GZ154" s="49"/>
      <c r="HA154" s="49"/>
      <c r="HB154" s="49"/>
      <c r="HC154" s="49"/>
      <c r="HD154" s="49"/>
      <c r="HE154" s="49"/>
      <c r="HF154" s="49"/>
      <c r="HG154" s="49"/>
      <c r="HH154" s="49"/>
      <c r="HI154" s="49"/>
      <c r="HJ154" s="49"/>
      <c r="HK154" s="49"/>
      <c r="HL154" s="49"/>
      <c r="HM154" s="49"/>
      <c r="HN154" s="49"/>
      <c r="HO154" s="49"/>
      <c r="HP154" s="49"/>
      <c r="HQ154" s="49"/>
      <c r="HR154" s="49"/>
      <c r="HS154" s="49"/>
      <c r="HT154" s="49"/>
      <c r="HU154" s="49"/>
      <c r="HV154" s="49"/>
      <c r="HW154" s="49"/>
      <c r="HX154" s="49"/>
      <c r="HY154" s="49"/>
      <c r="HZ154" s="49"/>
      <c r="IA154" s="49"/>
      <c r="IB154" s="49"/>
      <c r="IC154" s="49"/>
      <c r="ID154" s="49"/>
      <c r="IE154" s="49"/>
      <c r="IF154" s="49"/>
      <c r="IG154" s="49"/>
      <c r="IH154" s="49"/>
      <c r="II154" s="49"/>
      <c r="IJ154" s="49"/>
      <c r="IK154" s="49"/>
      <c r="IL154" s="49"/>
      <c r="IM154" s="49"/>
      <c r="IN154" s="49"/>
      <c r="IO154" s="49"/>
      <c r="IP154" s="49"/>
      <c r="IQ154" s="49"/>
      <c r="IR154" s="49"/>
      <c r="IS154" s="49"/>
      <c r="IT154" s="49"/>
      <c r="IU154" s="49"/>
      <c r="IV154" s="49"/>
      <c r="IW154" s="49"/>
      <c r="IX154" s="49"/>
      <c r="IY154" s="49"/>
      <c r="IZ154" s="49"/>
      <c r="JA154" s="49"/>
      <c r="JB154" s="49"/>
      <c r="JC154" s="49"/>
      <c r="JD154" s="49"/>
      <c r="JE154" s="49"/>
      <c r="JF154" s="49"/>
      <c r="JG154" s="49"/>
      <c r="JH154" s="49"/>
      <c r="JI154" s="49"/>
      <c r="JJ154" s="49"/>
      <c r="JK154" s="49"/>
      <c r="JL154" s="49"/>
      <c r="JM154" s="49"/>
      <c r="JN154" s="49"/>
      <c r="JO154" s="49"/>
      <c r="JP154" s="49"/>
      <c r="JQ154" s="49"/>
      <c r="JR154" s="49"/>
      <c r="JS154" s="49"/>
      <c r="JT154" s="49"/>
      <c r="JU154" s="49"/>
      <c r="JV154" s="49"/>
      <c r="JW154" s="49"/>
      <c r="JX154" s="49"/>
      <c r="JY154" s="49"/>
      <c r="JZ154" s="49"/>
      <c r="KA154" s="49"/>
      <c r="KB154" s="49"/>
      <c r="KC154" s="49"/>
      <c r="KD154" s="49"/>
      <c r="KE154" s="49"/>
      <c r="KF154" s="49"/>
      <c r="KG154" s="49"/>
      <c r="KH154" s="49"/>
      <c r="KI154" s="49"/>
      <c r="KJ154" s="49"/>
      <c r="KK154" s="49"/>
      <c r="KL154" s="49"/>
      <c r="KM154" s="49"/>
    </row>
    <row r="155" spans="1:299" s="50" customFormat="1" ht="30" x14ac:dyDescent="0.25">
      <c r="A155" s="123" t="s">
        <v>802</v>
      </c>
      <c r="B155" s="124" t="s">
        <v>789</v>
      </c>
      <c r="C155" s="51">
        <f>C156</f>
        <v>0</v>
      </c>
      <c r="D155" s="51">
        <f>D156</f>
        <v>0</v>
      </c>
      <c r="E155" s="51">
        <f t="shared" ref="E155:K155" si="74">E156</f>
        <v>0</v>
      </c>
      <c r="F155" s="51">
        <f t="shared" si="74"/>
        <v>0</v>
      </c>
      <c r="G155" s="51">
        <f t="shared" si="74"/>
        <v>0</v>
      </c>
      <c r="H155" s="51">
        <f t="shared" si="74"/>
        <v>0</v>
      </c>
      <c r="I155" s="51">
        <f t="shared" si="74"/>
        <v>0</v>
      </c>
      <c r="J155" s="51">
        <f t="shared" si="74"/>
        <v>0</v>
      </c>
      <c r="K155" s="51">
        <f t="shared" si="74"/>
        <v>0</v>
      </c>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c r="CR155" s="49"/>
      <c r="CS155" s="49"/>
      <c r="CT155" s="49"/>
      <c r="CU155" s="49"/>
      <c r="CV155" s="49"/>
      <c r="CW155" s="49"/>
      <c r="CX155" s="49"/>
      <c r="CY155" s="49"/>
      <c r="CZ155" s="49"/>
      <c r="DA155" s="49"/>
      <c r="DB155" s="49"/>
      <c r="DC155" s="49"/>
      <c r="DD155" s="49"/>
      <c r="DE155" s="49"/>
      <c r="DF155" s="49"/>
      <c r="DG155" s="49"/>
      <c r="DH155" s="49"/>
      <c r="DI155" s="49"/>
      <c r="DJ155" s="49"/>
      <c r="DK155" s="49"/>
      <c r="DL155" s="49"/>
      <c r="DM155" s="49"/>
      <c r="DN155" s="49"/>
      <c r="DO155" s="49"/>
      <c r="DP155" s="49"/>
      <c r="DQ155" s="49"/>
      <c r="DR155" s="49"/>
      <c r="DS155" s="49"/>
      <c r="DT155" s="49"/>
      <c r="DU155" s="49"/>
      <c r="DV155" s="49"/>
      <c r="DW155" s="49"/>
      <c r="DX155" s="49"/>
      <c r="DY155" s="49"/>
      <c r="DZ155" s="49"/>
      <c r="EA155" s="49"/>
      <c r="EB155" s="49"/>
      <c r="EC155" s="49"/>
      <c r="ED155" s="49"/>
      <c r="EE155" s="49"/>
      <c r="EF155" s="49"/>
      <c r="EG155" s="49"/>
      <c r="EH155" s="49"/>
      <c r="EI155" s="49"/>
      <c r="EJ155" s="49"/>
      <c r="EK155" s="49"/>
      <c r="EL155" s="49"/>
      <c r="EM155" s="49"/>
      <c r="EN155" s="49"/>
      <c r="EO155" s="49"/>
      <c r="EP155" s="49"/>
      <c r="EQ155" s="49"/>
      <c r="ER155" s="49"/>
      <c r="ES155" s="49"/>
      <c r="ET155" s="49"/>
      <c r="EU155" s="49"/>
      <c r="EV155" s="49"/>
      <c r="EW155" s="49"/>
      <c r="EX155" s="49"/>
      <c r="EY155" s="49"/>
      <c r="EZ155" s="49"/>
      <c r="FA155" s="49"/>
      <c r="FB155" s="49"/>
      <c r="FC155" s="49"/>
      <c r="FD155" s="49"/>
      <c r="FE155" s="49"/>
      <c r="FF155" s="49"/>
      <c r="FG155" s="49"/>
      <c r="FH155" s="49"/>
      <c r="FI155" s="49"/>
      <c r="FJ155" s="49"/>
      <c r="FK155" s="49"/>
      <c r="FL155" s="49"/>
      <c r="FM155" s="49"/>
      <c r="FN155" s="49"/>
      <c r="FO155" s="49"/>
      <c r="FP155" s="49"/>
      <c r="FQ155" s="49"/>
      <c r="FR155" s="49"/>
      <c r="FS155" s="49"/>
      <c r="FT155" s="49"/>
      <c r="FU155" s="49"/>
      <c r="FV155" s="49"/>
      <c r="FW155" s="49"/>
      <c r="FX155" s="49"/>
      <c r="FY155" s="49"/>
      <c r="FZ155" s="49"/>
      <c r="GA155" s="49"/>
      <c r="GB155" s="49"/>
      <c r="GC155" s="49"/>
      <c r="GD155" s="49"/>
      <c r="GE155" s="49"/>
      <c r="GF155" s="49"/>
      <c r="GG155" s="49"/>
      <c r="GH155" s="49"/>
      <c r="GI155" s="49"/>
      <c r="GJ155" s="49"/>
      <c r="GK155" s="49"/>
      <c r="GL155" s="49"/>
      <c r="GM155" s="49"/>
      <c r="GN155" s="49"/>
      <c r="GO155" s="49"/>
      <c r="GP155" s="49"/>
      <c r="GQ155" s="49"/>
      <c r="GR155" s="49"/>
      <c r="GS155" s="49"/>
      <c r="GT155" s="49"/>
      <c r="GU155" s="49"/>
      <c r="GV155" s="49"/>
      <c r="GW155" s="49"/>
      <c r="GX155" s="49"/>
      <c r="GY155" s="49"/>
      <c r="GZ155" s="49"/>
      <c r="HA155" s="49"/>
      <c r="HB155" s="49"/>
      <c r="HC155" s="49"/>
      <c r="HD155" s="49"/>
      <c r="HE155" s="49"/>
      <c r="HF155" s="49"/>
      <c r="HG155" s="49"/>
      <c r="HH155" s="49"/>
      <c r="HI155" s="49"/>
      <c r="HJ155" s="49"/>
      <c r="HK155" s="49"/>
      <c r="HL155" s="49"/>
      <c r="HM155" s="49"/>
      <c r="HN155" s="49"/>
      <c r="HO155" s="49"/>
      <c r="HP155" s="49"/>
      <c r="HQ155" s="49"/>
      <c r="HR155" s="49"/>
      <c r="HS155" s="49"/>
      <c r="HT155" s="49"/>
      <c r="HU155" s="49"/>
      <c r="HV155" s="49"/>
      <c r="HW155" s="49"/>
      <c r="HX155" s="49"/>
      <c r="HY155" s="49"/>
      <c r="HZ155" s="49"/>
      <c r="IA155" s="49"/>
      <c r="IB155" s="49"/>
      <c r="IC155" s="49"/>
      <c r="ID155" s="49"/>
      <c r="IE155" s="49"/>
      <c r="IF155" s="49"/>
      <c r="IG155" s="49"/>
      <c r="IH155" s="49"/>
      <c r="II155" s="49"/>
      <c r="IJ155" s="49"/>
      <c r="IK155" s="49"/>
      <c r="IL155" s="49"/>
      <c r="IM155" s="49"/>
      <c r="IN155" s="49"/>
      <c r="IO155" s="49"/>
      <c r="IP155" s="49"/>
      <c r="IQ155" s="49"/>
      <c r="IR155" s="49"/>
      <c r="IS155" s="49"/>
      <c r="IT155" s="49"/>
      <c r="IU155" s="49"/>
      <c r="IV155" s="49"/>
      <c r="IW155" s="49"/>
      <c r="IX155" s="49"/>
      <c r="IY155" s="49"/>
      <c r="IZ155" s="49"/>
      <c r="JA155" s="49"/>
      <c r="JB155" s="49"/>
      <c r="JC155" s="49"/>
      <c r="JD155" s="49"/>
      <c r="JE155" s="49"/>
      <c r="JF155" s="49"/>
      <c r="JG155" s="49"/>
      <c r="JH155" s="49"/>
      <c r="JI155" s="49"/>
      <c r="JJ155" s="49"/>
      <c r="JK155" s="49"/>
      <c r="JL155" s="49"/>
      <c r="JM155" s="49"/>
      <c r="JN155" s="49"/>
      <c r="JO155" s="49"/>
      <c r="JP155" s="49"/>
      <c r="JQ155" s="49"/>
      <c r="JR155" s="49"/>
      <c r="JS155" s="49"/>
      <c r="JT155" s="49"/>
      <c r="JU155" s="49"/>
      <c r="JV155" s="49"/>
      <c r="JW155" s="49"/>
      <c r="JX155" s="49"/>
      <c r="JY155" s="49"/>
      <c r="JZ155" s="49"/>
      <c r="KA155" s="49"/>
      <c r="KB155" s="49"/>
      <c r="KC155" s="49"/>
      <c r="KD155" s="49"/>
      <c r="KE155" s="49"/>
      <c r="KF155" s="49"/>
      <c r="KG155" s="49"/>
      <c r="KH155" s="49"/>
      <c r="KI155" s="49"/>
      <c r="KJ155" s="49"/>
      <c r="KK155" s="49"/>
      <c r="KL155" s="49"/>
      <c r="KM155" s="49"/>
    </row>
    <row r="156" spans="1:299" s="50" customFormat="1" x14ac:dyDescent="0.25">
      <c r="A156" s="47" t="s">
        <v>133</v>
      </c>
      <c r="B156" s="124"/>
      <c r="C156" s="51"/>
      <c r="D156" s="51"/>
      <c r="E156" s="51"/>
      <c r="F156" s="51"/>
      <c r="G156" s="51"/>
      <c r="H156" s="51"/>
      <c r="I156" s="51"/>
      <c r="J156" s="51"/>
      <c r="K156" s="51"/>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c r="CT156" s="49"/>
      <c r="CU156" s="49"/>
      <c r="CV156" s="49"/>
      <c r="CW156" s="49"/>
      <c r="CX156" s="49"/>
      <c r="CY156" s="49"/>
      <c r="CZ156" s="49"/>
      <c r="DA156" s="49"/>
      <c r="DB156" s="49"/>
      <c r="DC156" s="49"/>
      <c r="DD156" s="49"/>
      <c r="DE156" s="49"/>
      <c r="DF156" s="49"/>
      <c r="DG156" s="49"/>
      <c r="DH156" s="49"/>
      <c r="DI156" s="49"/>
      <c r="DJ156" s="49"/>
      <c r="DK156" s="49"/>
      <c r="DL156" s="49"/>
      <c r="DM156" s="49"/>
      <c r="DN156" s="49"/>
      <c r="DO156" s="49"/>
      <c r="DP156" s="49"/>
      <c r="DQ156" s="49"/>
      <c r="DR156" s="49"/>
      <c r="DS156" s="49"/>
      <c r="DT156" s="49"/>
      <c r="DU156" s="49"/>
      <c r="DV156" s="49"/>
      <c r="DW156" s="49"/>
      <c r="DX156" s="49"/>
      <c r="DY156" s="49"/>
      <c r="DZ156" s="49"/>
      <c r="EA156" s="49"/>
      <c r="EB156" s="49"/>
      <c r="EC156" s="49"/>
      <c r="ED156" s="49"/>
      <c r="EE156" s="49"/>
      <c r="EF156" s="49"/>
      <c r="EG156" s="49"/>
      <c r="EH156" s="49"/>
      <c r="EI156" s="49"/>
      <c r="EJ156" s="49"/>
      <c r="EK156" s="49"/>
      <c r="EL156" s="49"/>
      <c r="EM156" s="49"/>
      <c r="EN156" s="49"/>
      <c r="EO156" s="49"/>
      <c r="EP156" s="49"/>
      <c r="EQ156" s="49"/>
      <c r="ER156" s="49"/>
      <c r="ES156" s="49"/>
      <c r="ET156" s="49"/>
      <c r="EU156" s="49"/>
      <c r="EV156" s="49"/>
      <c r="EW156" s="49"/>
      <c r="EX156" s="49"/>
      <c r="EY156" s="49"/>
      <c r="EZ156" s="49"/>
      <c r="FA156" s="49"/>
      <c r="FB156" s="49"/>
      <c r="FC156" s="49"/>
      <c r="FD156" s="49"/>
      <c r="FE156" s="49"/>
      <c r="FF156" s="49"/>
      <c r="FG156" s="49"/>
      <c r="FH156" s="49"/>
      <c r="FI156" s="49"/>
      <c r="FJ156" s="49"/>
      <c r="FK156" s="49"/>
      <c r="FL156" s="49"/>
      <c r="FM156" s="49"/>
      <c r="FN156" s="49"/>
      <c r="FO156" s="49"/>
      <c r="FP156" s="49"/>
      <c r="FQ156" s="49"/>
      <c r="FR156" s="49"/>
      <c r="FS156" s="49"/>
      <c r="FT156" s="49"/>
      <c r="FU156" s="49"/>
      <c r="FV156" s="49"/>
      <c r="FW156" s="49"/>
      <c r="FX156" s="49"/>
      <c r="FY156" s="49"/>
      <c r="FZ156" s="49"/>
      <c r="GA156" s="49"/>
      <c r="GB156" s="49"/>
      <c r="GC156" s="49"/>
      <c r="GD156" s="49"/>
      <c r="GE156" s="49"/>
      <c r="GF156" s="49"/>
      <c r="GG156" s="49"/>
      <c r="GH156" s="49"/>
      <c r="GI156" s="49"/>
      <c r="GJ156" s="49"/>
      <c r="GK156" s="49"/>
      <c r="GL156" s="49"/>
      <c r="GM156" s="49"/>
      <c r="GN156" s="49"/>
      <c r="GO156" s="49"/>
      <c r="GP156" s="49"/>
      <c r="GQ156" s="49"/>
      <c r="GR156" s="49"/>
      <c r="GS156" s="49"/>
      <c r="GT156" s="49"/>
      <c r="GU156" s="49"/>
      <c r="GV156" s="49"/>
      <c r="GW156" s="49"/>
      <c r="GX156" s="49"/>
      <c r="GY156" s="49"/>
      <c r="GZ156" s="49"/>
      <c r="HA156" s="49"/>
      <c r="HB156" s="49"/>
      <c r="HC156" s="49"/>
      <c r="HD156" s="49"/>
      <c r="HE156" s="49"/>
      <c r="HF156" s="49"/>
      <c r="HG156" s="49"/>
      <c r="HH156" s="49"/>
      <c r="HI156" s="49"/>
      <c r="HJ156" s="49"/>
      <c r="HK156" s="49"/>
      <c r="HL156" s="49"/>
      <c r="HM156" s="49"/>
      <c r="HN156" s="49"/>
      <c r="HO156" s="49"/>
      <c r="HP156" s="49"/>
      <c r="HQ156" s="49"/>
      <c r="HR156" s="49"/>
      <c r="HS156" s="49"/>
      <c r="HT156" s="49"/>
      <c r="HU156" s="49"/>
      <c r="HV156" s="49"/>
      <c r="HW156" s="49"/>
      <c r="HX156" s="49"/>
      <c r="HY156" s="49"/>
      <c r="HZ156" s="49"/>
      <c r="IA156" s="49"/>
      <c r="IB156" s="49"/>
      <c r="IC156" s="49"/>
      <c r="ID156" s="49"/>
      <c r="IE156" s="49"/>
      <c r="IF156" s="49"/>
      <c r="IG156" s="49"/>
      <c r="IH156" s="49"/>
      <c r="II156" s="49"/>
      <c r="IJ156" s="49"/>
      <c r="IK156" s="49"/>
      <c r="IL156" s="49"/>
      <c r="IM156" s="49"/>
      <c r="IN156" s="49"/>
      <c r="IO156" s="49"/>
      <c r="IP156" s="49"/>
      <c r="IQ156" s="49"/>
      <c r="IR156" s="49"/>
      <c r="IS156" s="49"/>
      <c r="IT156" s="49"/>
      <c r="IU156" s="49"/>
      <c r="IV156" s="49"/>
      <c r="IW156" s="49"/>
      <c r="IX156" s="49"/>
      <c r="IY156" s="49"/>
      <c r="IZ156" s="49"/>
      <c r="JA156" s="49"/>
      <c r="JB156" s="49"/>
      <c r="JC156" s="49"/>
      <c r="JD156" s="49"/>
      <c r="JE156" s="49"/>
      <c r="JF156" s="49"/>
      <c r="JG156" s="49"/>
      <c r="JH156" s="49"/>
      <c r="JI156" s="49"/>
      <c r="JJ156" s="49"/>
      <c r="JK156" s="49"/>
      <c r="JL156" s="49"/>
      <c r="JM156" s="49"/>
      <c r="JN156" s="49"/>
      <c r="JO156" s="49"/>
      <c r="JP156" s="49"/>
      <c r="JQ156" s="49"/>
      <c r="JR156" s="49"/>
      <c r="JS156" s="49"/>
      <c r="JT156" s="49"/>
      <c r="JU156" s="49"/>
      <c r="JV156" s="49"/>
      <c r="JW156" s="49"/>
      <c r="JX156" s="49"/>
      <c r="JY156" s="49"/>
      <c r="JZ156" s="49"/>
      <c r="KA156" s="49"/>
      <c r="KB156" s="49"/>
      <c r="KC156" s="49"/>
      <c r="KD156" s="49"/>
      <c r="KE156" s="49"/>
      <c r="KF156" s="49"/>
      <c r="KG156" s="49"/>
      <c r="KH156" s="49"/>
      <c r="KI156" s="49"/>
      <c r="KJ156" s="49"/>
      <c r="KK156" s="49"/>
      <c r="KL156" s="49"/>
      <c r="KM156" s="49"/>
    </row>
    <row r="157" spans="1:299" s="50" customFormat="1" ht="30" x14ac:dyDescent="0.25">
      <c r="A157" s="123" t="s">
        <v>800</v>
      </c>
      <c r="B157" s="124" t="s">
        <v>801</v>
      </c>
      <c r="C157" s="51">
        <f>C158</f>
        <v>0</v>
      </c>
      <c r="D157" s="51">
        <f t="shared" ref="D157:K157" si="75">D158</f>
        <v>0</v>
      </c>
      <c r="E157" s="51">
        <f t="shared" si="75"/>
        <v>0</v>
      </c>
      <c r="F157" s="51">
        <f t="shared" si="75"/>
        <v>0</v>
      </c>
      <c r="G157" s="51">
        <f t="shared" si="75"/>
        <v>0</v>
      </c>
      <c r="H157" s="51">
        <f t="shared" si="75"/>
        <v>0</v>
      </c>
      <c r="I157" s="51">
        <f t="shared" si="75"/>
        <v>0</v>
      </c>
      <c r="J157" s="51">
        <f t="shared" si="75"/>
        <v>0</v>
      </c>
      <c r="K157" s="51">
        <f t="shared" si="75"/>
        <v>0</v>
      </c>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9"/>
      <c r="CD157" s="49"/>
      <c r="CE157" s="49"/>
      <c r="CF157" s="49"/>
      <c r="CG157" s="49"/>
      <c r="CH157" s="49"/>
      <c r="CI157" s="49"/>
      <c r="CJ157" s="49"/>
      <c r="CK157" s="49"/>
      <c r="CL157" s="49"/>
      <c r="CM157" s="49"/>
      <c r="CN157" s="49"/>
      <c r="CO157" s="49"/>
      <c r="CP157" s="49"/>
      <c r="CQ157" s="49"/>
      <c r="CR157" s="49"/>
      <c r="CS157" s="49"/>
      <c r="CT157" s="49"/>
      <c r="CU157" s="49"/>
      <c r="CV157" s="49"/>
      <c r="CW157" s="49"/>
      <c r="CX157" s="49"/>
      <c r="CY157" s="49"/>
      <c r="CZ157" s="49"/>
      <c r="DA157" s="49"/>
      <c r="DB157" s="49"/>
      <c r="DC157" s="49"/>
      <c r="DD157" s="49"/>
      <c r="DE157" s="49"/>
      <c r="DF157" s="49"/>
      <c r="DG157" s="49"/>
      <c r="DH157" s="49"/>
      <c r="DI157" s="49"/>
      <c r="DJ157" s="49"/>
      <c r="DK157" s="49"/>
      <c r="DL157" s="49"/>
      <c r="DM157" s="49"/>
      <c r="DN157" s="49"/>
      <c r="DO157" s="49"/>
      <c r="DP157" s="49"/>
      <c r="DQ157" s="49"/>
      <c r="DR157" s="49"/>
      <c r="DS157" s="49"/>
      <c r="DT157" s="49"/>
      <c r="DU157" s="49"/>
      <c r="DV157" s="49"/>
      <c r="DW157" s="49"/>
      <c r="DX157" s="49"/>
      <c r="DY157" s="49"/>
      <c r="DZ157" s="49"/>
      <c r="EA157" s="49"/>
      <c r="EB157" s="49"/>
      <c r="EC157" s="49"/>
      <c r="ED157" s="49"/>
      <c r="EE157" s="49"/>
      <c r="EF157" s="49"/>
      <c r="EG157" s="49"/>
      <c r="EH157" s="49"/>
      <c r="EI157" s="49"/>
      <c r="EJ157" s="49"/>
      <c r="EK157" s="49"/>
      <c r="EL157" s="49"/>
      <c r="EM157" s="49"/>
      <c r="EN157" s="49"/>
      <c r="EO157" s="49"/>
      <c r="EP157" s="49"/>
      <c r="EQ157" s="49"/>
      <c r="ER157" s="49"/>
      <c r="ES157" s="49"/>
      <c r="ET157" s="49"/>
      <c r="EU157" s="49"/>
      <c r="EV157" s="49"/>
      <c r="EW157" s="49"/>
      <c r="EX157" s="49"/>
      <c r="EY157" s="49"/>
      <c r="EZ157" s="49"/>
      <c r="FA157" s="49"/>
      <c r="FB157" s="49"/>
      <c r="FC157" s="49"/>
      <c r="FD157" s="49"/>
      <c r="FE157" s="49"/>
      <c r="FF157" s="49"/>
      <c r="FG157" s="49"/>
      <c r="FH157" s="49"/>
      <c r="FI157" s="49"/>
      <c r="FJ157" s="49"/>
      <c r="FK157" s="49"/>
      <c r="FL157" s="49"/>
      <c r="FM157" s="49"/>
      <c r="FN157" s="49"/>
      <c r="FO157" s="49"/>
      <c r="FP157" s="49"/>
      <c r="FQ157" s="49"/>
      <c r="FR157" s="49"/>
      <c r="FS157" s="49"/>
      <c r="FT157" s="49"/>
      <c r="FU157" s="49"/>
      <c r="FV157" s="49"/>
      <c r="FW157" s="49"/>
      <c r="FX157" s="49"/>
      <c r="FY157" s="49"/>
      <c r="FZ157" s="49"/>
      <c r="GA157" s="49"/>
      <c r="GB157" s="49"/>
      <c r="GC157" s="49"/>
      <c r="GD157" s="49"/>
      <c r="GE157" s="49"/>
      <c r="GF157" s="49"/>
      <c r="GG157" s="49"/>
      <c r="GH157" s="49"/>
      <c r="GI157" s="49"/>
      <c r="GJ157" s="49"/>
      <c r="GK157" s="49"/>
      <c r="GL157" s="49"/>
      <c r="GM157" s="49"/>
      <c r="GN157" s="49"/>
      <c r="GO157" s="49"/>
      <c r="GP157" s="49"/>
      <c r="GQ157" s="49"/>
      <c r="GR157" s="49"/>
      <c r="GS157" s="49"/>
      <c r="GT157" s="49"/>
      <c r="GU157" s="49"/>
      <c r="GV157" s="49"/>
      <c r="GW157" s="49"/>
      <c r="GX157" s="49"/>
      <c r="GY157" s="49"/>
      <c r="GZ157" s="49"/>
      <c r="HA157" s="49"/>
      <c r="HB157" s="49"/>
      <c r="HC157" s="49"/>
      <c r="HD157" s="49"/>
      <c r="HE157" s="49"/>
      <c r="HF157" s="49"/>
      <c r="HG157" s="49"/>
      <c r="HH157" s="49"/>
      <c r="HI157" s="49"/>
      <c r="HJ157" s="49"/>
      <c r="HK157" s="49"/>
      <c r="HL157" s="49"/>
      <c r="HM157" s="49"/>
      <c r="HN157" s="49"/>
      <c r="HO157" s="49"/>
      <c r="HP157" s="49"/>
      <c r="HQ157" s="49"/>
      <c r="HR157" s="49"/>
      <c r="HS157" s="49"/>
      <c r="HT157" s="49"/>
      <c r="HU157" s="49"/>
      <c r="HV157" s="49"/>
      <c r="HW157" s="49"/>
      <c r="HX157" s="49"/>
      <c r="HY157" s="49"/>
      <c r="HZ157" s="49"/>
      <c r="IA157" s="49"/>
      <c r="IB157" s="49"/>
      <c r="IC157" s="49"/>
      <c r="ID157" s="49"/>
      <c r="IE157" s="49"/>
      <c r="IF157" s="49"/>
      <c r="IG157" s="49"/>
      <c r="IH157" s="49"/>
      <c r="II157" s="49"/>
      <c r="IJ157" s="49"/>
      <c r="IK157" s="49"/>
      <c r="IL157" s="49"/>
      <c r="IM157" s="49"/>
      <c r="IN157" s="49"/>
      <c r="IO157" s="49"/>
      <c r="IP157" s="49"/>
      <c r="IQ157" s="49"/>
      <c r="IR157" s="49"/>
      <c r="IS157" s="49"/>
      <c r="IT157" s="49"/>
      <c r="IU157" s="49"/>
      <c r="IV157" s="49"/>
      <c r="IW157" s="49"/>
      <c r="IX157" s="49"/>
      <c r="IY157" s="49"/>
      <c r="IZ157" s="49"/>
      <c r="JA157" s="49"/>
      <c r="JB157" s="49"/>
      <c r="JC157" s="49"/>
      <c r="JD157" s="49"/>
      <c r="JE157" s="49"/>
      <c r="JF157" s="49"/>
      <c r="JG157" s="49"/>
      <c r="JH157" s="49"/>
      <c r="JI157" s="49"/>
      <c r="JJ157" s="49"/>
      <c r="JK157" s="49"/>
      <c r="JL157" s="49"/>
      <c r="JM157" s="49"/>
      <c r="JN157" s="49"/>
      <c r="JO157" s="49"/>
      <c r="JP157" s="49"/>
      <c r="JQ157" s="49"/>
      <c r="JR157" s="49"/>
      <c r="JS157" s="49"/>
      <c r="JT157" s="49"/>
      <c r="JU157" s="49"/>
      <c r="JV157" s="49"/>
      <c r="JW157" s="49"/>
      <c r="JX157" s="49"/>
      <c r="JY157" s="49"/>
      <c r="JZ157" s="49"/>
      <c r="KA157" s="49"/>
      <c r="KB157" s="49"/>
      <c r="KC157" s="49"/>
      <c r="KD157" s="49"/>
      <c r="KE157" s="49"/>
      <c r="KF157" s="49"/>
      <c r="KG157" s="49"/>
      <c r="KH157" s="49"/>
      <c r="KI157" s="49"/>
      <c r="KJ157" s="49"/>
      <c r="KK157" s="49"/>
      <c r="KL157" s="49"/>
      <c r="KM157" s="49"/>
    </row>
    <row r="158" spans="1:299" s="50" customFormat="1" x14ac:dyDescent="0.25">
      <c r="A158" s="47" t="s">
        <v>133</v>
      </c>
      <c r="B158" s="125"/>
      <c r="C158" s="51"/>
      <c r="D158" s="51"/>
      <c r="E158" s="51"/>
      <c r="F158" s="51"/>
      <c r="G158" s="51"/>
      <c r="H158" s="51"/>
      <c r="I158" s="51"/>
      <c r="J158" s="51"/>
      <c r="K158" s="51"/>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49"/>
      <c r="DD158" s="49"/>
      <c r="DE158" s="49"/>
      <c r="DF158" s="49"/>
      <c r="DG158" s="49"/>
      <c r="DH158" s="49"/>
      <c r="DI158" s="49"/>
      <c r="DJ158" s="49"/>
      <c r="DK158" s="49"/>
      <c r="DL158" s="49"/>
      <c r="DM158" s="49"/>
      <c r="DN158" s="49"/>
      <c r="DO158" s="49"/>
      <c r="DP158" s="49"/>
      <c r="DQ158" s="49"/>
      <c r="DR158" s="49"/>
      <c r="DS158" s="49"/>
      <c r="DT158" s="49"/>
      <c r="DU158" s="49"/>
      <c r="DV158" s="49"/>
      <c r="DW158" s="49"/>
      <c r="DX158" s="49"/>
      <c r="DY158" s="49"/>
      <c r="DZ158" s="49"/>
      <c r="EA158" s="49"/>
      <c r="EB158" s="49"/>
      <c r="EC158" s="49"/>
      <c r="ED158" s="49"/>
      <c r="EE158" s="49"/>
      <c r="EF158" s="49"/>
      <c r="EG158" s="49"/>
      <c r="EH158" s="49"/>
      <c r="EI158" s="49"/>
      <c r="EJ158" s="49"/>
      <c r="EK158" s="49"/>
      <c r="EL158" s="49"/>
      <c r="EM158" s="49"/>
      <c r="EN158" s="49"/>
      <c r="EO158" s="49"/>
      <c r="EP158" s="49"/>
      <c r="EQ158" s="49"/>
      <c r="ER158" s="49"/>
      <c r="ES158" s="49"/>
      <c r="ET158" s="49"/>
      <c r="EU158" s="49"/>
      <c r="EV158" s="49"/>
      <c r="EW158" s="49"/>
      <c r="EX158" s="49"/>
      <c r="EY158" s="49"/>
      <c r="EZ158" s="49"/>
      <c r="FA158" s="49"/>
      <c r="FB158" s="49"/>
      <c r="FC158" s="49"/>
      <c r="FD158" s="49"/>
      <c r="FE158" s="49"/>
      <c r="FF158" s="49"/>
      <c r="FG158" s="49"/>
      <c r="FH158" s="49"/>
      <c r="FI158" s="49"/>
      <c r="FJ158" s="49"/>
      <c r="FK158" s="49"/>
      <c r="FL158" s="49"/>
      <c r="FM158" s="49"/>
      <c r="FN158" s="49"/>
      <c r="FO158" s="49"/>
      <c r="FP158" s="49"/>
      <c r="FQ158" s="49"/>
      <c r="FR158" s="49"/>
      <c r="FS158" s="49"/>
      <c r="FT158" s="49"/>
      <c r="FU158" s="49"/>
      <c r="FV158" s="49"/>
      <c r="FW158" s="49"/>
      <c r="FX158" s="49"/>
      <c r="FY158" s="49"/>
      <c r="FZ158" s="49"/>
      <c r="GA158" s="49"/>
      <c r="GB158" s="49"/>
      <c r="GC158" s="49"/>
      <c r="GD158" s="49"/>
      <c r="GE158" s="49"/>
      <c r="GF158" s="49"/>
      <c r="GG158" s="49"/>
      <c r="GH158" s="49"/>
      <c r="GI158" s="49"/>
      <c r="GJ158" s="49"/>
      <c r="GK158" s="49"/>
      <c r="GL158" s="49"/>
      <c r="GM158" s="49"/>
      <c r="GN158" s="49"/>
      <c r="GO158" s="49"/>
      <c r="GP158" s="49"/>
      <c r="GQ158" s="49"/>
      <c r="GR158" s="49"/>
      <c r="GS158" s="49"/>
      <c r="GT158" s="49"/>
      <c r="GU158" s="49"/>
      <c r="GV158" s="49"/>
      <c r="GW158" s="49"/>
      <c r="GX158" s="49"/>
      <c r="GY158" s="49"/>
      <c r="GZ158" s="49"/>
      <c r="HA158" s="49"/>
      <c r="HB158" s="49"/>
      <c r="HC158" s="49"/>
      <c r="HD158" s="49"/>
      <c r="HE158" s="49"/>
      <c r="HF158" s="49"/>
      <c r="HG158" s="49"/>
      <c r="HH158" s="49"/>
      <c r="HI158" s="49"/>
      <c r="HJ158" s="49"/>
      <c r="HK158" s="49"/>
      <c r="HL158" s="49"/>
      <c r="HM158" s="49"/>
      <c r="HN158" s="49"/>
      <c r="HO158" s="49"/>
      <c r="HP158" s="49"/>
      <c r="HQ158" s="49"/>
      <c r="HR158" s="49"/>
      <c r="HS158" s="49"/>
      <c r="HT158" s="49"/>
      <c r="HU158" s="49"/>
      <c r="HV158" s="49"/>
      <c r="HW158" s="49"/>
      <c r="HX158" s="49"/>
      <c r="HY158" s="49"/>
      <c r="HZ158" s="49"/>
      <c r="IA158" s="49"/>
      <c r="IB158" s="49"/>
      <c r="IC158" s="49"/>
      <c r="ID158" s="49"/>
      <c r="IE158" s="49"/>
      <c r="IF158" s="49"/>
      <c r="IG158" s="49"/>
      <c r="IH158" s="49"/>
      <c r="II158" s="49"/>
      <c r="IJ158" s="49"/>
      <c r="IK158" s="49"/>
      <c r="IL158" s="49"/>
      <c r="IM158" s="49"/>
      <c r="IN158" s="49"/>
      <c r="IO158" s="49"/>
      <c r="IP158" s="49"/>
      <c r="IQ158" s="49"/>
      <c r="IR158" s="49"/>
      <c r="IS158" s="49"/>
      <c r="IT158" s="49"/>
      <c r="IU158" s="49"/>
      <c r="IV158" s="49"/>
      <c r="IW158" s="49"/>
      <c r="IX158" s="49"/>
      <c r="IY158" s="49"/>
      <c r="IZ158" s="49"/>
      <c r="JA158" s="49"/>
      <c r="JB158" s="49"/>
      <c r="JC158" s="49"/>
      <c r="JD158" s="49"/>
      <c r="JE158" s="49"/>
      <c r="JF158" s="49"/>
      <c r="JG158" s="49"/>
      <c r="JH158" s="49"/>
      <c r="JI158" s="49"/>
      <c r="JJ158" s="49"/>
      <c r="JK158" s="49"/>
      <c r="JL158" s="49"/>
      <c r="JM158" s="49"/>
      <c r="JN158" s="49"/>
      <c r="JO158" s="49"/>
      <c r="JP158" s="49"/>
      <c r="JQ158" s="49"/>
      <c r="JR158" s="49"/>
      <c r="JS158" s="49"/>
      <c r="JT158" s="49"/>
      <c r="JU158" s="49"/>
      <c r="JV158" s="49"/>
      <c r="JW158" s="49"/>
      <c r="JX158" s="49"/>
      <c r="JY158" s="49"/>
      <c r="JZ158" s="49"/>
      <c r="KA158" s="49"/>
      <c r="KB158" s="49"/>
      <c r="KC158" s="49"/>
      <c r="KD158" s="49"/>
      <c r="KE158" s="49"/>
      <c r="KF158" s="49"/>
      <c r="KG158" s="49"/>
      <c r="KH158" s="49"/>
      <c r="KI158" s="49"/>
      <c r="KJ158" s="49"/>
      <c r="KK158" s="49"/>
      <c r="KL158" s="49"/>
      <c r="KM158" s="49"/>
    </row>
    <row r="159" spans="1:299" s="91" customFormat="1" ht="30" x14ac:dyDescent="0.25">
      <c r="A159" s="123" t="s">
        <v>790</v>
      </c>
      <c r="B159" s="124" t="s">
        <v>787</v>
      </c>
      <c r="C159" s="51">
        <f>C160</f>
        <v>0</v>
      </c>
      <c r="D159" s="51">
        <f t="shared" ref="D159:K159" si="76">D160</f>
        <v>0</v>
      </c>
      <c r="E159" s="51">
        <f t="shared" si="76"/>
        <v>0</v>
      </c>
      <c r="F159" s="51">
        <f t="shared" si="76"/>
        <v>13677100</v>
      </c>
      <c r="G159" s="51">
        <f t="shared" si="76"/>
        <v>279200</v>
      </c>
      <c r="H159" s="51">
        <f t="shared" si="76"/>
        <v>13956300</v>
      </c>
      <c r="I159" s="51">
        <f t="shared" si="76"/>
        <v>0</v>
      </c>
      <c r="J159" s="51">
        <f t="shared" si="76"/>
        <v>0</v>
      </c>
      <c r="K159" s="51">
        <f t="shared" si="76"/>
        <v>0</v>
      </c>
      <c r="L159" s="101"/>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c r="BW159" s="90"/>
      <c r="BX159" s="90"/>
      <c r="BY159" s="90"/>
      <c r="BZ159" s="90"/>
      <c r="CA159" s="90"/>
      <c r="CB159" s="90"/>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c r="IW159" s="90"/>
      <c r="IX159" s="90"/>
      <c r="IY159" s="90"/>
      <c r="IZ159" s="90"/>
      <c r="JA159" s="90"/>
      <c r="JB159" s="90"/>
      <c r="JC159" s="90"/>
      <c r="JD159" s="90"/>
      <c r="JE159" s="90"/>
      <c r="JF159" s="90"/>
      <c r="JG159" s="90"/>
      <c r="JH159" s="90"/>
      <c r="JI159" s="90"/>
      <c r="JJ159" s="90"/>
      <c r="JK159" s="90"/>
      <c r="JL159" s="90"/>
      <c r="JM159" s="90"/>
      <c r="JN159" s="90"/>
      <c r="JO159" s="90"/>
      <c r="JP159" s="90"/>
      <c r="JQ159" s="90"/>
      <c r="JR159" s="90"/>
      <c r="JS159" s="90"/>
      <c r="JT159" s="90"/>
      <c r="JU159" s="90"/>
      <c r="JV159" s="90"/>
      <c r="JW159" s="90"/>
      <c r="JX159" s="90"/>
      <c r="JY159" s="90"/>
      <c r="JZ159" s="90"/>
      <c r="KA159" s="90"/>
      <c r="KB159" s="90"/>
      <c r="KC159" s="90"/>
      <c r="KD159" s="90"/>
      <c r="KE159" s="90"/>
      <c r="KF159" s="90"/>
      <c r="KG159" s="90"/>
      <c r="KH159" s="90"/>
      <c r="KI159" s="90"/>
      <c r="KJ159" s="90"/>
      <c r="KK159" s="90"/>
      <c r="KL159" s="90"/>
      <c r="KM159" s="90"/>
    </row>
    <row r="160" spans="1:299" s="91" customFormat="1" x14ac:dyDescent="0.25">
      <c r="A160" s="47" t="s">
        <v>133</v>
      </c>
      <c r="B160" s="124"/>
      <c r="C160" s="51"/>
      <c r="D160" s="51"/>
      <c r="E160" s="51">
        <f>C160+D160</f>
        <v>0</v>
      </c>
      <c r="F160" s="51">
        <v>13677100</v>
      </c>
      <c r="G160" s="51">
        <v>279200</v>
      </c>
      <c r="H160" s="51">
        <f>F160+G160</f>
        <v>13956300</v>
      </c>
      <c r="I160" s="51"/>
      <c r="J160" s="51"/>
      <c r="K160" s="51">
        <f>I160+J160</f>
        <v>0</v>
      </c>
      <c r="L160" s="101"/>
      <c r="M160" s="101"/>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0"/>
      <c r="BL160" s="90"/>
      <c r="BM160" s="90"/>
      <c r="BN160" s="90"/>
      <c r="BO160" s="90"/>
      <c r="BP160" s="90"/>
      <c r="BQ160" s="90"/>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c r="IW160" s="90"/>
      <c r="IX160" s="90"/>
      <c r="IY160" s="90"/>
      <c r="IZ160" s="90"/>
      <c r="JA160" s="90"/>
      <c r="JB160" s="90"/>
      <c r="JC160" s="90"/>
      <c r="JD160" s="90"/>
      <c r="JE160" s="90"/>
      <c r="JF160" s="90"/>
      <c r="JG160" s="90"/>
      <c r="JH160" s="90"/>
      <c r="JI160" s="90"/>
      <c r="JJ160" s="90"/>
      <c r="JK160" s="90"/>
      <c r="JL160" s="90"/>
      <c r="JM160" s="90"/>
      <c r="JN160" s="90"/>
      <c r="JO160" s="90"/>
      <c r="JP160" s="90"/>
      <c r="JQ160" s="90"/>
      <c r="JR160" s="90"/>
      <c r="JS160" s="90"/>
      <c r="JT160" s="90"/>
      <c r="JU160" s="90"/>
      <c r="JV160" s="90"/>
      <c r="JW160" s="90"/>
      <c r="JX160" s="90"/>
      <c r="JY160" s="90"/>
      <c r="JZ160" s="90"/>
      <c r="KA160" s="90"/>
      <c r="KB160" s="90"/>
      <c r="KC160" s="90"/>
      <c r="KD160" s="90"/>
      <c r="KE160" s="90"/>
      <c r="KF160" s="90"/>
      <c r="KG160" s="90"/>
      <c r="KH160" s="90"/>
      <c r="KI160" s="90"/>
      <c r="KJ160" s="90"/>
      <c r="KK160" s="90"/>
      <c r="KL160" s="90"/>
      <c r="KM160" s="90"/>
    </row>
    <row r="161" spans="1:299" s="50" customFormat="1" ht="27.75" customHeight="1" x14ac:dyDescent="0.25">
      <c r="A161" s="127" t="s">
        <v>200</v>
      </c>
      <c r="B161" s="128" t="s">
        <v>15</v>
      </c>
      <c r="C161" s="129">
        <f>C162</f>
        <v>0</v>
      </c>
      <c r="D161" s="129">
        <f>D162</f>
        <v>0</v>
      </c>
      <c r="E161" s="129">
        <f>C161+D161</f>
        <v>0</v>
      </c>
      <c r="F161" s="129">
        <f>F162</f>
        <v>0</v>
      </c>
      <c r="G161" s="129">
        <f>G162</f>
        <v>0</v>
      </c>
      <c r="H161" s="129">
        <f>F161+G161</f>
        <v>0</v>
      </c>
      <c r="I161" s="129">
        <f>I162</f>
        <v>0</v>
      </c>
      <c r="J161" s="129">
        <f>J162</f>
        <v>0</v>
      </c>
      <c r="K161" s="129">
        <f>I161+J161</f>
        <v>0</v>
      </c>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c r="DP161" s="49"/>
      <c r="DQ161" s="49"/>
      <c r="DR161" s="49"/>
      <c r="DS161" s="49"/>
      <c r="DT161" s="49"/>
      <c r="DU161" s="49"/>
      <c r="DV161" s="49"/>
      <c r="DW161" s="49"/>
      <c r="DX161" s="49"/>
      <c r="DY161" s="49"/>
      <c r="DZ161" s="49"/>
      <c r="EA161" s="49"/>
      <c r="EB161" s="49"/>
      <c r="EC161" s="49"/>
      <c r="ED161" s="49"/>
      <c r="EE161" s="49"/>
      <c r="EF161" s="49"/>
      <c r="EG161" s="49"/>
      <c r="EH161" s="49"/>
      <c r="EI161" s="49"/>
      <c r="EJ161" s="49"/>
      <c r="EK161" s="49"/>
      <c r="EL161" s="49"/>
      <c r="EM161" s="49"/>
      <c r="EN161" s="49"/>
      <c r="EO161" s="49"/>
      <c r="EP161" s="49"/>
      <c r="EQ161" s="49"/>
      <c r="ER161" s="49"/>
      <c r="ES161" s="49"/>
      <c r="ET161" s="49"/>
      <c r="EU161" s="49"/>
      <c r="EV161" s="49"/>
      <c r="EW161" s="49"/>
      <c r="EX161" s="49"/>
      <c r="EY161" s="49"/>
      <c r="EZ161" s="49"/>
      <c r="FA161" s="49"/>
      <c r="FB161" s="49"/>
      <c r="FC161" s="49"/>
      <c r="FD161" s="49"/>
      <c r="FE161" s="49"/>
      <c r="FF161" s="49"/>
      <c r="FG161" s="49"/>
      <c r="FH161" s="49"/>
      <c r="FI161" s="49"/>
      <c r="FJ161" s="49"/>
      <c r="FK161" s="49"/>
      <c r="FL161" s="49"/>
      <c r="FM161" s="49"/>
      <c r="FN161" s="49"/>
      <c r="FO161" s="49"/>
      <c r="FP161" s="49"/>
      <c r="FQ161" s="49"/>
      <c r="FR161" s="49"/>
      <c r="FS161" s="49"/>
      <c r="FT161" s="49"/>
      <c r="FU161" s="49"/>
      <c r="FV161" s="49"/>
      <c r="FW161" s="49"/>
      <c r="FX161" s="49"/>
      <c r="FY161" s="49"/>
      <c r="FZ161" s="49"/>
      <c r="GA161" s="49"/>
      <c r="GB161" s="49"/>
      <c r="GC161" s="49"/>
      <c r="GD161" s="49"/>
      <c r="GE161" s="49"/>
      <c r="GF161" s="49"/>
      <c r="GG161" s="49"/>
      <c r="GH161" s="49"/>
      <c r="GI161" s="49"/>
      <c r="GJ161" s="49"/>
      <c r="GK161" s="49"/>
      <c r="GL161" s="49"/>
      <c r="GM161" s="49"/>
      <c r="GN161" s="49"/>
      <c r="GO161" s="49"/>
      <c r="GP161" s="49"/>
      <c r="GQ161" s="49"/>
      <c r="GR161" s="49"/>
      <c r="GS161" s="49"/>
      <c r="GT161" s="49"/>
      <c r="GU161" s="49"/>
      <c r="GV161" s="49"/>
      <c r="GW161" s="49"/>
      <c r="GX161" s="49"/>
      <c r="GY161" s="49"/>
      <c r="GZ161" s="49"/>
      <c r="HA161" s="49"/>
      <c r="HB161" s="49"/>
      <c r="HC161" s="49"/>
      <c r="HD161" s="49"/>
      <c r="HE161" s="49"/>
      <c r="HF161" s="49"/>
      <c r="HG161" s="49"/>
      <c r="HH161" s="49"/>
      <c r="HI161" s="49"/>
      <c r="HJ161" s="49"/>
      <c r="HK161" s="49"/>
      <c r="HL161" s="49"/>
      <c r="HM161" s="49"/>
      <c r="HN161" s="49"/>
      <c r="HO161" s="49"/>
      <c r="HP161" s="49"/>
      <c r="HQ161" s="49"/>
      <c r="HR161" s="49"/>
      <c r="HS161" s="49"/>
      <c r="HT161" s="49"/>
      <c r="HU161" s="49"/>
      <c r="HV161" s="49"/>
      <c r="HW161" s="49"/>
      <c r="HX161" s="49"/>
      <c r="HY161" s="49"/>
      <c r="HZ161" s="49"/>
      <c r="IA161" s="49"/>
      <c r="IB161" s="49"/>
      <c r="IC161" s="49"/>
      <c r="ID161" s="49"/>
      <c r="IE161" s="49"/>
      <c r="IF161" s="49"/>
      <c r="IG161" s="49"/>
      <c r="IH161" s="49"/>
      <c r="II161" s="49"/>
      <c r="IJ161" s="49"/>
      <c r="IK161" s="49"/>
      <c r="IL161" s="49"/>
      <c r="IM161" s="49"/>
      <c r="IN161" s="49"/>
      <c r="IO161" s="49"/>
      <c r="IP161" s="49"/>
      <c r="IQ161" s="49"/>
      <c r="IR161" s="49"/>
      <c r="IS161" s="49"/>
      <c r="IT161" s="49"/>
      <c r="IU161" s="49"/>
      <c r="IV161" s="49"/>
      <c r="IW161" s="49"/>
      <c r="IX161" s="49"/>
      <c r="IY161" s="49"/>
      <c r="IZ161" s="49"/>
      <c r="JA161" s="49"/>
      <c r="JB161" s="49"/>
      <c r="JC161" s="49"/>
      <c r="JD161" s="49"/>
      <c r="JE161" s="49"/>
      <c r="JF161" s="49"/>
      <c r="JG161" s="49"/>
      <c r="JH161" s="49"/>
      <c r="JI161" s="49"/>
      <c r="JJ161" s="49"/>
      <c r="JK161" s="49"/>
      <c r="JL161" s="49"/>
      <c r="JM161" s="49"/>
      <c r="JN161" s="49"/>
      <c r="JO161" s="49"/>
      <c r="JP161" s="49"/>
      <c r="JQ161" s="49"/>
      <c r="JR161" s="49"/>
      <c r="JS161" s="49"/>
      <c r="JT161" s="49"/>
      <c r="JU161" s="49"/>
      <c r="JV161" s="49"/>
      <c r="JW161" s="49"/>
      <c r="JX161" s="49"/>
      <c r="JY161" s="49"/>
      <c r="JZ161" s="49"/>
      <c r="KA161" s="49"/>
      <c r="KB161" s="49"/>
      <c r="KC161" s="49"/>
      <c r="KD161" s="49"/>
      <c r="KE161" s="49"/>
      <c r="KF161" s="49"/>
      <c r="KG161" s="49"/>
      <c r="KH161" s="49"/>
      <c r="KI161" s="49"/>
      <c r="KJ161" s="49"/>
      <c r="KK161" s="49"/>
      <c r="KL161" s="49"/>
      <c r="KM161" s="49"/>
    </row>
    <row r="162" spans="1:299" s="50" customFormat="1" x14ac:dyDescent="0.25">
      <c r="A162" s="29" t="s">
        <v>203</v>
      </c>
      <c r="B162" s="8" t="s">
        <v>207</v>
      </c>
      <c r="C162" s="16">
        <f>C163</f>
        <v>0</v>
      </c>
      <c r="D162" s="16">
        <f>D163</f>
        <v>0</v>
      </c>
      <c r="E162" s="16">
        <f>C162+D162</f>
        <v>0</v>
      </c>
      <c r="F162" s="16">
        <f>F163</f>
        <v>0</v>
      </c>
      <c r="G162" s="16">
        <f>G163</f>
        <v>0</v>
      </c>
      <c r="H162" s="16">
        <f>F162+G162</f>
        <v>0</v>
      </c>
      <c r="I162" s="16">
        <f>I163</f>
        <v>0</v>
      </c>
      <c r="J162" s="16">
        <f>J163</f>
        <v>0</v>
      </c>
      <c r="K162" s="16">
        <f>I162+J162</f>
        <v>0</v>
      </c>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c r="DP162" s="49"/>
      <c r="DQ162" s="49"/>
      <c r="DR162" s="49"/>
      <c r="DS162" s="49"/>
      <c r="DT162" s="49"/>
      <c r="DU162" s="49"/>
      <c r="DV162" s="49"/>
      <c r="DW162" s="49"/>
      <c r="DX162" s="49"/>
      <c r="DY162" s="49"/>
      <c r="DZ162" s="49"/>
      <c r="EA162" s="49"/>
      <c r="EB162" s="49"/>
      <c r="EC162" s="49"/>
      <c r="ED162" s="49"/>
      <c r="EE162" s="49"/>
      <c r="EF162" s="49"/>
      <c r="EG162" s="49"/>
      <c r="EH162" s="49"/>
      <c r="EI162" s="49"/>
      <c r="EJ162" s="49"/>
      <c r="EK162" s="49"/>
      <c r="EL162" s="49"/>
      <c r="EM162" s="49"/>
      <c r="EN162" s="49"/>
      <c r="EO162" s="49"/>
      <c r="EP162" s="49"/>
      <c r="EQ162" s="49"/>
      <c r="ER162" s="49"/>
      <c r="ES162" s="49"/>
      <c r="ET162" s="49"/>
      <c r="EU162" s="49"/>
      <c r="EV162" s="49"/>
      <c r="EW162" s="49"/>
      <c r="EX162" s="49"/>
      <c r="EY162" s="49"/>
      <c r="EZ162" s="49"/>
      <c r="FA162" s="49"/>
      <c r="FB162" s="49"/>
      <c r="FC162" s="49"/>
      <c r="FD162" s="49"/>
      <c r="FE162" s="49"/>
      <c r="FF162" s="49"/>
      <c r="FG162" s="49"/>
      <c r="FH162" s="49"/>
      <c r="FI162" s="49"/>
      <c r="FJ162" s="49"/>
      <c r="FK162" s="49"/>
      <c r="FL162" s="49"/>
      <c r="FM162" s="49"/>
      <c r="FN162" s="49"/>
      <c r="FO162" s="49"/>
      <c r="FP162" s="49"/>
      <c r="FQ162" s="49"/>
      <c r="FR162" s="49"/>
      <c r="FS162" s="49"/>
      <c r="FT162" s="49"/>
      <c r="FU162" s="49"/>
      <c r="FV162" s="49"/>
      <c r="FW162" s="49"/>
      <c r="FX162" s="49"/>
      <c r="FY162" s="49"/>
      <c r="FZ162" s="49"/>
      <c r="GA162" s="49"/>
      <c r="GB162" s="49"/>
      <c r="GC162" s="49"/>
      <c r="GD162" s="49"/>
      <c r="GE162" s="49"/>
      <c r="GF162" s="49"/>
      <c r="GG162" s="49"/>
      <c r="GH162" s="49"/>
      <c r="GI162" s="49"/>
      <c r="GJ162" s="49"/>
      <c r="GK162" s="49"/>
      <c r="GL162" s="49"/>
      <c r="GM162" s="49"/>
      <c r="GN162" s="49"/>
      <c r="GO162" s="49"/>
      <c r="GP162" s="49"/>
      <c r="GQ162" s="49"/>
      <c r="GR162" s="49"/>
      <c r="GS162" s="49"/>
      <c r="GT162" s="49"/>
      <c r="GU162" s="49"/>
      <c r="GV162" s="49"/>
      <c r="GW162" s="49"/>
      <c r="GX162" s="49"/>
      <c r="GY162" s="49"/>
      <c r="GZ162" s="49"/>
      <c r="HA162" s="49"/>
      <c r="HB162" s="49"/>
      <c r="HC162" s="49"/>
      <c r="HD162" s="49"/>
      <c r="HE162" s="49"/>
      <c r="HF162" s="49"/>
      <c r="HG162" s="49"/>
      <c r="HH162" s="49"/>
      <c r="HI162" s="49"/>
      <c r="HJ162" s="49"/>
      <c r="HK162" s="49"/>
      <c r="HL162" s="49"/>
      <c r="HM162" s="49"/>
      <c r="HN162" s="49"/>
      <c r="HO162" s="49"/>
      <c r="HP162" s="49"/>
      <c r="HQ162" s="49"/>
      <c r="HR162" s="49"/>
      <c r="HS162" s="49"/>
      <c r="HT162" s="49"/>
      <c r="HU162" s="49"/>
      <c r="HV162" s="49"/>
      <c r="HW162" s="49"/>
      <c r="HX162" s="49"/>
      <c r="HY162" s="49"/>
      <c r="HZ162" s="49"/>
      <c r="IA162" s="49"/>
      <c r="IB162" s="49"/>
      <c r="IC162" s="49"/>
      <c r="ID162" s="49"/>
      <c r="IE162" s="49"/>
      <c r="IF162" s="49"/>
      <c r="IG162" s="49"/>
      <c r="IH162" s="49"/>
      <c r="II162" s="49"/>
      <c r="IJ162" s="49"/>
      <c r="IK162" s="49"/>
      <c r="IL162" s="49"/>
      <c r="IM162" s="49"/>
      <c r="IN162" s="49"/>
      <c r="IO162" s="49"/>
      <c r="IP162" s="49"/>
      <c r="IQ162" s="49"/>
      <c r="IR162" s="49"/>
      <c r="IS162" s="49"/>
      <c r="IT162" s="49"/>
      <c r="IU162" s="49"/>
      <c r="IV162" s="49"/>
      <c r="IW162" s="49"/>
      <c r="IX162" s="49"/>
      <c r="IY162" s="49"/>
      <c r="IZ162" s="49"/>
      <c r="JA162" s="49"/>
      <c r="JB162" s="49"/>
      <c r="JC162" s="49"/>
      <c r="JD162" s="49"/>
      <c r="JE162" s="49"/>
      <c r="JF162" s="49"/>
      <c r="JG162" s="49"/>
      <c r="JH162" s="49"/>
      <c r="JI162" s="49"/>
      <c r="JJ162" s="49"/>
      <c r="JK162" s="49"/>
      <c r="JL162" s="49"/>
      <c r="JM162" s="49"/>
      <c r="JN162" s="49"/>
      <c r="JO162" s="49"/>
      <c r="JP162" s="49"/>
      <c r="JQ162" s="49"/>
      <c r="JR162" s="49"/>
      <c r="JS162" s="49"/>
      <c r="JT162" s="49"/>
      <c r="JU162" s="49"/>
      <c r="JV162" s="49"/>
      <c r="JW162" s="49"/>
      <c r="JX162" s="49"/>
      <c r="JY162" s="49"/>
      <c r="JZ162" s="49"/>
      <c r="KA162" s="49"/>
      <c r="KB162" s="49"/>
      <c r="KC162" s="49"/>
      <c r="KD162" s="49"/>
      <c r="KE162" s="49"/>
      <c r="KF162" s="49"/>
      <c r="KG162" s="49"/>
      <c r="KH162" s="49"/>
      <c r="KI162" s="49"/>
      <c r="KJ162" s="49"/>
      <c r="KK162" s="49"/>
      <c r="KL162" s="49"/>
      <c r="KM162" s="49"/>
    </row>
    <row r="163" spans="1:299" s="50" customFormat="1" x14ac:dyDescent="0.25">
      <c r="A163" s="9" t="s">
        <v>133</v>
      </c>
      <c r="B163" s="8"/>
      <c r="C163" s="16">
        <v>0</v>
      </c>
      <c r="D163" s="16">
        <v>0</v>
      </c>
      <c r="E163" s="16">
        <f>C163+D163</f>
        <v>0</v>
      </c>
      <c r="F163" s="16">
        <v>0</v>
      </c>
      <c r="G163" s="16">
        <v>0</v>
      </c>
      <c r="H163" s="16">
        <f>F163+G163</f>
        <v>0</v>
      </c>
      <c r="I163" s="16">
        <v>0</v>
      </c>
      <c r="J163" s="16">
        <v>0</v>
      </c>
      <c r="K163" s="16">
        <f>I163+J163</f>
        <v>0</v>
      </c>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c r="CT163" s="49"/>
      <c r="CU163" s="49"/>
      <c r="CV163" s="49"/>
      <c r="CW163" s="49"/>
      <c r="CX163" s="49"/>
      <c r="CY163" s="49"/>
      <c r="CZ163" s="49"/>
      <c r="DA163" s="49"/>
      <c r="DB163" s="49"/>
      <c r="DC163" s="49"/>
      <c r="DD163" s="49"/>
      <c r="DE163" s="49"/>
      <c r="DF163" s="49"/>
      <c r="DG163" s="49"/>
      <c r="DH163" s="49"/>
      <c r="DI163" s="49"/>
      <c r="DJ163" s="49"/>
      <c r="DK163" s="49"/>
      <c r="DL163" s="49"/>
      <c r="DM163" s="49"/>
      <c r="DN163" s="49"/>
      <c r="DO163" s="49"/>
      <c r="DP163" s="49"/>
      <c r="DQ163" s="49"/>
      <c r="DR163" s="49"/>
      <c r="DS163" s="49"/>
      <c r="DT163" s="49"/>
      <c r="DU163" s="49"/>
      <c r="DV163" s="49"/>
      <c r="DW163" s="49"/>
      <c r="DX163" s="49"/>
      <c r="DY163" s="49"/>
      <c r="DZ163" s="49"/>
      <c r="EA163" s="49"/>
      <c r="EB163" s="49"/>
      <c r="EC163" s="49"/>
      <c r="ED163" s="49"/>
      <c r="EE163" s="49"/>
      <c r="EF163" s="49"/>
      <c r="EG163" s="49"/>
      <c r="EH163" s="49"/>
      <c r="EI163" s="49"/>
      <c r="EJ163" s="49"/>
      <c r="EK163" s="49"/>
      <c r="EL163" s="49"/>
      <c r="EM163" s="49"/>
      <c r="EN163" s="49"/>
      <c r="EO163" s="49"/>
      <c r="EP163" s="49"/>
      <c r="EQ163" s="49"/>
      <c r="ER163" s="49"/>
      <c r="ES163" s="49"/>
      <c r="ET163" s="49"/>
      <c r="EU163" s="49"/>
      <c r="EV163" s="49"/>
      <c r="EW163" s="49"/>
      <c r="EX163" s="49"/>
      <c r="EY163" s="49"/>
      <c r="EZ163" s="49"/>
      <c r="FA163" s="49"/>
      <c r="FB163" s="49"/>
      <c r="FC163" s="49"/>
      <c r="FD163" s="49"/>
      <c r="FE163" s="49"/>
      <c r="FF163" s="49"/>
      <c r="FG163" s="49"/>
      <c r="FH163" s="49"/>
      <c r="FI163" s="49"/>
      <c r="FJ163" s="49"/>
      <c r="FK163" s="49"/>
      <c r="FL163" s="49"/>
      <c r="FM163" s="49"/>
      <c r="FN163" s="49"/>
      <c r="FO163" s="49"/>
      <c r="FP163" s="49"/>
      <c r="FQ163" s="49"/>
      <c r="FR163" s="49"/>
      <c r="FS163" s="49"/>
      <c r="FT163" s="49"/>
      <c r="FU163" s="49"/>
      <c r="FV163" s="49"/>
      <c r="FW163" s="49"/>
      <c r="FX163" s="49"/>
      <c r="FY163" s="49"/>
      <c r="FZ163" s="49"/>
      <c r="GA163" s="49"/>
      <c r="GB163" s="49"/>
      <c r="GC163" s="49"/>
      <c r="GD163" s="49"/>
      <c r="GE163" s="49"/>
      <c r="GF163" s="49"/>
      <c r="GG163" s="49"/>
      <c r="GH163" s="49"/>
      <c r="GI163" s="49"/>
      <c r="GJ163" s="49"/>
      <c r="GK163" s="49"/>
      <c r="GL163" s="49"/>
      <c r="GM163" s="49"/>
      <c r="GN163" s="49"/>
      <c r="GO163" s="49"/>
      <c r="GP163" s="49"/>
      <c r="GQ163" s="49"/>
      <c r="GR163" s="49"/>
      <c r="GS163" s="49"/>
      <c r="GT163" s="49"/>
      <c r="GU163" s="49"/>
      <c r="GV163" s="49"/>
      <c r="GW163" s="49"/>
      <c r="GX163" s="49"/>
      <c r="GY163" s="49"/>
      <c r="GZ163" s="49"/>
      <c r="HA163" s="49"/>
      <c r="HB163" s="49"/>
      <c r="HC163" s="49"/>
      <c r="HD163" s="49"/>
      <c r="HE163" s="49"/>
      <c r="HF163" s="49"/>
      <c r="HG163" s="49"/>
      <c r="HH163" s="49"/>
      <c r="HI163" s="49"/>
      <c r="HJ163" s="49"/>
      <c r="HK163" s="49"/>
      <c r="HL163" s="49"/>
      <c r="HM163" s="49"/>
      <c r="HN163" s="49"/>
      <c r="HO163" s="49"/>
      <c r="HP163" s="49"/>
      <c r="HQ163" s="49"/>
      <c r="HR163" s="49"/>
      <c r="HS163" s="49"/>
      <c r="HT163" s="49"/>
      <c r="HU163" s="49"/>
      <c r="HV163" s="49"/>
      <c r="HW163" s="49"/>
      <c r="HX163" s="49"/>
      <c r="HY163" s="49"/>
      <c r="HZ163" s="49"/>
      <c r="IA163" s="49"/>
      <c r="IB163" s="49"/>
      <c r="IC163" s="49"/>
      <c r="ID163" s="49"/>
      <c r="IE163" s="49"/>
      <c r="IF163" s="49"/>
      <c r="IG163" s="49"/>
      <c r="IH163" s="49"/>
      <c r="II163" s="49"/>
      <c r="IJ163" s="49"/>
      <c r="IK163" s="49"/>
      <c r="IL163" s="49"/>
      <c r="IM163" s="49"/>
      <c r="IN163" s="49"/>
      <c r="IO163" s="49"/>
      <c r="IP163" s="49"/>
      <c r="IQ163" s="49"/>
      <c r="IR163" s="49"/>
      <c r="IS163" s="49"/>
      <c r="IT163" s="49"/>
      <c r="IU163" s="49"/>
      <c r="IV163" s="49"/>
      <c r="IW163" s="49"/>
      <c r="IX163" s="49"/>
      <c r="IY163" s="49"/>
      <c r="IZ163" s="49"/>
      <c r="JA163" s="49"/>
      <c r="JB163" s="49"/>
      <c r="JC163" s="49"/>
      <c r="JD163" s="49"/>
      <c r="JE163" s="49"/>
      <c r="JF163" s="49"/>
      <c r="JG163" s="49"/>
      <c r="JH163" s="49"/>
      <c r="JI163" s="49"/>
      <c r="JJ163" s="49"/>
      <c r="JK163" s="49"/>
      <c r="JL163" s="49"/>
      <c r="JM163" s="49"/>
      <c r="JN163" s="49"/>
      <c r="JO163" s="49"/>
      <c r="JP163" s="49"/>
      <c r="JQ163" s="49"/>
      <c r="JR163" s="49"/>
      <c r="JS163" s="49"/>
      <c r="JT163" s="49"/>
      <c r="JU163" s="49"/>
      <c r="JV163" s="49"/>
      <c r="JW163" s="49"/>
      <c r="JX163" s="49"/>
      <c r="JY163" s="49"/>
      <c r="JZ163" s="49"/>
      <c r="KA163" s="49"/>
      <c r="KB163" s="49"/>
      <c r="KC163" s="49"/>
      <c r="KD163" s="49"/>
      <c r="KE163" s="49"/>
      <c r="KF163" s="49"/>
      <c r="KG163" s="49"/>
      <c r="KH163" s="49"/>
      <c r="KI163" s="49"/>
      <c r="KJ163" s="49"/>
      <c r="KK163" s="49"/>
      <c r="KL163" s="49"/>
      <c r="KM163" s="49"/>
    </row>
    <row r="164" spans="1:299" s="50" customFormat="1" ht="25.5" customHeight="1" x14ac:dyDescent="0.25">
      <c r="A164" s="119" t="s">
        <v>201</v>
      </c>
      <c r="B164" s="120" t="s">
        <v>202</v>
      </c>
      <c r="C164" s="121">
        <f>C165+C170</f>
        <v>0</v>
      </c>
      <c r="D164" s="121">
        <f t="shared" ref="D164:K164" si="77">D165+D170</f>
        <v>27925349</v>
      </c>
      <c r="E164" s="121">
        <f t="shared" si="77"/>
        <v>27925349</v>
      </c>
      <c r="F164" s="121">
        <f t="shared" si="77"/>
        <v>0</v>
      </c>
      <c r="G164" s="121">
        <f t="shared" si="77"/>
        <v>27861349</v>
      </c>
      <c r="H164" s="121">
        <f t="shared" si="77"/>
        <v>27861349</v>
      </c>
      <c r="I164" s="121">
        <f t="shared" si="77"/>
        <v>0</v>
      </c>
      <c r="J164" s="121">
        <f t="shared" si="77"/>
        <v>27870149</v>
      </c>
      <c r="K164" s="121">
        <f t="shared" si="77"/>
        <v>27870149</v>
      </c>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49"/>
      <c r="DD164" s="49"/>
      <c r="DE164" s="49"/>
      <c r="DF164" s="49"/>
      <c r="DG164" s="49"/>
      <c r="DH164" s="49"/>
      <c r="DI164" s="49"/>
      <c r="DJ164" s="49"/>
      <c r="DK164" s="49"/>
      <c r="DL164" s="49"/>
      <c r="DM164" s="49"/>
      <c r="DN164" s="49"/>
      <c r="DO164" s="49"/>
      <c r="DP164" s="49"/>
      <c r="DQ164" s="49"/>
      <c r="DR164" s="49"/>
      <c r="DS164" s="49"/>
      <c r="DT164" s="49"/>
      <c r="DU164" s="49"/>
      <c r="DV164" s="49"/>
      <c r="DW164" s="49"/>
      <c r="DX164" s="49"/>
      <c r="DY164" s="49"/>
      <c r="DZ164" s="49"/>
      <c r="EA164" s="49"/>
      <c r="EB164" s="49"/>
      <c r="EC164" s="49"/>
      <c r="ED164" s="49"/>
      <c r="EE164" s="49"/>
      <c r="EF164" s="49"/>
      <c r="EG164" s="49"/>
      <c r="EH164" s="49"/>
      <c r="EI164" s="49"/>
      <c r="EJ164" s="49"/>
      <c r="EK164" s="49"/>
      <c r="EL164" s="49"/>
      <c r="EM164" s="49"/>
      <c r="EN164" s="49"/>
      <c r="EO164" s="49"/>
      <c r="EP164" s="49"/>
      <c r="EQ164" s="49"/>
      <c r="ER164" s="49"/>
      <c r="ES164" s="49"/>
      <c r="ET164" s="49"/>
      <c r="EU164" s="49"/>
      <c r="EV164" s="49"/>
      <c r="EW164" s="49"/>
      <c r="EX164" s="49"/>
      <c r="EY164" s="49"/>
      <c r="EZ164" s="49"/>
      <c r="FA164" s="49"/>
      <c r="FB164" s="49"/>
      <c r="FC164" s="49"/>
      <c r="FD164" s="49"/>
      <c r="FE164" s="49"/>
      <c r="FF164" s="49"/>
      <c r="FG164" s="49"/>
      <c r="FH164" s="49"/>
      <c r="FI164" s="49"/>
      <c r="FJ164" s="49"/>
      <c r="FK164" s="49"/>
      <c r="FL164" s="49"/>
      <c r="FM164" s="49"/>
      <c r="FN164" s="49"/>
      <c r="FO164" s="49"/>
      <c r="FP164" s="49"/>
      <c r="FQ164" s="49"/>
      <c r="FR164" s="49"/>
      <c r="FS164" s="49"/>
      <c r="FT164" s="49"/>
      <c r="FU164" s="49"/>
      <c r="FV164" s="49"/>
      <c r="FW164" s="49"/>
      <c r="FX164" s="49"/>
      <c r="FY164" s="49"/>
      <c r="FZ164" s="49"/>
      <c r="GA164" s="49"/>
      <c r="GB164" s="49"/>
      <c r="GC164" s="49"/>
      <c r="GD164" s="49"/>
      <c r="GE164" s="49"/>
      <c r="GF164" s="49"/>
      <c r="GG164" s="49"/>
      <c r="GH164" s="49"/>
      <c r="GI164" s="49"/>
      <c r="GJ164" s="49"/>
      <c r="GK164" s="49"/>
      <c r="GL164" s="49"/>
      <c r="GM164" s="49"/>
      <c r="GN164" s="49"/>
      <c r="GO164" s="49"/>
      <c r="GP164" s="49"/>
      <c r="GQ164" s="49"/>
      <c r="GR164" s="49"/>
      <c r="GS164" s="49"/>
      <c r="GT164" s="49"/>
      <c r="GU164" s="49"/>
      <c r="GV164" s="49"/>
      <c r="GW164" s="49"/>
      <c r="GX164" s="49"/>
      <c r="GY164" s="49"/>
      <c r="GZ164" s="49"/>
      <c r="HA164" s="49"/>
      <c r="HB164" s="49"/>
      <c r="HC164" s="49"/>
      <c r="HD164" s="49"/>
      <c r="HE164" s="49"/>
      <c r="HF164" s="49"/>
      <c r="HG164" s="49"/>
      <c r="HH164" s="49"/>
      <c r="HI164" s="49"/>
      <c r="HJ164" s="49"/>
      <c r="HK164" s="49"/>
      <c r="HL164" s="49"/>
      <c r="HM164" s="49"/>
      <c r="HN164" s="49"/>
      <c r="HO164" s="49"/>
      <c r="HP164" s="49"/>
      <c r="HQ164" s="49"/>
      <c r="HR164" s="49"/>
      <c r="HS164" s="49"/>
      <c r="HT164" s="49"/>
      <c r="HU164" s="49"/>
      <c r="HV164" s="49"/>
      <c r="HW164" s="49"/>
      <c r="HX164" s="49"/>
      <c r="HY164" s="49"/>
      <c r="HZ164" s="49"/>
      <c r="IA164" s="49"/>
      <c r="IB164" s="49"/>
      <c r="IC164" s="49"/>
      <c r="ID164" s="49"/>
      <c r="IE164" s="49"/>
      <c r="IF164" s="49"/>
      <c r="IG164" s="49"/>
      <c r="IH164" s="49"/>
      <c r="II164" s="49"/>
      <c r="IJ164" s="49"/>
      <c r="IK164" s="49"/>
      <c r="IL164" s="49"/>
      <c r="IM164" s="49"/>
      <c r="IN164" s="49"/>
      <c r="IO164" s="49"/>
      <c r="IP164" s="49"/>
      <c r="IQ164" s="49"/>
      <c r="IR164" s="49"/>
      <c r="IS164" s="49"/>
      <c r="IT164" s="49"/>
      <c r="IU164" s="49"/>
      <c r="IV164" s="49"/>
      <c r="IW164" s="49"/>
      <c r="IX164" s="49"/>
      <c r="IY164" s="49"/>
      <c r="IZ164" s="49"/>
      <c r="JA164" s="49"/>
      <c r="JB164" s="49"/>
      <c r="JC164" s="49"/>
      <c r="JD164" s="49"/>
      <c r="JE164" s="49"/>
      <c r="JF164" s="49"/>
      <c r="JG164" s="49"/>
      <c r="JH164" s="49"/>
      <c r="JI164" s="49"/>
      <c r="JJ164" s="49"/>
      <c r="JK164" s="49"/>
      <c r="JL164" s="49"/>
      <c r="JM164" s="49"/>
      <c r="JN164" s="49"/>
      <c r="JO164" s="49"/>
      <c r="JP164" s="49"/>
      <c r="JQ164" s="49"/>
      <c r="JR164" s="49"/>
      <c r="JS164" s="49"/>
      <c r="JT164" s="49"/>
      <c r="JU164" s="49"/>
      <c r="JV164" s="49"/>
      <c r="JW164" s="49"/>
      <c r="JX164" s="49"/>
      <c r="JY164" s="49"/>
      <c r="JZ164" s="49"/>
      <c r="KA164" s="49"/>
      <c r="KB164" s="49"/>
      <c r="KC164" s="49"/>
      <c r="KD164" s="49"/>
      <c r="KE164" s="49"/>
      <c r="KF164" s="49"/>
      <c r="KG164" s="49"/>
      <c r="KH164" s="49"/>
      <c r="KI164" s="49"/>
      <c r="KJ164" s="49"/>
      <c r="KK164" s="49"/>
      <c r="KL164" s="49"/>
      <c r="KM164" s="49"/>
    </row>
    <row r="165" spans="1:299" s="77" customFormat="1" ht="24.75" customHeight="1" x14ac:dyDescent="0.25">
      <c r="A165" s="148" t="s">
        <v>770</v>
      </c>
      <c r="B165" s="149" t="s">
        <v>270</v>
      </c>
      <c r="C165" s="150">
        <f>C166</f>
        <v>0</v>
      </c>
      <c r="D165" s="150">
        <f>D166+D168</f>
        <v>25836300</v>
      </c>
      <c r="E165" s="150">
        <f>C165+D165</f>
        <v>25836300</v>
      </c>
      <c r="F165" s="150">
        <f t="shared" ref="F165:K166" si="78">F166</f>
        <v>0</v>
      </c>
      <c r="G165" s="150">
        <f>G166+G168</f>
        <v>25772300</v>
      </c>
      <c r="H165" s="150">
        <f>F165+G165</f>
        <v>25772300</v>
      </c>
      <c r="I165" s="150">
        <f t="shared" si="78"/>
        <v>0</v>
      </c>
      <c r="J165" s="150">
        <f>J166+J168</f>
        <v>25781100</v>
      </c>
      <c r="K165" s="150">
        <f>I165+J165</f>
        <v>25781100</v>
      </c>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6"/>
      <c r="BJ165" s="76"/>
      <c r="BK165" s="76"/>
      <c r="BL165" s="76"/>
      <c r="BM165" s="76"/>
      <c r="BN165" s="76"/>
      <c r="BO165" s="76"/>
      <c r="BP165" s="76"/>
      <c r="BQ165" s="76"/>
      <c r="BR165" s="76"/>
      <c r="BS165" s="76"/>
      <c r="BT165" s="76"/>
      <c r="BU165" s="76"/>
      <c r="BV165" s="76"/>
      <c r="BW165" s="76"/>
      <c r="BX165" s="76"/>
      <c r="BY165" s="76"/>
      <c r="BZ165" s="76"/>
      <c r="CA165" s="76"/>
      <c r="CB165" s="76"/>
      <c r="CC165" s="76"/>
      <c r="CD165" s="76"/>
      <c r="CE165" s="76"/>
      <c r="CF165" s="76"/>
      <c r="CG165" s="76"/>
      <c r="CH165" s="76"/>
      <c r="CI165" s="76"/>
      <c r="CJ165" s="76"/>
      <c r="CK165" s="76"/>
      <c r="CL165" s="76"/>
      <c r="CM165" s="76"/>
      <c r="CN165" s="76"/>
      <c r="CO165" s="76"/>
      <c r="CP165" s="76"/>
      <c r="CQ165" s="76"/>
      <c r="CR165" s="76"/>
      <c r="CS165" s="76"/>
      <c r="CT165" s="76"/>
      <c r="CU165" s="76"/>
      <c r="CV165" s="76"/>
      <c r="CW165" s="76"/>
      <c r="CX165" s="76"/>
      <c r="CY165" s="76"/>
      <c r="CZ165" s="76"/>
      <c r="DA165" s="76"/>
      <c r="DB165" s="76"/>
      <c r="DC165" s="76"/>
      <c r="DD165" s="76"/>
      <c r="DE165" s="76"/>
      <c r="DF165" s="76"/>
      <c r="DG165" s="76"/>
      <c r="DH165" s="76"/>
      <c r="DI165" s="76"/>
      <c r="DJ165" s="76"/>
      <c r="DK165" s="76"/>
      <c r="DL165" s="76"/>
      <c r="DM165" s="76"/>
      <c r="DN165" s="76"/>
      <c r="DO165" s="76"/>
      <c r="DP165" s="76"/>
      <c r="DQ165" s="76"/>
      <c r="DR165" s="76"/>
      <c r="DS165" s="76"/>
      <c r="DT165" s="76"/>
      <c r="DU165" s="76"/>
      <c r="DV165" s="76"/>
      <c r="DW165" s="76"/>
      <c r="DX165" s="76"/>
      <c r="DY165" s="76"/>
      <c r="DZ165" s="76"/>
      <c r="EA165" s="76"/>
      <c r="EB165" s="76"/>
      <c r="EC165" s="76"/>
      <c r="ED165" s="76"/>
      <c r="EE165" s="76"/>
      <c r="EF165" s="76"/>
      <c r="EG165" s="76"/>
      <c r="EH165" s="76"/>
      <c r="EI165" s="76"/>
      <c r="EJ165" s="76"/>
      <c r="EK165" s="76"/>
      <c r="EL165" s="76"/>
      <c r="EM165" s="76"/>
      <c r="EN165" s="76"/>
      <c r="EO165" s="76"/>
      <c r="EP165" s="76"/>
      <c r="EQ165" s="76"/>
      <c r="ER165" s="76"/>
      <c r="ES165" s="76"/>
      <c r="ET165" s="76"/>
      <c r="EU165" s="76"/>
      <c r="EV165" s="76"/>
      <c r="EW165" s="76"/>
      <c r="EX165" s="76"/>
      <c r="EY165" s="76"/>
      <c r="EZ165" s="76"/>
      <c r="FA165" s="76"/>
      <c r="FB165" s="76"/>
      <c r="FC165" s="76"/>
      <c r="FD165" s="76"/>
      <c r="FE165" s="76"/>
      <c r="FF165" s="76"/>
      <c r="FG165" s="76"/>
      <c r="FH165" s="76"/>
      <c r="FI165" s="76"/>
      <c r="FJ165" s="76"/>
      <c r="FK165" s="76"/>
      <c r="FL165" s="76"/>
      <c r="FM165" s="76"/>
      <c r="FN165" s="76"/>
      <c r="FO165" s="76"/>
      <c r="FP165" s="76"/>
      <c r="FQ165" s="76"/>
      <c r="FR165" s="76"/>
      <c r="FS165" s="76"/>
      <c r="FT165" s="76"/>
      <c r="FU165" s="76"/>
      <c r="FV165" s="76"/>
      <c r="FW165" s="76"/>
      <c r="FX165" s="76"/>
      <c r="FY165" s="76"/>
      <c r="FZ165" s="76"/>
      <c r="GA165" s="76"/>
      <c r="GB165" s="76"/>
      <c r="GC165" s="76"/>
      <c r="GD165" s="76"/>
      <c r="GE165" s="76"/>
      <c r="GF165" s="76"/>
      <c r="GG165" s="76"/>
      <c r="GH165" s="76"/>
      <c r="GI165" s="76"/>
      <c r="GJ165" s="76"/>
      <c r="GK165" s="76"/>
      <c r="GL165" s="76"/>
      <c r="GM165" s="76"/>
      <c r="GN165" s="76"/>
      <c r="GO165" s="76"/>
      <c r="GP165" s="76"/>
      <c r="GQ165" s="76"/>
      <c r="GR165" s="76"/>
      <c r="GS165" s="76"/>
      <c r="GT165" s="76"/>
      <c r="GU165" s="76"/>
      <c r="GV165" s="76"/>
      <c r="GW165" s="76"/>
      <c r="GX165" s="76"/>
      <c r="GY165" s="76"/>
      <c r="GZ165" s="76"/>
      <c r="HA165" s="76"/>
      <c r="HB165" s="76"/>
      <c r="HC165" s="76"/>
      <c r="HD165" s="76"/>
      <c r="HE165" s="76"/>
      <c r="HF165" s="76"/>
      <c r="HG165" s="76"/>
      <c r="HH165" s="76"/>
      <c r="HI165" s="76"/>
      <c r="HJ165" s="76"/>
      <c r="HK165" s="76"/>
      <c r="HL165" s="76"/>
      <c r="HM165" s="76"/>
      <c r="HN165" s="76"/>
      <c r="HO165" s="76"/>
      <c r="HP165" s="76"/>
      <c r="HQ165" s="76"/>
      <c r="HR165" s="76"/>
      <c r="HS165" s="76"/>
      <c r="HT165" s="76"/>
      <c r="HU165" s="76"/>
      <c r="HV165" s="76"/>
      <c r="HW165" s="76"/>
      <c r="HX165" s="76"/>
      <c r="HY165" s="76"/>
      <c r="HZ165" s="76"/>
      <c r="IA165" s="76"/>
      <c r="IB165" s="76"/>
      <c r="IC165" s="76"/>
      <c r="ID165" s="76"/>
      <c r="IE165" s="76"/>
      <c r="IF165" s="76"/>
      <c r="IG165" s="76"/>
      <c r="IH165" s="76"/>
      <c r="II165" s="76"/>
      <c r="IJ165" s="76"/>
      <c r="IK165" s="76"/>
      <c r="IL165" s="76"/>
      <c r="IM165" s="76"/>
      <c r="IN165" s="76"/>
      <c r="IO165" s="76"/>
      <c r="IP165" s="76"/>
      <c r="IQ165" s="76"/>
      <c r="IR165" s="76"/>
      <c r="IS165" s="76"/>
      <c r="IT165" s="76"/>
      <c r="IU165" s="76"/>
      <c r="IV165" s="76"/>
      <c r="IW165" s="76"/>
      <c r="IX165" s="76"/>
      <c r="IY165" s="76"/>
      <c r="IZ165" s="76"/>
      <c r="JA165" s="76"/>
      <c r="JB165" s="76"/>
      <c r="JC165" s="76"/>
      <c r="JD165" s="76"/>
      <c r="JE165" s="76"/>
      <c r="JF165" s="76"/>
      <c r="JG165" s="76"/>
      <c r="JH165" s="76"/>
      <c r="JI165" s="76"/>
      <c r="JJ165" s="76"/>
      <c r="JK165" s="76"/>
      <c r="JL165" s="76"/>
      <c r="JM165" s="76"/>
      <c r="JN165" s="76"/>
      <c r="JO165" s="76"/>
      <c r="JP165" s="76"/>
      <c r="JQ165" s="76"/>
      <c r="JR165" s="76"/>
      <c r="JS165" s="76"/>
      <c r="JT165" s="76"/>
      <c r="JU165" s="76"/>
      <c r="JV165" s="76"/>
      <c r="JW165" s="76"/>
      <c r="JX165" s="76"/>
      <c r="JY165" s="76"/>
      <c r="JZ165" s="76"/>
      <c r="KA165" s="76"/>
      <c r="KB165" s="76"/>
      <c r="KC165" s="76"/>
      <c r="KD165" s="76"/>
      <c r="KE165" s="76"/>
      <c r="KF165" s="76"/>
      <c r="KG165" s="76"/>
      <c r="KH165" s="76"/>
      <c r="KI165" s="76"/>
      <c r="KJ165" s="76"/>
      <c r="KK165" s="76"/>
      <c r="KL165" s="76"/>
      <c r="KM165" s="76"/>
    </row>
    <row r="166" spans="1:299" s="50" customFormat="1" x14ac:dyDescent="0.25">
      <c r="A166" s="29" t="s">
        <v>953</v>
      </c>
      <c r="B166" s="8" t="s">
        <v>467</v>
      </c>
      <c r="C166" s="16">
        <f>C167</f>
        <v>0</v>
      </c>
      <c r="D166" s="16">
        <f>D167</f>
        <v>25305700</v>
      </c>
      <c r="E166" s="16">
        <f>E167</f>
        <v>0</v>
      </c>
      <c r="F166" s="16">
        <f t="shared" si="78"/>
        <v>0</v>
      </c>
      <c r="G166" s="16">
        <f t="shared" si="78"/>
        <v>25241700</v>
      </c>
      <c r="H166" s="16">
        <f t="shared" si="78"/>
        <v>0</v>
      </c>
      <c r="I166" s="16">
        <f t="shared" si="78"/>
        <v>0</v>
      </c>
      <c r="J166" s="16">
        <f t="shared" si="78"/>
        <v>25250500</v>
      </c>
      <c r="K166" s="16">
        <f t="shared" si="78"/>
        <v>0</v>
      </c>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9"/>
      <c r="DI166" s="49"/>
      <c r="DJ166" s="49"/>
      <c r="DK166" s="49"/>
      <c r="DL166" s="49"/>
      <c r="DM166" s="49"/>
      <c r="DN166" s="49"/>
      <c r="DO166" s="49"/>
      <c r="DP166" s="49"/>
      <c r="DQ166" s="49"/>
      <c r="DR166" s="49"/>
      <c r="DS166" s="49"/>
      <c r="DT166" s="49"/>
      <c r="DU166" s="49"/>
      <c r="DV166" s="49"/>
      <c r="DW166" s="49"/>
      <c r="DX166" s="49"/>
      <c r="DY166" s="49"/>
      <c r="DZ166" s="49"/>
      <c r="EA166" s="49"/>
      <c r="EB166" s="49"/>
      <c r="EC166" s="49"/>
      <c r="ED166" s="49"/>
      <c r="EE166" s="49"/>
      <c r="EF166" s="49"/>
      <c r="EG166" s="49"/>
      <c r="EH166" s="49"/>
      <c r="EI166" s="49"/>
      <c r="EJ166" s="49"/>
      <c r="EK166" s="49"/>
      <c r="EL166" s="49"/>
      <c r="EM166" s="49"/>
      <c r="EN166" s="49"/>
      <c r="EO166" s="49"/>
      <c r="EP166" s="49"/>
      <c r="EQ166" s="49"/>
      <c r="ER166" s="49"/>
      <c r="ES166" s="49"/>
      <c r="ET166" s="49"/>
      <c r="EU166" s="49"/>
      <c r="EV166" s="49"/>
      <c r="EW166" s="49"/>
      <c r="EX166" s="49"/>
      <c r="EY166" s="49"/>
      <c r="EZ166" s="49"/>
      <c r="FA166" s="49"/>
      <c r="FB166" s="49"/>
      <c r="FC166" s="49"/>
      <c r="FD166" s="49"/>
      <c r="FE166" s="49"/>
      <c r="FF166" s="49"/>
      <c r="FG166" s="49"/>
      <c r="FH166" s="49"/>
      <c r="FI166" s="49"/>
      <c r="FJ166" s="49"/>
      <c r="FK166" s="49"/>
      <c r="FL166" s="49"/>
      <c r="FM166" s="49"/>
      <c r="FN166" s="49"/>
      <c r="FO166" s="49"/>
      <c r="FP166" s="49"/>
      <c r="FQ166" s="49"/>
      <c r="FR166" s="49"/>
      <c r="FS166" s="49"/>
      <c r="FT166" s="49"/>
      <c r="FU166" s="49"/>
      <c r="FV166" s="49"/>
      <c r="FW166" s="49"/>
      <c r="FX166" s="49"/>
      <c r="FY166" s="49"/>
      <c r="FZ166" s="49"/>
      <c r="GA166" s="49"/>
      <c r="GB166" s="49"/>
      <c r="GC166" s="49"/>
      <c r="GD166" s="49"/>
      <c r="GE166" s="49"/>
      <c r="GF166" s="49"/>
      <c r="GG166" s="49"/>
      <c r="GH166" s="49"/>
      <c r="GI166" s="49"/>
      <c r="GJ166" s="49"/>
      <c r="GK166" s="49"/>
      <c r="GL166" s="49"/>
      <c r="GM166" s="49"/>
      <c r="GN166" s="49"/>
      <c r="GO166" s="49"/>
      <c r="GP166" s="49"/>
      <c r="GQ166" s="49"/>
      <c r="GR166" s="49"/>
      <c r="GS166" s="49"/>
      <c r="GT166" s="49"/>
      <c r="GU166" s="49"/>
      <c r="GV166" s="49"/>
      <c r="GW166" s="49"/>
      <c r="GX166" s="49"/>
      <c r="GY166" s="49"/>
      <c r="GZ166" s="49"/>
      <c r="HA166" s="49"/>
      <c r="HB166" s="49"/>
      <c r="HC166" s="49"/>
      <c r="HD166" s="49"/>
      <c r="HE166" s="49"/>
      <c r="HF166" s="49"/>
      <c r="HG166" s="49"/>
      <c r="HH166" s="49"/>
      <c r="HI166" s="49"/>
      <c r="HJ166" s="49"/>
      <c r="HK166" s="49"/>
      <c r="HL166" s="49"/>
      <c r="HM166" s="49"/>
      <c r="HN166" s="49"/>
      <c r="HO166" s="49"/>
      <c r="HP166" s="49"/>
      <c r="HQ166" s="49"/>
      <c r="HR166" s="49"/>
      <c r="HS166" s="49"/>
      <c r="HT166" s="49"/>
      <c r="HU166" s="49"/>
      <c r="HV166" s="49"/>
      <c r="HW166" s="49"/>
      <c r="HX166" s="49"/>
      <c r="HY166" s="49"/>
      <c r="HZ166" s="49"/>
      <c r="IA166" s="49"/>
      <c r="IB166" s="49"/>
      <c r="IC166" s="49"/>
      <c r="ID166" s="49"/>
      <c r="IE166" s="49"/>
      <c r="IF166" s="49"/>
      <c r="IG166" s="49"/>
      <c r="IH166" s="49"/>
      <c r="II166" s="49"/>
      <c r="IJ166" s="49"/>
      <c r="IK166" s="49"/>
      <c r="IL166" s="49"/>
      <c r="IM166" s="49"/>
      <c r="IN166" s="49"/>
      <c r="IO166" s="49"/>
      <c r="IP166" s="49"/>
      <c r="IQ166" s="49"/>
      <c r="IR166" s="49"/>
      <c r="IS166" s="49"/>
      <c r="IT166" s="49"/>
      <c r="IU166" s="49"/>
      <c r="IV166" s="49"/>
      <c r="IW166" s="49"/>
      <c r="IX166" s="49"/>
      <c r="IY166" s="49"/>
      <c r="IZ166" s="49"/>
      <c r="JA166" s="49"/>
      <c r="JB166" s="49"/>
      <c r="JC166" s="49"/>
      <c r="JD166" s="49"/>
      <c r="JE166" s="49"/>
      <c r="JF166" s="49"/>
      <c r="JG166" s="49"/>
      <c r="JH166" s="49"/>
      <c r="JI166" s="49"/>
      <c r="JJ166" s="49"/>
      <c r="JK166" s="49"/>
      <c r="JL166" s="49"/>
      <c r="JM166" s="49"/>
      <c r="JN166" s="49"/>
      <c r="JO166" s="49"/>
      <c r="JP166" s="49"/>
      <c r="JQ166" s="49"/>
      <c r="JR166" s="49"/>
      <c r="JS166" s="49"/>
      <c r="JT166" s="49"/>
      <c r="JU166" s="49"/>
      <c r="JV166" s="49"/>
      <c r="JW166" s="49"/>
      <c r="JX166" s="49"/>
      <c r="JY166" s="49"/>
      <c r="JZ166" s="49"/>
      <c r="KA166" s="49"/>
      <c r="KB166" s="49"/>
      <c r="KC166" s="49"/>
      <c r="KD166" s="49"/>
      <c r="KE166" s="49"/>
      <c r="KF166" s="49"/>
      <c r="KG166" s="49"/>
      <c r="KH166" s="49"/>
      <c r="KI166" s="49"/>
      <c r="KJ166" s="49"/>
      <c r="KK166" s="49"/>
      <c r="KL166" s="49"/>
      <c r="KM166" s="49"/>
    </row>
    <row r="167" spans="1:299" s="50" customFormat="1" x14ac:dyDescent="0.25">
      <c r="A167" s="9" t="s">
        <v>133</v>
      </c>
      <c r="B167" s="8" t="s">
        <v>467</v>
      </c>
      <c r="C167" s="16"/>
      <c r="D167" s="16">
        <f>25066500+239200</f>
        <v>25305700</v>
      </c>
      <c r="E167" s="16"/>
      <c r="F167" s="16"/>
      <c r="G167" s="16">
        <f>25002500+239200</f>
        <v>25241700</v>
      </c>
      <c r="H167" s="16"/>
      <c r="I167" s="16"/>
      <c r="J167" s="16">
        <f>25011300+239200</f>
        <v>25250500</v>
      </c>
      <c r="K167" s="16"/>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49"/>
      <c r="DD167" s="49"/>
      <c r="DE167" s="49"/>
      <c r="DF167" s="49"/>
      <c r="DG167" s="49"/>
      <c r="DH167" s="49"/>
      <c r="DI167" s="49"/>
      <c r="DJ167" s="49"/>
      <c r="DK167" s="49"/>
      <c r="DL167" s="49"/>
      <c r="DM167" s="49"/>
      <c r="DN167" s="49"/>
      <c r="DO167" s="49"/>
      <c r="DP167" s="49"/>
      <c r="DQ167" s="49"/>
      <c r="DR167" s="49"/>
      <c r="DS167" s="49"/>
      <c r="DT167" s="49"/>
      <c r="DU167" s="49"/>
      <c r="DV167" s="49"/>
      <c r="DW167" s="49"/>
      <c r="DX167" s="49"/>
      <c r="DY167" s="49"/>
      <c r="DZ167" s="49"/>
      <c r="EA167" s="49"/>
      <c r="EB167" s="49"/>
      <c r="EC167" s="49"/>
      <c r="ED167" s="49"/>
      <c r="EE167" s="49"/>
      <c r="EF167" s="49"/>
      <c r="EG167" s="49"/>
      <c r="EH167" s="49"/>
      <c r="EI167" s="49"/>
      <c r="EJ167" s="49"/>
      <c r="EK167" s="49"/>
      <c r="EL167" s="49"/>
      <c r="EM167" s="49"/>
      <c r="EN167" s="49"/>
      <c r="EO167" s="49"/>
      <c r="EP167" s="49"/>
      <c r="EQ167" s="49"/>
      <c r="ER167" s="49"/>
      <c r="ES167" s="49"/>
      <c r="ET167" s="49"/>
      <c r="EU167" s="49"/>
      <c r="EV167" s="49"/>
      <c r="EW167" s="49"/>
      <c r="EX167" s="49"/>
      <c r="EY167" s="49"/>
      <c r="EZ167" s="49"/>
      <c r="FA167" s="49"/>
      <c r="FB167" s="49"/>
      <c r="FC167" s="49"/>
      <c r="FD167" s="49"/>
      <c r="FE167" s="49"/>
      <c r="FF167" s="49"/>
      <c r="FG167" s="49"/>
      <c r="FH167" s="49"/>
      <c r="FI167" s="49"/>
      <c r="FJ167" s="49"/>
      <c r="FK167" s="49"/>
      <c r="FL167" s="49"/>
      <c r="FM167" s="49"/>
      <c r="FN167" s="49"/>
      <c r="FO167" s="49"/>
      <c r="FP167" s="49"/>
      <c r="FQ167" s="49"/>
      <c r="FR167" s="49"/>
      <c r="FS167" s="49"/>
      <c r="FT167" s="49"/>
      <c r="FU167" s="49"/>
      <c r="FV167" s="49"/>
      <c r="FW167" s="49"/>
      <c r="FX167" s="49"/>
      <c r="FY167" s="49"/>
      <c r="FZ167" s="49"/>
      <c r="GA167" s="49"/>
      <c r="GB167" s="49"/>
      <c r="GC167" s="49"/>
      <c r="GD167" s="49"/>
      <c r="GE167" s="49"/>
      <c r="GF167" s="49"/>
      <c r="GG167" s="49"/>
      <c r="GH167" s="49"/>
      <c r="GI167" s="49"/>
      <c r="GJ167" s="49"/>
      <c r="GK167" s="49"/>
      <c r="GL167" s="49"/>
      <c r="GM167" s="49"/>
      <c r="GN167" s="49"/>
      <c r="GO167" s="49"/>
      <c r="GP167" s="49"/>
      <c r="GQ167" s="49"/>
      <c r="GR167" s="49"/>
      <c r="GS167" s="49"/>
      <c r="GT167" s="49"/>
      <c r="GU167" s="49"/>
      <c r="GV167" s="49"/>
      <c r="GW167" s="49"/>
      <c r="GX167" s="49"/>
      <c r="GY167" s="49"/>
      <c r="GZ167" s="49"/>
      <c r="HA167" s="49"/>
      <c r="HB167" s="49"/>
      <c r="HC167" s="49"/>
      <c r="HD167" s="49"/>
      <c r="HE167" s="49"/>
      <c r="HF167" s="49"/>
      <c r="HG167" s="49"/>
      <c r="HH167" s="49"/>
      <c r="HI167" s="49"/>
      <c r="HJ167" s="49"/>
      <c r="HK167" s="49"/>
      <c r="HL167" s="49"/>
      <c r="HM167" s="49"/>
      <c r="HN167" s="49"/>
      <c r="HO167" s="49"/>
      <c r="HP167" s="49"/>
      <c r="HQ167" s="49"/>
      <c r="HR167" s="49"/>
      <c r="HS167" s="49"/>
      <c r="HT167" s="49"/>
      <c r="HU167" s="49"/>
      <c r="HV167" s="49"/>
      <c r="HW167" s="49"/>
      <c r="HX167" s="49"/>
      <c r="HY167" s="49"/>
      <c r="HZ167" s="49"/>
      <c r="IA167" s="49"/>
      <c r="IB167" s="49"/>
      <c r="IC167" s="49"/>
      <c r="ID167" s="49"/>
      <c r="IE167" s="49"/>
      <c r="IF167" s="49"/>
      <c r="IG167" s="49"/>
      <c r="IH167" s="49"/>
      <c r="II167" s="49"/>
      <c r="IJ167" s="49"/>
      <c r="IK167" s="49"/>
      <c r="IL167" s="49"/>
      <c r="IM167" s="49"/>
      <c r="IN167" s="49"/>
      <c r="IO167" s="49"/>
      <c r="IP167" s="49"/>
      <c r="IQ167" s="49"/>
      <c r="IR167" s="49"/>
      <c r="IS167" s="49"/>
      <c r="IT167" s="49"/>
      <c r="IU167" s="49"/>
      <c r="IV167" s="49"/>
      <c r="IW167" s="49"/>
      <c r="IX167" s="49"/>
      <c r="IY167" s="49"/>
      <c r="IZ167" s="49"/>
      <c r="JA167" s="49"/>
      <c r="JB167" s="49"/>
      <c r="JC167" s="49"/>
      <c r="JD167" s="49"/>
      <c r="JE167" s="49"/>
      <c r="JF167" s="49"/>
      <c r="JG167" s="49"/>
      <c r="JH167" s="49"/>
      <c r="JI167" s="49"/>
      <c r="JJ167" s="49"/>
      <c r="JK167" s="49"/>
      <c r="JL167" s="49"/>
      <c r="JM167" s="49"/>
      <c r="JN167" s="49"/>
      <c r="JO167" s="49"/>
      <c r="JP167" s="49"/>
      <c r="JQ167" s="49"/>
      <c r="JR167" s="49"/>
      <c r="JS167" s="49"/>
      <c r="JT167" s="49"/>
      <c r="JU167" s="49"/>
      <c r="JV167" s="49"/>
      <c r="JW167" s="49"/>
      <c r="JX167" s="49"/>
      <c r="JY167" s="49"/>
      <c r="JZ167" s="49"/>
      <c r="KA167" s="49"/>
      <c r="KB167" s="49"/>
      <c r="KC167" s="49"/>
      <c r="KD167" s="49"/>
      <c r="KE167" s="49"/>
      <c r="KF167" s="49"/>
      <c r="KG167" s="49"/>
      <c r="KH167" s="49"/>
      <c r="KI167" s="49"/>
      <c r="KJ167" s="49"/>
      <c r="KK167" s="49"/>
      <c r="KL167" s="49"/>
      <c r="KM167" s="49"/>
    </row>
    <row r="168" spans="1:299" s="50" customFormat="1" ht="30.75" customHeight="1" x14ac:dyDescent="0.25">
      <c r="A168" s="29" t="s">
        <v>121</v>
      </c>
      <c r="B168" s="8" t="s">
        <v>468</v>
      </c>
      <c r="C168" s="16">
        <f>C169</f>
        <v>0</v>
      </c>
      <c r="D168" s="16">
        <f t="shared" ref="D168:K168" si="79">D169</f>
        <v>530600</v>
      </c>
      <c r="E168" s="16">
        <f t="shared" si="79"/>
        <v>0</v>
      </c>
      <c r="F168" s="16">
        <f t="shared" si="79"/>
        <v>0</v>
      </c>
      <c r="G168" s="16">
        <f t="shared" si="79"/>
        <v>530600</v>
      </c>
      <c r="H168" s="16">
        <f t="shared" si="79"/>
        <v>0</v>
      </c>
      <c r="I168" s="16">
        <f t="shared" si="79"/>
        <v>0</v>
      </c>
      <c r="J168" s="16">
        <f t="shared" si="79"/>
        <v>530600</v>
      </c>
      <c r="K168" s="16">
        <f t="shared" si="79"/>
        <v>0</v>
      </c>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9"/>
      <c r="CD168" s="49"/>
      <c r="CE168" s="49"/>
      <c r="CF168" s="49"/>
      <c r="CG168" s="49"/>
      <c r="CH168" s="49"/>
      <c r="CI168" s="49"/>
      <c r="CJ168" s="49"/>
      <c r="CK168" s="49"/>
      <c r="CL168" s="49"/>
      <c r="CM168" s="49"/>
      <c r="CN168" s="49"/>
      <c r="CO168" s="49"/>
      <c r="CP168" s="49"/>
      <c r="CQ168" s="49"/>
      <c r="CR168" s="49"/>
      <c r="CS168" s="49"/>
      <c r="CT168" s="49"/>
      <c r="CU168" s="49"/>
      <c r="CV168" s="49"/>
      <c r="CW168" s="49"/>
      <c r="CX168" s="49"/>
      <c r="CY168" s="49"/>
      <c r="CZ168" s="49"/>
      <c r="DA168" s="49"/>
      <c r="DB168" s="49"/>
      <c r="DC168" s="49"/>
      <c r="DD168" s="49"/>
      <c r="DE168" s="49"/>
      <c r="DF168" s="49"/>
      <c r="DG168" s="49"/>
      <c r="DH168" s="49"/>
      <c r="DI168" s="49"/>
      <c r="DJ168" s="49"/>
      <c r="DK168" s="49"/>
      <c r="DL168" s="49"/>
      <c r="DM168" s="49"/>
      <c r="DN168" s="49"/>
      <c r="DO168" s="49"/>
      <c r="DP168" s="49"/>
      <c r="DQ168" s="49"/>
      <c r="DR168" s="49"/>
      <c r="DS168" s="49"/>
      <c r="DT168" s="49"/>
      <c r="DU168" s="49"/>
      <c r="DV168" s="49"/>
      <c r="DW168" s="49"/>
      <c r="DX168" s="49"/>
      <c r="DY168" s="49"/>
      <c r="DZ168" s="49"/>
      <c r="EA168" s="49"/>
      <c r="EB168" s="49"/>
      <c r="EC168" s="49"/>
      <c r="ED168" s="49"/>
      <c r="EE168" s="49"/>
      <c r="EF168" s="49"/>
      <c r="EG168" s="49"/>
      <c r="EH168" s="49"/>
      <c r="EI168" s="49"/>
      <c r="EJ168" s="49"/>
      <c r="EK168" s="49"/>
      <c r="EL168" s="49"/>
      <c r="EM168" s="49"/>
      <c r="EN168" s="49"/>
      <c r="EO168" s="49"/>
      <c r="EP168" s="49"/>
      <c r="EQ168" s="49"/>
      <c r="ER168" s="49"/>
      <c r="ES168" s="49"/>
      <c r="ET168" s="49"/>
      <c r="EU168" s="49"/>
      <c r="EV168" s="49"/>
      <c r="EW168" s="49"/>
      <c r="EX168" s="49"/>
      <c r="EY168" s="49"/>
      <c r="EZ168" s="49"/>
      <c r="FA168" s="49"/>
      <c r="FB168" s="49"/>
      <c r="FC168" s="49"/>
      <c r="FD168" s="49"/>
      <c r="FE168" s="49"/>
      <c r="FF168" s="49"/>
      <c r="FG168" s="49"/>
      <c r="FH168" s="49"/>
      <c r="FI168" s="49"/>
      <c r="FJ168" s="49"/>
      <c r="FK168" s="49"/>
      <c r="FL168" s="49"/>
      <c r="FM168" s="49"/>
      <c r="FN168" s="49"/>
      <c r="FO168" s="49"/>
      <c r="FP168" s="49"/>
      <c r="FQ168" s="49"/>
      <c r="FR168" s="49"/>
      <c r="FS168" s="49"/>
      <c r="FT168" s="49"/>
      <c r="FU168" s="49"/>
      <c r="FV168" s="49"/>
      <c r="FW168" s="49"/>
      <c r="FX168" s="49"/>
      <c r="FY168" s="49"/>
      <c r="FZ168" s="49"/>
      <c r="GA168" s="49"/>
      <c r="GB168" s="49"/>
      <c r="GC168" s="49"/>
      <c r="GD168" s="49"/>
      <c r="GE168" s="49"/>
      <c r="GF168" s="49"/>
      <c r="GG168" s="49"/>
      <c r="GH168" s="49"/>
      <c r="GI168" s="49"/>
      <c r="GJ168" s="49"/>
      <c r="GK168" s="49"/>
      <c r="GL168" s="49"/>
      <c r="GM168" s="49"/>
      <c r="GN168" s="49"/>
      <c r="GO168" s="49"/>
      <c r="GP168" s="49"/>
      <c r="GQ168" s="49"/>
      <c r="GR168" s="49"/>
      <c r="GS168" s="49"/>
      <c r="GT168" s="49"/>
      <c r="GU168" s="49"/>
      <c r="GV168" s="49"/>
      <c r="GW168" s="49"/>
      <c r="GX168" s="49"/>
      <c r="GY168" s="49"/>
      <c r="GZ168" s="49"/>
      <c r="HA168" s="49"/>
      <c r="HB168" s="49"/>
      <c r="HC168" s="49"/>
      <c r="HD168" s="49"/>
      <c r="HE168" s="49"/>
      <c r="HF168" s="49"/>
      <c r="HG168" s="49"/>
      <c r="HH168" s="49"/>
      <c r="HI168" s="49"/>
      <c r="HJ168" s="49"/>
      <c r="HK168" s="49"/>
      <c r="HL168" s="49"/>
      <c r="HM168" s="49"/>
      <c r="HN168" s="49"/>
      <c r="HO168" s="49"/>
      <c r="HP168" s="49"/>
      <c r="HQ168" s="49"/>
      <c r="HR168" s="49"/>
      <c r="HS168" s="49"/>
      <c r="HT168" s="49"/>
      <c r="HU168" s="49"/>
      <c r="HV168" s="49"/>
      <c r="HW168" s="49"/>
      <c r="HX168" s="49"/>
      <c r="HY168" s="49"/>
      <c r="HZ168" s="49"/>
      <c r="IA168" s="49"/>
      <c r="IB168" s="49"/>
      <c r="IC168" s="49"/>
      <c r="ID168" s="49"/>
      <c r="IE168" s="49"/>
      <c r="IF168" s="49"/>
      <c r="IG168" s="49"/>
      <c r="IH168" s="49"/>
      <c r="II168" s="49"/>
      <c r="IJ168" s="49"/>
      <c r="IK168" s="49"/>
      <c r="IL168" s="49"/>
      <c r="IM168" s="49"/>
      <c r="IN168" s="49"/>
      <c r="IO168" s="49"/>
      <c r="IP168" s="49"/>
      <c r="IQ168" s="49"/>
      <c r="IR168" s="49"/>
      <c r="IS168" s="49"/>
      <c r="IT168" s="49"/>
      <c r="IU168" s="49"/>
      <c r="IV168" s="49"/>
      <c r="IW168" s="49"/>
      <c r="IX168" s="49"/>
      <c r="IY168" s="49"/>
      <c r="IZ168" s="49"/>
      <c r="JA168" s="49"/>
      <c r="JB168" s="49"/>
      <c r="JC168" s="49"/>
      <c r="JD168" s="49"/>
      <c r="JE168" s="49"/>
      <c r="JF168" s="49"/>
      <c r="JG168" s="49"/>
      <c r="JH168" s="49"/>
      <c r="JI168" s="49"/>
      <c r="JJ168" s="49"/>
      <c r="JK168" s="49"/>
      <c r="JL168" s="49"/>
      <c r="JM168" s="49"/>
      <c r="JN168" s="49"/>
      <c r="JO168" s="49"/>
      <c r="JP168" s="49"/>
      <c r="JQ168" s="49"/>
      <c r="JR168" s="49"/>
      <c r="JS168" s="49"/>
      <c r="JT168" s="49"/>
      <c r="JU168" s="49"/>
      <c r="JV168" s="49"/>
      <c r="JW168" s="49"/>
      <c r="JX168" s="49"/>
      <c r="JY168" s="49"/>
      <c r="JZ168" s="49"/>
      <c r="KA168" s="49"/>
      <c r="KB168" s="49"/>
      <c r="KC168" s="49"/>
      <c r="KD168" s="49"/>
      <c r="KE168" s="49"/>
      <c r="KF168" s="49"/>
      <c r="KG168" s="49"/>
      <c r="KH168" s="49"/>
      <c r="KI168" s="49"/>
      <c r="KJ168" s="49"/>
      <c r="KK168" s="49"/>
      <c r="KL168" s="49"/>
      <c r="KM168" s="49"/>
    </row>
    <row r="169" spans="1:299" s="50" customFormat="1" x14ac:dyDescent="0.25">
      <c r="A169" s="9" t="s">
        <v>133</v>
      </c>
      <c r="B169" s="8" t="s">
        <v>468</v>
      </c>
      <c r="C169" s="16"/>
      <c r="D169" s="16">
        <v>530600</v>
      </c>
      <c r="E169" s="16"/>
      <c r="F169" s="16"/>
      <c r="G169" s="16">
        <v>530600</v>
      </c>
      <c r="H169" s="16"/>
      <c r="I169" s="16"/>
      <c r="J169" s="16">
        <v>530600</v>
      </c>
      <c r="K169" s="16"/>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c r="CR169" s="49"/>
      <c r="CS169" s="49"/>
      <c r="CT169" s="49"/>
      <c r="CU169" s="49"/>
      <c r="CV169" s="49"/>
      <c r="CW169" s="49"/>
      <c r="CX169" s="49"/>
      <c r="CY169" s="49"/>
      <c r="CZ169" s="49"/>
      <c r="DA169" s="49"/>
      <c r="DB169" s="49"/>
      <c r="DC169" s="49"/>
      <c r="DD169" s="49"/>
      <c r="DE169" s="49"/>
      <c r="DF169" s="49"/>
      <c r="DG169" s="49"/>
      <c r="DH169" s="49"/>
      <c r="DI169" s="49"/>
      <c r="DJ169" s="49"/>
      <c r="DK169" s="49"/>
      <c r="DL169" s="49"/>
      <c r="DM169" s="49"/>
      <c r="DN169" s="49"/>
      <c r="DO169" s="49"/>
      <c r="DP169" s="49"/>
      <c r="DQ169" s="49"/>
      <c r="DR169" s="49"/>
      <c r="DS169" s="49"/>
      <c r="DT169" s="49"/>
      <c r="DU169" s="49"/>
      <c r="DV169" s="49"/>
      <c r="DW169" s="49"/>
      <c r="DX169" s="49"/>
      <c r="DY169" s="49"/>
      <c r="DZ169" s="49"/>
      <c r="EA169" s="49"/>
      <c r="EB169" s="49"/>
      <c r="EC169" s="49"/>
      <c r="ED169" s="49"/>
      <c r="EE169" s="49"/>
      <c r="EF169" s="49"/>
      <c r="EG169" s="49"/>
      <c r="EH169" s="49"/>
      <c r="EI169" s="49"/>
      <c r="EJ169" s="49"/>
      <c r="EK169" s="49"/>
      <c r="EL169" s="49"/>
      <c r="EM169" s="49"/>
      <c r="EN169" s="49"/>
      <c r="EO169" s="49"/>
      <c r="EP169" s="49"/>
      <c r="EQ169" s="49"/>
      <c r="ER169" s="49"/>
      <c r="ES169" s="49"/>
      <c r="ET169" s="49"/>
      <c r="EU169" s="49"/>
      <c r="EV169" s="49"/>
      <c r="EW169" s="49"/>
      <c r="EX169" s="49"/>
      <c r="EY169" s="49"/>
      <c r="EZ169" s="49"/>
      <c r="FA169" s="49"/>
      <c r="FB169" s="49"/>
      <c r="FC169" s="49"/>
      <c r="FD169" s="49"/>
      <c r="FE169" s="49"/>
      <c r="FF169" s="49"/>
      <c r="FG169" s="49"/>
      <c r="FH169" s="49"/>
      <c r="FI169" s="49"/>
      <c r="FJ169" s="49"/>
      <c r="FK169" s="49"/>
      <c r="FL169" s="49"/>
      <c r="FM169" s="49"/>
      <c r="FN169" s="49"/>
      <c r="FO169" s="49"/>
      <c r="FP169" s="49"/>
      <c r="FQ169" s="49"/>
      <c r="FR169" s="49"/>
      <c r="FS169" s="49"/>
      <c r="FT169" s="49"/>
      <c r="FU169" s="49"/>
      <c r="FV169" s="49"/>
      <c r="FW169" s="49"/>
      <c r="FX169" s="49"/>
      <c r="FY169" s="49"/>
      <c r="FZ169" s="49"/>
      <c r="GA169" s="49"/>
      <c r="GB169" s="49"/>
      <c r="GC169" s="49"/>
      <c r="GD169" s="49"/>
      <c r="GE169" s="49"/>
      <c r="GF169" s="49"/>
      <c r="GG169" s="49"/>
      <c r="GH169" s="49"/>
      <c r="GI169" s="49"/>
      <c r="GJ169" s="49"/>
      <c r="GK169" s="49"/>
      <c r="GL169" s="49"/>
      <c r="GM169" s="49"/>
      <c r="GN169" s="49"/>
      <c r="GO169" s="49"/>
      <c r="GP169" s="49"/>
      <c r="GQ169" s="49"/>
      <c r="GR169" s="49"/>
      <c r="GS169" s="49"/>
      <c r="GT169" s="49"/>
      <c r="GU169" s="49"/>
      <c r="GV169" s="49"/>
      <c r="GW169" s="49"/>
      <c r="GX169" s="49"/>
      <c r="GY169" s="49"/>
      <c r="GZ169" s="49"/>
      <c r="HA169" s="49"/>
      <c r="HB169" s="49"/>
      <c r="HC169" s="49"/>
      <c r="HD169" s="49"/>
      <c r="HE169" s="49"/>
      <c r="HF169" s="49"/>
      <c r="HG169" s="49"/>
      <c r="HH169" s="49"/>
      <c r="HI169" s="49"/>
      <c r="HJ169" s="49"/>
      <c r="HK169" s="49"/>
      <c r="HL169" s="49"/>
      <c r="HM169" s="49"/>
      <c r="HN169" s="49"/>
      <c r="HO169" s="49"/>
      <c r="HP169" s="49"/>
      <c r="HQ169" s="49"/>
      <c r="HR169" s="49"/>
      <c r="HS169" s="49"/>
      <c r="HT169" s="49"/>
      <c r="HU169" s="49"/>
      <c r="HV169" s="49"/>
      <c r="HW169" s="49"/>
      <c r="HX169" s="49"/>
      <c r="HY169" s="49"/>
      <c r="HZ169" s="49"/>
      <c r="IA169" s="49"/>
      <c r="IB169" s="49"/>
      <c r="IC169" s="49"/>
      <c r="ID169" s="49"/>
      <c r="IE169" s="49"/>
      <c r="IF169" s="49"/>
      <c r="IG169" s="49"/>
      <c r="IH169" s="49"/>
      <c r="II169" s="49"/>
      <c r="IJ169" s="49"/>
      <c r="IK169" s="49"/>
      <c r="IL169" s="49"/>
      <c r="IM169" s="49"/>
      <c r="IN169" s="49"/>
      <c r="IO169" s="49"/>
      <c r="IP169" s="49"/>
      <c r="IQ169" s="49"/>
      <c r="IR169" s="49"/>
      <c r="IS169" s="49"/>
      <c r="IT169" s="49"/>
      <c r="IU169" s="49"/>
      <c r="IV169" s="49"/>
      <c r="IW169" s="49"/>
      <c r="IX169" s="49"/>
      <c r="IY169" s="49"/>
      <c r="IZ169" s="49"/>
      <c r="JA169" s="49"/>
      <c r="JB169" s="49"/>
      <c r="JC169" s="49"/>
      <c r="JD169" s="49"/>
      <c r="JE169" s="49"/>
      <c r="JF169" s="49"/>
      <c r="JG169" s="49"/>
      <c r="JH169" s="49"/>
      <c r="JI169" s="49"/>
      <c r="JJ169" s="49"/>
      <c r="JK169" s="49"/>
      <c r="JL169" s="49"/>
      <c r="JM169" s="49"/>
      <c r="JN169" s="49"/>
      <c r="JO169" s="49"/>
      <c r="JP169" s="49"/>
      <c r="JQ169" s="49"/>
      <c r="JR169" s="49"/>
      <c r="JS169" s="49"/>
      <c r="JT169" s="49"/>
      <c r="JU169" s="49"/>
      <c r="JV169" s="49"/>
      <c r="JW169" s="49"/>
      <c r="JX169" s="49"/>
      <c r="JY169" s="49"/>
      <c r="JZ169" s="49"/>
      <c r="KA169" s="49"/>
      <c r="KB169" s="49"/>
      <c r="KC169" s="49"/>
      <c r="KD169" s="49"/>
      <c r="KE169" s="49"/>
      <c r="KF169" s="49"/>
      <c r="KG169" s="49"/>
      <c r="KH169" s="49"/>
      <c r="KI169" s="49"/>
      <c r="KJ169" s="49"/>
      <c r="KK169" s="49"/>
      <c r="KL169" s="49"/>
      <c r="KM169" s="49"/>
    </row>
    <row r="170" spans="1:299" s="50" customFormat="1" ht="22.5" customHeight="1" x14ac:dyDescent="0.25">
      <c r="A170" s="148" t="s">
        <v>772</v>
      </c>
      <c r="B170" s="149" t="s">
        <v>208</v>
      </c>
      <c r="C170" s="150">
        <f>C171</f>
        <v>0</v>
      </c>
      <c r="D170" s="150">
        <f t="shared" ref="D170:K170" si="80">D171</f>
        <v>2089049</v>
      </c>
      <c r="E170" s="150">
        <f t="shared" si="80"/>
        <v>2089049</v>
      </c>
      <c r="F170" s="150">
        <f t="shared" si="80"/>
        <v>0</v>
      </c>
      <c r="G170" s="150">
        <f t="shared" si="80"/>
        <v>2089049</v>
      </c>
      <c r="H170" s="150">
        <f t="shared" si="80"/>
        <v>2089049</v>
      </c>
      <c r="I170" s="150">
        <f t="shared" si="80"/>
        <v>0</v>
      </c>
      <c r="J170" s="150">
        <f t="shared" si="80"/>
        <v>2089049</v>
      </c>
      <c r="K170" s="150">
        <f t="shared" si="80"/>
        <v>2089049</v>
      </c>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c r="CR170" s="49"/>
      <c r="CS170" s="49"/>
      <c r="CT170" s="49"/>
      <c r="CU170" s="49"/>
      <c r="CV170" s="49"/>
      <c r="CW170" s="49"/>
      <c r="CX170" s="49"/>
      <c r="CY170" s="49"/>
      <c r="CZ170" s="49"/>
      <c r="DA170" s="49"/>
      <c r="DB170" s="49"/>
      <c r="DC170" s="49"/>
      <c r="DD170" s="49"/>
      <c r="DE170" s="49"/>
      <c r="DF170" s="49"/>
      <c r="DG170" s="49"/>
      <c r="DH170" s="49"/>
      <c r="DI170" s="49"/>
      <c r="DJ170" s="49"/>
      <c r="DK170" s="49"/>
      <c r="DL170" s="49"/>
      <c r="DM170" s="49"/>
      <c r="DN170" s="49"/>
      <c r="DO170" s="49"/>
      <c r="DP170" s="49"/>
      <c r="DQ170" s="49"/>
      <c r="DR170" s="49"/>
      <c r="DS170" s="49"/>
      <c r="DT170" s="49"/>
      <c r="DU170" s="49"/>
      <c r="DV170" s="49"/>
      <c r="DW170" s="49"/>
      <c r="DX170" s="49"/>
      <c r="DY170" s="49"/>
      <c r="DZ170" s="49"/>
      <c r="EA170" s="49"/>
      <c r="EB170" s="49"/>
      <c r="EC170" s="49"/>
      <c r="ED170" s="49"/>
      <c r="EE170" s="49"/>
      <c r="EF170" s="49"/>
      <c r="EG170" s="49"/>
      <c r="EH170" s="49"/>
      <c r="EI170" s="49"/>
      <c r="EJ170" s="49"/>
      <c r="EK170" s="49"/>
      <c r="EL170" s="49"/>
      <c r="EM170" s="49"/>
      <c r="EN170" s="49"/>
      <c r="EO170" s="49"/>
      <c r="EP170" s="49"/>
      <c r="EQ170" s="49"/>
      <c r="ER170" s="49"/>
      <c r="ES170" s="49"/>
      <c r="ET170" s="49"/>
      <c r="EU170" s="49"/>
      <c r="EV170" s="49"/>
      <c r="EW170" s="49"/>
      <c r="EX170" s="49"/>
      <c r="EY170" s="49"/>
      <c r="EZ170" s="49"/>
      <c r="FA170" s="49"/>
      <c r="FB170" s="49"/>
      <c r="FC170" s="49"/>
      <c r="FD170" s="49"/>
      <c r="FE170" s="49"/>
      <c r="FF170" s="49"/>
      <c r="FG170" s="49"/>
      <c r="FH170" s="49"/>
      <c r="FI170" s="49"/>
      <c r="FJ170" s="49"/>
      <c r="FK170" s="49"/>
      <c r="FL170" s="49"/>
      <c r="FM170" s="49"/>
      <c r="FN170" s="49"/>
      <c r="FO170" s="49"/>
      <c r="FP170" s="49"/>
      <c r="FQ170" s="49"/>
      <c r="FR170" s="49"/>
      <c r="FS170" s="49"/>
      <c r="FT170" s="49"/>
      <c r="FU170" s="49"/>
      <c r="FV170" s="49"/>
      <c r="FW170" s="49"/>
      <c r="FX170" s="49"/>
      <c r="FY170" s="49"/>
      <c r="FZ170" s="49"/>
      <c r="GA170" s="49"/>
      <c r="GB170" s="49"/>
      <c r="GC170" s="49"/>
      <c r="GD170" s="49"/>
      <c r="GE170" s="49"/>
      <c r="GF170" s="49"/>
      <c r="GG170" s="49"/>
      <c r="GH170" s="49"/>
      <c r="GI170" s="49"/>
      <c r="GJ170" s="49"/>
      <c r="GK170" s="49"/>
      <c r="GL170" s="49"/>
      <c r="GM170" s="49"/>
      <c r="GN170" s="49"/>
      <c r="GO170" s="49"/>
      <c r="GP170" s="49"/>
      <c r="GQ170" s="49"/>
      <c r="GR170" s="49"/>
      <c r="GS170" s="49"/>
      <c r="GT170" s="49"/>
      <c r="GU170" s="49"/>
      <c r="GV170" s="49"/>
      <c r="GW170" s="49"/>
      <c r="GX170" s="49"/>
      <c r="GY170" s="49"/>
      <c r="GZ170" s="49"/>
      <c r="HA170" s="49"/>
      <c r="HB170" s="49"/>
      <c r="HC170" s="49"/>
      <c r="HD170" s="49"/>
      <c r="HE170" s="49"/>
      <c r="HF170" s="49"/>
      <c r="HG170" s="49"/>
      <c r="HH170" s="49"/>
      <c r="HI170" s="49"/>
      <c r="HJ170" s="49"/>
      <c r="HK170" s="49"/>
      <c r="HL170" s="49"/>
      <c r="HM170" s="49"/>
      <c r="HN170" s="49"/>
      <c r="HO170" s="49"/>
      <c r="HP170" s="49"/>
      <c r="HQ170" s="49"/>
      <c r="HR170" s="49"/>
      <c r="HS170" s="49"/>
      <c r="HT170" s="49"/>
      <c r="HU170" s="49"/>
      <c r="HV170" s="49"/>
      <c r="HW170" s="49"/>
      <c r="HX170" s="49"/>
      <c r="HY170" s="49"/>
      <c r="HZ170" s="49"/>
      <c r="IA170" s="49"/>
      <c r="IB170" s="49"/>
      <c r="IC170" s="49"/>
      <c r="ID170" s="49"/>
      <c r="IE170" s="49"/>
      <c r="IF170" s="49"/>
      <c r="IG170" s="49"/>
      <c r="IH170" s="49"/>
      <c r="II170" s="49"/>
      <c r="IJ170" s="49"/>
      <c r="IK170" s="49"/>
      <c r="IL170" s="49"/>
      <c r="IM170" s="49"/>
      <c r="IN170" s="49"/>
      <c r="IO170" s="49"/>
      <c r="IP170" s="49"/>
      <c r="IQ170" s="49"/>
      <c r="IR170" s="49"/>
      <c r="IS170" s="49"/>
      <c r="IT170" s="49"/>
      <c r="IU170" s="49"/>
      <c r="IV170" s="49"/>
      <c r="IW170" s="49"/>
      <c r="IX170" s="49"/>
      <c r="IY170" s="49"/>
      <c r="IZ170" s="49"/>
      <c r="JA170" s="49"/>
      <c r="JB170" s="49"/>
      <c r="JC170" s="49"/>
      <c r="JD170" s="49"/>
      <c r="JE170" s="49"/>
      <c r="JF170" s="49"/>
      <c r="JG170" s="49"/>
      <c r="JH170" s="49"/>
      <c r="JI170" s="49"/>
      <c r="JJ170" s="49"/>
      <c r="JK170" s="49"/>
      <c r="JL170" s="49"/>
      <c r="JM170" s="49"/>
      <c r="JN170" s="49"/>
      <c r="JO170" s="49"/>
      <c r="JP170" s="49"/>
      <c r="JQ170" s="49"/>
      <c r="JR170" s="49"/>
      <c r="JS170" s="49"/>
      <c r="JT170" s="49"/>
      <c r="JU170" s="49"/>
      <c r="JV170" s="49"/>
      <c r="JW170" s="49"/>
      <c r="JX170" s="49"/>
      <c r="JY170" s="49"/>
      <c r="JZ170" s="49"/>
      <c r="KA170" s="49"/>
      <c r="KB170" s="49"/>
      <c r="KC170" s="49"/>
      <c r="KD170" s="49"/>
      <c r="KE170" s="49"/>
      <c r="KF170" s="49"/>
      <c r="KG170" s="49"/>
      <c r="KH170" s="49"/>
      <c r="KI170" s="49"/>
      <c r="KJ170" s="49"/>
      <c r="KK170" s="49"/>
      <c r="KL170" s="49"/>
      <c r="KM170" s="49"/>
    </row>
    <row r="171" spans="1:299" s="50" customFormat="1" ht="66.75" customHeight="1" x14ac:dyDescent="0.25">
      <c r="A171" s="130" t="s">
        <v>272</v>
      </c>
      <c r="B171" s="122" t="s">
        <v>271</v>
      </c>
      <c r="C171" s="16">
        <f>C172</f>
        <v>0</v>
      </c>
      <c r="D171" s="16">
        <f t="shared" ref="D171:K171" si="81">D172</f>
        <v>2089049</v>
      </c>
      <c r="E171" s="16">
        <f t="shared" si="81"/>
        <v>2089049</v>
      </c>
      <c r="F171" s="16">
        <f t="shared" si="81"/>
        <v>0</v>
      </c>
      <c r="G171" s="16">
        <f t="shared" si="81"/>
        <v>2089049</v>
      </c>
      <c r="H171" s="16">
        <f t="shared" si="81"/>
        <v>2089049</v>
      </c>
      <c r="I171" s="16">
        <f t="shared" si="81"/>
        <v>0</v>
      </c>
      <c r="J171" s="16">
        <f t="shared" si="81"/>
        <v>2089049</v>
      </c>
      <c r="K171" s="16">
        <f t="shared" si="81"/>
        <v>2089049</v>
      </c>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9"/>
      <c r="DI171" s="49"/>
      <c r="DJ171" s="49"/>
      <c r="DK171" s="49"/>
      <c r="DL171" s="49"/>
      <c r="DM171" s="49"/>
      <c r="DN171" s="49"/>
      <c r="DO171" s="49"/>
      <c r="DP171" s="49"/>
      <c r="DQ171" s="49"/>
      <c r="DR171" s="49"/>
      <c r="DS171" s="49"/>
      <c r="DT171" s="49"/>
      <c r="DU171" s="49"/>
      <c r="DV171" s="49"/>
      <c r="DW171" s="49"/>
      <c r="DX171" s="49"/>
      <c r="DY171" s="49"/>
      <c r="DZ171" s="49"/>
      <c r="EA171" s="49"/>
      <c r="EB171" s="49"/>
      <c r="EC171" s="49"/>
      <c r="ED171" s="49"/>
      <c r="EE171" s="49"/>
      <c r="EF171" s="49"/>
      <c r="EG171" s="49"/>
      <c r="EH171" s="49"/>
      <c r="EI171" s="49"/>
      <c r="EJ171" s="49"/>
      <c r="EK171" s="49"/>
      <c r="EL171" s="49"/>
      <c r="EM171" s="49"/>
      <c r="EN171" s="49"/>
      <c r="EO171" s="49"/>
      <c r="EP171" s="49"/>
      <c r="EQ171" s="49"/>
      <c r="ER171" s="49"/>
      <c r="ES171" s="49"/>
      <c r="ET171" s="49"/>
      <c r="EU171" s="49"/>
      <c r="EV171" s="49"/>
      <c r="EW171" s="49"/>
      <c r="EX171" s="49"/>
      <c r="EY171" s="49"/>
      <c r="EZ171" s="49"/>
      <c r="FA171" s="49"/>
      <c r="FB171" s="49"/>
      <c r="FC171" s="49"/>
      <c r="FD171" s="49"/>
      <c r="FE171" s="49"/>
      <c r="FF171" s="49"/>
      <c r="FG171" s="49"/>
      <c r="FH171" s="49"/>
      <c r="FI171" s="49"/>
      <c r="FJ171" s="49"/>
      <c r="FK171" s="49"/>
      <c r="FL171" s="49"/>
      <c r="FM171" s="49"/>
      <c r="FN171" s="49"/>
      <c r="FO171" s="49"/>
      <c r="FP171" s="49"/>
      <c r="FQ171" s="49"/>
      <c r="FR171" s="49"/>
      <c r="FS171" s="49"/>
      <c r="FT171" s="49"/>
      <c r="FU171" s="49"/>
      <c r="FV171" s="49"/>
      <c r="FW171" s="49"/>
      <c r="FX171" s="49"/>
      <c r="FY171" s="49"/>
      <c r="FZ171" s="49"/>
      <c r="GA171" s="49"/>
      <c r="GB171" s="49"/>
      <c r="GC171" s="49"/>
      <c r="GD171" s="49"/>
      <c r="GE171" s="49"/>
      <c r="GF171" s="49"/>
      <c r="GG171" s="49"/>
      <c r="GH171" s="49"/>
      <c r="GI171" s="49"/>
      <c r="GJ171" s="49"/>
      <c r="GK171" s="49"/>
      <c r="GL171" s="49"/>
      <c r="GM171" s="49"/>
      <c r="GN171" s="49"/>
      <c r="GO171" s="49"/>
      <c r="GP171" s="49"/>
      <c r="GQ171" s="49"/>
      <c r="GR171" s="49"/>
      <c r="GS171" s="49"/>
      <c r="GT171" s="49"/>
      <c r="GU171" s="49"/>
      <c r="GV171" s="49"/>
      <c r="GW171" s="49"/>
      <c r="GX171" s="49"/>
      <c r="GY171" s="49"/>
      <c r="GZ171" s="49"/>
      <c r="HA171" s="49"/>
      <c r="HB171" s="49"/>
      <c r="HC171" s="49"/>
      <c r="HD171" s="49"/>
      <c r="HE171" s="49"/>
      <c r="HF171" s="49"/>
      <c r="HG171" s="49"/>
      <c r="HH171" s="49"/>
      <c r="HI171" s="49"/>
      <c r="HJ171" s="49"/>
      <c r="HK171" s="49"/>
      <c r="HL171" s="49"/>
      <c r="HM171" s="49"/>
      <c r="HN171" s="49"/>
      <c r="HO171" s="49"/>
      <c r="HP171" s="49"/>
      <c r="HQ171" s="49"/>
      <c r="HR171" s="49"/>
      <c r="HS171" s="49"/>
      <c r="HT171" s="49"/>
      <c r="HU171" s="49"/>
      <c r="HV171" s="49"/>
      <c r="HW171" s="49"/>
      <c r="HX171" s="49"/>
      <c r="HY171" s="49"/>
      <c r="HZ171" s="49"/>
      <c r="IA171" s="49"/>
      <c r="IB171" s="49"/>
      <c r="IC171" s="49"/>
      <c r="ID171" s="49"/>
      <c r="IE171" s="49"/>
      <c r="IF171" s="49"/>
      <c r="IG171" s="49"/>
      <c r="IH171" s="49"/>
      <c r="II171" s="49"/>
      <c r="IJ171" s="49"/>
      <c r="IK171" s="49"/>
      <c r="IL171" s="49"/>
      <c r="IM171" s="49"/>
      <c r="IN171" s="49"/>
      <c r="IO171" s="49"/>
      <c r="IP171" s="49"/>
      <c r="IQ171" s="49"/>
      <c r="IR171" s="49"/>
      <c r="IS171" s="49"/>
      <c r="IT171" s="49"/>
      <c r="IU171" s="49"/>
      <c r="IV171" s="49"/>
      <c r="IW171" s="49"/>
      <c r="IX171" s="49"/>
      <c r="IY171" s="49"/>
      <c r="IZ171" s="49"/>
      <c r="JA171" s="49"/>
      <c r="JB171" s="49"/>
      <c r="JC171" s="49"/>
      <c r="JD171" s="49"/>
      <c r="JE171" s="49"/>
      <c r="JF171" s="49"/>
      <c r="JG171" s="49"/>
      <c r="JH171" s="49"/>
      <c r="JI171" s="49"/>
      <c r="JJ171" s="49"/>
      <c r="JK171" s="49"/>
      <c r="JL171" s="49"/>
      <c r="JM171" s="49"/>
      <c r="JN171" s="49"/>
      <c r="JO171" s="49"/>
      <c r="JP171" s="49"/>
      <c r="JQ171" s="49"/>
      <c r="JR171" s="49"/>
      <c r="JS171" s="49"/>
      <c r="JT171" s="49"/>
      <c r="JU171" s="49"/>
      <c r="JV171" s="49"/>
      <c r="JW171" s="49"/>
      <c r="JX171" s="49"/>
      <c r="JY171" s="49"/>
      <c r="JZ171" s="49"/>
      <c r="KA171" s="49"/>
      <c r="KB171" s="49"/>
      <c r="KC171" s="49"/>
      <c r="KD171" s="49"/>
      <c r="KE171" s="49"/>
      <c r="KF171" s="49"/>
      <c r="KG171" s="49"/>
      <c r="KH171" s="49"/>
      <c r="KI171" s="49"/>
      <c r="KJ171" s="49"/>
      <c r="KK171" s="49"/>
      <c r="KL171" s="49"/>
      <c r="KM171" s="49"/>
    </row>
    <row r="172" spans="1:299" s="50" customFormat="1" x14ac:dyDescent="0.25">
      <c r="A172" s="9" t="s">
        <v>133</v>
      </c>
      <c r="B172" s="122"/>
      <c r="C172" s="16"/>
      <c r="D172" s="16">
        <v>2089049</v>
      </c>
      <c r="E172" s="16">
        <f>SUM(C172:D172)</f>
        <v>2089049</v>
      </c>
      <c r="F172" s="16"/>
      <c r="G172" s="16">
        <v>2089049</v>
      </c>
      <c r="H172" s="16">
        <f>SUM(F172:G172)</f>
        <v>2089049</v>
      </c>
      <c r="I172" s="16"/>
      <c r="J172" s="16">
        <v>2089049</v>
      </c>
      <c r="K172" s="16">
        <f>SUM(I172:J172)</f>
        <v>2089049</v>
      </c>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c r="CR172" s="49"/>
      <c r="CS172" s="49"/>
      <c r="CT172" s="49"/>
      <c r="CU172" s="49"/>
      <c r="CV172" s="49"/>
      <c r="CW172" s="49"/>
      <c r="CX172" s="49"/>
      <c r="CY172" s="49"/>
      <c r="CZ172" s="49"/>
      <c r="DA172" s="49"/>
      <c r="DB172" s="49"/>
      <c r="DC172" s="49"/>
      <c r="DD172" s="49"/>
      <c r="DE172" s="49"/>
      <c r="DF172" s="49"/>
      <c r="DG172" s="49"/>
      <c r="DH172" s="49"/>
      <c r="DI172" s="49"/>
      <c r="DJ172" s="49"/>
      <c r="DK172" s="49"/>
      <c r="DL172" s="49"/>
      <c r="DM172" s="49"/>
      <c r="DN172" s="49"/>
      <c r="DO172" s="49"/>
      <c r="DP172" s="49"/>
      <c r="DQ172" s="49"/>
      <c r="DR172" s="49"/>
      <c r="DS172" s="49"/>
      <c r="DT172" s="49"/>
      <c r="DU172" s="49"/>
      <c r="DV172" s="49"/>
      <c r="DW172" s="49"/>
      <c r="DX172" s="49"/>
      <c r="DY172" s="49"/>
      <c r="DZ172" s="49"/>
      <c r="EA172" s="49"/>
      <c r="EB172" s="49"/>
      <c r="EC172" s="49"/>
      <c r="ED172" s="49"/>
      <c r="EE172" s="49"/>
      <c r="EF172" s="49"/>
      <c r="EG172" s="49"/>
      <c r="EH172" s="49"/>
      <c r="EI172" s="49"/>
      <c r="EJ172" s="49"/>
      <c r="EK172" s="49"/>
      <c r="EL172" s="49"/>
      <c r="EM172" s="49"/>
      <c r="EN172" s="49"/>
      <c r="EO172" s="49"/>
      <c r="EP172" s="49"/>
      <c r="EQ172" s="49"/>
      <c r="ER172" s="49"/>
      <c r="ES172" s="49"/>
      <c r="ET172" s="49"/>
      <c r="EU172" s="49"/>
      <c r="EV172" s="49"/>
      <c r="EW172" s="49"/>
      <c r="EX172" s="49"/>
      <c r="EY172" s="49"/>
      <c r="EZ172" s="49"/>
      <c r="FA172" s="49"/>
      <c r="FB172" s="49"/>
      <c r="FC172" s="49"/>
      <c r="FD172" s="49"/>
      <c r="FE172" s="49"/>
      <c r="FF172" s="49"/>
      <c r="FG172" s="49"/>
      <c r="FH172" s="49"/>
      <c r="FI172" s="49"/>
      <c r="FJ172" s="49"/>
      <c r="FK172" s="49"/>
      <c r="FL172" s="49"/>
      <c r="FM172" s="49"/>
      <c r="FN172" s="49"/>
      <c r="FO172" s="49"/>
      <c r="FP172" s="49"/>
      <c r="FQ172" s="49"/>
      <c r="FR172" s="49"/>
      <c r="FS172" s="49"/>
      <c r="FT172" s="49"/>
      <c r="FU172" s="49"/>
      <c r="FV172" s="49"/>
      <c r="FW172" s="49"/>
      <c r="FX172" s="49"/>
      <c r="FY172" s="49"/>
      <c r="FZ172" s="49"/>
      <c r="GA172" s="49"/>
      <c r="GB172" s="49"/>
      <c r="GC172" s="49"/>
      <c r="GD172" s="49"/>
      <c r="GE172" s="49"/>
      <c r="GF172" s="49"/>
      <c r="GG172" s="49"/>
      <c r="GH172" s="49"/>
      <c r="GI172" s="49"/>
      <c r="GJ172" s="49"/>
      <c r="GK172" s="49"/>
      <c r="GL172" s="49"/>
      <c r="GM172" s="49"/>
      <c r="GN172" s="49"/>
      <c r="GO172" s="49"/>
      <c r="GP172" s="49"/>
      <c r="GQ172" s="49"/>
      <c r="GR172" s="49"/>
      <c r="GS172" s="49"/>
      <c r="GT172" s="49"/>
      <c r="GU172" s="49"/>
      <c r="GV172" s="49"/>
      <c r="GW172" s="49"/>
      <c r="GX172" s="49"/>
      <c r="GY172" s="49"/>
      <c r="GZ172" s="49"/>
      <c r="HA172" s="49"/>
      <c r="HB172" s="49"/>
      <c r="HC172" s="49"/>
      <c r="HD172" s="49"/>
      <c r="HE172" s="49"/>
      <c r="HF172" s="49"/>
      <c r="HG172" s="49"/>
      <c r="HH172" s="49"/>
      <c r="HI172" s="49"/>
      <c r="HJ172" s="49"/>
      <c r="HK172" s="49"/>
      <c r="HL172" s="49"/>
      <c r="HM172" s="49"/>
      <c r="HN172" s="49"/>
      <c r="HO172" s="49"/>
      <c r="HP172" s="49"/>
      <c r="HQ172" s="49"/>
      <c r="HR172" s="49"/>
      <c r="HS172" s="49"/>
      <c r="HT172" s="49"/>
      <c r="HU172" s="49"/>
      <c r="HV172" s="49"/>
      <c r="HW172" s="49"/>
      <c r="HX172" s="49"/>
      <c r="HY172" s="49"/>
      <c r="HZ172" s="49"/>
      <c r="IA172" s="49"/>
      <c r="IB172" s="49"/>
      <c r="IC172" s="49"/>
      <c r="ID172" s="49"/>
      <c r="IE172" s="49"/>
      <c r="IF172" s="49"/>
      <c r="IG172" s="49"/>
      <c r="IH172" s="49"/>
      <c r="II172" s="49"/>
      <c r="IJ172" s="49"/>
      <c r="IK172" s="49"/>
      <c r="IL172" s="49"/>
      <c r="IM172" s="49"/>
      <c r="IN172" s="49"/>
      <c r="IO172" s="49"/>
      <c r="IP172" s="49"/>
      <c r="IQ172" s="49"/>
      <c r="IR172" s="49"/>
      <c r="IS172" s="49"/>
      <c r="IT172" s="49"/>
      <c r="IU172" s="49"/>
      <c r="IV172" s="49"/>
      <c r="IW172" s="49"/>
      <c r="IX172" s="49"/>
      <c r="IY172" s="49"/>
      <c r="IZ172" s="49"/>
      <c r="JA172" s="49"/>
      <c r="JB172" s="49"/>
      <c r="JC172" s="49"/>
      <c r="JD172" s="49"/>
      <c r="JE172" s="49"/>
      <c r="JF172" s="49"/>
      <c r="JG172" s="49"/>
      <c r="JH172" s="49"/>
      <c r="JI172" s="49"/>
      <c r="JJ172" s="49"/>
      <c r="JK172" s="49"/>
      <c r="JL172" s="49"/>
      <c r="JM172" s="49"/>
      <c r="JN172" s="49"/>
      <c r="JO172" s="49"/>
      <c r="JP172" s="49"/>
      <c r="JQ172" s="49"/>
      <c r="JR172" s="49"/>
      <c r="JS172" s="49"/>
      <c r="JT172" s="49"/>
      <c r="JU172" s="49"/>
      <c r="JV172" s="49"/>
      <c r="JW172" s="49"/>
      <c r="JX172" s="49"/>
      <c r="JY172" s="49"/>
      <c r="JZ172" s="49"/>
      <c r="KA172" s="49"/>
      <c r="KB172" s="49"/>
      <c r="KC172" s="49"/>
      <c r="KD172" s="49"/>
      <c r="KE172" s="49"/>
      <c r="KF172" s="49"/>
      <c r="KG172" s="49"/>
      <c r="KH172" s="49"/>
      <c r="KI172" s="49"/>
      <c r="KJ172" s="49"/>
      <c r="KK172" s="49"/>
      <c r="KL172" s="49"/>
      <c r="KM172" s="49"/>
    </row>
    <row r="173" spans="1:299" s="91" customFormat="1" ht="31.5" x14ac:dyDescent="0.25">
      <c r="A173" s="5" t="s">
        <v>213</v>
      </c>
      <c r="B173" s="6" t="s">
        <v>16</v>
      </c>
      <c r="C173" s="53">
        <f t="shared" ref="C173:K173" si="82">C174+C195+C203</f>
        <v>425095356</v>
      </c>
      <c r="D173" s="53">
        <f t="shared" si="82"/>
        <v>593433504</v>
      </c>
      <c r="E173" s="53">
        <f t="shared" si="82"/>
        <v>1018528860</v>
      </c>
      <c r="F173" s="53">
        <f t="shared" si="82"/>
        <v>425187456</v>
      </c>
      <c r="G173" s="53">
        <f t="shared" si="82"/>
        <v>590485021</v>
      </c>
      <c r="H173" s="53">
        <f t="shared" si="82"/>
        <v>1015672477</v>
      </c>
      <c r="I173" s="53">
        <f t="shared" si="82"/>
        <v>6472556</v>
      </c>
      <c r="J173" s="53">
        <f t="shared" si="82"/>
        <v>588819841</v>
      </c>
      <c r="K173" s="53">
        <f t="shared" si="82"/>
        <v>595292397</v>
      </c>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BD173" s="90"/>
      <c r="BE173" s="90"/>
      <c r="BF173" s="90"/>
      <c r="BG173" s="90"/>
      <c r="BH173" s="90"/>
      <c r="BI173" s="90"/>
      <c r="BJ173" s="90"/>
      <c r="BK173" s="90"/>
      <c r="BL173" s="90"/>
      <c r="BM173" s="90"/>
      <c r="BN173" s="90"/>
      <c r="BO173" s="90"/>
      <c r="BP173" s="90"/>
      <c r="BQ173" s="90"/>
      <c r="BR173" s="90"/>
      <c r="BS173" s="90"/>
      <c r="BT173" s="90"/>
      <c r="BU173" s="90"/>
      <c r="BV173" s="90"/>
      <c r="BW173" s="90"/>
      <c r="BX173" s="90"/>
      <c r="BY173" s="90"/>
      <c r="BZ173" s="90"/>
      <c r="CA173" s="90"/>
      <c r="CB173" s="90"/>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c r="IW173" s="90"/>
      <c r="IX173" s="90"/>
      <c r="IY173" s="90"/>
      <c r="IZ173" s="90"/>
      <c r="JA173" s="90"/>
      <c r="JB173" s="90"/>
      <c r="JC173" s="90"/>
      <c r="JD173" s="90"/>
      <c r="JE173" s="90"/>
      <c r="JF173" s="90"/>
      <c r="JG173" s="90"/>
      <c r="JH173" s="90"/>
      <c r="JI173" s="90"/>
      <c r="JJ173" s="90"/>
      <c r="JK173" s="90"/>
    </row>
    <row r="174" spans="1:299" s="91" customFormat="1" ht="31.5" x14ac:dyDescent="0.25">
      <c r="A174" s="72" t="s">
        <v>126</v>
      </c>
      <c r="B174" s="73" t="s">
        <v>17</v>
      </c>
      <c r="C174" s="74">
        <f t="shared" ref="C174:K174" si="83">C175+C179+C186</f>
        <v>6295356</v>
      </c>
      <c r="D174" s="74">
        <f t="shared" si="83"/>
        <v>572315504</v>
      </c>
      <c r="E174" s="74">
        <f t="shared" si="83"/>
        <v>578610860</v>
      </c>
      <c r="F174" s="74">
        <f t="shared" si="83"/>
        <v>6295356</v>
      </c>
      <c r="G174" s="74">
        <f t="shared" si="83"/>
        <v>569242421</v>
      </c>
      <c r="H174" s="74">
        <f t="shared" si="83"/>
        <v>575537777</v>
      </c>
      <c r="I174" s="74">
        <f t="shared" si="83"/>
        <v>6472556</v>
      </c>
      <c r="J174" s="74">
        <f t="shared" si="83"/>
        <v>567716841</v>
      </c>
      <c r="K174" s="74">
        <f t="shared" si="83"/>
        <v>574189397</v>
      </c>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c r="BB174" s="90"/>
      <c r="BC174" s="90"/>
      <c r="BD174" s="90"/>
      <c r="BE174" s="90"/>
      <c r="BF174" s="90"/>
      <c r="BG174" s="90"/>
      <c r="BH174" s="90"/>
      <c r="BI174" s="90"/>
      <c r="BJ174" s="90"/>
      <c r="BK174" s="90"/>
      <c r="BL174" s="90"/>
      <c r="BM174" s="90"/>
      <c r="BN174" s="90"/>
      <c r="BO174" s="90"/>
      <c r="BP174" s="90"/>
      <c r="BQ174" s="90"/>
      <c r="BR174" s="90"/>
      <c r="BS174" s="90"/>
      <c r="BT174" s="90"/>
      <c r="BU174" s="90"/>
      <c r="BV174" s="90"/>
      <c r="BW174" s="90"/>
      <c r="BX174" s="90"/>
      <c r="BY174" s="90"/>
      <c r="BZ174" s="90"/>
      <c r="CA174" s="90"/>
      <c r="CB174" s="90"/>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c r="IW174" s="90"/>
      <c r="IX174" s="90"/>
      <c r="IY174" s="90"/>
      <c r="IZ174" s="90"/>
      <c r="JA174" s="90"/>
      <c r="JB174" s="90"/>
      <c r="JC174" s="90"/>
      <c r="JD174" s="90"/>
      <c r="JE174" s="90"/>
      <c r="JF174" s="90"/>
      <c r="JG174" s="90"/>
      <c r="JH174" s="90"/>
      <c r="JI174" s="90"/>
      <c r="JJ174" s="90"/>
      <c r="JK174" s="90"/>
    </row>
    <row r="175" spans="1:299" s="107" customFormat="1" ht="48.75" customHeight="1" x14ac:dyDescent="0.25">
      <c r="A175" s="148" t="s">
        <v>537</v>
      </c>
      <c r="B175" s="158" t="s">
        <v>540</v>
      </c>
      <c r="C175" s="159">
        <f>C176</f>
        <v>0</v>
      </c>
      <c r="D175" s="159">
        <f t="shared" ref="D175:K175" si="84">D176</f>
        <v>6778490</v>
      </c>
      <c r="E175" s="159">
        <f t="shared" si="84"/>
        <v>6778490</v>
      </c>
      <c r="F175" s="159">
        <f t="shared" si="84"/>
        <v>0</v>
      </c>
      <c r="G175" s="159">
        <f t="shared" si="84"/>
        <v>6267407</v>
      </c>
      <c r="H175" s="159">
        <f t="shared" si="84"/>
        <v>6267407</v>
      </c>
      <c r="I175" s="159">
        <f t="shared" si="84"/>
        <v>0</v>
      </c>
      <c r="J175" s="159">
        <f t="shared" si="84"/>
        <v>6267407</v>
      </c>
      <c r="K175" s="159">
        <f t="shared" si="84"/>
        <v>6267407</v>
      </c>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c r="BY175" s="106"/>
      <c r="BZ175" s="106"/>
      <c r="CA175" s="106"/>
      <c r="CB175" s="106"/>
      <c r="CC175" s="106"/>
      <c r="CD175" s="106"/>
      <c r="CE175" s="106"/>
      <c r="CF175" s="106"/>
      <c r="CG175" s="106"/>
      <c r="CH175" s="106"/>
      <c r="CI175" s="106"/>
      <c r="CJ175" s="106"/>
      <c r="CK175" s="106"/>
      <c r="CL175" s="106"/>
      <c r="CM175" s="106"/>
      <c r="CN175" s="106"/>
      <c r="CO175" s="106"/>
      <c r="CP175" s="106"/>
      <c r="CQ175" s="106"/>
      <c r="CR175" s="106"/>
      <c r="CS175" s="106"/>
      <c r="CT175" s="106"/>
      <c r="CU175" s="106"/>
      <c r="CV175" s="106"/>
      <c r="CW175" s="106"/>
      <c r="CX175" s="106"/>
      <c r="CY175" s="106"/>
      <c r="CZ175" s="106"/>
      <c r="DA175" s="106"/>
      <c r="DB175" s="106"/>
      <c r="DC175" s="106"/>
      <c r="DD175" s="106"/>
      <c r="DE175" s="106"/>
      <c r="DF175" s="106"/>
      <c r="DG175" s="106"/>
      <c r="DH175" s="106"/>
      <c r="DI175" s="106"/>
      <c r="DJ175" s="106"/>
      <c r="DK175" s="106"/>
      <c r="DL175" s="106"/>
      <c r="DM175" s="106"/>
      <c r="DN175" s="106"/>
      <c r="DO175" s="106"/>
      <c r="DP175" s="106"/>
      <c r="DQ175" s="106"/>
      <c r="DR175" s="106"/>
      <c r="DS175" s="106"/>
      <c r="DT175" s="106"/>
      <c r="DU175" s="106"/>
      <c r="DV175" s="106"/>
      <c r="DW175" s="106"/>
      <c r="DX175" s="106"/>
      <c r="DY175" s="106"/>
      <c r="DZ175" s="106"/>
      <c r="EA175" s="106"/>
      <c r="EB175" s="106"/>
      <c r="EC175" s="106"/>
      <c r="ED175" s="106"/>
      <c r="EE175" s="106"/>
      <c r="EF175" s="106"/>
      <c r="EG175" s="106"/>
      <c r="EH175" s="106"/>
      <c r="EI175" s="106"/>
      <c r="EJ175" s="106"/>
      <c r="EK175" s="106"/>
      <c r="EL175" s="106"/>
      <c r="EM175" s="106"/>
      <c r="EN175" s="106"/>
      <c r="EO175" s="106"/>
      <c r="EP175" s="106"/>
      <c r="EQ175" s="106"/>
      <c r="ER175" s="106"/>
      <c r="ES175" s="106"/>
      <c r="ET175" s="106"/>
      <c r="EU175" s="106"/>
      <c r="EV175" s="106"/>
      <c r="EW175" s="106"/>
      <c r="EX175" s="106"/>
      <c r="EY175" s="106"/>
      <c r="EZ175" s="106"/>
      <c r="FA175" s="106"/>
      <c r="FB175" s="106"/>
      <c r="FC175" s="106"/>
      <c r="FD175" s="106"/>
      <c r="FE175" s="106"/>
      <c r="FF175" s="106"/>
      <c r="FG175" s="106"/>
      <c r="FH175" s="106"/>
      <c r="FI175" s="106"/>
      <c r="FJ175" s="106"/>
      <c r="FK175" s="106"/>
      <c r="FL175" s="106"/>
      <c r="FM175" s="106"/>
      <c r="FN175" s="106"/>
      <c r="FO175" s="106"/>
      <c r="FP175" s="106"/>
      <c r="FQ175" s="106"/>
      <c r="FR175" s="106"/>
      <c r="FS175" s="106"/>
      <c r="FT175" s="106"/>
      <c r="FU175" s="106"/>
      <c r="FV175" s="106"/>
      <c r="FW175" s="106"/>
      <c r="FX175" s="106"/>
      <c r="FY175" s="106"/>
      <c r="FZ175" s="106"/>
      <c r="GA175" s="106"/>
      <c r="GB175" s="106"/>
      <c r="GC175" s="106"/>
      <c r="GD175" s="106"/>
      <c r="GE175" s="106"/>
      <c r="GF175" s="106"/>
      <c r="GG175" s="106"/>
      <c r="GH175" s="106"/>
      <c r="GI175" s="106"/>
      <c r="GJ175" s="106"/>
      <c r="GK175" s="106"/>
      <c r="GL175" s="106"/>
      <c r="GM175" s="106"/>
      <c r="GN175" s="106"/>
      <c r="GO175" s="106"/>
      <c r="GP175" s="106"/>
      <c r="GQ175" s="106"/>
      <c r="GR175" s="106"/>
      <c r="GS175" s="106"/>
      <c r="GT175" s="106"/>
      <c r="GU175" s="106"/>
      <c r="GV175" s="106"/>
      <c r="GW175" s="106"/>
      <c r="GX175" s="106"/>
      <c r="GY175" s="106"/>
      <c r="GZ175" s="106"/>
      <c r="HA175" s="106"/>
      <c r="HB175" s="106"/>
      <c r="HC175" s="106"/>
      <c r="HD175" s="106"/>
      <c r="HE175" s="106"/>
      <c r="HF175" s="106"/>
      <c r="HG175" s="106"/>
      <c r="HH175" s="106"/>
      <c r="HI175" s="106"/>
      <c r="HJ175" s="106"/>
      <c r="HK175" s="106"/>
      <c r="HL175" s="106"/>
      <c r="HM175" s="106"/>
      <c r="HN175" s="106"/>
      <c r="HO175" s="106"/>
      <c r="HP175" s="106"/>
      <c r="HQ175" s="106"/>
      <c r="HR175" s="106"/>
      <c r="HS175" s="106"/>
      <c r="HT175" s="106"/>
      <c r="HU175" s="106"/>
      <c r="HV175" s="106"/>
      <c r="HW175" s="106"/>
      <c r="HX175" s="106"/>
      <c r="HY175" s="106"/>
      <c r="HZ175" s="106"/>
      <c r="IA175" s="106"/>
      <c r="IB175" s="106"/>
      <c r="IC175" s="106"/>
      <c r="ID175" s="106"/>
      <c r="IE175" s="106"/>
      <c r="IF175" s="106"/>
      <c r="IG175" s="106"/>
      <c r="IH175" s="106"/>
      <c r="II175" s="106"/>
      <c r="IJ175" s="106"/>
      <c r="IK175" s="106"/>
      <c r="IL175" s="106"/>
      <c r="IM175" s="106"/>
      <c r="IN175" s="106"/>
      <c r="IO175" s="106"/>
      <c r="IP175" s="106"/>
      <c r="IQ175" s="106"/>
      <c r="IR175" s="106"/>
      <c r="IS175" s="106"/>
      <c r="IT175" s="106"/>
      <c r="IU175" s="106"/>
      <c r="IV175" s="106"/>
      <c r="IW175" s="106"/>
      <c r="IX175" s="106"/>
      <c r="IY175" s="106"/>
      <c r="IZ175" s="106"/>
      <c r="JA175" s="106"/>
      <c r="JB175" s="106"/>
      <c r="JC175" s="106"/>
      <c r="JD175" s="106"/>
      <c r="JE175" s="106"/>
      <c r="JF175" s="106"/>
      <c r="JG175" s="106"/>
      <c r="JH175" s="106"/>
      <c r="JI175" s="106"/>
      <c r="JJ175" s="106"/>
      <c r="JK175" s="106"/>
    </row>
    <row r="176" spans="1:299" s="91" customFormat="1" x14ac:dyDescent="0.25">
      <c r="A176" s="75" t="s">
        <v>236</v>
      </c>
      <c r="B176" s="48" t="s">
        <v>543</v>
      </c>
      <c r="C176" s="51">
        <f>C177+C178</f>
        <v>0</v>
      </c>
      <c r="D176" s="51">
        <f t="shared" ref="D176:K176" si="85">D177+D178</f>
        <v>6778490</v>
      </c>
      <c r="E176" s="51">
        <f t="shared" si="85"/>
        <v>6778490</v>
      </c>
      <c r="F176" s="51">
        <f t="shared" si="85"/>
        <v>0</v>
      </c>
      <c r="G176" s="51">
        <f t="shared" si="85"/>
        <v>6267407</v>
      </c>
      <c r="H176" s="51">
        <f t="shared" si="85"/>
        <v>6267407</v>
      </c>
      <c r="I176" s="51">
        <f t="shared" si="85"/>
        <v>0</v>
      </c>
      <c r="J176" s="51">
        <f t="shared" si="85"/>
        <v>6267407</v>
      </c>
      <c r="K176" s="51">
        <f t="shared" si="85"/>
        <v>6267407</v>
      </c>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c r="BP176" s="90"/>
      <c r="BQ176" s="90"/>
      <c r="BR176" s="90"/>
      <c r="BS176" s="90"/>
      <c r="BT176" s="90"/>
      <c r="BU176" s="90"/>
      <c r="BV176" s="90"/>
      <c r="BW176" s="90"/>
      <c r="BX176" s="90"/>
      <c r="BY176" s="90"/>
      <c r="BZ176" s="90"/>
      <c r="CA176" s="90"/>
      <c r="CB176" s="90"/>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c r="IW176" s="90"/>
      <c r="IX176" s="90"/>
      <c r="IY176" s="90"/>
      <c r="IZ176" s="90"/>
      <c r="JA176" s="90"/>
      <c r="JB176" s="90"/>
      <c r="JC176" s="90"/>
      <c r="JD176" s="90"/>
      <c r="JE176" s="90"/>
      <c r="JF176" s="90"/>
      <c r="JG176" s="90"/>
      <c r="JH176" s="90"/>
      <c r="JI176" s="90"/>
      <c r="JJ176" s="90"/>
      <c r="JK176" s="90"/>
    </row>
    <row r="177" spans="1:271" s="91" customFormat="1" x14ac:dyDescent="0.25">
      <c r="A177" s="47" t="s">
        <v>115</v>
      </c>
      <c r="B177" s="48" t="s">
        <v>543</v>
      </c>
      <c r="C177" s="54"/>
      <c r="D177" s="54">
        <v>299170</v>
      </c>
      <c r="E177" s="54">
        <f>SUM(C177:D177)</f>
        <v>299170</v>
      </c>
      <c r="F177" s="54"/>
      <c r="G177" s="54">
        <v>299170</v>
      </c>
      <c r="H177" s="54">
        <f>SUM(F177:G177)</f>
        <v>299170</v>
      </c>
      <c r="I177" s="54"/>
      <c r="J177" s="54">
        <v>299170</v>
      </c>
      <c r="K177" s="54">
        <f>SUM(I177:J177)</f>
        <v>299170</v>
      </c>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c r="BR177" s="90"/>
      <c r="BS177" s="90"/>
      <c r="BT177" s="90"/>
      <c r="BU177" s="90"/>
      <c r="BV177" s="90"/>
      <c r="BW177" s="90"/>
      <c r="BX177" s="90"/>
      <c r="BY177" s="90"/>
      <c r="BZ177" s="90"/>
      <c r="CA177" s="90"/>
      <c r="CB177" s="90"/>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c r="IW177" s="90"/>
      <c r="IX177" s="90"/>
      <c r="IY177" s="90"/>
      <c r="IZ177" s="90"/>
      <c r="JA177" s="90"/>
      <c r="JB177" s="90"/>
      <c r="JC177" s="90"/>
      <c r="JD177" s="90"/>
      <c r="JE177" s="90"/>
      <c r="JF177" s="90"/>
      <c r="JG177" s="90"/>
      <c r="JH177" s="90"/>
      <c r="JI177" s="90"/>
      <c r="JJ177" s="90"/>
      <c r="JK177" s="90"/>
    </row>
    <row r="178" spans="1:271" s="91" customFormat="1" x14ac:dyDescent="0.25">
      <c r="A178" s="47" t="s">
        <v>538</v>
      </c>
      <c r="B178" s="48" t="s">
        <v>543</v>
      </c>
      <c r="C178" s="54"/>
      <c r="D178" s="54">
        <f>5968237+511083</f>
        <v>6479320</v>
      </c>
      <c r="E178" s="54">
        <f>SUM(C178:D178)</f>
        <v>6479320</v>
      </c>
      <c r="F178" s="54"/>
      <c r="G178" s="54">
        <v>5968237</v>
      </c>
      <c r="H178" s="54">
        <f>SUM(F178:G178)</f>
        <v>5968237</v>
      </c>
      <c r="I178" s="54"/>
      <c r="J178" s="54">
        <v>5968237</v>
      </c>
      <c r="K178" s="54">
        <f>SUM(I178:J178)</f>
        <v>5968237</v>
      </c>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0"/>
      <c r="BG178" s="90"/>
      <c r="BH178" s="90"/>
      <c r="BI178" s="90"/>
      <c r="BJ178" s="90"/>
      <c r="BK178" s="90"/>
      <c r="BL178" s="90"/>
      <c r="BM178" s="90"/>
      <c r="BN178" s="90"/>
      <c r="BO178" s="90"/>
      <c r="BP178" s="90"/>
      <c r="BQ178" s="90"/>
      <c r="BR178" s="90"/>
      <c r="BS178" s="90"/>
      <c r="BT178" s="90"/>
      <c r="BU178" s="90"/>
      <c r="BV178" s="90"/>
      <c r="BW178" s="90"/>
      <c r="BX178" s="90"/>
      <c r="BY178" s="90"/>
      <c r="BZ178" s="90"/>
      <c r="CA178" s="90"/>
      <c r="CB178" s="90"/>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c r="IW178" s="90"/>
      <c r="IX178" s="90"/>
      <c r="IY178" s="90"/>
      <c r="IZ178" s="90"/>
      <c r="JA178" s="90"/>
      <c r="JB178" s="90"/>
      <c r="JC178" s="90"/>
      <c r="JD178" s="90"/>
      <c r="JE178" s="90"/>
      <c r="JF178" s="90"/>
      <c r="JG178" s="90"/>
      <c r="JH178" s="90"/>
      <c r="JI178" s="90"/>
      <c r="JJ178" s="90"/>
      <c r="JK178" s="90"/>
    </row>
    <row r="179" spans="1:271" s="109" customFormat="1" x14ac:dyDescent="0.25">
      <c r="A179" s="148" t="s">
        <v>127</v>
      </c>
      <c r="B179" s="158" t="s">
        <v>539</v>
      </c>
      <c r="C179" s="159">
        <f>C180+C182+C184</f>
        <v>1413656</v>
      </c>
      <c r="D179" s="159">
        <f t="shared" ref="D179:K179" si="86">D180+D182+D184</f>
        <v>1351452</v>
      </c>
      <c r="E179" s="159">
        <f t="shared" si="86"/>
        <v>2765108</v>
      </c>
      <c r="F179" s="159">
        <f t="shared" si="86"/>
        <v>1413656</v>
      </c>
      <c r="G179" s="159">
        <f t="shared" si="86"/>
        <v>1351452</v>
      </c>
      <c r="H179" s="159">
        <f t="shared" si="86"/>
        <v>2765108</v>
      </c>
      <c r="I179" s="159">
        <f t="shared" si="86"/>
        <v>1413656</v>
      </c>
      <c r="J179" s="159">
        <f t="shared" si="86"/>
        <v>1351452</v>
      </c>
      <c r="K179" s="159">
        <f t="shared" si="86"/>
        <v>2765108</v>
      </c>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8"/>
      <c r="BR179" s="108"/>
      <c r="BS179" s="108"/>
      <c r="BT179" s="108"/>
      <c r="BU179" s="108"/>
      <c r="BV179" s="108"/>
      <c r="BW179" s="108"/>
      <c r="BX179" s="108"/>
      <c r="BY179" s="108"/>
      <c r="BZ179" s="108"/>
      <c r="CA179" s="108"/>
      <c r="CB179" s="108"/>
      <c r="CC179" s="108"/>
      <c r="CD179" s="108"/>
      <c r="CE179" s="108"/>
      <c r="CF179" s="108"/>
      <c r="CG179" s="108"/>
      <c r="CH179" s="108"/>
      <c r="CI179" s="108"/>
      <c r="CJ179" s="108"/>
      <c r="CK179" s="108"/>
      <c r="CL179" s="108"/>
      <c r="CM179" s="108"/>
      <c r="CN179" s="108"/>
      <c r="CO179" s="108"/>
      <c r="CP179" s="108"/>
      <c r="CQ179" s="108"/>
      <c r="CR179" s="108"/>
      <c r="CS179" s="108"/>
      <c r="CT179" s="108"/>
      <c r="CU179" s="108"/>
      <c r="CV179" s="108"/>
      <c r="CW179" s="108"/>
      <c r="CX179" s="108"/>
      <c r="CY179" s="108"/>
      <c r="CZ179" s="108"/>
      <c r="DA179" s="108"/>
      <c r="DB179" s="108"/>
      <c r="DC179" s="108"/>
      <c r="DD179" s="108"/>
      <c r="DE179" s="108"/>
      <c r="DF179" s="108"/>
      <c r="DG179" s="108"/>
      <c r="DH179" s="108"/>
      <c r="DI179" s="108"/>
      <c r="DJ179" s="108"/>
      <c r="DK179" s="108"/>
      <c r="DL179" s="108"/>
      <c r="DM179" s="108"/>
      <c r="DN179" s="108"/>
      <c r="DO179" s="108"/>
      <c r="DP179" s="108"/>
      <c r="DQ179" s="108"/>
      <c r="DR179" s="108"/>
      <c r="DS179" s="108"/>
      <c r="DT179" s="108"/>
      <c r="DU179" s="108"/>
      <c r="DV179" s="108"/>
      <c r="DW179" s="108"/>
      <c r="DX179" s="108"/>
      <c r="DY179" s="108"/>
      <c r="DZ179" s="108"/>
      <c r="EA179" s="108"/>
      <c r="EB179" s="108"/>
      <c r="EC179" s="108"/>
      <c r="ED179" s="108"/>
      <c r="EE179" s="108"/>
      <c r="EF179" s="108"/>
      <c r="EG179" s="108"/>
      <c r="EH179" s="108"/>
      <c r="EI179" s="108"/>
      <c r="EJ179" s="108"/>
      <c r="EK179" s="108"/>
      <c r="EL179" s="108"/>
      <c r="EM179" s="108"/>
      <c r="EN179" s="108"/>
      <c r="EO179" s="108"/>
      <c r="EP179" s="108"/>
      <c r="EQ179" s="108"/>
      <c r="ER179" s="108"/>
      <c r="ES179" s="108"/>
      <c r="ET179" s="108"/>
      <c r="EU179" s="108"/>
      <c r="EV179" s="108"/>
      <c r="EW179" s="108"/>
      <c r="EX179" s="108"/>
      <c r="EY179" s="108"/>
      <c r="EZ179" s="108"/>
      <c r="FA179" s="108"/>
      <c r="FB179" s="108"/>
      <c r="FC179" s="108"/>
      <c r="FD179" s="108"/>
      <c r="FE179" s="108"/>
      <c r="FF179" s="108"/>
      <c r="FG179" s="108"/>
      <c r="FH179" s="108"/>
      <c r="FI179" s="108"/>
      <c r="FJ179" s="108"/>
      <c r="FK179" s="108"/>
      <c r="FL179" s="108"/>
      <c r="FM179" s="108"/>
      <c r="FN179" s="108"/>
      <c r="FO179" s="108"/>
      <c r="FP179" s="108"/>
      <c r="FQ179" s="108"/>
      <c r="FR179" s="108"/>
      <c r="FS179" s="108"/>
      <c r="FT179" s="108"/>
      <c r="FU179" s="108"/>
      <c r="FV179" s="108"/>
      <c r="FW179" s="108"/>
      <c r="FX179" s="108"/>
      <c r="FY179" s="108"/>
      <c r="FZ179" s="108"/>
      <c r="GA179" s="108"/>
      <c r="GB179" s="108"/>
      <c r="GC179" s="108"/>
      <c r="GD179" s="108"/>
      <c r="GE179" s="108"/>
      <c r="GF179" s="108"/>
      <c r="GG179" s="108"/>
      <c r="GH179" s="108"/>
      <c r="GI179" s="108"/>
      <c r="GJ179" s="108"/>
      <c r="GK179" s="108"/>
      <c r="GL179" s="108"/>
      <c r="GM179" s="108"/>
      <c r="GN179" s="108"/>
      <c r="GO179" s="108"/>
      <c r="GP179" s="108"/>
      <c r="GQ179" s="108"/>
      <c r="GR179" s="108"/>
      <c r="GS179" s="108"/>
      <c r="GT179" s="108"/>
      <c r="GU179" s="108"/>
      <c r="GV179" s="108"/>
      <c r="GW179" s="108"/>
      <c r="GX179" s="108"/>
      <c r="GY179" s="108"/>
      <c r="GZ179" s="108"/>
      <c r="HA179" s="108"/>
      <c r="HB179" s="108"/>
      <c r="HC179" s="108"/>
      <c r="HD179" s="108"/>
      <c r="HE179" s="108"/>
      <c r="HF179" s="108"/>
      <c r="HG179" s="108"/>
      <c r="HH179" s="108"/>
      <c r="HI179" s="108"/>
      <c r="HJ179" s="108"/>
      <c r="HK179" s="108"/>
      <c r="HL179" s="108"/>
      <c r="HM179" s="108"/>
      <c r="HN179" s="108"/>
      <c r="HO179" s="108"/>
      <c r="HP179" s="108"/>
      <c r="HQ179" s="108"/>
      <c r="HR179" s="108"/>
      <c r="HS179" s="108"/>
      <c r="HT179" s="108"/>
      <c r="HU179" s="108"/>
      <c r="HV179" s="108"/>
      <c r="HW179" s="108"/>
      <c r="HX179" s="108"/>
      <c r="HY179" s="108"/>
      <c r="HZ179" s="108"/>
      <c r="IA179" s="108"/>
      <c r="IB179" s="108"/>
      <c r="IC179" s="108"/>
      <c r="ID179" s="108"/>
      <c r="IE179" s="108"/>
      <c r="IF179" s="108"/>
      <c r="IG179" s="108"/>
      <c r="IH179" s="108"/>
      <c r="II179" s="108"/>
      <c r="IJ179" s="108"/>
      <c r="IK179" s="108"/>
      <c r="IL179" s="108"/>
      <c r="IM179" s="108"/>
      <c r="IN179" s="108"/>
      <c r="IO179" s="108"/>
      <c r="IP179" s="108"/>
      <c r="IQ179" s="108"/>
      <c r="IR179" s="108"/>
      <c r="IS179" s="108"/>
      <c r="IT179" s="108"/>
      <c r="IU179" s="108"/>
      <c r="IV179" s="108"/>
      <c r="IW179" s="108"/>
      <c r="IX179" s="108"/>
      <c r="IY179" s="108"/>
      <c r="IZ179" s="108"/>
      <c r="JA179" s="108"/>
      <c r="JB179" s="108"/>
      <c r="JC179" s="108"/>
      <c r="JD179" s="108"/>
      <c r="JE179" s="108"/>
      <c r="JF179" s="108"/>
      <c r="JG179" s="108"/>
      <c r="JH179" s="108"/>
      <c r="JI179" s="108"/>
      <c r="JJ179" s="108"/>
      <c r="JK179" s="108"/>
    </row>
    <row r="180" spans="1:271" s="91" customFormat="1" x14ac:dyDescent="0.25">
      <c r="A180" s="75" t="s">
        <v>266</v>
      </c>
      <c r="B180" s="48" t="s">
        <v>542</v>
      </c>
      <c r="C180" s="51">
        <f>C181</f>
        <v>0</v>
      </c>
      <c r="D180" s="51">
        <f t="shared" ref="D180:K180" si="87">D181</f>
        <v>745600</v>
      </c>
      <c r="E180" s="51">
        <f t="shared" si="87"/>
        <v>745600</v>
      </c>
      <c r="F180" s="51">
        <f t="shared" si="87"/>
        <v>0</v>
      </c>
      <c r="G180" s="51">
        <f t="shared" si="87"/>
        <v>745600</v>
      </c>
      <c r="H180" s="51">
        <f t="shared" si="87"/>
        <v>745600</v>
      </c>
      <c r="I180" s="51">
        <f t="shared" si="87"/>
        <v>0</v>
      </c>
      <c r="J180" s="51">
        <f t="shared" si="87"/>
        <v>745600</v>
      </c>
      <c r="K180" s="51">
        <f t="shared" si="87"/>
        <v>745600</v>
      </c>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c r="BC180" s="90"/>
      <c r="BD180" s="90"/>
      <c r="BE180" s="90"/>
      <c r="BF180" s="90"/>
      <c r="BG180" s="90"/>
      <c r="BH180" s="90"/>
      <c r="BI180" s="90"/>
      <c r="BJ180" s="90"/>
      <c r="BK180" s="90"/>
      <c r="BL180" s="90"/>
      <c r="BM180" s="90"/>
      <c r="BN180" s="90"/>
      <c r="BO180" s="90"/>
      <c r="BP180" s="90"/>
      <c r="BQ180" s="90"/>
      <c r="BR180" s="90"/>
      <c r="BS180" s="90"/>
      <c r="BT180" s="90"/>
      <c r="BU180" s="90"/>
      <c r="BV180" s="90"/>
      <c r="BW180" s="90"/>
      <c r="BX180" s="90"/>
      <c r="BY180" s="90"/>
      <c r="BZ180" s="90"/>
      <c r="CA180" s="90"/>
      <c r="CB180" s="90"/>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c r="IW180" s="90"/>
      <c r="IX180" s="90"/>
      <c r="IY180" s="90"/>
      <c r="IZ180" s="90"/>
      <c r="JA180" s="90"/>
      <c r="JB180" s="90"/>
      <c r="JC180" s="90"/>
      <c r="JD180" s="90"/>
      <c r="JE180" s="90"/>
      <c r="JF180" s="90"/>
      <c r="JG180" s="90"/>
      <c r="JH180" s="90"/>
      <c r="JI180" s="90"/>
      <c r="JJ180" s="90"/>
      <c r="JK180" s="90"/>
    </row>
    <row r="181" spans="1:271" s="91" customFormat="1" x14ac:dyDescent="0.25">
      <c r="A181" s="47" t="s">
        <v>114</v>
      </c>
      <c r="B181" s="48"/>
      <c r="C181" s="51">
        <v>0</v>
      </c>
      <c r="D181" s="51">
        <v>745600</v>
      </c>
      <c r="E181" s="51">
        <f>C181+D181</f>
        <v>745600</v>
      </c>
      <c r="F181" s="51">
        <v>0</v>
      </c>
      <c r="G181" s="51">
        <v>745600</v>
      </c>
      <c r="H181" s="51">
        <f>F181+G181</f>
        <v>745600</v>
      </c>
      <c r="I181" s="51">
        <v>0</v>
      </c>
      <c r="J181" s="51">
        <v>745600</v>
      </c>
      <c r="K181" s="51">
        <f>I181+J181</f>
        <v>745600</v>
      </c>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c r="BB181" s="90"/>
      <c r="BC181" s="90"/>
      <c r="BD181" s="90"/>
      <c r="BE181" s="90"/>
      <c r="BF181" s="90"/>
      <c r="BG181" s="90"/>
      <c r="BH181" s="90"/>
      <c r="BI181" s="90"/>
      <c r="BJ181" s="90"/>
      <c r="BK181" s="90"/>
      <c r="BL181" s="90"/>
      <c r="BM181" s="90"/>
      <c r="BN181" s="90"/>
      <c r="BO181" s="90"/>
      <c r="BP181" s="90"/>
      <c r="BQ181" s="90"/>
      <c r="BR181" s="90"/>
      <c r="BS181" s="90"/>
      <c r="BT181" s="90"/>
      <c r="BU181" s="90"/>
      <c r="BV181" s="90"/>
      <c r="BW181" s="90"/>
      <c r="BX181" s="90"/>
      <c r="BY181" s="90"/>
      <c r="BZ181" s="90"/>
      <c r="CA181" s="90"/>
      <c r="CB181" s="90"/>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c r="IW181" s="90"/>
      <c r="IX181" s="90"/>
      <c r="IY181" s="90"/>
      <c r="IZ181" s="90"/>
      <c r="JA181" s="90"/>
      <c r="JB181" s="90"/>
      <c r="JC181" s="90"/>
      <c r="JD181" s="90"/>
      <c r="JE181" s="90"/>
      <c r="JF181" s="90"/>
      <c r="JG181" s="90"/>
      <c r="JH181" s="90"/>
      <c r="JI181" s="90"/>
      <c r="JJ181" s="90"/>
      <c r="JK181" s="90"/>
    </row>
    <row r="182" spans="1:271" s="91" customFormat="1" ht="63" x14ac:dyDescent="0.25">
      <c r="A182" s="82" t="s">
        <v>804</v>
      </c>
      <c r="B182" s="48" t="s">
        <v>541</v>
      </c>
      <c r="C182" s="51">
        <f>C183</f>
        <v>0</v>
      </c>
      <c r="D182" s="51">
        <f t="shared" ref="D182:K182" si="88">D183</f>
        <v>605852</v>
      </c>
      <c r="E182" s="51">
        <f t="shared" si="88"/>
        <v>605852</v>
      </c>
      <c r="F182" s="51">
        <f t="shared" si="88"/>
        <v>0</v>
      </c>
      <c r="G182" s="51">
        <f t="shared" si="88"/>
        <v>605852</v>
      </c>
      <c r="H182" s="51">
        <f t="shared" si="88"/>
        <v>605852</v>
      </c>
      <c r="I182" s="51">
        <f t="shared" si="88"/>
        <v>0</v>
      </c>
      <c r="J182" s="51">
        <f t="shared" si="88"/>
        <v>605852</v>
      </c>
      <c r="K182" s="51">
        <f t="shared" si="88"/>
        <v>605852</v>
      </c>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c r="BB182" s="90"/>
      <c r="BC182" s="90"/>
      <c r="BD182" s="90"/>
      <c r="BE182" s="90"/>
      <c r="BF182" s="90"/>
      <c r="BG182" s="90"/>
      <c r="BH182" s="90"/>
      <c r="BI182" s="90"/>
      <c r="BJ182" s="90"/>
      <c r="BK182" s="90"/>
      <c r="BL182" s="90"/>
      <c r="BM182" s="90"/>
      <c r="BN182" s="90"/>
      <c r="BO182" s="90"/>
      <c r="BP182" s="90"/>
      <c r="BQ182" s="90"/>
      <c r="BR182" s="90"/>
      <c r="BS182" s="90"/>
      <c r="BT182" s="90"/>
      <c r="BU182" s="90"/>
      <c r="BV182" s="90"/>
      <c r="BW182" s="90"/>
      <c r="BX182" s="90"/>
      <c r="BY182" s="90"/>
      <c r="BZ182" s="90"/>
      <c r="CA182" s="90"/>
      <c r="CB182" s="90"/>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c r="IW182" s="90"/>
      <c r="IX182" s="90"/>
      <c r="IY182" s="90"/>
      <c r="IZ182" s="90"/>
      <c r="JA182" s="90"/>
      <c r="JB182" s="90"/>
      <c r="JC182" s="90"/>
      <c r="JD182" s="90"/>
      <c r="JE182" s="90"/>
      <c r="JF182" s="90"/>
      <c r="JG182" s="90"/>
      <c r="JH182" s="90"/>
      <c r="JI182" s="90"/>
      <c r="JJ182" s="90"/>
      <c r="JK182" s="90"/>
    </row>
    <row r="183" spans="1:271" s="91" customFormat="1" x14ac:dyDescent="0.25">
      <c r="A183" s="47" t="s">
        <v>114</v>
      </c>
      <c r="B183" s="48" t="s">
        <v>541</v>
      </c>
      <c r="C183" s="51">
        <v>0</v>
      </c>
      <c r="D183" s="51">
        <v>605852</v>
      </c>
      <c r="E183" s="51">
        <f>D183+C183</f>
        <v>605852</v>
      </c>
      <c r="F183" s="51">
        <v>0</v>
      </c>
      <c r="G183" s="51">
        <v>605852</v>
      </c>
      <c r="H183" s="51">
        <f>F183+G183</f>
        <v>605852</v>
      </c>
      <c r="I183" s="51"/>
      <c r="J183" s="51">
        <v>605852</v>
      </c>
      <c r="K183" s="51">
        <f>I183+J183</f>
        <v>605852</v>
      </c>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c r="BB183" s="90"/>
      <c r="BC183" s="90"/>
      <c r="BD183" s="90"/>
      <c r="BE183" s="90"/>
      <c r="BF183" s="90"/>
      <c r="BG183" s="90"/>
      <c r="BH183" s="90"/>
      <c r="BI183" s="90"/>
      <c r="BJ183" s="90"/>
      <c r="BK183" s="90"/>
      <c r="BL183" s="90"/>
      <c r="BM183" s="90"/>
      <c r="BN183" s="90"/>
      <c r="BO183" s="90"/>
      <c r="BP183" s="90"/>
      <c r="BQ183" s="90"/>
      <c r="BR183" s="90"/>
      <c r="BS183" s="90"/>
      <c r="BT183" s="90"/>
      <c r="BU183" s="90"/>
      <c r="BV183" s="90"/>
      <c r="BW183" s="90"/>
      <c r="BX183" s="90"/>
      <c r="BY183" s="90"/>
      <c r="BZ183" s="90"/>
      <c r="CA183" s="90"/>
      <c r="CB183" s="90"/>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c r="IW183" s="90"/>
      <c r="IX183" s="90"/>
      <c r="IY183" s="90"/>
      <c r="IZ183" s="90"/>
      <c r="JA183" s="90"/>
      <c r="JB183" s="90"/>
      <c r="JC183" s="90"/>
      <c r="JD183" s="90"/>
      <c r="JE183" s="90"/>
      <c r="JF183" s="90"/>
      <c r="JG183" s="90"/>
      <c r="JH183" s="90"/>
      <c r="JI183" s="90"/>
      <c r="JJ183" s="90"/>
      <c r="JK183" s="90"/>
    </row>
    <row r="184" spans="1:271" s="91" customFormat="1" ht="70.5" customHeight="1" x14ac:dyDescent="0.25">
      <c r="A184" s="82" t="s">
        <v>803</v>
      </c>
      <c r="B184" s="48" t="s">
        <v>544</v>
      </c>
      <c r="C184" s="51">
        <f>C185</f>
        <v>1413656</v>
      </c>
      <c r="D184" s="51">
        <f t="shared" ref="D184:K184" si="89">D185</f>
        <v>0</v>
      </c>
      <c r="E184" s="51">
        <f t="shared" si="89"/>
        <v>1413656</v>
      </c>
      <c r="F184" s="51">
        <f t="shared" si="89"/>
        <v>1413656</v>
      </c>
      <c r="G184" s="51">
        <f t="shared" si="89"/>
        <v>0</v>
      </c>
      <c r="H184" s="51">
        <f t="shared" si="89"/>
        <v>1413656</v>
      </c>
      <c r="I184" s="51">
        <f t="shared" si="89"/>
        <v>1413656</v>
      </c>
      <c r="J184" s="51">
        <f t="shared" si="89"/>
        <v>0</v>
      </c>
      <c r="K184" s="51">
        <f t="shared" si="89"/>
        <v>1413656</v>
      </c>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c r="BB184" s="90"/>
      <c r="BC184" s="90"/>
      <c r="BD184" s="90"/>
      <c r="BE184" s="90"/>
      <c r="BF184" s="90"/>
      <c r="BG184" s="90"/>
      <c r="BH184" s="90"/>
      <c r="BI184" s="90"/>
      <c r="BJ184" s="90"/>
      <c r="BK184" s="90"/>
      <c r="BL184" s="90"/>
      <c r="BM184" s="90"/>
      <c r="BN184" s="90"/>
      <c r="BO184" s="90"/>
      <c r="BP184" s="90"/>
      <c r="BQ184" s="90"/>
      <c r="BR184" s="90"/>
      <c r="BS184" s="90"/>
      <c r="BT184" s="90"/>
      <c r="BU184" s="90"/>
      <c r="BV184" s="90"/>
      <c r="BW184" s="90"/>
      <c r="BX184" s="90"/>
      <c r="BY184" s="90"/>
      <c r="BZ184" s="90"/>
      <c r="CA184" s="90"/>
      <c r="CB184" s="90"/>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c r="IW184" s="90"/>
      <c r="IX184" s="90"/>
      <c r="IY184" s="90"/>
      <c r="IZ184" s="90"/>
      <c r="JA184" s="90"/>
      <c r="JB184" s="90"/>
      <c r="JC184" s="90"/>
      <c r="JD184" s="90"/>
      <c r="JE184" s="90"/>
      <c r="JF184" s="90"/>
      <c r="JG184" s="90"/>
      <c r="JH184" s="90"/>
      <c r="JI184" s="90"/>
      <c r="JJ184" s="90"/>
      <c r="JK184" s="90"/>
    </row>
    <row r="185" spans="1:271" s="91" customFormat="1" x14ac:dyDescent="0.25">
      <c r="A185" s="47" t="s">
        <v>114</v>
      </c>
      <c r="B185" s="48" t="s">
        <v>544</v>
      </c>
      <c r="C185" s="51">
        <v>1413656</v>
      </c>
      <c r="D185" s="51">
        <v>0</v>
      </c>
      <c r="E185" s="51">
        <f>C185+D185</f>
        <v>1413656</v>
      </c>
      <c r="F185" s="51">
        <v>1413656</v>
      </c>
      <c r="G185" s="51">
        <v>0</v>
      </c>
      <c r="H185" s="51">
        <f>F185+G185</f>
        <v>1413656</v>
      </c>
      <c r="I185" s="51">
        <v>1413656</v>
      </c>
      <c r="J185" s="51">
        <v>0</v>
      </c>
      <c r="K185" s="51">
        <f>I185+J185</f>
        <v>1413656</v>
      </c>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c r="BB185" s="90"/>
      <c r="BC185" s="90"/>
      <c r="BD185" s="90"/>
      <c r="BE185" s="90"/>
      <c r="BF185" s="90"/>
      <c r="BG185" s="90"/>
      <c r="BH185" s="90"/>
      <c r="BI185" s="90"/>
      <c r="BJ185" s="90"/>
      <c r="BK185" s="90"/>
      <c r="BL185" s="90"/>
      <c r="BM185" s="90"/>
      <c r="BN185" s="90"/>
      <c r="BO185" s="90"/>
      <c r="BP185" s="90"/>
      <c r="BQ185" s="90"/>
      <c r="BR185" s="90"/>
      <c r="BS185" s="90"/>
      <c r="BT185" s="90"/>
      <c r="BU185" s="90"/>
      <c r="BV185" s="90"/>
      <c r="BW185" s="90"/>
      <c r="BX185" s="90"/>
      <c r="BY185" s="90"/>
      <c r="BZ185" s="90"/>
      <c r="CA185" s="90"/>
      <c r="CB185" s="90"/>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c r="IW185" s="90"/>
      <c r="IX185" s="90"/>
      <c r="IY185" s="90"/>
      <c r="IZ185" s="90"/>
      <c r="JA185" s="90"/>
      <c r="JB185" s="90"/>
      <c r="JC185" s="90"/>
      <c r="JD185" s="90"/>
      <c r="JE185" s="90"/>
      <c r="JF185" s="90"/>
      <c r="JG185" s="90"/>
      <c r="JH185" s="90"/>
      <c r="JI185" s="90"/>
      <c r="JJ185" s="90"/>
      <c r="JK185" s="90"/>
    </row>
    <row r="186" spans="1:271" s="109" customFormat="1" ht="31.5" x14ac:dyDescent="0.25">
      <c r="A186" s="148" t="s">
        <v>545</v>
      </c>
      <c r="B186" s="158" t="s">
        <v>547</v>
      </c>
      <c r="C186" s="159">
        <f>C187+C189+C191+C193</f>
        <v>4881700</v>
      </c>
      <c r="D186" s="159">
        <f t="shared" ref="D186:K186" si="90">D187+D189+D191+D193</f>
        <v>564185562</v>
      </c>
      <c r="E186" s="159">
        <f t="shared" si="90"/>
        <v>569067262</v>
      </c>
      <c r="F186" s="159">
        <f t="shared" si="90"/>
        <v>4881700</v>
      </c>
      <c r="G186" s="159">
        <f t="shared" si="90"/>
        <v>561623562</v>
      </c>
      <c r="H186" s="159">
        <f t="shared" si="90"/>
        <v>566505262</v>
      </c>
      <c r="I186" s="159">
        <f t="shared" si="90"/>
        <v>5058900</v>
      </c>
      <c r="J186" s="159">
        <f t="shared" si="90"/>
        <v>560097982</v>
      </c>
      <c r="K186" s="159">
        <f t="shared" si="90"/>
        <v>565156882</v>
      </c>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c r="BO186" s="108"/>
      <c r="BP186" s="108"/>
      <c r="BQ186" s="108"/>
      <c r="BR186" s="108"/>
      <c r="BS186" s="108"/>
      <c r="BT186" s="108"/>
      <c r="BU186" s="108"/>
      <c r="BV186" s="108"/>
      <c r="BW186" s="108"/>
      <c r="BX186" s="108"/>
      <c r="BY186" s="108"/>
      <c r="BZ186" s="108"/>
      <c r="CA186" s="108"/>
      <c r="CB186" s="108"/>
      <c r="CC186" s="108"/>
      <c r="CD186" s="108"/>
      <c r="CE186" s="108"/>
      <c r="CF186" s="108"/>
      <c r="CG186" s="108"/>
      <c r="CH186" s="108"/>
      <c r="CI186" s="108"/>
      <c r="CJ186" s="108"/>
      <c r="CK186" s="108"/>
      <c r="CL186" s="108"/>
      <c r="CM186" s="108"/>
      <c r="CN186" s="108"/>
      <c r="CO186" s="108"/>
      <c r="CP186" s="108"/>
      <c r="CQ186" s="108"/>
      <c r="CR186" s="108"/>
      <c r="CS186" s="108"/>
      <c r="CT186" s="108"/>
      <c r="CU186" s="108"/>
      <c r="CV186" s="108"/>
      <c r="CW186" s="108"/>
      <c r="CX186" s="108"/>
      <c r="CY186" s="108"/>
      <c r="CZ186" s="108"/>
      <c r="DA186" s="108"/>
      <c r="DB186" s="108"/>
      <c r="DC186" s="108"/>
      <c r="DD186" s="108"/>
      <c r="DE186" s="108"/>
      <c r="DF186" s="108"/>
      <c r="DG186" s="108"/>
      <c r="DH186" s="108"/>
      <c r="DI186" s="108"/>
      <c r="DJ186" s="108"/>
      <c r="DK186" s="108"/>
      <c r="DL186" s="108"/>
      <c r="DM186" s="108"/>
      <c r="DN186" s="108"/>
      <c r="DO186" s="108"/>
      <c r="DP186" s="108"/>
      <c r="DQ186" s="108"/>
      <c r="DR186" s="108"/>
      <c r="DS186" s="108"/>
      <c r="DT186" s="108"/>
      <c r="DU186" s="108"/>
      <c r="DV186" s="108"/>
      <c r="DW186" s="108"/>
      <c r="DX186" s="108"/>
      <c r="DY186" s="108"/>
      <c r="DZ186" s="108"/>
      <c r="EA186" s="108"/>
      <c r="EB186" s="108"/>
      <c r="EC186" s="108"/>
      <c r="ED186" s="108"/>
      <c r="EE186" s="108"/>
      <c r="EF186" s="108"/>
      <c r="EG186" s="108"/>
      <c r="EH186" s="108"/>
      <c r="EI186" s="108"/>
      <c r="EJ186" s="108"/>
      <c r="EK186" s="108"/>
      <c r="EL186" s="108"/>
      <c r="EM186" s="108"/>
      <c r="EN186" s="108"/>
      <c r="EO186" s="108"/>
      <c r="EP186" s="108"/>
      <c r="EQ186" s="108"/>
      <c r="ER186" s="108"/>
      <c r="ES186" s="108"/>
      <c r="ET186" s="108"/>
      <c r="EU186" s="108"/>
      <c r="EV186" s="108"/>
      <c r="EW186" s="108"/>
      <c r="EX186" s="108"/>
      <c r="EY186" s="108"/>
      <c r="EZ186" s="108"/>
      <c r="FA186" s="108"/>
      <c r="FB186" s="108"/>
      <c r="FC186" s="108"/>
      <c r="FD186" s="108"/>
      <c r="FE186" s="108"/>
      <c r="FF186" s="108"/>
      <c r="FG186" s="108"/>
      <c r="FH186" s="108"/>
      <c r="FI186" s="108"/>
      <c r="FJ186" s="108"/>
      <c r="FK186" s="108"/>
      <c r="FL186" s="108"/>
      <c r="FM186" s="108"/>
      <c r="FN186" s="108"/>
      <c r="FO186" s="108"/>
      <c r="FP186" s="108"/>
      <c r="FQ186" s="108"/>
      <c r="FR186" s="108"/>
      <c r="FS186" s="108"/>
      <c r="FT186" s="108"/>
      <c r="FU186" s="108"/>
      <c r="FV186" s="108"/>
      <c r="FW186" s="108"/>
      <c r="FX186" s="108"/>
      <c r="FY186" s="108"/>
      <c r="FZ186" s="108"/>
      <c r="GA186" s="108"/>
      <c r="GB186" s="108"/>
      <c r="GC186" s="108"/>
      <c r="GD186" s="108"/>
      <c r="GE186" s="108"/>
      <c r="GF186" s="108"/>
      <c r="GG186" s="108"/>
      <c r="GH186" s="108"/>
      <c r="GI186" s="108"/>
      <c r="GJ186" s="108"/>
      <c r="GK186" s="108"/>
      <c r="GL186" s="108"/>
      <c r="GM186" s="108"/>
      <c r="GN186" s="108"/>
      <c r="GO186" s="108"/>
      <c r="GP186" s="108"/>
      <c r="GQ186" s="108"/>
      <c r="GR186" s="108"/>
      <c r="GS186" s="108"/>
      <c r="GT186" s="108"/>
      <c r="GU186" s="108"/>
      <c r="GV186" s="108"/>
      <c r="GW186" s="108"/>
      <c r="GX186" s="108"/>
      <c r="GY186" s="108"/>
      <c r="GZ186" s="108"/>
      <c r="HA186" s="108"/>
      <c r="HB186" s="108"/>
      <c r="HC186" s="108"/>
      <c r="HD186" s="108"/>
      <c r="HE186" s="108"/>
      <c r="HF186" s="108"/>
      <c r="HG186" s="108"/>
      <c r="HH186" s="108"/>
      <c r="HI186" s="108"/>
      <c r="HJ186" s="108"/>
      <c r="HK186" s="108"/>
      <c r="HL186" s="108"/>
      <c r="HM186" s="108"/>
      <c r="HN186" s="108"/>
      <c r="HO186" s="108"/>
      <c r="HP186" s="108"/>
      <c r="HQ186" s="108"/>
      <c r="HR186" s="108"/>
      <c r="HS186" s="108"/>
      <c r="HT186" s="108"/>
      <c r="HU186" s="108"/>
      <c r="HV186" s="108"/>
      <c r="HW186" s="108"/>
      <c r="HX186" s="108"/>
      <c r="HY186" s="108"/>
      <c r="HZ186" s="108"/>
      <c r="IA186" s="108"/>
      <c r="IB186" s="108"/>
      <c r="IC186" s="108"/>
      <c r="ID186" s="108"/>
      <c r="IE186" s="108"/>
      <c r="IF186" s="108"/>
      <c r="IG186" s="108"/>
      <c r="IH186" s="108"/>
      <c r="II186" s="108"/>
      <c r="IJ186" s="108"/>
      <c r="IK186" s="108"/>
      <c r="IL186" s="108"/>
      <c r="IM186" s="108"/>
      <c r="IN186" s="108"/>
      <c r="IO186" s="108"/>
      <c r="IP186" s="108"/>
      <c r="IQ186" s="108"/>
      <c r="IR186" s="108"/>
      <c r="IS186" s="108"/>
      <c r="IT186" s="108"/>
      <c r="IU186" s="108"/>
      <c r="IV186" s="108"/>
      <c r="IW186" s="108"/>
      <c r="IX186" s="108"/>
      <c r="IY186" s="108"/>
      <c r="IZ186" s="108"/>
      <c r="JA186" s="108"/>
      <c r="JB186" s="108"/>
      <c r="JC186" s="108"/>
      <c r="JD186" s="108"/>
      <c r="JE186" s="108"/>
      <c r="JF186" s="108"/>
      <c r="JG186" s="108"/>
      <c r="JH186" s="108"/>
      <c r="JI186" s="108"/>
      <c r="JJ186" s="108"/>
      <c r="JK186" s="108"/>
    </row>
    <row r="187" spans="1:271" s="91" customFormat="1" ht="15" customHeight="1" x14ac:dyDescent="0.25">
      <c r="A187" s="75" t="s">
        <v>256</v>
      </c>
      <c r="B187" s="48" t="s">
        <v>546</v>
      </c>
      <c r="C187" s="51">
        <f>C188</f>
        <v>0</v>
      </c>
      <c r="D187" s="51">
        <f t="shared" ref="D187:K187" si="91">D188</f>
        <v>563928622</v>
      </c>
      <c r="E187" s="51">
        <f t="shared" si="91"/>
        <v>563928622</v>
      </c>
      <c r="F187" s="51">
        <f t="shared" si="91"/>
        <v>0</v>
      </c>
      <c r="G187" s="51">
        <f t="shared" si="91"/>
        <v>561366622</v>
      </c>
      <c r="H187" s="51">
        <f t="shared" si="91"/>
        <v>561366622</v>
      </c>
      <c r="I187" s="51">
        <f t="shared" si="91"/>
        <v>0</v>
      </c>
      <c r="J187" s="51">
        <f t="shared" si="91"/>
        <v>559831722</v>
      </c>
      <c r="K187" s="51">
        <f t="shared" si="91"/>
        <v>559831722</v>
      </c>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c r="BE187" s="90"/>
      <c r="BF187" s="90"/>
      <c r="BG187" s="90"/>
      <c r="BH187" s="90"/>
      <c r="BI187" s="90"/>
      <c r="BJ187" s="90"/>
      <c r="BK187" s="90"/>
      <c r="BL187" s="90"/>
      <c r="BM187" s="90"/>
      <c r="BN187" s="90"/>
      <c r="BO187" s="90"/>
      <c r="BP187" s="90"/>
      <c r="BQ187" s="90"/>
      <c r="BR187" s="90"/>
      <c r="BS187" s="90"/>
      <c r="BT187" s="90"/>
      <c r="BU187" s="90"/>
      <c r="BV187" s="90"/>
      <c r="BW187" s="90"/>
      <c r="BX187" s="90"/>
      <c r="BY187" s="90"/>
      <c r="BZ187" s="90"/>
      <c r="CA187" s="90"/>
      <c r="CB187" s="90"/>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c r="IW187" s="90"/>
      <c r="IX187" s="90"/>
      <c r="IY187" s="90"/>
      <c r="IZ187" s="90"/>
      <c r="JA187" s="90"/>
      <c r="JB187" s="90"/>
      <c r="JC187" s="90"/>
      <c r="JD187" s="90"/>
      <c r="JE187" s="90"/>
      <c r="JF187" s="90"/>
      <c r="JG187" s="90"/>
      <c r="JH187" s="90"/>
      <c r="JI187" s="90"/>
      <c r="JJ187" s="90"/>
      <c r="JK187" s="90"/>
    </row>
    <row r="188" spans="1:271" s="91" customFormat="1" ht="15" customHeight="1" x14ac:dyDescent="0.25">
      <c r="A188" s="47" t="s">
        <v>114</v>
      </c>
      <c r="B188" s="48" t="s">
        <v>546</v>
      </c>
      <c r="C188" s="51"/>
      <c r="D188" s="51">
        <f>542403365+21525257</f>
        <v>563928622</v>
      </c>
      <c r="E188" s="54">
        <f>SUM(C188:D188)</f>
        <v>563928622</v>
      </c>
      <c r="F188" s="51"/>
      <c r="G188" s="51">
        <f>539841365+21525257</f>
        <v>561366622</v>
      </c>
      <c r="H188" s="54">
        <f>SUM(F188:G188)</f>
        <v>561366622</v>
      </c>
      <c r="I188" s="51"/>
      <c r="J188" s="51">
        <f>538306465+21525257</f>
        <v>559831722</v>
      </c>
      <c r="K188" s="54">
        <f>SUM(I188:J188)</f>
        <v>559831722</v>
      </c>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0"/>
      <c r="BN188" s="90"/>
      <c r="BO188" s="90"/>
      <c r="BP188" s="90"/>
      <c r="BQ188" s="90"/>
      <c r="BR188" s="90"/>
      <c r="BS188" s="90"/>
      <c r="BT188" s="90"/>
      <c r="BU188" s="90"/>
      <c r="BV188" s="90"/>
      <c r="BW188" s="90"/>
      <c r="BX188" s="90"/>
      <c r="BY188" s="90"/>
      <c r="BZ188" s="90"/>
      <c r="CA188" s="90"/>
      <c r="CB188" s="90"/>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c r="IW188" s="90"/>
      <c r="IX188" s="90"/>
      <c r="IY188" s="90"/>
      <c r="IZ188" s="90"/>
      <c r="JA188" s="90"/>
      <c r="JB188" s="90"/>
      <c r="JC188" s="90"/>
      <c r="JD188" s="90"/>
      <c r="JE188" s="90"/>
      <c r="JF188" s="90"/>
      <c r="JG188" s="90"/>
      <c r="JH188" s="90"/>
      <c r="JI188" s="90"/>
      <c r="JJ188" s="90"/>
      <c r="JK188" s="90"/>
    </row>
    <row r="189" spans="1:271" s="91" customFormat="1" ht="78.75" x14ac:dyDescent="0.25">
      <c r="A189" s="82" t="s">
        <v>806</v>
      </c>
      <c r="B189" s="48" t="s">
        <v>548</v>
      </c>
      <c r="C189" s="51">
        <f>C190</f>
        <v>4881700</v>
      </c>
      <c r="D189" s="51">
        <f t="shared" ref="D189:K189" si="92">D190</f>
        <v>0</v>
      </c>
      <c r="E189" s="51">
        <f t="shared" si="92"/>
        <v>4881700</v>
      </c>
      <c r="F189" s="51">
        <f t="shared" si="92"/>
        <v>4881700</v>
      </c>
      <c r="G189" s="51">
        <f t="shared" si="92"/>
        <v>0</v>
      </c>
      <c r="H189" s="51">
        <f t="shared" si="92"/>
        <v>4881700</v>
      </c>
      <c r="I189" s="51">
        <f t="shared" si="92"/>
        <v>5058900</v>
      </c>
      <c r="J189" s="51">
        <f t="shared" si="92"/>
        <v>0</v>
      </c>
      <c r="K189" s="51">
        <f t="shared" si="92"/>
        <v>5058900</v>
      </c>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c r="BB189" s="90"/>
      <c r="BC189" s="90"/>
      <c r="BD189" s="90"/>
      <c r="BE189" s="90"/>
      <c r="BF189" s="90"/>
      <c r="BG189" s="90"/>
      <c r="BH189" s="90"/>
      <c r="BI189" s="90"/>
      <c r="BJ189" s="90"/>
      <c r="BK189" s="90"/>
      <c r="BL189" s="90"/>
      <c r="BM189" s="90"/>
      <c r="BN189" s="90"/>
      <c r="BO189" s="90"/>
      <c r="BP189" s="90"/>
      <c r="BQ189" s="90"/>
      <c r="BR189" s="90"/>
      <c r="BS189" s="90"/>
      <c r="BT189" s="90"/>
      <c r="BU189" s="90"/>
      <c r="BV189" s="90"/>
      <c r="BW189" s="90"/>
      <c r="BX189" s="90"/>
      <c r="BY189" s="90"/>
      <c r="BZ189" s="90"/>
      <c r="CA189" s="90"/>
      <c r="CB189" s="90"/>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c r="IW189" s="90"/>
      <c r="IX189" s="90"/>
      <c r="IY189" s="90"/>
      <c r="IZ189" s="90"/>
      <c r="JA189" s="90"/>
      <c r="JB189" s="90"/>
      <c r="JC189" s="90"/>
      <c r="JD189" s="90"/>
      <c r="JE189" s="90"/>
      <c r="JF189" s="90"/>
      <c r="JG189" s="90"/>
      <c r="JH189" s="90"/>
      <c r="JI189" s="90"/>
      <c r="JJ189" s="90"/>
      <c r="JK189" s="90"/>
    </row>
    <row r="190" spans="1:271" s="91" customFormat="1" x14ac:dyDescent="0.25">
      <c r="A190" s="47" t="s">
        <v>114</v>
      </c>
      <c r="B190" s="48" t="s">
        <v>548</v>
      </c>
      <c r="C190" s="51">
        <v>4881700</v>
      </c>
      <c r="D190" s="51">
        <v>0</v>
      </c>
      <c r="E190" s="51">
        <f>SUM(C190:D190)</f>
        <v>4881700</v>
      </c>
      <c r="F190" s="51">
        <v>4881700</v>
      </c>
      <c r="G190" s="51">
        <v>0</v>
      </c>
      <c r="H190" s="51">
        <f>SUM(F190:G190)</f>
        <v>4881700</v>
      </c>
      <c r="I190" s="51">
        <v>5058900</v>
      </c>
      <c r="J190" s="51">
        <v>0</v>
      </c>
      <c r="K190" s="51">
        <f>SUM(I190:J190)</f>
        <v>5058900</v>
      </c>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c r="BB190" s="90"/>
      <c r="BC190" s="90"/>
      <c r="BD190" s="90"/>
      <c r="BE190" s="90"/>
      <c r="BF190" s="90"/>
      <c r="BG190" s="90"/>
      <c r="BH190" s="90"/>
      <c r="BI190" s="90"/>
      <c r="BJ190" s="90"/>
      <c r="BK190" s="90"/>
      <c r="BL190" s="90"/>
      <c r="BM190" s="90"/>
      <c r="BN190" s="90"/>
      <c r="BO190" s="90"/>
      <c r="BP190" s="90"/>
      <c r="BQ190" s="90"/>
      <c r="BR190" s="90"/>
      <c r="BS190" s="90"/>
      <c r="BT190" s="90"/>
      <c r="BU190" s="90"/>
      <c r="BV190" s="90"/>
      <c r="BW190" s="90"/>
      <c r="BX190" s="90"/>
      <c r="BY190" s="90"/>
      <c r="BZ190" s="90"/>
      <c r="CA190" s="90"/>
      <c r="CB190" s="90"/>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c r="IW190" s="90"/>
      <c r="IX190" s="90"/>
      <c r="IY190" s="90"/>
      <c r="IZ190" s="90"/>
      <c r="JA190" s="90"/>
      <c r="JB190" s="90"/>
      <c r="JC190" s="90"/>
      <c r="JD190" s="90"/>
      <c r="JE190" s="90"/>
      <c r="JF190" s="90"/>
      <c r="JG190" s="90"/>
      <c r="JH190" s="90"/>
      <c r="JI190" s="90"/>
      <c r="JJ190" s="90"/>
      <c r="JK190" s="90"/>
    </row>
    <row r="191" spans="1:271" s="91" customFormat="1" ht="77.25" customHeight="1" x14ac:dyDescent="0.25">
      <c r="A191" s="82" t="s">
        <v>805</v>
      </c>
      <c r="B191" s="48" t="s">
        <v>549</v>
      </c>
      <c r="C191" s="51">
        <f>C192</f>
        <v>0</v>
      </c>
      <c r="D191" s="51">
        <f t="shared" ref="D191:K191" si="93">D192</f>
        <v>256940</v>
      </c>
      <c r="E191" s="51">
        <f t="shared" si="93"/>
        <v>256940</v>
      </c>
      <c r="F191" s="51">
        <f t="shared" si="93"/>
        <v>0</v>
      </c>
      <c r="G191" s="51">
        <f t="shared" si="93"/>
        <v>256940</v>
      </c>
      <c r="H191" s="51">
        <f t="shared" si="93"/>
        <v>256940</v>
      </c>
      <c r="I191" s="51">
        <f t="shared" si="93"/>
        <v>0</v>
      </c>
      <c r="J191" s="51">
        <f t="shared" si="93"/>
        <v>266260</v>
      </c>
      <c r="K191" s="51">
        <f t="shared" si="93"/>
        <v>266260</v>
      </c>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c r="BB191" s="90"/>
      <c r="BC191" s="90"/>
      <c r="BD191" s="90"/>
      <c r="BE191" s="90"/>
      <c r="BF191" s="90"/>
      <c r="BG191" s="90"/>
      <c r="BH191" s="90"/>
      <c r="BI191" s="90"/>
      <c r="BJ191" s="90"/>
      <c r="BK191" s="90"/>
      <c r="BL191" s="90"/>
      <c r="BM191" s="90"/>
      <c r="BN191" s="90"/>
      <c r="BO191" s="90"/>
      <c r="BP191" s="90"/>
      <c r="BQ191" s="90"/>
      <c r="BR191" s="90"/>
      <c r="BS191" s="90"/>
      <c r="BT191" s="90"/>
      <c r="BU191" s="90"/>
      <c r="BV191" s="90"/>
      <c r="BW191" s="90"/>
      <c r="BX191" s="90"/>
      <c r="BY191" s="90"/>
      <c r="BZ191" s="90"/>
      <c r="CA191" s="90"/>
      <c r="CB191" s="90"/>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c r="IW191" s="90"/>
      <c r="IX191" s="90"/>
      <c r="IY191" s="90"/>
      <c r="IZ191" s="90"/>
      <c r="JA191" s="90"/>
      <c r="JB191" s="90"/>
      <c r="JC191" s="90"/>
      <c r="JD191" s="90"/>
      <c r="JE191" s="90"/>
      <c r="JF191" s="90"/>
      <c r="JG191" s="90"/>
      <c r="JH191" s="90"/>
      <c r="JI191" s="90"/>
      <c r="JJ191" s="90"/>
      <c r="JK191" s="90"/>
    </row>
    <row r="192" spans="1:271" s="91" customFormat="1" x14ac:dyDescent="0.25">
      <c r="A192" s="47" t="s">
        <v>114</v>
      </c>
      <c r="B192" s="48" t="s">
        <v>549</v>
      </c>
      <c r="C192" s="51">
        <v>0</v>
      </c>
      <c r="D192" s="54">
        <v>256940</v>
      </c>
      <c r="E192" s="54">
        <f>SUM(C192:D192)</f>
        <v>256940</v>
      </c>
      <c r="F192" s="54">
        <v>0</v>
      </c>
      <c r="G192" s="54">
        <v>256940</v>
      </c>
      <c r="H192" s="54">
        <f>SUM(F192:G192)</f>
        <v>256940</v>
      </c>
      <c r="I192" s="54">
        <v>0</v>
      </c>
      <c r="J192" s="54">
        <v>266260</v>
      </c>
      <c r="K192" s="54">
        <f>SUM(I192:J192)</f>
        <v>266260</v>
      </c>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c r="BB192" s="90"/>
      <c r="BC192" s="90"/>
      <c r="BD192" s="90"/>
      <c r="BE192" s="90"/>
      <c r="BF192" s="90"/>
      <c r="BG192" s="90"/>
      <c r="BH192" s="90"/>
      <c r="BI192" s="90"/>
      <c r="BJ192" s="90"/>
      <c r="BK192" s="90"/>
      <c r="BL192" s="90"/>
      <c r="BM192" s="90"/>
      <c r="BN192" s="90"/>
      <c r="BO192" s="90"/>
      <c r="BP192" s="90"/>
      <c r="BQ192" s="90"/>
      <c r="BR192" s="90"/>
      <c r="BS192" s="90"/>
      <c r="BT192" s="90"/>
      <c r="BU192" s="90"/>
      <c r="BV192" s="90"/>
      <c r="BW192" s="90"/>
      <c r="BX192" s="90"/>
      <c r="BY192" s="90"/>
      <c r="BZ192" s="90"/>
      <c r="CA192" s="90"/>
      <c r="CB192" s="90"/>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c r="IW192" s="90"/>
      <c r="IX192" s="90"/>
      <c r="IY192" s="90"/>
      <c r="IZ192" s="90"/>
      <c r="JA192" s="90"/>
      <c r="JB192" s="90"/>
      <c r="JC192" s="90"/>
      <c r="JD192" s="90"/>
      <c r="JE192" s="90"/>
      <c r="JF192" s="90"/>
      <c r="JG192" s="90"/>
      <c r="JH192" s="90"/>
      <c r="JI192" s="90"/>
      <c r="JJ192" s="90"/>
      <c r="JK192" s="90"/>
    </row>
    <row r="193" spans="1:271" s="91" customFormat="1" ht="31.5" x14ac:dyDescent="0.25">
      <c r="A193" s="75" t="s">
        <v>478</v>
      </c>
      <c r="B193" s="48" t="s">
        <v>777</v>
      </c>
      <c r="C193" s="51">
        <f>C194</f>
        <v>0</v>
      </c>
      <c r="D193" s="51">
        <f>D194</f>
        <v>0</v>
      </c>
      <c r="E193" s="51">
        <f>SUM(C193:D193)</f>
        <v>0</v>
      </c>
      <c r="F193" s="51">
        <f>F194</f>
        <v>0</v>
      </c>
      <c r="G193" s="51">
        <f>G194</f>
        <v>0</v>
      </c>
      <c r="H193" s="51">
        <f>SUM(F193:G193)</f>
        <v>0</v>
      </c>
      <c r="I193" s="51">
        <f>I194</f>
        <v>0</v>
      </c>
      <c r="J193" s="51">
        <f>J194</f>
        <v>0</v>
      </c>
      <c r="K193" s="51">
        <f>SUM(I193:J193)</f>
        <v>0</v>
      </c>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c r="BB193" s="90"/>
      <c r="BC193" s="90"/>
      <c r="BD193" s="90"/>
      <c r="BE193" s="90"/>
      <c r="BF193" s="90"/>
      <c r="BG193" s="90"/>
      <c r="BH193" s="90"/>
      <c r="BI193" s="90"/>
      <c r="BJ193" s="90"/>
      <c r="BK193" s="90"/>
      <c r="BL193" s="90"/>
      <c r="BM193" s="90"/>
      <c r="BN193" s="90"/>
      <c r="BO193" s="90"/>
      <c r="BP193" s="90"/>
      <c r="BQ193" s="90"/>
      <c r="BR193" s="90"/>
      <c r="BS193" s="90"/>
      <c r="BT193" s="90"/>
      <c r="BU193" s="90"/>
      <c r="BV193" s="90"/>
      <c r="BW193" s="90"/>
      <c r="BX193" s="90"/>
      <c r="BY193" s="90"/>
      <c r="BZ193" s="90"/>
      <c r="CA193" s="90"/>
      <c r="CB193" s="90"/>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c r="IW193" s="90"/>
      <c r="IX193" s="90"/>
      <c r="IY193" s="90"/>
      <c r="IZ193" s="90"/>
      <c r="JA193" s="90"/>
      <c r="JB193" s="90"/>
      <c r="JC193" s="90"/>
      <c r="JD193" s="90"/>
      <c r="JE193" s="90"/>
      <c r="JF193" s="90"/>
      <c r="JG193" s="90"/>
      <c r="JH193" s="90"/>
      <c r="JI193" s="90"/>
      <c r="JJ193" s="90"/>
      <c r="JK193" s="90"/>
    </row>
    <row r="194" spans="1:271" s="91" customFormat="1" x14ac:dyDescent="0.25">
      <c r="A194" s="47" t="s">
        <v>114</v>
      </c>
      <c r="B194" s="48" t="s">
        <v>777</v>
      </c>
      <c r="C194" s="51">
        <v>0</v>
      </c>
      <c r="D194" s="51">
        <v>0</v>
      </c>
      <c r="E194" s="51">
        <f>SUM(C194:D194)</f>
        <v>0</v>
      </c>
      <c r="F194" s="51">
        <v>0</v>
      </c>
      <c r="G194" s="51">
        <v>0</v>
      </c>
      <c r="H194" s="51">
        <f>SUM(F194:G194)</f>
        <v>0</v>
      </c>
      <c r="I194" s="51">
        <v>0</v>
      </c>
      <c r="J194" s="51">
        <v>0</v>
      </c>
      <c r="K194" s="51">
        <f>SUM(I194:J194)</f>
        <v>0</v>
      </c>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0"/>
      <c r="BQ194" s="90"/>
      <c r="BR194" s="90"/>
      <c r="BS194" s="90"/>
      <c r="BT194" s="90"/>
      <c r="BU194" s="90"/>
      <c r="BV194" s="90"/>
      <c r="BW194" s="90"/>
      <c r="BX194" s="90"/>
      <c r="BY194" s="90"/>
      <c r="BZ194" s="90"/>
      <c r="CA194" s="90"/>
      <c r="CB194" s="90"/>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c r="IW194" s="90"/>
      <c r="IX194" s="90"/>
      <c r="IY194" s="90"/>
      <c r="IZ194" s="90"/>
      <c r="JA194" s="90"/>
      <c r="JB194" s="90"/>
      <c r="JC194" s="90"/>
      <c r="JD194" s="90"/>
      <c r="JE194" s="90"/>
      <c r="JF194" s="90"/>
      <c r="JG194" s="90"/>
      <c r="JH194" s="90"/>
      <c r="JI194" s="90"/>
      <c r="JJ194" s="90"/>
      <c r="JK194" s="90"/>
    </row>
    <row r="195" spans="1:271" s="91" customFormat="1" ht="24" customHeight="1" x14ac:dyDescent="0.25">
      <c r="A195" s="72" t="s">
        <v>550</v>
      </c>
      <c r="B195" s="73" t="s">
        <v>553</v>
      </c>
      <c r="C195" s="74">
        <f>C196+C199</f>
        <v>418800000</v>
      </c>
      <c r="D195" s="74">
        <f t="shared" ref="D195:K195" si="94">D196+D199</f>
        <v>0</v>
      </c>
      <c r="E195" s="74">
        <f t="shared" si="94"/>
        <v>418800000</v>
      </c>
      <c r="F195" s="74">
        <f t="shared" si="94"/>
        <v>418892100</v>
      </c>
      <c r="G195" s="74">
        <f t="shared" si="94"/>
        <v>0</v>
      </c>
      <c r="H195" s="74">
        <f t="shared" si="94"/>
        <v>418892100</v>
      </c>
      <c r="I195" s="74">
        <f t="shared" si="94"/>
        <v>0</v>
      </c>
      <c r="J195" s="74">
        <f t="shared" si="94"/>
        <v>0</v>
      </c>
      <c r="K195" s="74">
        <f t="shared" si="94"/>
        <v>0</v>
      </c>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c r="BB195" s="90"/>
      <c r="BC195" s="90"/>
      <c r="BD195" s="90"/>
      <c r="BE195" s="90"/>
      <c r="BF195" s="90"/>
      <c r="BG195" s="90"/>
      <c r="BH195" s="90"/>
      <c r="BI195" s="90"/>
      <c r="BJ195" s="90"/>
      <c r="BK195" s="90"/>
      <c r="BL195" s="90"/>
      <c r="BM195" s="90"/>
      <c r="BN195" s="90"/>
      <c r="BO195" s="90"/>
      <c r="BP195" s="90"/>
      <c r="BQ195" s="90"/>
      <c r="BR195" s="90"/>
      <c r="BS195" s="90"/>
      <c r="BT195" s="90"/>
      <c r="BU195" s="90"/>
      <c r="BV195" s="90"/>
      <c r="BW195" s="90"/>
      <c r="BX195" s="90"/>
      <c r="BY195" s="90"/>
      <c r="BZ195" s="90"/>
      <c r="CA195" s="90"/>
      <c r="CB195" s="90"/>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c r="IW195" s="90"/>
      <c r="IX195" s="90"/>
      <c r="IY195" s="90"/>
      <c r="IZ195" s="90"/>
      <c r="JA195" s="90"/>
      <c r="JB195" s="90"/>
      <c r="JC195" s="90"/>
      <c r="JD195" s="90"/>
      <c r="JE195" s="90"/>
      <c r="JF195" s="90"/>
      <c r="JG195" s="90"/>
      <c r="JH195" s="90"/>
      <c r="JI195" s="90"/>
      <c r="JJ195" s="90"/>
      <c r="JK195" s="90"/>
    </row>
    <row r="196" spans="1:271" s="109" customFormat="1" ht="31.5" x14ac:dyDescent="0.25">
      <c r="A196" s="148" t="s">
        <v>551</v>
      </c>
      <c r="B196" s="149" t="s">
        <v>554</v>
      </c>
      <c r="C196" s="150">
        <f t="shared" ref="C196:K196" si="95">C198</f>
        <v>0</v>
      </c>
      <c r="D196" s="150">
        <f t="shared" si="95"/>
        <v>0</v>
      </c>
      <c r="E196" s="150">
        <f t="shared" si="95"/>
        <v>0</v>
      </c>
      <c r="F196" s="150">
        <f t="shared" si="95"/>
        <v>0</v>
      </c>
      <c r="G196" s="150">
        <f t="shared" si="95"/>
        <v>0</v>
      </c>
      <c r="H196" s="150">
        <f t="shared" si="95"/>
        <v>0</v>
      </c>
      <c r="I196" s="150">
        <f t="shared" si="95"/>
        <v>0</v>
      </c>
      <c r="J196" s="150">
        <f t="shared" si="95"/>
        <v>0</v>
      </c>
      <c r="K196" s="150">
        <f t="shared" si="95"/>
        <v>0</v>
      </c>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108"/>
      <c r="AH196" s="108"/>
      <c r="AI196" s="108"/>
      <c r="AJ196" s="108"/>
      <c r="AK196" s="108"/>
      <c r="AL196" s="108"/>
      <c r="AM196" s="108"/>
      <c r="AN196" s="108"/>
      <c r="AO196" s="108"/>
      <c r="AP196" s="108"/>
      <c r="AQ196" s="108"/>
      <c r="AR196" s="108"/>
      <c r="AS196" s="108"/>
      <c r="AT196" s="108"/>
      <c r="AU196" s="108"/>
      <c r="AV196" s="108"/>
      <c r="AW196" s="108"/>
      <c r="AX196" s="108"/>
      <c r="AY196" s="108"/>
      <c r="AZ196" s="108"/>
      <c r="BA196" s="108"/>
      <c r="BB196" s="108"/>
      <c r="BC196" s="108"/>
      <c r="BD196" s="108"/>
      <c r="BE196" s="108"/>
      <c r="BF196" s="108"/>
      <c r="BG196" s="108"/>
      <c r="BH196" s="108"/>
      <c r="BI196" s="108"/>
      <c r="BJ196" s="108"/>
      <c r="BK196" s="108"/>
      <c r="BL196" s="108"/>
      <c r="BM196" s="108"/>
      <c r="BN196" s="108"/>
      <c r="BO196" s="108"/>
      <c r="BP196" s="108"/>
      <c r="BQ196" s="108"/>
      <c r="BR196" s="108"/>
      <c r="BS196" s="108"/>
      <c r="BT196" s="108"/>
      <c r="BU196" s="108"/>
      <c r="BV196" s="108"/>
      <c r="BW196" s="108"/>
      <c r="BX196" s="108"/>
      <c r="BY196" s="108"/>
      <c r="BZ196" s="108"/>
      <c r="CA196" s="108"/>
      <c r="CB196" s="108"/>
      <c r="CC196" s="108"/>
      <c r="CD196" s="108"/>
      <c r="CE196" s="108"/>
      <c r="CF196" s="108"/>
      <c r="CG196" s="108"/>
      <c r="CH196" s="108"/>
      <c r="CI196" s="108"/>
      <c r="CJ196" s="108"/>
      <c r="CK196" s="108"/>
      <c r="CL196" s="108"/>
      <c r="CM196" s="108"/>
      <c r="CN196" s="108"/>
      <c r="CO196" s="108"/>
      <c r="CP196" s="108"/>
      <c r="CQ196" s="108"/>
      <c r="CR196" s="108"/>
      <c r="CS196" s="108"/>
      <c r="CT196" s="108"/>
      <c r="CU196" s="108"/>
      <c r="CV196" s="108"/>
      <c r="CW196" s="108"/>
      <c r="CX196" s="108"/>
      <c r="CY196" s="108"/>
      <c r="CZ196" s="108"/>
      <c r="DA196" s="108"/>
      <c r="DB196" s="108"/>
      <c r="DC196" s="108"/>
      <c r="DD196" s="108"/>
      <c r="DE196" s="108"/>
      <c r="DF196" s="108"/>
      <c r="DG196" s="108"/>
      <c r="DH196" s="108"/>
      <c r="DI196" s="108"/>
      <c r="DJ196" s="108"/>
      <c r="DK196" s="108"/>
      <c r="DL196" s="108"/>
      <c r="DM196" s="108"/>
      <c r="DN196" s="108"/>
      <c r="DO196" s="108"/>
      <c r="DP196" s="108"/>
      <c r="DQ196" s="108"/>
      <c r="DR196" s="108"/>
      <c r="DS196" s="108"/>
      <c r="DT196" s="108"/>
      <c r="DU196" s="108"/>
      <c r="DV196" s="108"/>
      <c r="DW196" s="108"/>
      <c r="DX196" s="108"/>
      <c r="DY196" s="108"/>
      <c r="DZ196" s="108"/>
      <c r="EA196" s="108"/>
      <c r="EB196" s="108"/>
      <c r="EC196" s="108"/>
      <c r="ED196" s="108"/>
      <c r="EE196" s="108"/>
      <c r="EF196" s="108"/>
      <c r="EG196" s="108"/>
      <c r="EH196" s="108"/>
      <c r="EI196" s="108"/>
      <c r="EJ196" s="108"/>
      <c r="EK196" s="108"/>
      <c r="EL196" s="108"/>
      <c r="EM196" s="108"/>
      <c r="EN196" s="108"/>
      <c r="EO196" s="108"/>
      <c r="EP196" s="108"/>
      <c r="EQ196" s="108"/>
      <c r="ER196" s="108"/>
      <c r="ES196" s="108"/>
      <c r="ET196" s="108"/>
      <c r="EU196" s="108"/>
      <c r="EV196" s="108"/>
      <c r="EW196" s="108"/>
      <c r="EX196" s="108"/>
      <c r="EY196" s="108"/>
      <c r="EZ196" s="108"/>
      <c r="FA196" s="108"/>
      <c r="FB196" s="108"/>
      <c r="FC196" s="108"/>
      <c r="FD196" s="108"/>
      <c r="FE196" s="108"/>
      <c r="FF196" s="108"/>
      <c r="FG196" s="108"/>
      <c r="FH196" s="108"/>
      <c r="FI196" s="108"/>
      <c r="FJ196" s="108"/>
      <c r="FK196" s="108"/>
      <c r="FL196" s="108"/>
      <c r="FM196" s="108"/>
      <c r="FN196" s="108"/>
      <c r="FO196" s="108"/>
      <c r="FP196" s="108"/>
      <c r="FQ196" s="108"/>
      <c r="FR196" s="108"/>
      <c r="FS196" s="108"/>
      <c r="FT196" s="108"/>
      <c r="FU196" s="108"/>
      <c r="FV196" s="108"/>
      <c r="FW196" s="108"/>
      <c r="FX196" s="108"/>
      <c r="FY196" s="108"/>
      <c r="FZ196" s="108"/>
      <c r="GA196" s="108"/>
      <c r="GB196" s="108"/>
      <c r="GC196" s="108"/>
      <c r="GD196" s="108"/>
      <c r="GE196" s="108"/>
      <c r="GF196" s="108"/>
      <c r="GG196" s="108"/>
      <c r="GH196" s="108"/>
      <c r="GI196" s="108"/>
      <c r="GJ196" s="108"/>
      <c r="GK196" s="108"/>
      <c r="GL196" s="108"/>
      <c r="GM196" s="108"/>
      <c r="GN196" s="108"/>
      <c r="GO196" s="108"/>
      <c r="GP196" s="108"/>
      <c r="GQ196" s="108"/>
      <c r="GR196" s="108"/>
      <c r="GS196" s="108"/>
      <c r="GT196" s="108"/>
      <c r="GU196" s="108"/>
      <c r="GV196" s="108"/>
      <c r="GW196" s="108"/>
      <c r="GX196" s="108"/>
      <c r="GY196" s="108"/>
      <c r="GZ196" s="108"/>
      <c r="HA196" s="108"/>
      <c r="HB196" s="108"/>
      <c r="HC196" s="108"/>
      <c r="HD196" s="108"/>
      <c r="HE196" s="108"/>
      <c r="HF196" s="108"/>
      <c r="HG196" s="108"/>
      <c r="HH196" s="108"/>
      <c r="HI196" s="108"/>
      <c r="HJ196" s="108"/>
      <c r="HK196" s="108"/>
      <c r="HL196" s="108"/>
      <c r="HM196" s="108"/>
      <c r="HN196" s="108"/>
      <c r="HO196" s="108"/>
      <c r="HP196" s="108"/>
      <c r="HQ196" s="108"/>
      <c r="HR196" s="108"/>
      <c r="HS196" s="108"/>
      <c r="HT196" s="108"/>
      <c r="HU196" s="108"/>
      <c r="HV196" s="108"/>
      <c r="HW196" s="108"/>
      <c r="HX196" s="108"/>
      <c r="HY196" s="108"/>
      <c r="HZ196" s="108"/>
      <c r="IA196" s="108"/>
      <c r="IB196" s="108"/>
      <c r="IC196" s="108"/>
      <c r="ID196" s="108"/>
      <c r="IE196" s="108"/>
      <c r="IF196" s="108"/>
      <c r="IG196" s="108"/>
      <c r="IH196" s="108"/>
      <c r="II196" s="108"/>
      <c r="IJ196" s="108"/>
      <c r="IK196" s="108"/>
      <c r="IL196" s="108"/>
      <c r="IM196" s="108"/>
      <c r="IN196" s="108"/>
      <c r="IO196" s="108"/>
      <c r="IP196" s="108"/>
      <c r="IQ196" s="108"/>
      <c r="IR196" s="108"/>
      <c r="IS196" s="108"/>
      <c r="IT196" s="108"/>
      <c r="IU196" s="108"/>
      <c r="IV196" s="108"/>
      <c r="IW196" s="108"/>
      <c r="IX196" s="108"/>
      <c r="IY196" s="108"/>
      <c r="IZ196" s="108"/>
      <c r="JA196" s="108"/>
      <c r="JB196" s="108"/>
      <c r="JC196" s="108"/>
      <c r="JD196" s="108"/>
      <c r="JE196" s="108"/>
      <c r="JF196" s="108"/>
      <c r="JG196" s="108"/>
      <c r="JH196" s="108"/>
      <c r="JI196" s="108"/>
      <c r="JJ196" s="108"/>
      <c r="JK196" s="108"/>
    </row>
    <row r="197" spans="1:271" s="109" customFormat="1" x14ac:dyDescent="0.25">
      <c r="A197" s="75" t="s">
        <v>236</v>
      </c>
      <c r="B197" s="48" t="s">
        <v>883</v>
      </c>
      <c r="C197" s="51">
        <f>C198</f>
        <v>0</v>
      </c>
      <c r="D197" s="51">
        <f t="shared" ref="D197:K197" si="96">D198</f>
        <v>0</v>
      </c>
      <c r="E197" s="51">
        <f t="shared" si="96"/>
        <v>0</v>
      </c>
      <c r="F197" s="51">
        <f t="shared" si="96"/>
        <v>0</v>
      </c>
      <c r="G197" s="51">
        <f t="shared" si="96"/>
        <v>0</v>
      </c>
      <c r="H197" s="51">
        <f t="shared" si="96"/>
        <v>0</v>
      </c>
      <c r="I197" s="51">
        <f t="shared" si="96"/>
        <v>0</v>
      </c>
      <c r="J197" s="51">
        <f t="shared" si="96"/>
        <v>0</v>
      </c>
      <c r="K197" s="51">
        <f t="shared" si="96"/>
        <v>0</v>
      </c>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8"/>
      <c r="BM197" s="108"/>
      <c r="BN197" s="108"/>
      <c r="BO197" s="108"/>
      <c r="BP197" s="108"/>
      <c r="BQ197" s="108"/>
      <c r="BR197" s="108"/>
      <c r="BS197" s="108"/>
      <c r="BT197" s="108"/>
      <c r="BU197" s="108"/>
      <c r="BV197" s="108"/>
      <c r="BW197" s="108"/>
      <c r="BX197" s="108"/>
      <c r="BY197" s="108"/>
      <c r="BZ197" s="108"/>
      <c r="CA197" s="108"/>
      <c r="CB197" s="108"/>
      <c r="CC197" s="108"/>
      <c r="CD197" s="108"/>
      <c r="CE197" s="108"/>
      <c r="CF197" s="108"/>
      <c r="CG197" s="108"/>
      <c r="CH197" s="108"/>
      <c r="CI197" s="108"/>
      <c r="CJ197" s="108"/>
      <c r="CK197" s="108"/>
      <c r="CL197" s="108"/>
      <c r="CM197" s="108"/>
      <c r="CN197" s="108"/>
      <c r="CO197" s="108"/>
      <c r="CP197" s="108"/>
      <c r="CQ197" s="108"/>
      <c r="CR197" s="108"/>
      <c r="CS197" s="108"/>
      <c r="CT197" s="108"/>
      <c r="CU197" s="108"/>
      <c r="CV197" s="108"/>
      <c r="CW197" s="108"/>
      <c r="CX197" s="108"/>
      <c r="CY197" s="108"/>
      <c r="CZ197" s="108"/>
      <c r="DA197" s="108"/>
      <c r="DB197" s="108"/>
      <c r="DC197" s="108"/>
      <c r="DD197" s="108"/>
      <c r="DE197" s="108"/>
      <c r="DF197" s="108"/>
      <c r="DG197" s="108"/>
      <c r="DH197" s="108"/>
      <c r="DI197" s="108"/>
      <c r="DJ197" s="108"/>
      <c r="DK197" s="108"/>
      <c r="DL197" s="108"/>
      <c r="DM197" s="108"/>
      <c r="DN197" s="108"/>
      <c r="DO197" s="108"/>
      <c r="DP197" s="108"/>
      <c r="DQ197" s="108"/>
      <c r="DR197" s="108"/>
      <c r="DS197" s="108"/>
      <c r="DT197" s="108"/>
      <c r="DU197" s="108"/>
      <c r="DV197" s="108"/>
      <c r="DW197" s="108"/>
      <c r="DX197" s="108"/>
      <c r="DY197" s="108"/>
      <c r="DZ197" s="108"/>
      <c r="EA197" s="108"/>
      <c r="EB197" s="108"/>
      <c r="EC197" s="108"/>
      <c r="ED197" s="108"/>
      <c r="EE197" s="108"/>
      <c r="EF197" s="108"/>
      <c r="EG197" s="108"/>
      <c r="EH197" s="108"/>
      <c r="EI197" s="108"/>
      <c r="EJ197" s="108"/>
      <c r="EK197" s="108"/>
      <c r="EL197" s="108"/>
      <c r="EM197" s="108"/>
      <c r="EN197" s="108"/>
      <c r="EO197" s="108"/>
      <c r="EP197" s="108"/>
      <c r="EQ197" s="108"/>
      <c r="ER197" s="108"/>
      <c r="ES197" s="108"/>
      <c r="ET197" s="108"/>
      <c r="EU197" s="108"/>
      <c r="EV197" s="108"/>
      <c r="EW197" s="108"/>
      <c r="EX197" s="108"/>
      <c r="EY197" s="108"/>
      <c r="EZ197" s="108"/>
      <c r="FA197" s="108"/>
      <c r="FB197" s="108"/>
      <c r="FC197" s="108"/>
      <c r="FD197" s="108"/>
      <c r="FE197" s="108"/>
      <c r="FF197" s="108"/>
      <c r="FG197" s="108"/>
      <c r="FH197" s="108"/>
      <c r="FI197" s="108"/>
      <c r="FJ197" s="108"/>
      <c r="FK197" s="108"/>
      <c r="FL197" s="108"/>
      <c r="FM197" s="108"/>
      <c r="FN197" s="108"/>
      <c r="FO197" s="108"/>
      <c r="FP197" s="108"/>
      <c r="FQ197" s="108"/>
      <c r="FR197" s="108"/>
      <c r="FS197" s="108"/>
      <c r="FT197" s="108"/>
      <c r="FU197" s="108"/>
      <c r="FV197" s="108"/>
      <c r="FW197" s="108"/>
      <c r="FX197" s="108"/>
      <c r="FY197" s="108"/>
      <c r="FZ197" s="108"/>
      <c r="GA197" s="108"/>
      <c r="GB197" s="108"/>
      <c r="GC197" s="108"/>
      <c r="GD197" s="108"/>
      <c r="GE197" s="108"/>
      <c r="GF197" s="108"/>
      <c r="GG197" s="108"/>
      <c r="GH197" s="108"/>
      <c r="GI197" s="108"/>
      <c r="GJ197" s="108"/>
      <c r="GK197" s="108"/>
      <c r="GL197" s="108"/>
      <c r="GM197" s="108"/>
      <c r="GN197" s="108"/>
      <c r="GO197" s="108"/>
      <c r="GP197" s="108"/>
      <c r="GQ197" s="108"/>
      <c r="GR197" s="108"/>
      <c r="GS197" s="108"/>
      <c r="GT197" s="108"/>
      <c r="GU197" s="108"/>
      <c r="GV197" s="108"/>
      <c r="GW197" s="108"/>
      <c r="GX197" s="108"/>
      <c r="GY197" s="108"/>
      <c r="GZ197" s="108"/>
      <c r="HA197" s="108"/>
      <c r="HB197" s="108"/>
      <c r="HC197" s="108"/>
      <c r="HD197" s="108"/>
      <c r="HE197" s="108"/>
      <c r="HF197" s="108"/>
      <c r="HG197" s="108"/>
      <c r="HH197" s="108"/>
      <c r="HI197" s="108"/>
      <c r="HJ197" s="108"/>
      <c r="HK197" s="108"/>
      <c r="HL197" s="108"/>
      <c r="HM197" s="108"/>
      <c r="HN197" s="108"/>
      <c r="HO197" s="108"/>
      <c r="HP197" s="108"/>
      <c r="HQ197" s="108"/>
      <c r="HR197" s="108"/>
      <c r="HS197" s="108"/>
      <c r="HT197" s="108"/>
      <c r="HU197" s="108"/>
      <c r="HV197" s="108"/>
      <c r="HW197" s="108"/>
      <c r="HX197" s="108"/>
      <c r="HY197" s="108"/>
      <c r="HZ197" s="108"/>
      <c r="IA197" s="108"/>
      <c r="IB197" s="108"/>
      <c r="IC197" s="108"/>
      <c r="ID197" s="108"/>
      <c r="IE197" s="108"/>
      <c r="IF197" s="108"/>
      <c r="IG197" s="108"/>
      <c r="IH197" s="108"/>
      <c r="II197" s="108"/>
      <c r="IJ197" s="108"/>
      <c r="IK197" s="108"/>
      <c r="IL197" s="108"/>
      <c r="IM197" s="108"/>
      <c r="IN197" s="108"/>
      <c r="IO197" s="108"/>
      <c r="IP197" s="108"/>
      <c r="IQ197" s="108"/>
      <c r="IR197" s="108"/>
      <c r="IS197" s="108"/>
      <c r="IT197" s="108"/>
      <c r="IU197" s="108"/>
      <c r="IV197" s="108"/>
      <c r="IW197" s="108"/>
      <c r="IX197" s="108"/>
      <c r="IY197" s="108"/>
      <c r="IZ197" s="108"/>
      <c r="JA197" s="108"/>
      <c r="JB197" s="108"/>
      <c r="JC197" s="108"/>
      <c r="JD197" s="108"/>
      <c r="JE197" s="108"/>
      <c r="JF197" s="108"/>
      <c r="JG197" s="108"/>
      <c r="JH197" s="108"/>
      <c r="JI197" s="108"/>
      <c r="JJ197" s="108"/>
      <c r="JK197" s="108"/>
    </row>
    <row r="198" spans="1:271" s="91" customFormat="1" x14ac:dyDescent="0.25">
      <c r="A198" s="47" t="s">
        <v>114</v>
      </c>
      <c r="B198" s="48" t="s">
        <v>883</v>
      </c>
      <c r="C198" s="51"/>
      <c r="D198" s="51"/>
      <c r="E198" s="54">
        <f>SUM(C198:D198)</f>
        <v>0</v>
      </c>
      <c r="F198" s="51"/>
      <c r="G198" s="51"/>
      <c r="H198" s="54">
        <f>SUM(F198:G198)</f>
        <v>0</v>
      </c>
      <c r="I198" s="51"/>
      <c r="J198" s="51"/>
      <c r="K198" s="54">
        <f>SUM(I198:J198)</f>
        <v>0</v>
      </c>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c r="BB198" s="90"/>
      <c r="BC198" s="90"/>
      <c r="BD198" s="90"/>
      <c r="BE198" s="90"/>
      <c r="BF198" s="90"/>
      <c r="BG198" s="90"/>
      <c r="BH198" s="90"/>
      <c r="BI198" s="90"/>
      <c r="BJ198" s="90"/>
      <c r="BK198" s="90"/>
      <c r="BL198" s="90"/>
      <c r="BM198" s="90"/>
      <c r="BN198" s="90"/>
      <c r="BO198" s="90"/>
      <c r="BP198" s="90"/>
      <c r="BQ198" s="90"/>
      <c r="BR198" s="90"/>
      <c r="BS198" s="90"/>
      <c r="BT198" s="90"/>
      <c r="BU198" s="90"/>
      <c r="BV198" s="90"/>
      <c r="BW198" s="90"/>
      <c r="BX198" s="90"/>
      <c r="BY198" s="90"/>
      <c r="BZ198" s="90"/>
      <c r="CA198" s="90"/>
      <c r="CB198" s="90"/>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c r="IW198" s="90"/>
      <c r="IX198" s="90"/>
      <c r="IY198" s="90"/>
      <c r="IZ198" s="90"/>
      <c r="JA198" s="90"/>
      <c r="JB198" s="90"/>
      <c r="JC198" s="90"/>
      <c r="JD198" s="90"/>
      <c r="JE198" s="90"/>
      <c r="JF198" s="90"/>
      <c r="JG198" s="90"/>
      <c r="JH198" s="90"/>
      <c r="JI198" s="90"/>
      <c r="JJ198" s="90"/>
      <c r="JK198" s="90"/>
    </row>
    <row r="199" spans="1:271" s="109" customFormat="1" ht="31.5" x14ac:dyDescent="0.25">
      <c r="A199" s="148" t="s">
        <v>552</v>
      </c>
      <c r="B199" s="149" t="s">
        <v>555</v>
      </c>
      <c r="C199" s="150">
        <f>C200</f>
        <v>418800000</v>
      </c>
      <c r="D199" s="150">
        <f t="shared" ref="D199:K199" si="97">D201</f>
        <v>0</v>
      </c>
      <c r="E199" s="150">
        <f>E200</f>
        <v>418800000</v>
      </c>
      <c r="F199" s="150">
        <f>F200</f>
        <v>418892100</v>
      </c>
      <c r="G199" s="150">
        <f t="shared" si="97"/>
        <v>0</v>
      </c>
      <c r="H199" s="150">
        <f>H200</f>
        <v>418892100</v>
      </c>
      <c r="I199" s="150">
        <f t="shared" si="97"/>
        <v>0</v>
      </c>
      <c r="J199" s="150">
        <f t="shared" si="97"/>
        <v>0</v>
      </c>
      <c r="K199" s="150">
        <f t="shared" si="97"/>
        <v>0</v>
      </c>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8"/>
      <c r="AY199" s="108"/>
      <c r="AZ199" s="108"/>
      <c r="BA199" s="108"/>
      <c r="BB199" s="108"/>
      <c r="BC199" s="108"/>
      <c r="BD199" s="108"/>
      <c r="BE199" s="108"/>
      <c r="BF199" s="108"/>
      <c r="BG199" s="108"/>
      <c r="BH199" s="108"/>
      <c r="BI199" s="108"/>
      <c r="BJ199" s="108"/>
      <c r="BK199" s="108"/>
      <c r="BL199" s="108"/>
      <c r="BM199" s="108"/>
      <c r="BN199" s="108"/>
      <c r="BO199" s="108"/>
      <c r="BP199" s="108"/>
      <c r="BQ199" s="108"/>
      <c r="BR199" s="108"/>
      <c r="BS199" s="108"/>
      <c r="BT199" s="108"/>
      <c r="BU199" s="108"/>
      <c r="BV199" s="108"/>
      <c r="BW199" s="108"/>
      <c r="BX199" s="108"/>
      <c r="BY199" s="108"/>
      <c r="BZ199" s="108"/>
      <c r="CA199" s="108"/>
      <c r="CB199" s="108"/>
      <c r="CC199" s="108"/>
      <c r="CD199" s="108"/>
      <c r="CE199" s="108"/>
      <c r="CF199" s="108"/>
      <c r="CG199" s="108"/>
      <c r="CH199" s="108"/>
      <c r="CI199" s="108"/>
      <c r="CJ199" s="108"/>
      <c r="CK199" s="108"/>
      <c r="CL199" s="108"/>
      <c r="CM199" s="108"/>
      <c r="CN199" s="108"/>
      <c r="CO199" s="108"/>
      <c r="CP199" s="108"/>
      <c r="CQ199" s="108"/>
      <c r="CR199" s="108"/>
      <c r="CS199" s="108"/>
      <c r="CT199" s="108"/>
      <c r="CU199" s="108"/>
      <c r="CV199" s="108"/>
      <c r="CW199" s="108"/>
      <c r="CX199" s="108"/>
      <c r="CY199" s="108"/>
      <c r="CZ199" s="108"/>
      <c r="DA199" s="108"/>
      <c r="DB199" s="108"/>
      <c r="DC199" s="108"/>
      <c r="DD199" s="108"/>
      <c r="DE199" s="108"/>
      <c r="DF199" s="108"/>
      <c r="DG199" s="108"/>
      <c r="DH199" s="108"/>
      <c r="DI199" s="108"/>
      <c r="DJ199" s="108"/>
      <c r="DK199" s="108"/>
      <c r="DL199" s="108"/>
      <c r="DM199" s="108"/>
      <c r="DN199" s="108"/>
      <c r="DO199" s="108"/>
      <c r="DP199" s="108"/>
      <c r="DQ199" s="108"/>
      <c r="DR199" s="108"/>
      <c r="DS199" s="108"/>
      <c r="DT199" s="108"/>
      <c r="DU199" s="108"/>
      <c r="DV199" s="108"/>
      <c r="DW199" s="108"/>
      <c r="DX199" s="108"/>
      <c r="DY199" s="108"/>
      <c r="DZ199" s="108"/>
      <c r="EA199" s="108"/>
      <c r="EB199" s="108"/>
      <c r="EC199" s="108"/>
      <c r="ED199" s="108"/>
      <c r="EE199" s="108"/>
      <c r="EF199" s="108"/>
      <c r="EG199" s="108"/>
      <c r="EH199" s="108"/>
      <c r="EI199" s="108"/>
      <c r="EJ199" s="108"/>
      <c r="EK199" s="108"/>
      <c r="EL199" s="108"/>
      <c r="EM199" s="108"/>
      <c r="EN199" s="108"/>
      <c r="EO199" s="108"/>
      <c r="EP199" s="108"/>
      <c r="EQ199" s="108"/>
      <c r="ER199" s="108"/>
      <c r="ES199" s="108"/>
      <c r="ET199" s="108"/>
      <c r="EU199" s="108"/>
      <c r="EV199" s="108"/>
      <c r="EW199" s="108"/>
      <c r="EX199" s="108"/>
      <c r="EY199" s="108"/>
      <c r="EZ199" s="108"/>
      <c r="FA199" s="108"/>
      <c r="FB199" s="108"/>
      <c r="FC199" s="108"/>
      <c r="FD199" s="108"/>
      <c r="FE199" s="108"/>
      <c r="FF199" s="108"/>
      <c r="FG199" s="108"/>
      <c r="FH199" s="108"/>
      <c r="FI199" s="108"/>
      <c r="FJ199" s="108"/>
      <c r="FK199" s="108"/>
      <c r="FL199" s="108"/>
      <c r="FM199" s="108"/>
      <c r="FN199" s="108"/>
      <c r="FO199" s="108"/>
      <c r="FP199" s="108"/>
      <c r="FQ199" s="108"/>
      <c r="FR199" s="108"/>
      <c r="FS199" s="108"/>
      <c r="FT199" s="108"/>
      <c r="FU199" s="108"/>
      <c r="FV199" s="108"/>
      <c r="FW199" s="108"/>
      <c r="FX199" s="108"/>
      <c r="FY199" s="108"/>
      <c r="FZ199" s="108"/>
      <c r="GA199" s="108"/>
      <c r="GB199" s="108"/>
      <c r="GC199" s="108"/>
      <c r="GD199" s="108"/>
      <c r="GE199" s="108"/>
      <c r="GF199" s="108"/>
      <c r="GG199" s="108"/>
      <c r="GH199" s="108"/>
      <c r="GI199" s="108"/>
      <c r="GJ199" s="108"/>
      <c r="GK199" s="108"/>
      <c r="GL199" s="108"/>
      <c r="GM199" s="108"/>
      <c r="GN199" s="108"/>
      <c r="GO199" s="108"/>
      <c r="GP199" s="108"/>
      <c r="GQ199" s="108"/>
      <c r="GR199" s="108"/>
      <c r="GS199" s="108"/>
      <c r="GT199" s="108"/>
      <c r="GU199" s="108"/>
      <c r="GV199" s="108"/>
      <c r="GW199" s="108"/>
      <c r="GX199" s="108"/>
      <c r="GY199" s="108"/>
      <c r="GZ199" s="108"/>
      <c r="HA199" s="108"/>
      <c r="HB199" s="108"/>
      <c r="HC199" s="108"/>
      <c r="HD199" s="108"/>
      <c r="HE199" s="108"/>
      <c r="HF199" s="108"/>
      <c r="HG199" s="108"/>
      <c r="HH199" s="108"/>
      <c r="HI199" s="108"/>
      <c r="HJ199" s="108"/>
      <c r="HK199" s="108"/>
      <c r="HL199" s="108"/>
      <c r="HM199" s="108"/>
      <c r="HN199" s="108"/>
      <c r="HO199" s="108"/>
      <c r="HP199" s="108"/>
      <c r="HQ199" s="108"/>
      <c r="HR199" s="108"/>
      <c r="HS199" s="108"/>
      <c r="HT199" s="108"/>
      <c r="HU199" s="108"/>
      <c r="HV199" s="108"/>
      <c r="HW199" s="108"/>
      <c r="HX199" s="108"/>
      <c r="HY199" s="108"/>
      <c r="HZ199" s="108"/>
      <c r="IA199" s="108"/>
      <c r="IB199" s="108"/>
      <c r="IC199" s="108"/>
      <c r="ID199" s="108"/>
      <c r="IE199" s="108"/>
      <c r="IF199" s="108"/>
      <c r="IG199" s="108"/>
      <c r="IH199" s="108"/>
      <c r="II199" s="108"/>
      <c r="IJ199" s="108"/>
      <c r="IK199" s="108"/>
      <c r="IL199" s="108"/>
      <c r="IM199" s="108"/>
      <c r="IN199" s="108"/>
      <c r="IO199" s="108"/>
      <c r="IP199" s="108"/>
      <c r="IQ199" s="108"/>
      <c r="IR199" s="108"/>
      <c r="IS199" s="108"/>
      <c r="IT199" s="108"/>
      <c r="IU199" s="108"/>
      <c r="IV199" s="108"/>
      <c r="IW199" s="108"/>
      <c r="IX199" s="108"/>
      <c r="IY199" s="108"/>
      <c r="IZ199" s="108"/>
      <c r="JA199" s="108"/>
      <c r="JB199" s="108"/>
      <c r="JC199" s="108"/>
      <c r="JD199" s="108"/>
      <c r="JE199" s="108"/>
      <c r="JF199" s="108"/>
      <c r="JG199" s="108"/>
      <c r="JH199" s="108"/>
      <c r="JI199" s="108"/>
      <c r="JJ199" s="108"/>
      <c r="JK199" s="108"/>
    </row>
    <row r="200" spans="1:271" s="109" customFormat="1" x14ac:dyDescent="0.25">
      <c r="A200" s="75" t="s">
        <v>236</v>
      </c>
      <c r="B200" s="48" t="s">
        <v>610</v>
      </c>
      <c r="C200" s="51">
        <f>SUM(C201:C202)</f>
        <v>418800000</v>
      </c>
      <c r="D200" s="51">
        <f t="shared" ref="D200:K200" si="98">SUM(D201:D202)</f>
        <v>0</v>
      </c>
      <c r="E200" s="51">
        <f t="shared" si="98"/>
        <v>418800000</v>
      </c>
      <c r="F200" s="51">
        <f t="shared" si="98"/>
        <v>418892100</v>
      </c>
      <c r="G200" s="51">
        <f t="shared" si="98"/>
        <v>0</v>
      </c>
      <c r="H200" s="51">
        <f t="shared" si="98"/>
        <v>418892100</v>
      </c>
      <c r="I200" s="51">
        <f t="shared" si="98"/>
        <v>0</v>
      </c>
      <c r="J200" s="51">
        <f t="shared" si="98"/>
        <v>0</v>
      </c>
      <c r="K200" s="51">
        <f t="shared" si="98"/>
        <v>0</v>
      </c>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c r="AG200" s="108"/>
      <c r="AH200" s="108"/>
      <c r="AI200" s="108"/>
      <c r="AJ200" s="108"/>
      <c r="AK200" s="108"/>
      <c r="AL200" s="108"/>
      <c r="AM200" s="108"/>
      <c r="AN200" s="108"/>
      <c r="AO200" s="108"/>
      <c r="AP200" s="108"/>
      <c r="AQ200" s="108"/>
      <c r="AR200" s="108"/>
      <c r="AS200" s="108"/>
      <c r="AT200" s="108"/>
      <c r="AU200" s="108"/>
      <c r="AV200" s="108"/>
      <c r="AW200" s="108"/>
      <c r="AX200" s="108"/>
      <c r="AY200" s="108"/>
      <c r="AZ200" s="108"/>
      <c r="BA200" s="108"/>
      <c r="BB200" s="108"/>
      <c r="BC200" s="108"/>
      <c r="BD200" s="108"/>
      <c r="BE200" s="108"/>
      <c r="BF200" s="108"/>
      <c r="BG200" s="108"/>
      <c r="BH200" s="108"/>
      <c r="BI200" s="108"/>
      <c r="BJ200" s="108"/>
      <c r="BK200" s="108"/>
      <c r="BL200" s="108"/>
      <c r="BM200" s="108"/>
      <c r="BN200" s="108"/>
      <c r="BO200" s="108"/>
      <c r="BP200" s="108"/>
      <c r="BQ200" s="108"/>
      <c r="BR200" s="108"/>
      <c r="BS200" s="108"/>
      <c r="BT200" s="108"/>
      <c r="BU200" s="108"/>
      <c r="BV200" s="108"/>
      <c r="BW200" s="108"/>
      <c r="BX200" s="108"/>
      <c r="BY200" s="108"/>
      <c r="BZ200" s="108"/>
      <c r="CA200" s="108"/>
      <c r="CB200" s="108"/>
      <c r="CC200" s="108"/>
      <c r="CD200" s="108"/>
      <c r="CE200" s="108"/>
      <c r="CF200" s="108"/>
      <c r="CG200" s="108"/>
      <c r="CH200" s="108"/>
      <c r="CI200" s="108"/>
      <c r="CJ200" s="108"/>
      <c r="CK200" s="108"/>
      <c r="CL200" s="108"/>
      <c r="CM200" s="108"/>
      <c r="CN200" s="108"/>
      <c r="CO200" s="108"/>
      <c r="CP200" s="108"/>
      <c r="CQ200" s="108"/>
      <c r="CR200" s="108"/>
      <c r="CS200" s="108"/>
      <c r="CT200" s="108"/>
      <c r="CU200" s="108"/>
      <c r="CV200" s="108"/>
      <c r="CW200" s="108"/>
      <c r="CX200" s="108"/>
      <c r="CY200" s="108"/>
      <c r="CZ200" s="108"/>
      <c r="DA200" s="108"/>
      <c r="DB200" s="108"/>
      <c r="DC200" s="108"/>
      <c r="DD200" s="108"/>
      <c r="DE200" s="108"/>
      <c r="DF200" s="108"/>
      <c r="DG200" s="108"/>
      <c r="DH200" s="108"/>
      <c r="DI200" s="108"/>
      <c r="DJ200" s="108"/>
      <c r="DK200" s="108"/>
      <c r="DL200" s="108"/>
      <c r="DM200" s="108"/>
      <c r="DN200" s="108"/>
      <c r="DO200" s="108"/>
      <c r="DP200" s="108"/>
      <c r="DQ200" s="108"/>
      <c r="DR200" s="108"/>
      <c r="DS200" s="108"/>
      <c r="DT200" s="108"/>
      <c r="DU200" s="108"/>
      <c r="DV200" s="108"/>
      <c r="DW200" s="108"/>
      <c r="DX200" s="108"/>
      <c r="DY200" s="108"/>
      <c r="DZ200" s="108"/>
      <c r="EA200" s="108"/>
      <c r="EB200" s="108"/>
      <c r="EC200" s="108"/>
      <c r="ED200" s="108"/>
      <c r="EE200" s="108"/>
      <c r="EF200" s="108"/>
      <c r="EG200" s="108"/>
      <c r="EH200" s="108"/>
      <c r="EI200" s="108"/>
      <c r="EJ200" s="108"/>
      <c r="EK200" s="108"/>
      <c r="EL200" s="108"/>
      <c r="EM200" s="108"/>
      <c r="EN200" s="108"/>
      <c r="EO200" s="108"/>
      <c r="EP200" s="108"/>
      <c r="EQ200" s="108"/>
      <c r="ER200" s="108"/>
      <c r="ES200" s="108"/>
      <c r="ET200" s="108"/>
      <c r="EU200" s="108"/>
      <c r="EV200" s="108"/>
      <c r="EW200" s="108"/>
      <c r="EX200" s="108"/>
      <c r="EY200" s="108"/>
      <c r="EZ200" s="108"/>
      <c r="FA200" s="108"/>
      <c r="FB200" s="108"/>
      <c r="FC200" s="108"/>
      <c r="FD200" s="108"/>
      <c r="FE200" s="108"/>
      <c r="FF200" s="108"/>
      <c r="FG200" s="108"/>
      <c r="FH200" s="108"/>
      <c r="FI200" s="108"/>
      <c r="FJ200" s="108"/>
      <c r="FK200" s="108"/>
      <c r="FL200" s="108"/>
      <c r="FM200" s="108"/>
      <c r="FN200" s="108"/>
      <c r="FO200" s="108"/>
      <c r="FP200" s="108"/>
      <c r="FQ200" s="108"/>
      <c r="FR200" s="108"/>
      <c r="FS200" s="108"/>
      <c r="FT200" s="108"/>
      <c r="FU200" s="108"/>
      <c r="FV200" s="108"/>
      <c r="FW200" s="108"/>
      <c r="FX200" s="108"/>
      <c r="FY200" s="108"/>
      <c r="FZ200" s="108"/>
      <c r="GA200" s="108"/>
      <c r="GB200" s="108"/>
      <c r="GC200" s="108"/>
      <c r="GD200" s="108"/>
      <c r="GE200" s="108"/>
      <c r="GF200" s="108"/>
      <c r="GG200" s="108"/>
      <c r="GH200" s="108"/>
      <c r="GI200" s="108"/>
      <c r="GJ200" s="108"/>
      <c r="GK200" s="108"/>
      <c r="GL200" s="108"/>
      <c r="GM200" s="108"/>
      <c r="GN200" s="108"/>
      <c r="GO200" s="108"/>
      <c r="GP200" s="108"/>
      <c r="GQ200" s="108"/>
      <c r="GR200" s="108"/>
      <c r="GS200" s="108"/>
      <c r="GT200" s="108"/>
      <c r="GU200" s="108"/>
      <c r="GV200" s="108"/>
      <c r="GW200" s="108"/>
      <c r="GX200" s="108"/>
      <c r="GY200" s="108"/>
      <c r="GZ200" s="108"/>
      <c r="HA200" s="108"/>
      <c r="HB200" s="108"/>
      <c r="HC200" s="108"/>
      <c r="HD200" s="108"/>
      <c r="HE200" s="108"/>
      <c r="HF200" s="108"/>
      <c r="HG200" s="108"/>
      <c r="HH200" s="108"/>
      <c r="HI200" s="108"/>
      <c r="HJ200" s="108"/>
      <c r="HK200" s="108"/>
      <c r="HL200" s="108"/>
      <c r="HM200" s="108"/>
      <c r="HN200" s="108"/>
      <c r="HO200" s="108"/>
      <c r="HP200" s="108"/>
      <c r="HQ200" s="108"/>
      <c r="HR200" s="108"/>
      <c r="HS200" s="108"/>
      <c r="HT200" s="108"/>
      <c r="HU200" s="108"/>
      <c r="HV200" s="108"/>
      <c r="HW200" s="108"/>
      <c r="HX200" s="108"/>
      <c r="HY200" s="108"/>
      <c r="HZ200" s="108"/>
      <c r="IA200" s="108"/>
      <c r="IB200" s="108"/>
      <c r="IC200" s="108"/>
      <c r="ID200" s="108"/>
      <c r="IE200" s="108"/>
      <c r="IF200" s="108"/>
      <c r="IG200" s="108"/>
      <c r="IH200" s="108"/>
      <c r="II200" s="108"/>
      <c r="IJ200" s="108"/>
      <c r="IK200" s="108"/>
      <c r="IL200" s="108"/>
      <c r="IM200" s="108"/>
      <c r="IN200" s="108"/>
      <c r="IO200" s="108"/>
      <c r="IP200" s="108"/>
      <c r="IQ200" s="108"/>
      <c r="IR200" s="108"/>
      <c r="IS200" s="108"/>
      <c r="IT200" s="108"/>
      <c r="IU200" s="108"/>
      <c r="IV200" s="108"/>
      <c r="IW200" s="108"/>
      <c r="IX200" s="108"/>
      <c r="IY200" s="108"/>
      <c r="IZ200" s="108"/>
      <c r="JA200" s="108"/>
      <c r="JB200" s="108"/>
      <c r="JC200" s="108"/>
      <c r="JD200" s="108"/>
      <c r="JE200" s="108"/>
      <c r="JF200" s="108"/>
      <c r="JG200" s="108"/>
      <c r="JH200" s="108"/>
      <c r="JI200" s="108"/>
      <c r="JJ200" s="108"/>
      <c r="JK200" s="108"/>
    </row>
    <row r="201" spans="1:271" s="91" customFormat="1" x14ac:dyDescent="0.25">
      <c r="A201" s="47" t="s">
        <v>114</v>
      </c>
      <c r="B201" s="48" t="s">
        <v>610</v>
      </c>
      <c r="C201" s="51"/>
      <c r="D201" s="51"/>
      <c r="E201" s="54">
        <f>SUM(C201:D201)</f>
        <v>0</v>
      </c>
      <c r="F201" s="51"/>
      <c r="G201" s="51"/>
      <c r="H201" s="54">
        <f>SUM(F201:G201)</f>
        <v>0</v>
      </c>
      <c r="I201" s="51"/>
      <c r="J201" s="51"/>
      <c r="K201" s="54">
        <f>SUM(I201:J201)</f>
        <v>0</v>
      </c>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c r="BB201" s="90"/>
      <c r="BC201" s="90"/>
      <c r="BD201" s="90"/>
      <c r="BE201" s="90"/>
      <c r="BF201" s="90"/>
      <c r="BG201" s="90"/>
      <c r="BH201" s="90"/>
      <c r="BI201" s="90"/>
      <c r="BJ201" s="90"/>
      <c r="BK201" s="90"/>
      <c r="BL201" s="90"/>
      <c r="BM201" s="90"/>
      <c r="BN201" s="90"/>
      <c r="BO201" s="90"/>
      <c r="BP201" s="90"/>
      <c r="BQ201" s="90"/>
      <c r="BR201" s="90"/>
      <c r="BS201" s="90"/>
      <c r="BT201" s="90"/>
      <c r="BU201" s="90"/>
      <c r="BV201" s="90"/>
      <c r="BW201" s="90"/>
      <c r="BX201" s="90"/>
      <c r="BY201" s="90"/>
      <c r="BZ201" s="90"/>
      <c r="CA201" s="90"/>
      <c r="CB201" s="90"/>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c r="IW201" s="90"/>
      <c r="IX201" s="90"/>
      <c r="IY201" s="90"/>
      <c r="IZ201" s="90"/>
      <c r="JA201" s="90"/>
      <c r="JB201" s="90"/>
      <c r="JC201" s="90"/>
      <c r="JD201" s="90"/>
      <c r="JE201" s="90"/>
      <c r="JF201" s="90"/>
      <c r="JG201" s="90"/>
      <c r="JH201" s="90"/>
      <c r="JI201" s="90"/>
      <c r="JJ201" s="90"/>
      <c r="JK201" s="90"/>
    </row>
    <row r="202" spans="1:271" s="91" customFormat="1" ht="30.6" customHeight="1" x14ac:dyDescent="0.25">
      <c r="A202" s="47" t="s">
        <v>113</v>
      </c>
      <c r="B202" s="48" t="s">
        <v>1060</v>
      </c>
      <c r="C202" s="51">
        <v>418800000</v>
      </c>
      <c r="D202" s="51">
        <v>0</v>
      </c>
      <c r="E202" s="54">
        <f>SUM(C202:D202)</f>
        <v>418800000</v>
      </c>
      <c r="F202" s="51">
        <v>418892100</v>
      </c>
      <c r="G202" s="51"/>
      <c r="H202" s="54">
        <f>SUM(F202:G202)</f>
        <v>418892100</v>
      </c>
      <c r="I202" s="51"/>
      <c r="J202" s="51"/>
      <c r="K202" s="54">
        <f>SUM(I202:J202)</f>
        <v>0</v>
      </c>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c r="BB202" s="90"/>
      <c r="BC202" s="90"/>
      <c r="BD202" s="90"/>
      <c r="BE202" s="90"/>
      <c r="BF202" s="90"/>
      <c r="BG202" s="90"/>
      <c r="BH202" s="90"/>
      <c r="BI202" s="90"/>
      <c r="BJ202" s="90"/>
      <c r="BK202" s="90"/>
      <c r="BL202" s="90"/>
      <c r="BM202" s="90"/>
      <c r="BN202" s="90"/>
      <c r="BO202" s="90"/>
      <c r="BP202" s="90"/>
      <c r="BQ202" s="90"/>
      <c r="BR202" s="90"/>
      <c r="BS202" s="90"/>
      <c r="BT202" s="90"/>
      <c r="BU202" s="90"/>
      <c r="BV202" s="90"/>
      <c r="BW202" s="90"/>
      <c r="BX202" s="90"/>
      <c r="BY202" s="90"/>
      <c r="BZ202" s="90"/>
      <c r="CA202" s="90"/>
      <c r="CB202" s="90"/>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c r="IW202" s="90"/>
      <c r="IX202" s="90"/>
      <c r="IY202" s="90"/>
      <c r="IZ202" s="90"/>
      <c r="JA202" s="90"/>
      <c r="JB202" s="90"/>
      <c r="JC202" s="90"/>
      <c r="JD202" s="90"/>
      <c r="JE202" s="90"/>
      <c r="JF202" s="90"/>
      <c r="JG202" s="90"/>
      <c r="JH202" s="90"/>
      <c r="JI202" s="90"/>
      <c r="JJ202" s="90"/>
      <c r="JK202" s="90"/>
    </row>
    <row r="203" spans="1:271" s="91" customFormat="1" ht="24" customHeight="1" x14ac:dyDescent="0.25">
      <c r="A203" s="72" t="s">
        <v>556</v>
      </c>
      <c r="B203" s="73" t="s">
        <v>18</v>
      </c>
      <c r="C203" s="74">
        <f>C204</f>
        <v>0</v>
      </c>
      <c r="D203" s="74">
        <f t="shared" ref="D203:K203" si="99">D204</f>
        <v>21118000</v>
      </c>
      <c r="E203" s="74">
        <f t="shared" si="99"/>
        <v>21118000</v>
      </c>
      <c r="F203" s="74">
        <f t="shared" si="99"/>
        <v>0</v>
      </c>
      <c r="G203" s="74">
        <f t="shared" si="99"/>
        <v>21242600</v>
      </c>
      <c r="H203" s="74">
        <f t="shared" si="99"/>
        <v>21242600</v>
      </c>
      <c r="I203" s="74">
        <f t="shared" si="99"/>
        <v>0</v>
      </c>
      <c r="J203" s="74">
        <f t="shared" si="99"/>
        <v>21103000</v>
      </c>
      <c r="K203" s="74">
        <f t="shared" si="99"/>
        <v>21103000</v>
      </c>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90"/>
      <c r="BL203" s="90"/>
      <c r="BM203" s="90"/>
      <c r="BN203" s="90"/>
      <c r="BO203" s="90"/>
      <c r="BP203" s="90"/>
      <c r="BQ203" s="90"/>
      <c r="BR203" s="90"/>
      <c r="BS203" s="90"/>
      <c r="BT203" s="90"/>
      <c r="BU203" s="90"/>
      <c r="BV203" s="90"/>
      <c r="BW203" s="90"/>
      <c r="BX203" s="90"/>
      <c r="BY203" s="90"/>
      <c r="BZ203" s="90"/>
      <c r="CA203" s="90"/>
      <c r="CB203" s="90"/>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c r="IW203" s="90"/>
      <c r="IX203" s="90"/>
      <c r="IY203" s="90"/>
      <c r="IZ203" s="90"/>
      <c r="JA203" s="90"/>
      <c r="JB203" s="90"/>
      <c r="JC203" s="90"/>
      <c r="JD203" s="90"/>
      <c r="JE203" s="90"/>
      <c r="JF203" s="90"/>
      <c r="JG203" s="90"/>
      <c r="JH203" s="90"/>
      <c r="JI203" s="90"/>
      <c r="JJ203" s="90"/>
      <c r="JK203" s="90"/>
    </row>
    <row r="204" spans="1:271" s="107" customFormat="1" ht="31.5" x14ac:dyDescent="0.25">
      <c r="A204" s="148" t="s">
        <v>128</v>
      </c>
      <c r="B204" s="149"/>
      <c r="C204" s="150">
        <f>C205+C207</f>
        <v>0</v>
      </c>
      <c r="D204" s="150">
        <f t="shared" ref="D204:K204" si="100">D205+D207</f>
        <v>21118000</v>
      </c>
      <c r="E204" s="150">
        <f t="shared" si="100"/>
        <v>21118000</v>
      </c>
      <c r="F204" s="150">
        <f t="shared" si="100"/>
        <v>0</v>
      </c>
      <c r="G204" s="150">
        <f t="shared" si="100"/>
        <v>21242600</v>
      </c>
      <c r="H204" s="150">
        <f t="shared" si="100"/>
        <v>21242600</v>
      </c>
      <c r="I204" s="150">
        <f t="shared" si="100"/>
        <v>0</v>
      </c>
      <c r="J204" s="150">
        <f t="shared" si="100"/>
        <v>21103000</v>
      </c>
      <c r="K204" s="150">
        <f t="shared" si="100"/>
        <v>21103000</v>
      </c>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6"/>
      <c r="AR204" s="106"/>
      <c r="AS204" s="106"/>
      <c r="AT204" s="106"/>
      <c r="AU204" s="106"/>
      <c r="AV204" s="106"/>
      <c r="AW204" s="106"/>
      <c r="AX204" s="106"/>
      <c r="AY204" s="106"/>
      <c r="AZ204" s="106"/>
      <c r="BA204" s="106"/>
      <c r="BB204" s="106"/>
      <c r="BC204" s="106"/>
      <c r="BD204" s="106"/>
      <c r="BE204" s="106"/>
      <c r="BF204" s="106"/>
      <c r="BG204" s="106"/>
      <c r="BH204" s="106"/>
      <c r="BI204" s="106"/>
      <c r="BJ204" s="106"/>
      <c r="BK204" s="106"/>
      <c r="BL204" s="106"/>
      <c r="BM204" s="106"/>
      <c r="BN204" s="106"/>
      <c r="BO204" s="106"/>
      <c r="BP204" s="106"/>
      <c r="BQ204" s="106"/>
      <c r="BR204" s="106"/>
      <c r="BS204" s="106"/>
      <c r="BT204" s="106"/>
      <c r="BU204" s="106"/>
      <c r="BV204" s="106"/>
      <c r="BW204" s="106"/>
      <c r="BX204" s="106"/>
      <c r="BY204" s="106"/>
      <c r="BZ204" s="106"/>
      <c r="CA204" s="106"/>
      <c r="CB204" s="106"/>
      <c r="CC204" s="106"/>
      <c r="CD204" s="106"/>
      <c r="CE204" s="106"/>
      <c r="CF204" s="106"/>
      <c r="CG204" s="106"/>
      <c r="CH204" s="106"/>
      <c r="CI204" s="106"/>
      <c r="CJ204" s="106"/>
      <c r="CK204" s="106"/>
      <c r="CL204" s="106"/>
      <c r="CM204" s="106"/>
      <c r="CN204" s="106"/>
      <c r="CO204" s="106"/>
      <c r="CP204" s="106"/>
      <c r="CQ204" s="106"/>
      <c r="CR204" s="106"/>
      <c r="CS204" s="106"/>
      <c r="CT204" s="106"/>
      <c r="CU204" s="106"/>
      <c r="CV204" s="106"/>
      <c r="CW204" s="106"/>
      <c r="CX204" s="106"/>
      <c r="CY204" s="106"/>
      <c r="CZ204" s="106"/>
      <c r="DA204" s="106"/>
      <c r="DB204" s="106"/>
      <c r="DC204" s="106"/>
      <c r="DD204" s="106"/>
      <c r="DE204" s="106"/>
      <c r="DF204" s="106"/>
      <c r="DG204" s="106"/>
      <c r="DH204" s="106"/>
      <c r="DI204" s="106"/>
      <c r="DJ204" s="106"/>
      <c r="DK204" s="106"/>
      <c r="DL204" s="106"/>
      <c r="DM204" s="106"/>
      <c r="DN204" s="106"/>
      <c r="DO204" s="106"/>
      <c r="DP204" s="106"/>
      <c r="DQ204" s="106"/>
      <c r="DR204" s="106"/>
      <c r="DS204" s="106"/>
      <c r="DT204" s="106"/>
      <c r="DU204" s="106"/>
      <c r="DV204" s="106"/>
      <c r="DW204" s="106"/>
      <c r="DX204" s="106"/>
      <c r="DY204" s="106"/>
      <c r="DZ204" s="106"/>
      <c r="EA204" s="106"/>
      <c r="EB204" s="106"/>
      <c r="EC204" s="106"/>
      <c r="ED204" s="106"/>
      <c r="EE204" s="106"/>
      <c r="EF204" s="106"/>
      <c r="EG204" s="106"/>
      <c r="EH204" s="106"/>
      <c r="EI204" s="106"/>
      <c r="EJ204" s="106"/>
      <c r="EK204" s="106"/>
      <c r="EL204" s="106"/>
      <c r="EM204" s="106"/>
      <c r="EN204" s="106"/>
      <c r="EO204" s="106"/>
      <c r="EP204" s="106"/>
      <c r="EQ204" s="106"/>
      <c r="ER204" s="106"/>
      <c r="ES204" s="106"/>
      <c r="ET204" s="106"/>
      <c r="EU204" s="106"/>
      <c r="EV204" s="106"/>
      <c r="EW204" s="106"/>
      <c r="EX204" s="106"/>
      <c r="EY204" s="106"/>
      <c r="EZ204" s="106"/>
      <c r="FA204" s="106"/>
      <c r="FB204" s="106"/>
      <c r="FC204" s="106"/>
      <c r="FD204" s="106"/>
      <c r="FE204" s="106"/>
      <c r="FF204" s="106"/>
      <c r="FG204" s="106"/>
      <c r="FH204" s="106"/>
      <c r="FI204" s="106"/>
      <c r="FJ204" s="106"/>
      <c r="FK204" s="106"/>
      <c r="FL204" s="106"/>
      <c r="FM204" s="106"/>
      <c r="FN204" s="106"/>
      <c r="FO204" s="106"/>
      <c r="FP204" s="106"/>
      <c r="FQ204" s="106"/>
      <c r="FR204" s="106"/>
      <c r="FS204" s="106"/>
      <c r="FT204" s="106"/>
      <c r="FU204" s="106"/>
      <c r="FV204" s="106"/>
      <c r="FW204" s="106"/>
      <c r="FX204" s="106"/>
      <c r="FY204" s="106"/>
      <c r="FZ204" s="106"/>
      <c r="GA204" s="106"/>
      <c r="GB204" s="106"/>
      <c r="GC204" s="106"/>
      <c r="GD204" s="106"/>
      <c r="GE204" s="106"/>
      <c r="GF204" s="106"/>
      <c r="GG204" s="106"/>
      <c r="GH204" s="106"/>
      <c r="GI204" s="106"/>
      <c r="GJ204" s="106"/>
      <c r="GK204" s="106"/>
      <c r="GL204" s="106"/>
      <c r="GM204" s="106"/>
      <c r="GN204" s="106"/>
      <c r="GO204" s="106"/>
      <c r="GP204" s="106"/>
      <c r="GQ204" s="106"/>
      <c r="GR204" s="106"/>
      <c r="GS204" s="106"/>
      <c r="GT204" s="106"/>
      <c r="GU204" s="106"/>
      <c r="GV204" s="106"/>
      <c r="GW204" s="106"/>
      <c r="GX204" s="106"/>
      <c r="GY204" s="106"/>
      <c r="GZ204" s="106"/>
      <c r="HA204" s="106"/>
      <c r="HB204" s="106"/>
      <c r="HC204" s="106"/>
      <c r="HD204" s="106"/>
      <c r="HE204" s="106"/>
      <c r="HF204" s="106"/>
      <c r="HG204" s="106"/>
      <c r="HH204" s="106"/>
      <c r="HI204" s="106"/>
      <c r="HJ204" s="106"/>
      <c r="HK204" s="106"/>
      <c r="HL204" s="106"/>
      <c r="HM204" s="106"/>
      <c r="HN204" s="106"/>
      <c r="HO204" s="106"/>
      <c r="HP204" s="106"/>
      <c r="HQ204" s="106"/>
      <c r="HR204" s="106"/>
      <c r="HS204" s="106"/>
      <c r="HT204" s="106"/>
      <c r="HU204" s="106"/>
      <c r="HV204" s="106"/>
      <c r="HW204" s="106"/>
      <c r="HX204" s="106"/>
      <c r="HY204" s="106"/>
      <c r="HZ204" s="106"/>
      <c r="IA204" s="106"/>
      <c r="IB204" s="106"/>
      <c r="IC204" s="106"/>
      <c r="ID204" s="106"/>
      <c r="IE204" s="106"/>
      <c r="IF204" s="106"/>
      <c r="IG204" s="106"/>
      <c r="IH204" s="106"/>
      <c r="II204" s="106"/>
      <c r="IJ204" s="106"/>
      <c r="IK204" s="106"/>
      <c r="IL204" s="106"/>
      <c r="IM204" s="106"/>
      <c r="IN204" s="106"/>
      <c r="IO204" s="106"/>
      <c r="IP204" s="106"/>
      <c r="IQ204" s="106"/>
      <c r="IR204" s="106"/>
      <c r="IS204" s="106"/>
      <c r="IT204" s="106"/>
      <c r="IU204" s="106"/>
      <c r="IV204" s="106"/>
      <c r="IW204" s="106"/>
      <c r="IX204" s="106"/>
      <c r="IY204" s="106"/>
      <c r="IZ204" s="106"/>
      <c r="JA204" s="106"/>
      <c r="JB204" s="106"/>
      <c r="JC204" s="106"/>
      <c r="JD204" s="106"/>
      <c r="JE204" s="106"/>
      <c r="JF204" s="106"/>
      <c r="JG204" s="106"/>
      <c r="JH204" s="106"/>
      <c r="JI204" s="106"/>
      <c r="JJ204" s="106"/>
      <c r="JK204" s="106"/>
    </row>
    <row r="205" spans="1:271" s="91" customFormat="1" x14ac:dyDescent="0.25">
      <c r="A205" s="75" t="s">
        <v>94</v>
      </c>
      <c r="B205" s="48" t="s">
        <v>782</v>
      </c>
      <c r="C205" s="51">
        <f>C206</f>
        <v>0</v>
      </c>
      <c r="D205" s="51">
        <f t="shared" ref="D205:K205" si="101">D206</f>
        <v>20673100</v>
      </c>
      <c r="E205" s="51">
        <f t="shared" si="101"/>
        <v>20673100</v>
      </c>
      <c r="F205" s="51">
        <f t="shared" si="101"/>
        <v>0</v>
      </c>
      <c r="G205" s="51">
        <f t="shared" si="101"/>
        <v>20797700</v>
      </c>
      <c r="H205" s="51">
        <f t="shared" si="101"/>
        <v>20797700</v>
      </c>
      <c r="I205" s="51">
        <f t="shared" si="101"/>
        <v>0</v>
      </c>
      <c r="J205" s="51">
        <f t="shared" si="101"/>
        <v>20658100</v>
      </c>
      <c r="K205" s="51">
        <f t="shared" si="101"/>
        <v>20658100</v>
      </c>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c r="BW205" s="90"/>
      <c r="BX205" s="90"/>
      <c r="BY205" s="90"/>
      <c r="BZ205" s="90"/>
      <c r="CA205" s="90"/>
      <c r="CB205" s="90"/>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c r="IW205" s="90"/>
      <c r="IX205" s="90"/>
      <c r="IY205" s="90"/>
      <c r="IZ205" s="90"/>
      <c r="JA205" s="90"/>
      <c r="JB205" s="90"/>
      <c r="JC205" s="90"/>
      <c r="JD205" s="90"/>
      <c r="JE205" s="90"/>
      <c r="JF205" s="90"/>
      <c r="JG205" s="90"/>
      <c r="JH205" s="90"/>
      <c r="JI205" s="90"/>
      <c r="JJ205" s="90"/>
      <c r="JK205" s="90"/>
    </row>
    <row r="206" spans="1:271" s="91" customFormat="1" x14ac:dyDescent="0.25">
      <c r="A206" s="47" t="s">
        <v>129</v>
      </c>
      <c r="B206" s="48"/>
      <c r="C206" s="51"/>
      <c r="D206" s="51">
        <f>20470700+202400</f>
        <v>20673100</v>
      </c>
      <c r="E206" s="51">
        <f>C206+D206</f>
        <v>20673100</v>
      </c>
      <c r="F206" s="51"/>
      <c r="G206" s="51">
        <f>20595300+202400</f>
        <v>20797700</v>
      </c>
      <c r="H206" s="51">
        <f>F206+G206</f>
        <v>20797700</v>
      </c>
      <c r="I206" s="51"/>
      <c r="J206" s="51">
        <f>20455700+202400</f>
        <v>20658100</v>
      </c>
      <c r="K206" s="51">
        <f>I206+J206</f>
        <v>20658100</v>
      </c>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c r="BB206" s="90"/>
      <c r="BC206" s="90"/>
      <c r="BD206" s="90"/>
      <c r="BE206" s="90"/>
      <c r="BF206" s="90"/>
      <c r="BG206" s="90"/>
      <c r="BH206" s="90"/>
      <c r="BI206" s="90"/>
      <c r="BJ206" s="90"/>
      <c r="BK206" s="90"/>
      <c r="BL206" s="90"/>
      <c r="BM206" s="90"/>
      <c r="BN206" s="90"/>
      <c r="BO206" s="90"/>
      <c r="BP206" s="90"/>
      <c r="BQ206" s="90"/>
      <c r="BR206" s="90"/>
      <c r="BS206" s="90"/>
      <c r="BT206" s="90"/>
      <c r="BU206" s="90"/>
      <c r="BV206" s="90"/>
      <c r="BW206" s="90"/>
      <c r="BX206" s="90"/>
      <c r="BY206" s="90"/>
      <c r="BZ206" s="90"/>
      <c r="CA206" s="90"/>
      <c r="CB206" s="90"/>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c r="IW206" s="90"/>
      <c r="IX206" s="90"/>
      <c r="IY206" s="90"/>
      <c r="IZ206" s="90"/>
      <c r="JA206" s="90"/>
      <c r="JB206" s="90"/>
      <c r="JC206" s="90"/>
      <c r="JD206" s="90"/>
      <c r="JE206" s="90"/>
      <c r="JF206" s="90"/>
      <c r="JG206" s="90"/>
      <c r="JH206" s="90"/>
      <c r="JI206" s="90"/>
      <c r="JJ206" s="90"/>
      <c r="JK206" s="90"/>
    </row>
    <row r="207" spans="1:271" s="91" customFormat="1" ht="24" customHeight="1" x14ac:dyDescent="0.25">
      <c r="A207" s="75" t="s">
        <v>121</v>
      </c>
      <c r="B207" s="48" t="s">
        <v>783</v>
      </c>
      <c r="C207" s="51">
        <f>C208</f>
        <v>0</v>
      </c>
      <c r="D207" s="51">
        <f t="shared" ref="D207:K207" si="102">D208</f>
        <v>444900</v>
      </c>
      <c r="E207" s="51">
        <f t="shared" si="102"/>
        <v>444900</v>
      </c>
      <c r="F207" s="51">
        <f t="shared" si="102"/>
        <v>0</v>
      </c>
      <c r="G207" s="51">
        <f t="shared" si="102"/>
        <v>444900</v>
      </c>
      <c r="H207" s="51">
        <f t="shared" si="102"/>
        <v>444900</v>
      </c>
      <c r="I207" s="51">
        <f t="shared" si="102"/>
        <v>0</v>
      </c>
      <c r="J207" s="51">
        <f t="shared" si="102"/>
        <v>444900</v>
      </c>
      <c r="K207" s="51">
        <f t="shared" si="102"/>
        <v>444900</v>
      </c>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c r="BB207" s="90"/>
      <c r="BC207" s="90"/>
      <c r="BD207" s="90"/>
      <c r="BE207" s="90"/>
      <c r="BF207" s="90"/>
      <c r="BG207" s="90"/>
      <c r="BH207" s="90"/>
      <c r="BI207" s="90"/>
      <c r="BJ207" s="90"/>
      <c r="BK207" s="90"/>
      <c r="BL207" s="90"/>
      <c r="BM207" s="90"/>
      <c r="BN207" s="90"/>
      <c r="BO207" s="90"/>
      <c r="BP207" s="90"/>
      <c r="BQ207" s="90"/>
      <c r="BR207" s="90"/>
      <c r="BS207" s="90"/>
      <c r="BT207" s="90"/>
      <c r="BU207" s="90"/>
      <c r="BV207" s="90"/>
      <c r="BW207" s="90"/>
      <c r="BX207" s="90"/>
      <c r="BY207" s="90"/>
      <c r="BZ207" s="90"/>
      <c r="CA207" s="90"/>
      <c r="CB207" s="90"/>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c r="IW207" s="90"/>
      <c r="IX207" s="90"/>
      <c r="IY207" s="90"/>
      <c r="IZ207" s="90"/>
      <c r="JA207" s="90"/>
      <c r="JB207" s="90"/>
      <c r="JC207" s="90"/>
      <c r="JD207" s="90"/>
      <c r="JE207" s="90"/>
      <c r="JF207" s="90"/>
      <c r="JG207" s="90"/>
      <c r="JH207" s="90"/>
      <c r="JI207" s="90"/>
      <c r="JJ207" s="90"/>
      <c r="JK207" s="90"/>
    </row>
    <row r="208" spans="1:271" s="91" customFormat="1" x14ac:dyDescent="0.25">
      <c r="A208" s="47" t="s">
        <v>129</v>
      </c>
      <c r="B208" s="48"/>
      <c r="C208" s="51"/>
      <c r="D208" s="51">
        <v>444900</v>
      </c>
      <c r="E208" s="51">
        <f>C208+D208</f>
        <v>444900</v>
      </c>
      <c r="F208" s="51"/>
      <c r="G208" s="51">
        <v>444900</v>
      </c>
      <c r="H208" s="51">
        <f>F208+G208</f>
        <v>444900</v>
      </c>
      <c r="I208" s="51"/>
      <c r="J208" s="51">
        <v>444900</v>
      </c>
      <c r="K208" s="51">
        <f>I208+J208</f>
        <v>444900</v>
      </c>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c r="BB208" s="90"/>
      <c r="BC208" s="90"/>
      <c r="BD208" s="90"/>
      <c r="BE208" s="90"/>
      <c r="BF208" s="90"/>
      <c r="BG208" s="90"/>
      <c r="BH208" s="90"/>
      <c r="BI208" s="90"/>
      <c r="BJ208" s="90"/>
      <c r="BK208" s="90"/>
      <c r="BL208" s="90"/>
      <c r="BM208" s="90"/>
      <c r="BN208" s="90"/>
      <c r="BO208" s="90"/>
      <c r="BP208" s="90"/>
      <c r="BQ208" s="90"/>
      <c r="BR208" s="90"/>
      <c r="BS208" s="90"/>
      <c r="BT208" s="90"/>
      <c r="BU208" s="90"/>
      <c r="BV208" s="90"/>
      <c r="BW208" s="90"/>
      <c r="BX208" s="90"/>
      <c r="BY208" s="90"/>
      <c r="BZ208" s="90"/>
      <c r="CA208" s="90"/>
      <c r="CB208" s="90"/>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c r="IW208" s="90"/>
      <c r="IX208" s="90"/>
      <c r="IY208" s="90"/>
      <c r="IZ208" s="90"/>
      <c r="JA208" s="90"/>
      <c r="JB208" s="90"/>
      <c r="JC208" s="90"/>
      <c r="JD208" s="90"/>
      <c r="JE208" s="90"/>
      <c r="JF208" s="90"/>
      <c r="JG208" s="90"/>
      <c r="JH208" s="90"/>
      <c r="JI208" s="90"/>
      <c r="JJ208" s="90"/>
      <c r="JK208" s="90"/>
    </row>
    <row r="209" spans="1:271" ht="46.15" customHeight="1" x14ac:dyDescent="0.25">
      <c r="A209" s="5" t="s">
        <v>733</v>
      </c>
      <c r="B209" s="6" t="s">
        <v>19</v>
      </c>
      <c r="C209" s="53">
        <f t="shared" ref="C209:K209" si="103">C210+C229+C250+C261</f>
        <v>1428587700</v>
      </c>
      <c r="D209" s="53">
        <f t="shared" si="103"/>
        <v>248610413</v>
      </c>
      <c r="E209" s="53">
        <f t="shared" si="103"/>
        <v>1677198113</v>
      </c>
      <c r="F209" s="53">
        <f t="shared" si="103"/>
        <v>1537018000</v>
      </c>
      <c r="G209" s="53">
        <f t="shared" si="103"/>
        <v>268407978</v>
      </c>
      <c r="H209" s="53">
        <f t="shared" si="103"/>
        <v>1805425978</v>
      </c>
      <c r="I209" s="53">
        <f t="shared" si="103"/>
        <v>1042137800</v>
      </c>
      <c r="J209" s="53">
        <f t="shared" si="103"/>
        <v>218207760</v>
      </c>
      <c r="K209" s="53">
        <f t="shared" si="103"/>
        <v>1260345560</v>
      </c>
    </row>
    <row r="210" spans="1:271" x14ac:dyDescent="0.25">
      <c r="A210" s="72" t="s">
        <v>773</v>
      </c>
      <c r="B210" s="73" t="s">
        <v>20</v>
      </c>
      <c r="C210" s="74">
        <f>C211+C218+C226</f>
        <v>144171500</v>
      </c>
      <c r="D210" s="74">
        <f>D211+D218+D226</f>
        <v>7825413</v>
      </c>
      <c r="E210" s="74">
        <f>E211+E218+E226</f>
        <v>151996913</v>
      </c>
      <c r="F210" s="74">
        <f t="shared" ref="F210:K210" si="104">F211+F218</f>
        <v>33412700</v>
      </c>
      <c r="G210" s="74">
        <f t="shared" si="104"/>
        <v>8253978</v>
      </c>
      <c r="H210" s="74">
        <f t="shared" si="104"/>
        <v>41666678</v>
      </c>
      <c r="I210" s="74">
        <f t="shared" si="104"/>
        <v>33412700</v>
      </c>
      <c r="J210" s="74">
        <f t="shared" si="104"/>
        <v>7553960</v>
      </c>
      <c r="K210" s="74">
        <f t="shared" si="104"/>
        <v>40966660</v>
      </c>
    </row>
    <row r="211" spans="1:271" ht="31.5" x14ac:dyDescent="0.25">
      <c r="A211" s="148" t="s">
        <v>21</v>
      </c>
      <c r="B211" s="149" t="s">
        <v>22</v>
      </c>
      <c r="C211" s="150">
        <f>C213+C215+C217</f>
        <v>4140500</v>
      </c>
      <c r="D211" s="150">
        <f t="shared" ref="D211:K211" si="105">D213+D215+D217</f>
        <v>4930360</v>
      </c>
      <c r="E211" s="150">
        <f t="shared" si="105"/>
        <v>9070860</v>
      </c>
      <c r="F211" s="150">
        <f t="shared" si="105"/>
        <v>5137550</v>
      </c>
      <c r="G211" s="150">
        <f t="shared" si="105"/>
        <v>5457536</v>
      </c>
      <c r="H211" s="150">
        <f t="shared" si="105"/>
        <v>10595086</v>
      </c>
      <c r="I211" s="150">
        <f t="shared" si="105"/>
        <v>0</v>
      </c>
      <c r="J211" s="150">
        <f t="shared" si="105"/>
        <v>4249407</v>
      </c>
      <c r="K211" s="150">
        <f t="shared" si="105"/>
        <v>4249407</v>
      </c>
    </row>
    <row r="212" spans="1:271" x14ac:dyDescent="0.25">
      <c r="A212" s="75" t="s">
        <v>430</v>
      </c>
      <c r="B212" s="48" t="s">
        <v>23</v>
      </c>
      <c r="C212" s="51">
        <f>C213</f>
        <v>0</v>
      </c>
      <c r="D212" s="51">
        <f t="shared" ref="D212:K212" si="106">D213</f>
        <v>4520860</v>
      </c>
      <c r="E212" s="51">
        <f t="shared" si="106"/>
        <v>4520860</v>
      </c>
      <c r="F212" s="51">
        <f t="shared" si="106"/>
        <v>0</v>
      </c>
      <c r="G212" s="51">
        <f t="shared" si="106"/>
        <v>4949425</v>
      </c>
      <c r="H212" s="51">
        <f t="shared" si="106"/>
        <v>4949425</v>
      </c>
      <c r="I212" s="51">
        <f t="shared" si="106"/>
        <v>0</v>
      </c>
      <c r="J212" s="51">
        <f t="shared" si="106"/>
        <v>4249407</v>
      </c>
      <c r="K212" s="51">
        <f t="shared" si="106"/>
        <v>4249407</v>
      </c>
    </row>
    <row r="213" spans="1:271" s="20" customFormat="1" x14ac:dyDescent="0.2">
      <c r="A213" s="47" t="s">
        <v>113</v>
      </c>
      <c r="B213" s="48"/>
      <c r="C213" s="51"/>
      <c r="D213" s="51">
        <v>4520860</v>
      </c>
      <c r="E213" s="51">
        <f>SUM(C213:D213)</f>
        <v>4520860</v>
      </c>
      <c r="F213" s="51"/>
      <c r="G213" s="51">
        <v>4949425</v>
      </c>
      <c r="H213" s="51">
        <f>F213+G213</f>
        <v>4949425</v>
      </c>
      <c r="I213" s="51"/>
      <c r="J213" s="51">
        <v>4249407</v>
      </c>
      <c r="K213" s="51">
        <f>SUM(I213:J213)</f>
        <v>4249407</v>
      </c>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c r="CZ213" s="19"/>
      <c r="DA213" s="19"/>
      <c r="DB213" s="19"/>
      <c r="DC213" s="19"/>
      <c r="DD213" s="19"/>
      <c r="DE213" s="19"/>
      <c r="DF213" s="19"/>
      <c r="DG213" s="19"/>
      <c r="DH213" s="19"/>
      <c r="DI213" s="19"/>
      <c r="DJ213" s="19"/>
      <c r="DK213" s="19"/>
      <c r="DL213" s="19"/>
      <c r="DM213" s="19"/>
      <c r="DN213" s="19"/>
      <c r="DO213" s="19"/>
      <c r="DP213" s="19"/>
      <c r="DQ213" s="19"/>
      <c r="DR213" s="19"/>
      <c r="DS213" s="19"/>
      <c r="DT213" s="19"/>
      <c r="DU213" s="19"/>
      <c r="DV213" s="19"/>
      <c r="DW213" s="19"/>
      <c r="DX213" s="19"/>
      <c r="DY213" s="19"/>
      <c r="DZ213" s="19"/>
      <c r="EA213" s="19"/>
      <c r="EB213" s="19"/>
      <c r="EC213" s="19"/>
      <c r="ED213" s="19"/>
      <c r="EE213" s="19"/>
      <c r="EF213" s="19"/>
      <c r="EG213" s="19"/>
      <c r="EH213" s="19"/>
      <c r="EI213" s="19"/>
      <c r="EJ213" s="19"/>
      <c r="EK213" s="19"/>
      <c r="EL213" s="19"/>
      <c r="EM213" s="19"/>
      <c r="EN213" s="19"/>
      <c r="EO213" s="19"/>
      <c r="EP213" s="19"/>
      <c r="EQ213" s="19"/>
      <c r="ER213" s="19"/>
      <c r="ES213" s="19"/>
      <c r="ET213" s="19"/>
      <c r="EU213" s="19"/>
      <c r="EV213" s="19"/>
      <c r="EW213" s="19"/>
      <c r="EX213" s="19"/>
      <c r="EY213" s="19"/>
      <c r="EZ213" s="19"/>
      <c r="FA213" s="19"/>
      <c r="FB213" s="19"/>
      <c r="FC213" s="19"/>
      <c r="FD213" s="19"/>
      <c r="FE213" s="19"/>
      <c r="FF213" s="19"/>
      <c r="FG213" s="19"/>
      <c r="FH213" s="19"/>
      <c r="FI213" s="19"/>
      <c r="FJ213" s="19"/>
      <c r="FK213" s="19"/>
      <c r="FL213" s="19"/>
      <c r="FM213" s="19"/>
      <c r="FN213" s="19"/>
      <c r="FO213" s="19"/>
      <c r="FP213" s="19"/>
      <c r="FQ213" s="19"/>
      <c r="FR213" s="19"/>
      <c r="FS213" s="19"/>
      <c r="FT213" s="19"/>
      <c r="FU213" s="19"/>
      <c r="FV213" s="19"/>
      <c r="FW213" s="19"/>
      <c r="FX213" s="19"/>
      <c r="FY213" s="19"/>
      <c r="FZ213" s="19"/>
      <c r="GA213" s="19"/>
      <c r="GB213" s="19"/>
      <c r="GC213" s="19"/>
      <c r="GD213" s="19"/>
      <c r="GE213" s="19"/>
      <c r="GF213" s="19"/>
      <c r="GG213" s="19"/>
      <c r="GH213" s="19"/>
      <c r="GI213" s="19"/>
      <c r="GJ213" s="19"/>
      <c r="GK213" s="19"/>
      <c r="GL213" s="19"/>
      <c r="GM213" s="19"/>
      <c r="GN213" s="19"/>
      <c r="GO213" s="19"/>
      <c r="GP213" s="19"/>
      <c r="GQ213" s="19"/>
      <c r="GR213" s="19"/>
      <c r="GS213" s="19"/>
      <c r="GT213" s="19"/>
      <c r="GU213" s="19"/>
      <c r="GV213" s="19"/>
      <c r="GW213" s="19"/>
      <c r="GX213" s="19"/>
      <c r="GY213" s="19"/>
      <c r="GZ213" s="19"/>
      <c r="HA213" s="19"/>
      <c r="HB213" s="19"/>
      <c r="HC213" s="19"/>
      <c r="HD213" s="19"/>
      <c r="HE213" s="19"/>
      <c r="HF213" s="19"/>
      <c r="HG213" s="19"/>
      <c r="HH213" s="19"/>
      <c r="HI213" s="19"/>
      <c r="HJ213" s="19"/>
      <c r="HK213" s="19"/>
      <c r="HL213" s="19"/>
      <c r="HM213" s="19"/>
      <c r="HN213" s="19"/>
      <c r="HO213" s="19"/>
      <c r="HP213" s="19"/>
      <c r="HQ213" s="19"/>
      <c r="HR213" s="19"/>
      <c r="HS213" s="19"/>
      <c r="HT213" s="19"/>
      <c r="HU213" s="19"/>
      <c r="HV213" s="19"/>
      <c r="HW213" s="19"/>
      <c r="HX213" s="19"/>
      <c r="HY213" s="19"/>
      <c r="HZ213" s="19"/>
      <c r="IA213" s="19"/>
      <c r="IB213" s="19"/>
      <c r="IC213" s="19"/>
      <c r="ID213" s="19"/>
      <c r="IE213" s="19"/>
      <c r="IF213" s="19"/>
      <c r="IG213" s="19"/>
      <c r="IH213" s="19"/>
      <c r="II213" s="19"/>
      <c r="IJ213" s="19"/>
      <c r="IK213" s="19"/>
      <c r="IL213" s="19"/>
      <c r="IM213" s="19"/>
      <c r="IN213" s="19"/>
      <c r="IO213" s="19"/>
      <c r="IP213" s="19"/>
      <c r="IQ213" s="19"/>
      <c r="IR213" s="19"/>
      <c r="IS213" s="19"/>
      <c r="IT213" s="19"/>
      <c r="IU213" s="19"/>
      <c r="IV213" s="19"/>
      <c r="IW213" s="19"/>
      <c r="IX213" s="19"/>
      <c r="IY213" s="19"/>
      <c r="IZ213" s="19"/>
      <c r="JA213" s="19"/>
      <c r="JB213" s="19"/>
      <c r="JC213" s="19"/>
      <c r="JD213" s="19"/>
      <c r="JE213" s="19"/>
      <c r="JF213" s="19"/>
      <c r="JG213" s="19"/>
      <c r="JH213" s="19"/>
      <c r="JI213" s="19"/>
      <c r="JJ213" s="19"/>
      <c r="JK213" s="19"/>
    </row>
    <row r="214" spans="1:271" s="20" customFormat="1" ht="31.5" x14ac:dyDescent="0.2">
      <c r="A214" s="75" t="s">
        <v>528</v>
      </c>
      <c r="B214" s="48" t="s">
        <v>530</v>
      </c>
      <c r="C214" s="51">
        <f>C215</f>
        <v>4140500</v>
      </c>
      <c r="D214" s="51">
        <f t="shared" ref="D214:K214" si="107">D215</f>
        <v>0</v>
      </c>
      <c r="E214" s="51">
        <f t="shared" si="107"/>
        <v>4140500</v>
      </c>
      <c r="F214" s="51">
        <f t="shared" si="107"/>
        <v>5137550</v>
      </c>
      <c r="G214" s="51">
        <f t="shared" si="107"/>
        <v>0</v>
      </c>
      <c r="H214" s="51">
        <f t="shared" si="107"/>
        <v>5137550</v>
      </c>
      <c r="I214" s="51">
        <f t="shared" si="107"/>
        <v>0</v>
      </c>
      <c r="J214" s="51">
        <f t="shared" si="107"/>
        <v>0</v>
      </c>
      <c r="K214" s="51">
        <f t="shared" si="107"/>
        <v>0</v>
      </c>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c r="CU214" s="19"/>
      <c r="CV214" s="19"/>
      <c r="CW214" s="19"/>
      <c r="CX214" s="19"/>
      <c r="CY214" s="19"/>
      <c r="CZ214" s="19"/>
      <c r="DA214" s="19"/>
      <c r="DB214" s="19"/>
      <c r="DC214" s="19"/>
      <c r="DD214" s="19"/>
      <c r="DE214" s="19"/>
      <c r="DF214" s="19"/>
      <c r="DG214" s="19"/>
      <c r="DH214" s="19"/>
      <c r="DI214" s="19"/>
      <c r="DJ214" s="19"/>
      <c r="DK214" s="19"/>
      <c r="DL214" s="19"/>
      <c r="DM214" s="19"/>
      <c r="DN214" s="19"/>
      <c r="DO214" s="19"/>
      <c r="DP214" s="19"/>
      <c r="DQ214" s="19"/>
      <c r="DR214" s="19"/>
      <c r="DS214" s="19"/>
      <c r="DT214" s="19"/>
      <c r="DU214" s="19"/>
      <c r="DV214" s="19"/>
      <c r="DW214" s="19"/>
      <c r="DX214" s="19"/>
      <c r="DY214" s="19"/>
      <c r="DZ214" s="19"/>
      <c r="EA214" s="19"/>
      <c r="EB214" s="19"/>
      <c r="EC214" s="19"/>
      <c r="ED214" s="19"/>
      <c r="EE214" s="19"/>
      <c r="EF214" s="19"/>
      <c r="EG214" s="19"/>
      <c r="EH214" s="19"/>
      <c r="EI214" s="19"/>
      <c r="EJ214" s="19"/>
      <c r="EK214" s="19"/>
      <c r="EL214" s="19"/>
      <c r="EM214" s="19"/>
      <c r="EN214" s="19"/>
      <c r="EO214" s="19"/>
      <c r="EP214" s="19"/>
      <c r="EQ214" s="19"/>
      <c r="ER214" s="19"/>
      <c r="ES214" s="19"/>
      <c r="ET214" s="19"/>
      <c r="EU214" s="19"/>
      <c r="EV214" s="19"/>
      <c r="EW214" s="19"/>
      <c r="EX214" s="19"/>
      <c r="EY214" s="19"/>
      <c r="EZ214" s="19"/>
      <c r="FA214" s="19"/>
      <c r="FB214" s="19"/>
      <c r="FC214" s="19"/>
      <c r="FD214" s="19"/>
      <c r="FE214" s="19"/>
      <c r="FF214" s="19"/>
      <c r="FG214" s="19"/>
      <c r="FH214" s="19"/>
      <c r="FI214" s="19"/>
      <c r="FJ214" s="19"/>
      <c r="FK214" s="19"/>
      <c r="FL214" s="19"/>
      <c r="FM214" s="19"/>
      <c r="FN214" s="19"/>
      <c r="FO214" s="19"/>
      <c r="FP214" s="19"/>
      <c r="FQ214" s="19"/>
      <c r="FR214" s="19"/>
      <c r="FS214" s="19"/>
      <c r="FT214" s="19"/>
      <c r="FU214" s="19"/>
      <c r="FV214" s="19"/>
      <c r="FW214" s="19"/>
      <c r="FX214" s="19"/>
      <c r="FY214" s="19"/>
      <c r="FZ214" s="19"/>
      <c r="GA214" s="19"/>
      <c r="GB214" s="19"/>
      <c r="GC214" s="19"/>
      <c r="GD214" s="19"/>
      <c r="GE214" s="19"/>
      <c r="GF214" s="19"/>
      <c r="GG214" s="19"/>
      <c r="GH214" s="19"/>
      <c r="GI214" s="19"/>
      <c r="GJ214" s="19"/>
      <c r="GK214" s="19"/>
      <c r="GL214" s="19"/>
      <c r="GM214" s="19"/>
      <c r="GN214" s="19"/>
      <c r="GO214" s="19"/>
      <c r="GP214" s="19"/>
      <c r="GQ214" s="19"/>
      <c r="GR214" s="19"/>
      <c r="GS214" s="19"/>
      <c r="GT214" s="19"/>
      <c r="GU214" s="19"/>
      <c r="GV214" s="19"/>
      <c r="GW214" s="19"/>
      <c r="GX214" s="19"/>
      <c r="GY214" s="19"/>
      <c r="GZ214" s="19"/>
      <c r="HA214" s="19"/>
      <c r="HB214" s="19"/>
      <c r="HC214" s="19"/>
      <c r="HD214" s="19"/>
      <c r="HE214" s="19"/>
      <c r="HF214" s="19"/>
      <c r="HG214" s="19"/>
      <c r="HH214" s="19"/>
      <c r="HI214" s="19"/>
      <c r="HJ214" s="19"/>
      <c r="HK214" s="19"/>
      <c r="HL214" s="19"/>
      <c r="HM214" s="19"/>
      <c r="HN214" s="19"/>
      <c r="HO214" s="19"/>
      <c r="HP214" s="19"/>
      <c r="HQ214" s="19"/>
      <c r="HR214" s="19"/>
      <c r="HS214" s="19"/>
      <c r="HT214" s="19"/>
      <c r="HU214" s="19"/>
      <c r="HV214" s="19"/>
      <c r="HW214" s="19"/>
      <c r="HX214" s="19"/>
      <c r="HY214" s="19"/>
      <c r="HZ214" s="19"/>
      <c r="IA214" s="19"/>
      <c r="IB214" s="19"/>
      <c r="IC214" s="19"/>
      <c r="ID214" s="19"/>
      <c r="IE214" s="19"/>
      <c r="IF214" s="19"/>
      <c r="IG214" s="19"/>
      <c r="IH214" s="19"/>
      <c r="II214" s="19"/>
      <c r="IJ214" s="19"/>
      <c r="IK214" s="19"/>
      <c r="IL214" s="19"/>
      <c r="IM214" s="19"/>
      <c r="IN214" s="19"/>
      <c r="IO214" s="19"/>
      <c r="IP214" s="19"/>
      <c r="IQ214" s="19"/>
      <c r="IR214" s="19"/>
      <c r="IS214" s="19"/>
      <c r="IT214" s="19"/>
      <c r="IU214" s="19"/>
      <c r="IV214" s="19"/>
      <c r="IW214" s="19"/>
      <c r="IX214" s="19"/>
      <c r="IY214" s="19"/>
      <c r="IZ214" s="19"/>
      <c r="JA214" s="19"/>
      <c r="JB214" s="19"/>
      <c r="JC214" s="19"/>
      <c r="JD214" s="19"/>
      <c r="JE214" s="19"/>
      <c r="JF214" s="19"/>
      <c r="JG214" s="19"/>
      <c r="JH214" s="19"/>
      <c r="JI214" s="19"/>
      <c r="JJ214" s="19"/>
      <c r="JK214" s="19"/>
    </row>
    <row r="215" spans="1:271" s="20" customFormat="1" x14ac:dyDescent="0.2">
      <c r="A215" s="47" t="s">
        <v>113</v>
      </c>
      <c r="B215" s="48"/>
      <c r="C215" s="51">
        <v>4140500</v>
      </c>
      <c r="D215" s="51"/>
      <c r="E215" s="51">
        <f>C215+D215</f>
        <v>4140500</v>
      </c>
      <c r="F215" s="51">
        <v>5137550</v>
      </c>
      <c r="G215" s="51">
        <v>0</v>
      </c>
      <c r="H215" s="51">
        <f>F215+G215</f>
        <v>5137550</v>
      </c>
      <c r="I215" s="51">
        <v>0</v>
      </c>
      <c r="J215" s="51">
        <v>0</v>
      </c>
      <c r="K215" s="51">
        <f>SUM(I215:J215)</f>
        <v>0</v>
      </c>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c r="CZ215" s="19"/>
      <c r="DA215" s="19"/>
      <c r="DB215" s="19"/>
      <c r="DC215" s="19"/>
      <c r="DD215" s="19"/>
      <c r="DE215" s="19"/>
      <c r="DF215" s="19"/>
      <c r="DG215" s="19"/>
      <c r="DH215" s="19"/>
      <c r="DI215" s="19"/>
      <c r="DJ215" s="19"/>
      <c r="DK215" s="19"/>
      <c r="DL215" s="19"/>
      <c r="DM215" s="19"/>
      <c r="DN215" s="19"/>
      <c r="DO215" s="19"/>
      <c r="DP215" s="19"/>
      <c r="DQ215" s="19"/>
      <c r="DR215" s="19"/>
      <c r="DS215" s="19"/>
      <c r="DT215" s="19"/>
      <c r="DU215" s="19"/>
      <c r="DV215" s="19"/>
      <c r="DW215" s="19"/>
      <c r="DX215" s="19"/>
      <c r="DY215" s="19"/>
      <c r="DZ215" s="19"/>
      <c r="EA215" s="19"/>
      <c r="EB215" s="19"/>
      <c r="EC215" s="19"/>
      <c r="ED215" s="19"/>
      <c r="EE215" s="19"/>
      <c r="EF215" s="19"/>
      <c r="EG215" s="19"/>
      <c r="EH215" s="19"/>
      <c r="EI215" s="19"/>
      <c r="EJ215" s="19"/>
      <c r="EK215" s="19"/>
      <c r="EL215" s="19"/>
      <c r="EM215" s="19"/>
      <c r="EN215" s="19"/>
      <c r="EO215" s="19"/>
      <c r="EP215" s="19"/>
      <c r="EQ215" s="19"/>
      <c r="ER215" s="19"/>
      <c r="ES215" s="19"/>
      <c r="ET215" s="19"/>
      <c r="EU215" s="19"/>
      <c r="EV215" s="19"/>
      <c r="EW215" s="19"/>
      <c r="EX215" s="19"/>
      <c r="EY215" s="19"/>
      <c r="EZ215" s="19"/>
      <c r="FA215" s="19"/>
      <c r="FB215" s="19"/>
      <c r="FC215" s="19"/>
      <c r="FD215" s="19"/>
      <c r="FE215" s="19"/>
      <c r="FF215" s="19"/>
      <c r="FG215" s="19"/>
      <c r="FH215" s="19"/>
      <c r="FI215" s="19"/>
      <c r="FJ215" s="19"/>
      <c r="FK215" s="19"/>
      <c r="FL215" s="19"/>
      <c r="FM215" s="19"/>
      <c r="FN215" s="19"/>
      <c r="FO215" s="19"/>
      <c r="FP215" s="19"/>
      <c r="FQ215" s="19"/>
      <c r="FR215" s="19"/>
      <c r="FS215" s="19"/>
      <c r="FT215" s="19"/>
      <c r="FU215" s="19"/>
      <c r="FV215" s="19"/>
      <c r="FW215" s="19"/>
      <c r="FX215" s="19"/>
      <c r="FY215" s="19"/>
      <c r="FZ215" s="19"/>
      <c r="GA215" s="19"/>
      <c r="GB215" s="19"/>
      <c r="GC215" s="19"/>
      <c r="GD215" s="19"/>
      <c r="GE215" s="19"/>
      <c r="GF215" s="19"/>
      <c r="GG215" s="19"/>
      <c r="GH215" s="19"/>
      <c r="GI215" s="19"/>
      <c r="GJ215" s="19"/>
      <c r="GK215" s="19"/>
      <c r="GL215" s="19"/>
      <c r="GM215" s="19"/>
      <c r="GN215" s="19"/>
      <c r="GO215" s="19"/>
      <c r="GP215" s="19"/>
      <c r="GQ215" s="19"/>
      <c r="GR215" s="19"/>
      <c r="GS215" s="19"/>
      <c r="GT215" s="19"/>
      <c r="GU215" s="19"/>
      <c r="GV215" s="19"/>
      <c r="GW215" s="19"/>
      <c r="GX215" s="19"/>
      <c r="GY215" s="19"/>
      <c r="GZ215" s="19"/>
      <c r="HA215" s="19"/>
      <c r="HB215" s="19"/>
      <c r="HC215" s="19"/>
      <c r="HD215" s="19"/>
      <c r="HE215" s="19"/>
      <c r="HF215" s="19"/>
      <c r="HG215" s="19"/>
      <c r="HH215" s="19"/>
      <c r="HI215" s="19"/>
      <c r="HJ215" s="19"/>
      <c r="HK215" s="19"/>
      <c r="HL215" s="19"/>
      <c r="HM215" s="19"/>
      <c r="HN215" s="19"/>
      <c r="HO215" s="19"/>
      <c r="HP215" s="19"/>
      <c r="HQ215" s="19"/>
      <c r="HR215" s="19"/>
      <c r="HS215" s="19"/>
      <c r="HT215" s="19"/>
      <c r="HU215" s="19"/>
      <c r="HV215" s="19"/>
      <c r="HW215" s="19"/>
      <c r="HX215" s="19"/>
      <c r="HY215" s="19"/>
      <c r="HZ215" s="19"/>
      <c r="IA215" s="19"/>
      <c r="IB215" s="19"/>
      <c r="IC215" s="19"/>
      <c r="ID215" s="19"/>
      <c r="IE215" s="19"/>
      <c r="IF215" s="19"/>
      <c r="IG215" s="19"/>
      <c r="IH215" s="19"/>
      <c r="II215" s="19"/>
      <c r="IJ215" s="19"/>
      <c r="IK215" s="19"/>
      <c r="IL215" s="19"/>
      <c r="IM215" s="19"/>
      <c r="IN215" s="19"/>
      <c r="IO215" s="19"/>
      <c r="IP215" s="19"/>
      <c r="IQ215" s="19"/>
      <c r="IR215" s="19"/>
      <c r="IS215" s="19"/>
      <c r="IT215" s="19"/>
      <c r="IU215" s="19"/>
      <c r="IV215" s="19"/>
      <c r="IW215" s="19"/>
      <c r="IX215" s="19"/>
      <c r="IY215" s="19"/>
      <c r="IZ215" s="19"/>
      <c r="JA215" s="19"/>
      <c r="JB215" s="19"/>
      <c r="JC215" s="19"/>
      <c r="JD215" s="19"/>
      <c r="JE215" s="19"/>
      <c r="JF215" s="19"/>
      <c r="JG215" s="19"/>
      <c r="JH215" s="19"/>
      <c r="JI215" s="19"/>
      <c r="JJ215" s="19"/>
      <c r="JK215" s="19"/>
    </row>
    <row r="216" spans="1:271" s="20" customFormat="1" x14ac:dyDescent="0.2">
      <c r="A216" s="75" t="s">
        <v>529</v>
      </c>
      <c r="B216" s="48" t="s">
        <v>531</v>
      </c>
      <c r="C216" s="51">
        <f>C217</f>
        <v>0</v>
      </c>
      <c r="D216" s="51">
        <f t="shared" ref="D216:K216" si="108">D217</f>
        <v>409500</v>
      </c>
      <c r="E216" s="51">
        <f t="shared" si="108"/>
        <v>409500</v>
      </c>
      <c r="F216" s="51">
        <f t="shared" si="108"/>
        <v>0</v>
      </c>
      <c r="G216" s="51">
        <f t="shared" si="108"/>
        <v>508111</v>
      </c>
      <c r="H216" s="51">
        <f t="shared" si="108"/>
        <v>508111</v>
      </c>
      <c r="I216" s="51">
        <f t="shared" si="108"/>
        <v>0</v>
      </c>
      <c r="J216" s="51">
        <f t="shared" si="108"/>
        <v>0</v>
      </c>
      <c r="K216" s="51">
        <f t="shared" si="108"/>
        <v>0</v>
      </c>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c r="DK216" s="19"/>
      <c r="DL216" s="19"/>
      <c r="DM216" s="19"/>
      <c r="DN216" s="19"/>
      <c r="DO216" s="19"/>
      <c r="DP216" s="19"/>
      <c r="DQ216" s="19"/>
      <c r="DR216" s="19"/>
      <c r="DS216" s="19"/>
      <c r="DT216" s="19"/>
      <c r="DU216" s="19"/>
      <c r="DV216" s="19"/>
      <c r="DW216" s="19"/>
      <c r="DX216" s="19"/>
      <c r="DY216" s="19"/>
      <c r="DZ216" s="19"/>
      <c r="EA216" s="19"/>
      <c r="EB216" s="19"/>
      <c r="EC216" s="19"/>
      <c r="ED216" s="19"/>
      <c r="EE216" s="19"/>
      <c r="EF216" s="19"/>
      <c r="EG216" s="19"/>
      <c r="EH216" s="19"/>
      <c r="EI216" s="19"/>
      <c r="EJ216" s="19"/>
      <c r="EK216" s="19"/>
      <c r="EL216" s="19"/>
      <c r="EM216" s="19"/>
      <c r="EN216" s="19"/>
      <c r="EO216" s="19"/>
      <c r="EP216" s="19"/>
      <c r="EQ216" s="19"/>
      <c r="ER216" s="19"/>
      <c r="ES216" s="19"/>
      <c r="ET216" s="19"/>
      <c r="EU216" s="19"/>
      <c r="EV216" s="19"/>
      <c r="EW216" s="19"/>
      <c r="EX216" s="19"/>
      <c r="EY216" s="19"/>
      <c r="EZ216" s="19"/>
      <c r="FA216" s="19"/>
      <c r="FB216" s="19"/>
      <c r="FC216" s="19"/>
      <c r="FD216" s="19"/>
      <c r="FE216" s="19"/>
      <c r="FF216" s="19"/>
      <c r="FG216" s="19"/>
      <c r="FH216" s="19"/>
      <c r="FI216" s="19"/>
      <c r="FJ216" s="19"/>
      <c r="FK216" s="19"/>
      <c r="FL216" s="19"/>
      <c r="FM216" s="19"/>
      <c r="FN216" s="19"/>
      <c r="FO216" s="19"/>
      <c r="FP216" s="19"/>
      <c r="FQ216" s="19"/>
      <c r="FR216" s="19"/>
      <c r="FS216" s="19"/>
      <c r="FT216" s="19"/>
      <c r="FU216" s="19"/>
      <c r="FV216" s="19"/>
      <c r="FW216" s="19"/>
      <c r="FX216" s="19"/>
      <c r="FY216" s="19"/>
      <c r="FZ216" s="19"/>
      <c r="GA216" s="19"/>
      <c r="GB216" s="19"/>
      <c r="GC216" s="19"/>
      <c r="GD216" s="19"/>
      <c r="GE216" s="19"/>
      <c r="GF216" s="19"/>
      <c r="GG216" s="19"/>
      <c r="GH216" s="19"/>
      <c r="GI216" s="19"/>
      <c r="GJ216" s="19"/>
      <c r="GK216" s="19"/>
      <c r="GL216" s="19"/>
      <c r="GM216" s="19"/>
      <c r="GN216" s="19"/>
      <c r="GO216" s="19"/>
      <c r="GP216" s="19"/>
      <c r="GQ216" s="19"/>
      <c r="GR216" s="19"/>
      <c r="GS216" s="19"/>
      <c r="GT216" s="19"/>
      <c r="GU216" s="19"/>
      <c r="GV216" s="19"/>
      <c r="GW216" s="19"/>
      <c r="GX216" s="19"/>
      <c r="GY216" s="19"/>
      <c r="GZ216" s="19"/>
      <c r="HA216" s="19"/>
      <c r="HB216" s="19"/>
      <c r="HC216" s="19"/>
      <c r="HD216" s="19"/>
      <c r="HE216" s="19"/>
      <c r="HF216" s="19"/>
      <c r="HG216" s="19"/>
      <c r="HH216" s="19"/>
      <c r="HI216" s="19"/>
      <c r="HJ216" s="19"/>
      <c r="HK216" s="19"/>
      <c r="HL216" s="19"/>
      <c r="HM216" s="19"/>
      <c r="HN216" s="19"/>
      <c r="HO216" s="19"/>
      <c r="HP216" s="19"/>
      <c r="HQ216" s="19"/>
      <c r="HR216" s="19"/>
      <c r="HS216" s="19"/>
      <c r="HT216" s="19"/>
      <c r="HU216" s="19"/>
      <c r="HV216" s="19"/>
      <c r="HW216" s="19"/>
      <c r="HX216" s="19"/>
      <c r="HY216" s="19"/>
      <c r="HZ216" s="19"/>
      <c r="IA216" s="19"/>
      <c r="IB216" s="19"/>
      <c r="IC216" s="19"/>
      <c r="ID216" s="19"/>
      <c r="IE216" s="19"/>
      <c r="IF216" s="19"/>
      <c r="IG216" s="19"/>
      <c r="IH216" s="19"/>
      <c r="II216" s="19"/>
      <c r="IJ216" s="19"/>
      <c r="IK216" s="19"/>
      <c r="IL216" s="19"/>
      <c r="IM216" s="19"/>
      <c r="IN216" s="19"/>
      <c r="IO216" s="19"/>
      <c r="IP216" s="19"/>
      <c r="IQ216" s="19"/>
      <c r="IR216" s="19"/>
      <c r="IS216" s="19"/>
      <c r="IT216" s="19"/>
      <c r="IU216" s="19"/>
      <c r="IV216" s="19"/>
      <c r="IW216" s="19"/>
      <c r="IX216" s="19"/>
      <c r="IY216" s="19"/>
      <c r="IZ216" s="19"/>
      <c r="JA216" s="19"/>
      <c r="JB216" s="19"/>
      <c r="JC216" s="19"/>
      <c r="JD216" s="19"/>
      <c r="JE216" s="19"/>
      <c r="JF216" s="19"/>
      <c r="JG216" s="19"/>
      <c r="JH216" s="19"/>
      <c r="JI216" s="19"/>
      <c r="JJ216" s="19"/>
      <c r="JK216" s="19"/>
    </row>
    <row r="217" spans="1:271" s="20" customFormat="1" x14ac:dyDescent="0.2">
      <c r="A217" s="47" t="s">
        <v>113</v>
      </c>
      <c r="B217" s="48"/>
      <c r="C217" s="51"/>
      <c r="D217" s="51">
        <v>409500</v>
      </c>
      <c r="E217" s="51">
        <f>C217+D217</f>
        <v>409500</v>
      </c>
      <c r="F217" s="51">
        <v>0</v>
      </c>
      <c r="G217" s="51">
        <v>508111</v>
      </c>
      <c r="H217" s="51">
        <f>F217+G217</f>
        <v>508111</v>
      </c>
      <c r="I217" s="51">
        <v>0</v>
      </c>
      <c r="J217" s="51">
        <v>0</v>
      </c>
      <c r="K217" s="51">
        <f>I217+J217</f>
        <v>0</v>
      </c>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c r="DK217" s="19"/>
      <c r="DL217" s="19"/>
      <c r="DM217" s="19"/>
      <c r="DN217" s="19"/>
      <c r="DO217" s="19"/>
      <c r="DP217" s="19"/>
      <c r="DQ217" s="19"/>
      <c r="DR217" s="19"/>
      <c r="DS217" s="19"/>
      <c r="DT217" s="19"/>
      <c r="DU217" s="19"/>
      <c r="DV217" s="19"/>
      <c r="DW217" s="19"/>
      <c r="DX217" s="19"/>
      <c r="DY217" s="19"/>
      <c r="DZ217" s="19"/>
      <c r="EA217" s="19"/>
      <c r="EB217" s="19"/>
      <c r="EC217" s="19"/>
      <c r="ED217" s="19"/>
      <c r="EE217" s="19"/>
      <c r="EF217" s="19"/>
      <c r="EG217" s="19"/>
      <c r="EH217" s="19"/>
      <c r="EI217" s="19"/>
      <c r="EJ217" s="19"/>
      <c r="EK217" s="19"/>
      <c r="EL217" s="19"/>
      <c r="EM217" s="19"/>
      <c r="EN217" s="19"/>
      <c r="EO217" s="19"/>
      <c r="EP217" s="19"/>
      <c r="EQ217" s="19"/>
      <c r="ER217" s="19"/>
      <c r="ES217" s="19"/>
      <c r="ET217" s="19"/>
      <c r="EU217" s="19"/>
      <c r="EV217" s="19"/>
      <c r="EW217" s="19"/>
      <c r="EX217" s="19"/>
      <c r="EY217" s="19"/>
      <c r="EZ217" s="19"/>
      <c r="FA217" s="19"/>
      <c r="FB217" s="19"/>
      <c r="FC217" s="19"/>
      <c r="FD217" s="19"/>
      <c r="FE217" s="19"/>
      <c r="FF217" s="19"/>
      <c r="FG217" s="19"/>
      <c r="FH217" s="19"/>
      <c r="FI217" s="19"/>
      <c r="FJ217" s="19"/>
      <c r="FK217" s="19"/>
      <c r="FL217" s="19"/>
      <c r="FM217" s="19"/>
      <c r="FN217" s="19"/>
      <c r="FO217" s="19"/>
      <c r="FP217" s="19"/>
      <c r="FQ217" s="19"/>
      <c r="FR217" s="19"/>
      <c r="FS217" s="19"/>
      <c r="FT217" s="19"/>
      <c r="FU217" s="19"/>
      <c r="FV217" s="19"/>
      <c r="FW217" s="19"/>
      <c r="FX217" s="19"/>
      <c r="FY217" s="19"/>
      <c r="FZ217" s="19"/>
      <c r="GA217" s="19"/>
      <c r="GB217" s="19"/>
      <c r="GC217" s="19"/>
      <c r="GD217" s="19"/>
      <c r="GE217" s="19"/>
      <c r="GF217" s="19"/>
      <c r="GG217" s="19"/>
      <c r="GH217" s="19"/>
      <c r="GI217" s="19"/>
      <c r="GJ217" s="19"/>
      <c r="GK217" s="19"/>
      <c r="GL217" s="19"/>
      <c r="GM217" s="19"/>
      <c r="GN217" s="19"/>
      <c r="GO217" s="19"/>
      <c r="GP217" s="19"/>
      <c r="GQ217" s="19"/>
      <c r="GR217" s="19"/>
      <c r="GS217" s="19"/>
      <c r="GT217" s="19"/>
      <c r="GU217" s="19"/>
      <c r="GV217" s="19"/>
      <c r="GW217" s="19"/>
      <c r="GX217" s="19"/>
      <c r="GY217" s="19"/>
      <c r="GZ217" s="19"/>
      <c r="HA217" s="19"/>
      <c r="HB217" s="19"/>
      <c r="HC217" s="19"/>
      <c r="HD217" s="19"/>
      <c r="HE217" s="19"/>
      <c r="HF217" s="19"/>
      <c r="HG217" s="19"/>
      <c r="HH217" s="19"/>
      <c r="HI217" s="19"/>
      <c r="HJ217" s="19"/>
      <c r="HK217" s="19"/>
      <c r="HL217" s="19"/>
      <c r="HM217" s="19"/>
      <c r="HN217" s="19"/>
      <c r="HO217" s="19"/>
      <c r="HP217" s="19"/>
      <c r="HQ217" s="19"/>
      <c r="HR217" s="19"/>
      <c r="HS217" s="19"/>
      <c r="HT217" s="19"/>
      <c r="HU217" s="19"/>
      <c r="HV217" s="19"/>
      <c r="HW217" s="19"/>
      <c r="HX217" s="19"/>
      <c r="HY217" s="19"/>
      <c r="HZ217" s="19"/>
      <c r="IA217" s="19"/>
      <c r="IB217" s="19"/>
      <c r="IC217" s="19"/>
      <c r="ID217" s="19"/>
      <c r="IE217" s="19"/>
      <c r="IF217" s="19"/>
      <c r="IG217" s="19"/>
      <c r="IH217" s="19"/>
      <c r="II217" s="19"/>
      <c r="IJ217" s="19"/>
      <c r="IK217" s="19"/>
      <c r="IL217" s="19"/>
      <c r="IM217" s="19"/>
      <c r="IN217" s="19"/>
      <c r="IO217" s="19"/>
      <c r="IP217" s="19"/>
      <c r="IQ217" s="19"/>
      <c r="IR217" s="19"/>
      <c r="IS217" s="19"/>
      <c r="IT217" s="19"/>
      <c r="IU217" s="19"/>
      <c r="IV217" s="19"/>
      <c r="IW217" s="19"/>
      <c r="IX217" s="19"/>
      <c r="IY217" s="19"/>
      <c r="IZ217" s="19"/>
      <c r="JA217" s="19"/>
      <c r="JB217" s="19"/>
      <c r="JC217" s="19"/>
      <c r="JD217" s="19"/>
      <c r="JE217" s="19"/>
      <c r="JF217" s="19"/>
      <c r="JG217" s="19"/>
      <c r="JH217" s="19"/>
      <c r="JI217" s="19"/>
      <c r="JJ217" s="19"/>
      <c r="JK217" s="19"/>
    </row>
    <row r="218" spans="1:271" s="20" customFormat="1" ht="47.25" x14ac:dyDescent="0.2">
      <c r="A218" s="148" t="s">
        <v>889</v>
      </c>
      <c r="B218" s="149" t="s">
        <v>523</v>
      </c>
      <c r="C218" s="150">
        <f>C219+C221+C223+C225</f>
        <v>29272200</v>
      </c>
      <c r="D218" s="150">
        <f t="shared" ref="D218:K218" si="109">D219+D221+D223+D225</f>
        <v>2895053</v>
      </c>
      <c r="E218" s="150">
        <f t="shared" si="109"/>
        <v>32167253</v>
      </c>
      <c r="F218" s="150">
        <f t="shared" si="109"/>
        <v>28275150</v>
      </c>
      <c r="G218" s="150">
        <f t="shared" si="109"/>
        <v>2796442</v>
      </c>
      <c r="H218" s="150">
        <f t="shared" si="109"/>
        <v>31071592</v>
      </c>
      <c r="I218" s="150">
        <f t="shared" si="109"/>
        <v>33412700</v>
      </c>
      <c r="J218" s="150">
        <f t="shared" si="109"/>
        <v>3304553</v>
      </c>
      <c r="K218" s="150">
        <f t="shared" si="109"/>
        <v>36717253</v>
      </c>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c r="CZ218" s="19"/>
      <c r="DA218" s="19"/>
      <c r="DB218" s="19"/>
      <c r="DC218" s="19"/>
      <c r="DD218" s="19"/>
      <c r="DE218" s="19"/>
      <c r="DF218" s="19"/>
      <c r="DG218" s="19"/>
      <c r="DH218" s="19"/>
      <c r="DI218" s="19"/>
      <c r="DJ218" s="19"/>
      <c r="DK218" s="19"/>
      <c r="DL218" s="19"/>
      <c r="DM218" s="19"/>
      <c r="DN218" s="19"/>
      <c r="DO218" s="19"/>
      <c r="DP218" s="19"/>
      <c r="DQ218" s="19"/>
      <c r="DR218" s="19"/>
      <c r="DS218" s="19"/>
      <c r="DT218" s="19"/>
      <c r="DU218" s="19"/>
      <c r="DV218" s="19"/>
      <c r="DW218" s="19"/>
      <c r="DX218" s="19"/>
      <c r="DY218" s="19"/>
      <c r="DZ218" s="19"/>
      <c r="EA218" s="19"/>
      <c r="EB218" s="19"/>
      <c r="EC218" s="19"/>
      <c r="ED218" s="19"/>
      <c r="EE218" s="19"/>
      <c r="EF218" s="19"/>
      <c r="EG218" s="19"/>
      <c r="EH218" s="19"/>
      <c r="EI218" s="19"/>
      <c r="EJ218" s="19"/>
      <c r="EK218" s="19"/>
      <c r="EL218" s="19"/>
      <c r="EM218" s="19"/>
      <c r="EN218" s="19"/>
      <c r="EO218" s="19"/>
      <c r="EP218" s="19"/>
      <c r="EQ218" s="19"/>
      <c r="ER218" s="19"/>
      <c r="ES218" s="19"/>
      <c r="ET218" s="19"/>
      <c r="EU218" s="19"/>
      <c r="EV218" s="19"/>
      <c r="EW218" s="19"/>
      <c r="EX218" s="19"/>
      <c r="EY218" s="19"/>
      <c r="EZ218" s="19"/>
      <c r="FA218" s="19"/>
      <c r="FB218" s="19"/>
      <c r="FC218" s="19"/>
      <c r="FD218" s="19"/>
      <c r="FE218" s="19"/>
      <c r="FF218" s="19"/>
      <c r="FG218" s="19"/>
      <c r="FH218" s="19"/>
      <c r="FI218" s="19"/>
      <c r="FJ218" s="19"/>
      <c r="FK218" s="19"/>
      <c r="FL218" s="19"/>
      <c r="FM218" s="19"/>
      <c r="FN218" s="19"/>
      <c r="FO218" s="19"/>
      <c r="FP218" s="19"/>
      <c r="FQ218" s="19"/>
      <c r="FR218" s="19"/>
      <c r="FS218" s="19"/>
      <c r="FT218" s="19"/>
      <c r="FU218" s="19"/>
      <c r="FV218" s="19"/>
      <c r="FW218" s="19"/>
      <c r="FX218" s="19"/>
      <c r="FY218" s="19"/>
      <c r="FZ218" s="19"/>
      <c r="GA218" s="19"/>
      <c r="GB218" s="19"/>
      <c r="GC218" s="19"/>
      <c r="GD218" s="19"/>
      <c r="GE218" s="19"/>
      <c r="GF218" s="19"/>
      <c r="GG218" s="19"/>
      <c r="GH218" s="19"/>
      <c r="GI218" s="19"/>
      <c r="GJ218" s="19"/>
      <c r="GK218" s="19"/>
      <c r="GL218" s="19"/>
      <c r="GM218" s="19"/>
      <c r="GN218" s="19"/>
      <c r="GO218" s="19"/>
      <c r="GP218" s="19"/>
      <c r="GQ218" s="19"/>
      <c r="GR218" s="19"/>
      <c r="GS218" s="19"/>
      <c r="GT218" s="19"/>
      <c r="GU218" s="19"/>
      <c r="GV218" s="19"/>
      <c r="GW218" s="19"/>
      <c r="GX218" s="19"/>
      <c r="GY218" s="19"/>
      <c r="GZ218" s="19"/>
      <c r="HA218" s="19"/>
      <c r="HB218" s="19"/>
      <c r="HC218" s="19"/>
      <c r="HD218" s="19"/>
      <c r="HE218" s="19"/>
      <c r="HF218" s="19"/>
      <c r="HG218" s="19"/>
      <c r="HH218" s="19"/>
      <c r="HI218" s="19"/>
      <c r="HJ218" s="19"/>
      <c r="HK218" s="19"/>
      <c r="HL218" s="19"/>
      <c r="HM218" s="19"/>
      <c r="HN218" s="19"/>
      <c r="HO218" s="19"/>
      <c r="HP218" s="19"/>
      <c r="HQ218" s="19"/>
      <c r="HR218" s="19"/>
      <c r="HS218" s="19"/>
      <c r="HT218" s="19"/>
      <c r="HU218" s="19"/>
      <c r="HV218" s="19"/>
      <c r="HW218" s="19"/>
      <c r="HX218" s="19"/>
      <c r="HY218" s="19"/>
      <c r="HZ218" s="19"/>
      <c r="IA218" s="19"/>
      <c r="IB218" s="19"/>
      <c r="IC218" s="19"/>
      <c r="ID218" s="19"/>
      <c r="IE218" s="19"/>
      <c r="IF218" s="19"/>
      <c r="IG218" s="19"/>
      <c r="IH218" s="19"/>
      <c r="II218" s="19"/>
      <c r="IJ218" s="19"/>
      <c r="IK218" s="19"/>
      <c r="IL218" s="19"/>
      <c r="IM218" s="19"/>
      <c r="IN218" s="19"/>
      <c r="IO218" s="19"/>
      <c r="IP218" s="19"/>
      <c r="IQ218" s="19"/>
      <c r="IR218" s="19"/>
      <c r="IS218" s="19"/>
      <c r="IT218" s="19"/>
      <c r="IU218" s="19"/>
      <c r="IV218" s="19"/>
      <c r="IW218" s="19"/>
      <c r="IX218" s="19"/>
      <c r="IY218" s="19"/>
      <c r="IZ218" s="19"/>
      <c r="JA218" s="19"/>
      <c r="JB218" s="19"/>
      <c r="JC218" s="19"/>
      <c r="JD218" s="19"/>
      <c r="JE218" s="19"/>
      <c r="JF218" s="19"/>
      <c r="JG218" s="19"/>
      <c r="JH218" s="19"/>
      <c r="JI218" s="19"/>
      <c r="JJ218" s="19"/>
      <c r="JK218" s="19"/>
    </row>
    <row r="219" spans="1:271" s="20" customFormat="1" ht="31.5" x14ac:dyDescent="0.2">
      <c r="A219" s="75" t="s">
        <v>528</v>
      </c>
      <c r="B219" s="48" t="s">
        <v>526</v>
      </c>
      <c r="C219" s="51">
        <f>C220</f>
        <v>29272200</v>
      </c>
      <c r="D219" s="51">
        <f t="shared" ref="D219:K219" si="110">D220</f>
        <v>0</v>
      </c>
      <c r="E219" s="51">
        <f t="shared" si="110"/>
        <v>29272200</v>
      </c>
      <c r="F219" s="51">
        <f t="shared" si="110"/>
        <v>28275150</v>
      </c>
      <c r="G219" s="51">
        <f t="shared" si="110"/>
        <v>0</v>
      </c>
      <c r="H219" s="51">
        <f t="shared" si="110"/>
        <v>28275150</v>
      </c>
      <c r="I219" s="51">
        <f t="shared" si="110"/>
        <v>33412700</v>
      </c>
      <c r="J219" s="51">
        <f t="shared" si="110"/>
        <v>0</v>
      </c>
      <c r="K219" s="51">
        <f t="shared" si="110"/>
        <v>33412700</v>
      </c>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c r="CW219" s="19"/>
      <c r="CX219" s="19"/>
      <c r="CY219" s="19"/>
      <c r="CZ219" s="19"/>
      <c r="DA219" s="19"/>
      <c r="DB219" s="19"/>
      <c r="DC219" s="19"/>
      <c r="DD219" s="19"/>
      <c r="DE219" s="19"/>
      <c r="DF219" s="19"/>
      <c r="DG219" s="19"/>
      <c r="DH219" s="19"/>
      <c r="DI219" s="19"/>
      <c r="DJ219" s="19"/>
      <c r="DK219" s="19"/>
      <c r="DL219" s="19"/>
      <c r="DM219" s="19"/>
      <c r="DN219" s="19"/>
      <c r="DO219" s="19"/>
      <c r="DP219" s="19"/>
      <c r="DQ219" s="19"/>
      <c r="DR219" s="19"/>
      <c r="DS219" s="19"/>
      <c r="DT219" s="19"/>
      <c r="DU219" s="19"/>
      <c r="DV219" s="19"/>
      <c r="DW219" s="19"/>
      <c r="DX219" s="19"/>
      <c r="DY219" s="19"/>
      <c r="DZ219" s="19"/>
      <c r="EA219" s="19"/>
      <c r="EB219" s="19"/>
      <c r="EC219" s="19"/>
      <c r="ED219" s="19"/>
      <c r="EE219" s="19"/>
      <c r="EF219" s="19"/>
      <c r="EG219" s="19"/>
      <c r="EH219" s="19"/>
      <c r="EI219" s="19"/>
      <c r="EJ219" s="19"/>
      <c r="EK219" s="19"/>
      <c r="EL219" s="19"/>
      <c r="EM219" s="19"/>
      <c r="EN219" s="19"/>
      <c r="EO219" s="19"/>
      <c r="EP219" s="19"/>
      <c r="EQ219" s="19"/>
      <c r="ER219" s="19"/>
      <c r="ES219" s="19"/>
      <c r="ET219" s="19"/>
      <c r="EU219" s="19"/>
      <c r="EV219" s="19"/>
      <c r="EW219" s="19"/>
      <c r="EX219" s="19"/>
      <c r="EY219" s="19"/>
      <c r="EZ219" s="19"/>
      <c r="FA219" s="19"/>
      <c r="FB219" s="19"/>
      <c r="FC219" s="19"/>
      <c r="FD219" s="19"/>
      <c r="FE219" s="19"/>
      <c r="FF219" s="19"/>
      <c r="FG219" s="19"/>
      <c r="FH219" s="19"/>
      <c r="FI219" s="19"/>
      <c r="FJ219" s="19"/>
      <c r="FK219" s="19"/>
      <c r="FL219" s="19"/>
      <c r="FM219" s="19"/>
      <c r="FN219" s="19"/>
      <c r="FO219" s="19"/>
      <c r="FP219" s="19"/>
      <c r="FQ219" s="19"/>
      <c r="FR219" s="19"/>
      <c r="FS219" s="19"/>
      <c r="FT219" s="19"/>
      <c r="FU219" s="19"/>
      <c r="FV219" s="19"/>
      <c r="FW219" s="19"/>
      <c r="FX219" s="19"/>
      <c r="FY219" s="19"/>
      <c r="FZ219" s="19"/>
      <c r="GA219" s="19"/>
      <c r="GB219" s="19"/>
      <c r="GC219" s="19"/>
      <c r="GD219" s="19"/>
      <c r="GE219" s="19"/>
      <c r="GF219" s="19"/>
      <c r="GG219" s="19"/>
      <c r="GH219" s="19"/>
      <c r="GI219" s="19"/>
      <c r="GJ219" s="19"/>
      <c r="GK219" s="19"/>
      <c r="GL219" s="19"/>
      <c r="GM219" s="19"/>
      <c r="GN219" s="19"/>
      <c r="GO219" s="19"/>
      <c r="GP219" s="19"/>
      <c r="GQ219" s="19"/>
      <c r="GR219" s="19"/>
      <c r="GS219" s="19"/>
      <c r="GT219" s="19"/>
      <c r="GU219" s="19"/>
      <c r="GV219" s="19"/>
      <c r="GW219" s="19"/>
      <c r="GX219" s="19"/>
      <c r="GY219" s="19"/>
      <c r="GZ219" s="19"/>
      <c r="HA219" s="19"/>
      <c r="HB219" s="19"/>
      <c r="HC219" s="19"/>
      <c r="HD219" s="19"/>
      <c r="HE219" s="19"/>
      <c r="HF219" s="19"/>
      <c r="HG219" s="19"/>
      <c r="HH219" s="19"/>
      <c r="HI219" s="19"/>
      <c r="HJ219" s="19"/>
      <c r="HK219" s="19"/>
      <c r="HL219" s="19"/>
      <c r="HM219" s="19"/>
      <c r="HN219" s="19"/>
      <c r="HO219" s="19"/>
      <c r="HP219" s="19"/>
      <c r="HQ219" s="19"/>
      <c r="HR219" s="19"/>
      <c r="HS219" s="19"/>
      <c r="HT219" s="19"/>
      <c r="HU219" s="19"/>
      <c r="HV219" s="19"/>
      <c r="HW219" s="19"/>
      <c r="HX219" s="19"/>
      <c r="HY219" s="19"/>
      <c r="HZ219" s="19"/>
      <c r="IA219" s="19"/>
      <c r="IB219" s="19"/>
      <c r="IC219" s="19"/>
      <c r="ID219" s="19"/>
      <c r="IE219" s="19"/>
      <c r="IF219" s="19"/>
      <c r="IG219" s="19"/>
      <c r="IH219" s="19"/>
      <c r="II219" s="19"/>
      <c r="IJ219" s="19"/>
      <c r="IK219" s="19"/>
      <c r="IL219" s="19"/>
      <c r="IM219" s="19"/>
      <c r="IN219" s="19"/>
      <c r="IO219" s="19"/>
      <c r="IP219" s="19"/>
      <c r="IQ219" s="19"/>
      <c r="IR219" s="19"/>
      <c r="IS219" s="19"/>
      <c r="IT219" s="19"/>
      <c r="IU219" s="19"/>
      <c r="IV219" s="19"/>
      <c r="IW219" s="19"/>
      <c r="IX219" s="19"/>
      <c r="IY219" s="19"/>
      <c r="IZ219" s="19"/>
      <c r="JA219" s="19"/>
      <c r="JB219" s="19"/>
      <c r="JC219" s="19"/>
      <c r="JD219" s="19"/>
      <c r="JE219" s="19"/>
      <c r="JF219" s="19"/>
      <c r="JG219" s="19"/>
      <c r="JH219" s="19"/>
      <c r="JI219" s="19"/>
      <c r="JJ219" s="19"/>
      <c r="JK219" s="19"/>
    </row>
    <row r="220" spans="1:271" s="20" customFormat="1" x14ac:dyDescent="0.2">
      <c r="A220" s="47" t="s">
        <v>113</v>
      </c>
      <c r="B220" s="116"/>
      <c r="C220" s="51">
        <v>29272200</v>
      </c>
      <c r="D220" s="51"/>
      <c r="E220" s="51">
        <f>C220+D220</f>
        <v>29272200</v>
      </c>
      <c r="F220" s="51">
        <v>28275150</v>
      </c>
      <c r="G220" s="51">
        <v>0</v>
      </c>
      <c r="H220" s="51">
        <f>F220+G220</f>
        <v>28275150</v>
      </c>
      <c r="I220" s="51">
        <v>33412700</v>
      </c>
      <c r="J220" s="51">
        <v>0</v>
      </c>
      <c r="K220" s="51">
        <f>I220+J220</f>
        <v>33412700</v>
      </c>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c r="CZ220" s="19"/>
      <c r="DA220" s="19"/>
      <c r="DB220" s="19"/>
      <c r="DC220" s="19"/>
      <c r="DD220" s="19"/>
      <c r="DE220" s="19"/>
      <c r="DF220" s="19"/>
      <c r="DG220" s="19"/>
      <c r="DH220" s="19"/>
      <c r="DI220" s="19"/>
      <c r="DJ220" s="19"/>
      <c r="DK220" s="19"/>
      <c r="DL220" s="19"/>
      <c r="DM220" s="19"/>
      <c r="DN220" s="19"/>
      <c r="DO220" s="19"/>
      <c r="DP220" s="19"/>
      <c r="DQ220" s="19"/>
      <c r="DR220" s="19"/>
      <c r="DS220" s="19"/>
      <c r="DT220" s="19"/>
      <c r="DU220" s="19"/>
      <c r="DV220" s="19"/>
      <c r="DW220" s="19"/>
      <c r="DX220" s="19"/>
      <c r="DY220" s="19"/>
      <c r="DZ220" s="19"/>
      <c r="EA220" s="19"/>
      <c r="EB220" s="19"/>
      <c r="EC220" s="19"/>
      <c r="ED220" s="19"/>
      <c r="EE220" s="19"/>
      <c r="EF220" s="19"/>
      <c r="EG220" s="19"/>
      <c r="EH220" s="19"/>
      <c r="EI220" s="19"/>
      <c r="EJ220" s="19"/>
      <c r="EK220" s="19"/>
      <c r="EL220" s="19"/>
      <c r="EM220" s="19"/>
      <c r="EN220" s="19"/>
      <c r="EO220" s="19"/>
      <c r="EP220" s="19"/>
      <c r="EQ220" s="19"/>
      <c r="ER220" s="19"/>
      <c r="ES220" s="19"/>
      <c r="ET220" s="19"/>
      <c r="EU220" s="19"/>
      <c r="EV220" s="19"/>
      <c r="EW220" s="19"/>
      <c r="EX220" s="19"/>
      <c r="EY220" s="19"/>
      <c r="EZ220" s="19"/>
      <c r="FA220" s="19"/>
      <c r="FB220" s="19"/>
      <c r="FC220" s="19"/>
      <c r="FD220" s="19"/>
      <c r="FE220" s="19"/>
      <c r="FF220" s="19"/>
      <c r="FG220" s="19"/>
      <c r="FH220" s="19"/>
      <c r="FI220" s="19"/>
      <c r="FJ220" s="19"/>
      <c r="FK220" s="19"/>
      <c r="FL220" s="19"/>
      <c r="FM220" s="19"/>
      <c r="FN220" s="19"/>
      <c r="FO220" s="19"/>
      <c r="FP220" s="19"/>
      <c r="FQ220" s="19"/>
      <c r="FR220" s="19"/>
      <c r="FS220" s="19"/>
      <c r="FT220" s="19"/>
      <c r="FU220" s="19"/>
      <c r="FV220" s="19"/>
      <c r="FW220" s="19"/>
      <c r="FX220" s="19"/>
      <c r="FY220" s="19"/>
      <c r="FZ220" s="19"/>
      <c r="GA220" s="19"/>
      <c r="GB220" s="19"/>
      <c r="GC220" s="19"/>
      <c r="GD220" s="19"/>
      <c r="GE220" s="19"/>
      <c r="GF220" s="19"/>
      <c r="GG220" s="19"/>
      <c r="GH220" s="19"/>
      <c r="GI220" s="19"/>
      <c r="GJ220" s="19"/>
      <c r="GK220" s="19"/>
      <c r="GL220" s="19"/>
      <c r="GM220" s="19"/>
      <c r="GN220" s="19"/>
      <c r="GO220" s="19"/>
      <c r="GP220" s="19"/>
      <c r="GQ220" s="19"/>
      <c r="GR220" s="19"/>
      <c r="GS220" s="19"/>
      <c r="GT220" s="19"/>
      <c r="GU220" s="19"/>
      <c r="GV220" s="19"/>
      <c r="GW220" s="19"/>
      <c r="GX220" s="19"/>
      <c r="GY220" s="19"/>
      <c r="GZ220" s="19"/>
      <c r="HA220" s="19"/>
      <c r="HB220" s="19"/>
      <c r="HC220" s="19"/>
      <c r="HD220" s="19"/>
      <c r="HE220" s="19"/>
      <c r="HF220" s="19"/>
      <c r="HG220" s="19"/>
      <c r="HH220" s="19"/>
      <c r="HI220" s="19"/>
      <c r="HJ220" s="19"/>
      <c r="HK220" s="19"/>
      <c r="HL220" s="19"/>
      <c r="HM220" s="19"/>
      <c r="HN220" s="19"/>
      <c r="HO220" s="19"/>
      <c r="HP220" s="19"/>
      <c r="HQ220" s="19"/>
      <c r="HR220" s="19"/>
      <c r="HS220" s="19"/>
      <c r="HT220" s="19"/>
      <c r="HU220" s="19"/>
      <c r="HV220" s="19"/>
      <c r="HW220" s="19"/>
      <c r="HX220" s="19"/>
      <c r="HY220" s="19"/>
      <c r="HZ220" s="19"/>
      <c r="IA220" s="19"/>
      <c r="IB220" s="19"/>
      <c r="IC220" s="19"/>
      <c r="ID220" s="19"/>
      <c r="IE220" s="19"/>
      <c r="IF220" s="19"/>
      <c r="IG220" s="19"/>
      <c r="IH220" s="19"/>
      <c r="II220" s="19"/>
      <c r="IJ220" s="19"/>
      <c r="IK220" s="19"/>
      <c r="IL220" s="19"/>
      <c r="IM220" s="19"/>
      <c r="IN220" s="19"/>
      <c r="IO220" s="19"/>
      <c r="IP220" s="19"/>
      <c r="IQ220" s="19"/>
      <c r="IR220" s="19"/>
      <c r="IS220" s="19"/>
      <c r="IT220" s="19"/>
      <c r="IU220" s="19"/>
      <c r="IV220" s="19"/>
      <c r="IW220" s="19"/>
      <c r="IX220" s="19"/>
      <c r="IY220" s="19"/>
      <c r="IZ220" s="19"/>
      <c r="JA220" s="19"/>
      <c r="JB220" s="19"/>
      <c r="JC220" s="19"/>
      <c r="JD220" s="19"/>
      <c r="JE220" s="19"/>
      <c r="JF220" s="19"/>
      <c r="JG220" s="19"/>
      <c r="JH220" s="19"/>
      <c r="JI220" s="19"/>
      <c r="JJ220" s="19"/>
      <c r="JK220" s="19"/>
    </row>
    <row r="221" spans="1:271" s="20" customFormat="1" x14ac:dyDescent="0.2">
      <c r="A221" s="75" t="s">
        <v>529</v>
      </c>
      <c r="B221" s="48" t="s">
        <v>527</v>
      </c>
      <c r="C221" s="51">
        <f>C222</f>
        <v>0</v>
      </c>
      <c r="D221" s="51">
        <f t="shared" ref="D221:K221" si="111">D222</f>
        <v>2895053</v>
      </c>
      <c r="E221" s="51">
        <f t="shared" si="111"/>
        <v>2895053</v>
      </c>
      <c r="F221" s="51">
        <f t="shared" si="111"/>
        <v>0</v>
      </c>
      <c r="G221" s="51">
        <f t="shared" si="111"/>
        <v>2796442</v>
      </c>
      <c r="H221" s="51">
        <f t="shared" si="111"/>
        <v>2796442</v>
      </c>
      <c r="I221" s="51">
        <f t="shared" si="111"/>
        <v>0</v>
      </c>
      <c r="J221" s="51">
        <f t="shared" si="111"/>
        <v>3304553</v>
      </c>
      <c r="K221" s="51">
        <f t="shared" si="111"/>
        <v>3304553</v>
      </c>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c r="CU221" s="19"/>
      <c r="CV221" s="19"/>
      <c r="CW221" s="19"/>
      <c r="CX221" s="19"/>
      <c r="CY221" s="19"/>
      <c r="CZ221" s="19"/>
      <c r="DA221" s="19"/>
      <c r="DB221" s="19"/>
      <c r="DC221" s="19"/>
      <c r="DD221" s="19"/>
      <c r="DE221" s="19"/>
      <c r="DF221" s="19"/>
      <c r="DG221" s="19"/>
      <c r="DH221" s="19"/>
      <c r="DI221" s="19"/>
      <c r="DJ221" s="19"/>
      <c r="DK221" s="19"/>
      <c r="DL221" s="19"/>
      <c r="DM221" s="19"/>
      <c r="DN221" s="19"/>
      <c r="DO221" s="19"/>
      <c r="DP221" s="19"/>
      <c r="DQ221" s="19"/>
      <c r="DR221" s="19"/>
      <c r="DS221" s="19"/>
      <c r="DT221" s="19"/>
      <c r="DU221" s="19"/>
      <c r="DV221" s="19"/>
      <c r="DW221" s="19"/>
      <c r="DX221" s="19"/>
      <c r="DY221" s="19"/>
      <c r="DZ221" s="19"/>
      <c r="EA221" s="19"/>
      <c r="EB221" s="19"/>
      <c r="EC221" s="19"/>
      <c r="ED221" s="19"/>
      <c r="EE221" s="19"/>
      <c r="EF221" s="19"/>
      <c r="EG221" s="19"/>
      <c r="EH221" s="19"/>
      <c r="EI221" s="19"/>
      <c r="EJ221" s="19"/>
      <c r="EK221" s="19"/>
      <c r="EL221" s="19"/>
      <c r="EM221" s="19"/>
      <c r="EN221" s="19"/>
      <c r="EO221" s="19"/>
      <c r="EP221" s="19"/>
      <c r="EQ221" s="19"/>
      <c r="ER221" s="19"/>
      <c r="ES221" s="19"/>
      <c r="ET221" s="19"/>
      <c r="EU221" s="19"/>
      <c r="EV221" s="19"/>
      <c r="EW221" s="19"/>
      <c r="EX221" s="19"/>
      <c r="EY221" s="19"/>
      <c r="EZ221" s="19"/>
      <c r="FA221" s="19"/>
      <c r="FB221" s="19"/>
      <c r="FC221" s="19"/>
      <c r="FD221" s="19"/>
      <c r="FE221" s="19"/>
      <c r="FF221" s="19"/>
      <c r="FG221" s="19"/>
      <c r="FH221" s="19"/>
      <c r="FI221" s="19"/>
      <c r="FJ221" s="19"/>
      <c r="FK221" s="19"/>
      <c r="FL221" s="19"/>
      <c r="FM221" s="19"/>
      <c r="FN221" s="19"/>
      <c r="FO221" s="19"/>
      <c r="FP221" s="19"/>
      <c r="FQ221" s="19"/>
      <c r="FR221" s="19"/>
      <c r="FS221" s="19"/>
      <c r="FT221" s="19"/>
      <c r="FU221" s="19"/>
      <c r="FV221" s="19"/>
      <c r="FW221" s="19"/>
      <c r="FX221" s="19"/>
      <c r="FY221" s="19"/>
      <c r="FZ221" s="19"/>
      <c r="GA221" s="19"/>
      <c r="GB221" s="19"/>
      <c r="GC221" s="19"/>
      <c r="GD221" s="19"/>
      <c r="GE221" s="19"/>
      <c r="GF221" s="19"/>
      <c r="GG221" s="19"/>
      <c r="GH221" s="19"/>
      <c r="GI221" s="19"/>
      <c r="GJ221" s="19"/>
      <c r="GK221" s="19"/>
      <c r="GL221" s="19"/>
      <c r="GM221" s="19"/>
      <c r="GN221" s="19"/>
      <c r="GO221" s="19"/>
      <c r="GP221" s="19"/>
      <c r="GQ221" s="19"/>
      <c r="GR221" s="19"/>
      <c r="GS221" s="19"/>
      <c r="GT221" s="19"/>
      <c r="GU221" s="19"/>
      <c r="GV221" s="19"/>
      <c r="GW221" s="19"/>
      <c r="GX221" s="19"/>
      <c r="GY221" s="19"/>
      <c r="GZ221" s="19"/>
      <c r="HA221" s="19"/>
      <c r="HB221" s="19"/>
      <c r="HC221" s="19"/>
      <c r="HD221" s="19"/>
      <c r="HE221" s="19"/>
      <c r="HF221" s="19"/>
      <c r="HG221" s="19"/>
      <c r="HH221" s="19"/>
      <c r="HI221" s="19"/>
      <c r="HJ221" s="19"/>
      <c r="HK221" s="19"/>
      <c r="HL221" s="19"/>
      <c r="HM221" s="19"/>
      <c r="HN221" s="19"/>
      <c r="HO221" s="19"/>
      <c r="HP221" s="19"/>
      <c r="HQ221" s="19"/>
      <c r="HR221" s="19"/>
      <c r="HS221" s="19"/>
      <c r="HT221" s="19"/>
      <c r="HU221" s="19"/>
      <c r="HV221" s="19"/>
      <c r="HW221" s="19"/>
      <c r="HX221" s="19"/>
      <c r="HY221" s="19"/>
      <c r="HZ221" s="19"/>
      <c r="IA221" s="19"/>
      <c r="IB221" s="19"/>
      <c r="IC221" s="19"/>
      <c r="ID221" s="19"/>
      <c r="IE221" s="19"/>
      <c r="IF221" s="19"/>
      <c r="IG221" s="19"/>
      <c r="IH221" s="19"/>
      <c r="II221" s="19"/>
      <c r="IJ221" s="19"/>
      <c r="IK221" s="19"/>
      <c r="IL221" s="19"/>
      <c r="IM221" s="19"/>
      <c r="IN221" s="19"/>
      <c r="IO221" s="19"/>
      <c r="IP221" s="19"/>
      <c r="IQ221" s="19"/>
      <c r="IR221" s="19"/>
      <c r="IS221" s="19"/>
      <c r="IT221" s="19"/>
      <c r="IU221" s="19"/>
      <c r="IV221" s="19"/>
      <c r="IW221" s="19"/>
      <c r="IX221" s="19"/>
      <c r="IY221" s="19"/>
      <c r="IZ221" s="19"/>
      <c r="JA221" s="19"/>
      <c r="JB221" s="19"/>
      <c r="JC221" s="19"/>
      <c r="JD221" s="19"/>
      <c r="JE221" s="19"/>
      <c r="JF221" s="19"/>
      <c r="JG221" s="19"/>
      <c r="JH221" s="19"/>
      <c r="JI221" s="19"/>
      <c r="JJ221" s="19"/>
      <c r="JK221" s="19"/>
    </row>
    <row r="222" spans="1:271" s="20" customFormat="1" ht="16.899999999999999" customHeight="1" x14ac:dyDescent="0.2">
      <c r="A222" s="47" t="s">
        <v>113</v>
      </c>
      <c r="B222" s="116"/>
      <c r="C222" s="51"/>
      <c r="D222" s="51">
        <v>2895053</v>
      </c>
      <c r="E222" s="51">
        <f>C222+D222</f>
        <v>2895053</v>
      </c>
      <c r="F222" s="51"/>
      <c r="G222" s="51">
        <v>2796442</v>
      </c>
      <c r="H222" s="51">
        <f>F222+G222</f>
        <v>2796442</v>
      </c>
      <c r="I222" s="51">
        <v>0</v>
      </c>
      <c r="J222" s="51">
        <v>3304553</v>
      </c>
      <c r="K222" s="51">
        <f>I222+J222</f>
        <v>3304553</v>
      </c>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c r="CZ222" s="19"/>
      <c r="DA222" s="19"/>
      <c r="DB222" s="19"/>
      <c r="DC222" s="19"/>
      <c r="DD222" s="19"/>
      <c r="DE222" s="19"/>
      <c r="DF222" s="19"/>
      <c r="DG222" s="19"/>
      <c r="DH222" s="19"/>
      <c r="DI222" s="19"/>
      <c r="DJ222" s="19"/>
      <c r="DK222" s="19"/>
      <c r="DL222" s="19"/>
      <c r="DM222" s="19"/>
      <c r="DN222" s="19"/>
      <c r="DO222" s="19"/>
      <c r="DP222" s="19"/>
      <c r="DQ222" s="19"/>
      <c r="DR222" s="19"/>
      <c r="DS222" s="19"/>
      <c r="DT222" s="19"/>
      <c r="DU222" s="19"/>
      <c r="DV222" s="19"/>
      <c r="DW222" s="19"/>
      <c r="DX222" s="19"/>
      <c r="DY222" s="19"/>
      <c r="DZ222" s="19"/>
      <c r="EA222" s="19"/>
      <c r="EB222" s="19"/>
      <c r="EC222" s="19"/>
      <c r="ED222" s="19"/>
      <c r="EE222" s="19"/>
      <c r="EF222" s="19"/>
      <c r="EG222" s="19"/>
      <c r="EH222" s="19"/>
      <c r="EI222" s="19"/>
      <c r="EJ222" s="19"/>
      <c r="EK222" s="19"/>
      <c r="EL222" s="19"/>
      <c r="EM222" s="19"/>
      <c r="EN222" s="19"/>
      <c r="EO222" s="19"/>
      <c r="EP222" s="19"/>
      <c r="EQ222" s="19"/>
      <c r="ER222" s="19"/>
      <c r="ES222" s="19"/>
      <c r="ET222" s="19"/>
      <c r="EU222" s="19"/>
      <c r="EV222" s="19"/>
      <c r="EW222" s="19"/>
      <c r="EX222" s="19"/>
      <c r="EY222" s="19"/>
      <c r="EZ222" s="19"/>
      <c r="FA222" s="19"/>
      <c r="FB222" s="19"/>
      <c r="FC222" s="19"/>
      <c r="FD222" s="19"/>
      <c r="FE222" s="19"/>
      <c r="FF222" s="19"/>
      <c r="FG222" s="19"/>
      <c r="FH222" s="19"/>
      <c r="FI222" s="19"/>
      <c r="FJ222" s="19"/>
      <c r="FK222" s="19"/>
      <c r="FL222" s="19"/>
      <c r="FM222" s="19"/>
      <c r="FN222" s="19"/>
      <c r="FO222" s="19"/>
      <c r="FP222" s="19"/>
      <c r="FQ222" s="19"/>
      <c r="FR222" s="19"/>
      <c r="FS222" s="19"/>
      <c r="FT222" s="19"/>
      <c r="FU222" s="19"/>
      <c r="FV222" s="19"/>
      <c r="FW222" s="19"/>
      <c r="FX222" s="19"/>
      <c r="FY222" s="19"/>
      <c r="FZ222" s="19"/>
      <c r="GA222" s="19"/>
      <c r="GB222" s="19"/>
      <c r="GC222" s="19"/>
      <c r="GD222" s="19"/>
      <c r="GE222" s="19"/>
      <c r="GF222" s="19"/>
      <c r="GG222" s="19"/>
      <c r="GH222" s="19"/>
      <c r="GI222" s="19"/>
      <c r="GJ222" s="19"/>
      <c r="GK222" s="19"/>
      <c r="GL222" s="19"/>
      <c r="GM222" s="19"/>
      <c r="GN222" s="19"/>
      <c r="GO222" s="19"/>
      <c r="GP222" s="19"/>
      <c r="GQ222" s="19"/>
      <c r="GR222" s="19"/>
      <c r="GS222" s="19"/>
      <c r="GT222" s="19"/>
      <c r="GU222" s="19"/>
      <c r="GV222" s="19"/>
      <c r="GW222" s="19"/>
      <c r="GX222" s="19"/>
      <c r="GY222" s="19"/>
      <c r="GZ222" s="19"/>
      <c r="HA222" s="19"/>
      <c r="HB222" s="19"/>
      <c r="HC222" s="19"/>
      <c r="HD222" s="19"/>
      <c r="HE222" s="19"/>
      <c r="HF222" s="19"/>
      <c r="HG222" s="19"/>
      <c r="HH222" s="19"/>
      <c r="HI222" s="19"/>
      <c r="HJ222" s="19"/>
      <c r="HK222" s="19"/>
      <c r="HL222" s="19"/>
      <c r="HM222" s="19"/>
      <c r="HN222" s="19"/>
      <c r="HO222" s="19"/>
      <c r="HP222" s="19"/>
      <c r="HQ222" s="19"/>
      <c r="HR222" s="19"/>
      <c r="HS222" s="19"/>
      <c r="HT222" s="19"/>
      <c r="HU222" s="19"/>
      <c r="HV222" s="19"/>
      <c r="HW222" s="19"/>
      <c r="HX222" s="19"/>
      <c r="HY222" s="19"/>
      <c r="HZ222" s="19"/>
      <c r="IA222" s="19"/>
      <c r="IB222" s="19"/>
      <c r="IC222" s="19"/>
      <c r="ID222" s="19"/>
      <c r="IE222" s="19"/>
      <c r="IF222" s="19"/>
      <c r="IG222" s="19"/>
      <c r="IH222" s="19"/>
      <c r="II222" s="19"/>
      <c r="IJ222" s="19"/>
      <c r="IK222" s="19"/>
      <c r="IL222" s="19"/>
      <c r="IM222" s="19"/>
      <c r="IN222" s="19"/>
      <c r="IO222" s="19"/>
      <c r="IP222" s="19"/>
      <c r="IQ222" s="19"/>
      <c r="IR222" s="19"/>
      <c r="IS222" s="19"/>
      <c r="IT222" s="19"/>
      <c r="IU222" s="19"/>
      <c r="IV222" s="19"/>
      <c r="IW222" s="19"/>
      <c r="IX222" s="19"/>
      <c r="IY222" s="19"/>
      <c r="IZ222" s="19"/>
      <c r="JA222" s="19"/>
      <c r="JB222" s="19"/>
      <c r="JC222" s="19"/>
      <c r="JD222" s="19"/>
      <c r="JE222" s="19"/>
      <c r="JF222" s="19"/>
      <c r="JG222" s="19"/>
      <c r="JH222" s="19"/>
      <c r="JI222" s="19"/>
      <c r="JJ222" s="19"/>
      <c r="JK222" s="19"/>
    </row>
    <row r="223" spans="1:271" x14ac:dyDescent="0.25">
      <c r="A223" s="75" t="s">
        <v>244</v>
      </c>
      <c r="B223" s="48" t="s">
        <v>524</v>
      </c>
      <c r="C223" s="51">
        <f>C224</f>
        <v>0</v>
      </c>
      <c r="D223" s="51">
        <v>0</v>
      </c>
      <c r="E223" s="51">
        <f>C223+D223</f>
        <v>0</v>
      </c>
      <c r="F223" s="51">
        <v>0</v>
      </c>
      <c r="G223" s="51">
        <v>0</v>
      </c>
      <c r="H223" s="51">
        <f>F223+G223</f>
        <v>0</v>
      </c>
      <c r="I223" s="51">
        <v>0</v>
      </c>
      <c r="J223" s="51">
        <v>0</v>
      </c>
      <c r="K223" s="51">
        <f>I223+J223</f>
        <v>0</v>
      </c>
    </row>
    <row r="224" spans="1:271" x14ac:dyDescent="0.25">
      <c r="A224" s="75"/>
      <c r="B224" s="48"/>
      <c r="C224" s="51"/>
      <c r="D224" s="51"/>
      <c r="E224" s="51"/>
      <c r="F224" s="51"/>
      <c r="G224" s="51"/>
      <c r="H224" s="51"/>
      <c r="I224" s="51"/>
      <c r="J224" s="51"/>
      <c r="K224" s="51"/>
    </row>
    <row r="225" spans="1:271" x14ac:dyDescent="0.25">
      <c r="A225" s="75" t="s">
        <v>236</v>
      </c>
      <c r="B225" s="48" t="s">
        <v>525</v>
      </c>
      <c r="C225" s="51">
        <v>0</v>
      </c>
      <c r="D225" s="51">
        <v>0</v>
      </c>
      <c r="E225" s="51">
        <f>C225+D225</f>
        <v>0</v>
      </c>
      <c r="F225" s="51">
        <v>0</v>
      </c>
      <c r="G225" s="51">
        <v>0</v>
      </c>
      <c r="H225" s="51">
        <f>F225+G225</f>
        <v>0</v>
      </c>
      <c r="I225" s="51">
        <v>0</v>
      </c>
      <c r="J225" s="51">
        <v>0</v>
      </c>
      <c r="K225" s="51">
        <f>I225+J225</f>
        <v>0</v>
      </c>
    </row>
    <row r="226" spans="1:271" ht="63" x14ac:dyDescent="0.25">
      <c r="A226" s="148" t="s">
        <v>893</v>
      </c>
      <c r="B226" s="217" t="s">
        <v>1035</v>
      </c>
      <c r="C226" s="150">
        <f>C227</f>
        <v>110758800</v>
      </c>
      <c r="D226" s="150">
        <f>D227</f>
        <v>0</v>
      </c>
      <c r="E226" s="150">
        <f>E227</f>
        <v>110758800</v>
      </c>
      <c r="F226" s="148"/>
      <c r="G226" s="148"/>
      <c r="H226" s="148"/>
      <c r="I226" s="148"/>
      <c r="J226" s="148"/>
      <c r="K226" s="148"/>
    </row>
    <row r="227" spans="1:271" x14ac:dyDescent="0.25">
      <c r="A227" s="47" t="s">
        <v>113</v>
      </c>
      <c r="B227" s="48" t="s">
        <v>1061</v>
      </c>
      <c r="C227" s="51">
        <v>110758800</v>
      </c>
      <c r="D227" s="51">
        <v>0</v>
      </c>
      <c r="E227" s="51">
        <f>C227+D227</f>
        <v>110758800</v>
      </c>
      <c r="F227" s="51"/>
      <c r="G227" s="51"/>
      <c r="H227" s="51"/>
      <c r="I227" s="51"/>
      <c r="J227" s="51"/>
      <c r="K227" s="51"/>
    </row>
    <row r="228" spans="1:271" x14ac:dyDescent="0.25">
      <c r="A228" s="75"/>
      <c r="B228" s="48"/>
      <c r="C228" s="51"/>
      <c r="D228" s="51"/>
      <c r="E228" s="51"/>
      <c r="F228" s="51"/>
      <c r="G228" s="51"/>
      <c r="H228" s="51"/>
      <c r="I228" s="51"/>
      <c r="J228" s="51"/>
      <c r="K228" s="51"/>
    </row>
    <row r="229" spans="1:271" ht="31.5" x14ac:dyDescent="0.25">
      <c r="A229" s="72" t="s">
        <v>799</v>
      </c>
      <c r="B229" s="73" t="s">
        <v>25</v>
      </c>
      <c r="C229" s="74">
        <f>C230+C245+C240</f>
        <v>1254792200</v>
      </c>
      <c r="D229" s="74">
        <f>D230+D245+D240</f>
        <v>121675300</v>
      </c>
      <c r="E229" s="74">
        <f t="shared" ref="E229:K229" si="112">E230+E245+E240</f>
        <v>1376467500</v>
      </c>
      <c r="F229" s="74">
        <f t="shared" si="112"/>
        <v>1473982600</v>
      </c>
      <c r="G229" s="74">
        <f t="shared" si="112"/>
        <v>143219600</v>
      </c>
      <c r="H229" s="74">
        <f t="shared" si="112"/>
        <v>1617202200</v>
      </c>
      <c r="I229" s="74">
        <f t="shared" si="112"/>
        <v>979010700</v>
      </c>
      <c r="J229" s="74">
        <f t="shared" si="112"/>
        <v>93275900</v>
      </c>
      <c r="K229" s="74">
        <f t="shared" si="112"/>
        <v>1072286600</v>
      </c>
    </row>
    <row r="230" spans="1:271" s="14" customFormat="1" ht="47.25" x14ac:dyDescent="0.25">
      <c r="A230" s="148" t="s">
        <v>431</v>
      </c>
      <c r="B230" s="149" t="s">
        <v>26</v>
      </c>
      <c r="C230" s="150">
        <f>C231+C233+C235+C237</f>
        <v>1230271500</v>
      </c>
      <c r="D230" s="150">
        <f t="shared" ref="D230:K230" si="113">D231+D233+D235+D237</f>
        <v>121675300</v>
      </c>
      <c r="E230" s="150">
        <f t="shared" si="113"/>
        <v>1351946800</v>
      </c>
      <c r="F230" s="150">
        <f t="shared" si="113"/>
        <v>1448108500</v>
      </c>
      <c r="G230" s="150">
        <f t="shared" si="113"/>
        <v>143219600</v>
      </c>
      <c r="H230" s="150">
        <f t="shared" si="113"/>
        <v>1591328100</v>
      </c>
      <c r="I230" s="150">
        <f t="shared" si="113"/>
        <v>943122000</v>
      </c>
      <c r="J230" s="150">
        <f t="shared" si="113"/>
        <v>93275900</v>
      </c>
      <c r="K230" s="150">
        <f t="shared" si="113"/>
        <v>1036397900</v>
      </c>
      <c r="L230" s="13"/>
      <c r="M230" s="13">
        <v>1</v>
      </c>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c r="HT230" s="13"/>
      <c r="HU230" s="13"/>
      <c r="HV230" s="13"/>
      <c r="HW230" s="13"/>
      <c r="HX230" s="13"/>
      <c r="HY230" s="13"/>
      <c r="HZ230" s="13"/>
      <c r="IA230" s="13"/>
      <c r="IB230" s="13"/>
      <c r="IC230" s="13"/>
      <c r="ID230" s="13"/>
      <c r="IE230" s="13"/>
      <c r="IF230" s="13"/>
      <c r="IG230" s="13"/>
      <c r="IH230" s="13"/>
      <c r="II230" s="13"/>
      <c r="IJ230" s="13"/>
      <c r="IK230" s="13"/>
      <c r="IL230" s="13"/>
      <c r="IM230" s="13"/>
      <c r="IN230" s="13"/>
      <c r="IO230" s="13"/>
      <c r="IP230" s="13"/>
      <c r="IQ230" s="13"/>
      <c r="IR230" s="13"/>
      <c r="IS230" s="13"/>
      <c r="IT230" s="13"/>
      <c r="IU230" s="13"/>
      <c r="IV230" s="13"/>
      <c r="IW230" s="13"/>
      <c r="IX230" s="13"/>
      <c r="IY230" s="13"/>
      <c r="IZ230" s="13"/>
      <c r="JA230" s="13"/>
      <c r="JB230" s="13"/>
      <c r="JC230" s="13"/>
      <c r="JD230" s="13"/>
      <c r="JE230" s="13"/>
      <c r="JF230" s="13"/>
      <c r="JG230" s="13"/>
      <c r="JH230" s="13"/>
      <c r="JI230" s="13"/>
      <c r="JJ230" s="13"/>
      <c r="JK230" s="13"/>
    </row>
    <row r="231" spans="1:271" s="14" customFormat="1" ht="31.5" x14ac:dyDescent="0.25">
      <c r="A231" s="75" t="s">
        <v>557</v>
      </c>
      <c r="B231" s="48" t="s">
        <v>532</v>
      </c>
      <c r="C231" s="51">
        <f>C232</f>
        <v>177561300</v>
      </c>
      <c r="D231" s="51">
        <f t="shared" ref="D231:K231" si="114">D232</f>
        <v>0</v>
      </c>
      <c r="E231" s="51">
        <f t="shared" si="114"/>
        <v>177561300</v>
      </c>
      <c r="F231" s="51">
        <f t="shared" si="114"/>
        <v>132224500</v>
      </c>
      <c r="G231" s="51">
        <f t="shared" si="114"/>
        <v>0</v>
      </c>
      <c r="H231" s="51">
        <f t="shared" si="114"/>
        <v>132224500</v>
      </c>
      <c r="I231" s="51">
        <f t="shared" si="114"/>
        <v>132224500</v>
      </c>
      <c r="J231" s="51">
        <f t="shared" si="114"/>
        <v>0</v>
      </c>
      <c r="K231" s="51">
        <f t="shared" si="114"/>
        <v>132224500</v>
      </c>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c r="GK231" s="13"/>
      <c r="GL231" s="13"/>
      <c r="GM231" s="13"/>
      <c r="GN231" s="13"/>
      <c r="GO231" s="13"/>
      <c r="GP231" s="13"/>
      <c r="GQ231" s="13"/>
      <c r="GR231" s="13"/>
      <c r="GS231" s="13"/>
      <c r="GT231" s="13"/>
      <c r="GU231" s="13"/>
      <c r="GV231" s="13"/>
      <c r="GW231" s="13"/>
      <c r="GX231" s="13"/>
      <c r="GY231" s="13"/>
      <c r="GZ231" s="13"/>
      <c r="HA231" s="13"/>
      <c r="HB231" s="13"/>
      <c r="HC231" s="13"/>
      <c r="HD231" s="13"/>
      <c r="HE231" s="13"/>
      <c r="HF231" s="13"/>
      <c r="HG231" s="13"/>
      <c r="HH231" s="13"/>
      <c r="HI231" s="13"/>
      <c r="HJ231" s="13"/>
      <c r="HK231" s="13"/>
      <c r="HL231" s="13"/>
      <c r="HM231" s="13"/>
      <c r="HN231" s="13"/>
      <c r="HO231" s="13"/>
      <c r="HP231" s="13"/>
      <c r="HQ231" s="13"/>
      <c r="HR231" s="13"/>
      <c r="HS231" s="13"/>
      <c r="HT231" s="13"/>
      <c r="HU231" s="13"/>
      <c r="HV231" s="13"/>
      <c r="HW231" s="13"/>
      <c r="HX231" s="13"/>
      <c r="HY231" s="13"/>
      <c r="HZ231" s="13"/>
      <c r="IA231" s="13"/>
      <c r="IB231" s="13"/>
      <c r="IC231" s="13"/>
      <c r="ID231" s="13"/>
      <c r="IE231" s="13"/>
      <c r="IF231" s="13"/>
      <c r="IG231" s="13"/>
      <c r="IH231" s="13"/>
      <c r="II231" s="13"/>
      <c r="IJ231" s="13"/>
      <c r="IK231" s="13"/>
      <c r="IL231" s="13"/>
      <c r="IM231" s="13"/>
      <c r="IN231" s="13"/>
      <c r="IO231" s="13"/>
      <c r="IP231" s="13"/>
      <c r="IQ231" s="13"/>
      <c r="IR231" s="13"/>
      <c r="IS231" s="13"/>
      <c r="IT231" s="13"/>
      <c r="IU231" s="13"/>
      <c r="IV231" s="13"/>
      <c r="IW231" s="13"/>
      <c r="IX231" s="13"/>
      <c r="IY231" s="13"/>
      <c r="IZ231" s="13"/>
      <c r="JA231" s="13"/>
      <c r="JB231" s="13"/>
      <c r="JC231" s="13"/>
      <c r="JD231" s="13"/>
      <c r="JE231" s="13"/>
      <c r="JF231" s="13"/>
      <c r="JG231" s="13"/>
      <c r="JH231" s="13"/>
      <c r="JI231" s="13"/>
      <c r="JJ231" s="13"/>
      <c r="JK231" s="13"/>
    </row>
    <row r="232" spans="1:271" x14ac:dyDescent="0.25">
      <c r="A232" s="47" t="s">
        <v>112</v>
      </c>
      <c r="B232" s="48"/>
      <c r="C232" s="51">
        <v>177561300</v>
      </c>
      <c r="D232" s="51">
        <v>0</v>
      </c>
      <c r="E232" s="51">
        <f>SUM(C232:D232)</f>
        <v>177561300</v>
      </c>
      <c r="F232" s="51">
        <v>132224500</v>
      </c>
      <c r="G232" s="77"/>
      <c r="H232" s="51">
        <f>SUM(F232:G232)</f>
        <v>132224500</v>
      </c>
      <c r="I232" s="51">
        <v>132224500</v>
      </c>
      <c r="J232" s="77"/>
      <c r="K232" s="51">
        <f>SUM(I232:J232)</f>
        <v>132224500</v>
      </c>
    </row>
    <row r="233" spans="1:271" s="14" customFormat="1" ht="31.5" x14ac:dyDescent="0.25">
      <c r="A233" s="75" t="s">
        <v>558</v>
      </c>
      <c r="B233" s="165" t="s">
        <v>808</v>
      </c>
      <c r="C233" s="51">
        <f>C234</f>
        <v>0</v>
      </c>
      <c r="D233" s="51">
        <f t="shared" ref="D233:K237" si="115">D234</f>
        <v>17561100</v>
      </c>
      <c r="E233" s="51">
        <f t="shared" si="115"/>
        <v>17561100</v>
      </c>
      <c r="F233" s="51">
        <f t="shared" si="115"/>
        <v>0</v>
      </c>
      <c r="G233" s="51">
        <f t="shared" si="115"/>
        <v>13077200</v>
      </c>
      <c r="H233" s="51">
        <f t="shared" si="115"/>
        <v>13077200</v>
      </c>
      <c r="I233" s="51">
        <f t="shared" si="115"/>
        <v>0</v>
      </c>
      <c r="J233" s="51">
        <f t="shared" si="115"/>
        <v>13077200</v>
      </c>
      <c r="K233" s="51">
        <f t="shared" si="115"/>
        <v>13077200</v>
      </c>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c r="HT233" s="13"/>
      <c r="HU233" s="13"/>
      <c r="HV233" s="13"/>
      <c r="HW233" s="13"/>
      <c r="HX233" s="13"/>
      <c r="HY233" s="13"/>
      <c r="HZ233" s="13"/>
      <c r="IA233" s="13"/>
      <c r="IB233" s="13"/>
      <c r="IC233" s="13"/>
      <c r="ID233" s="13"/>
      <c r="IE233" s="13"/>
      <c r="IF233" s="13"/>
      <c r="IG233" s="13"/>
      <c r="IH233" s="13"/>
      <c r="II233" s="13"/>
      <c r="IJ233" s="13"/>
      <c r="IK233" s="13"/>
      <c r="IL233" s="13"/>
      <c r="IM233" s="13"/>
      <c r="IN233" s="13"/>
      <c r="IO233" s="13"/>
      <c r="IP233" s="13"/>
      <c r="IQ233" s="13"/>
      <c r="IR233" s="13"/>
      <c r="IS233" s="13"/>
      <c r="IT233" s="13"/>
      <c r="IU233" s="13"/>
      <c r="IV233" s="13"/>
      <c r="IW233" s="13"/>
      <c r="IX233" s="13"/>
      <c r="IY233" s="13"/>
      <c r="IZ233" s="13"/>
      <c r="JA233" s="13"/>
      <c r="JB233" s="13"/>
      <c r="JC233" s="13"/>
      <c r="JD233" s="13"/>
      <c r="JE233" s="13"/>
      <c r="JF233" s="13"/>
      <c r="JG233" s="13"/>
      <c r="JH233" s="13"/>
      <c r="JI233" s="13"/>
      <c r="JJ233" s="13"/>
      <c r="JK233" s="13"/>
    </row>
    <row r="234" spans="1:271" s="14" customFormat="1" x14ac:dyDescent="0.25">
      <c r="A234" s="47" t="s">
        <v>112</v>
      </c>
      <c r="B234" s="48"/>
      <c r="C234" s="51">
        <v>0</v>
      </c>
      <c r="D234" s="51">
        <v>17561100</v>
      </c>
      <c r="E234" s="51">
        <f>C234+D234</f>
        <v>17561100</v>
      </c>
      <c r="F234" s="51">
        <v>0</v>
      </c>
      <c r="G234" s="51">
        <v>13077200</v>
      </c>
      <c r="H234" s="51">
        <f>F234+G234</f>
        <v>13077200</v>
      </c>
      <c r="I234" s="51">
        <v>0</v>
      </c>
      <c r="J234" s="51">
        <v>13077200</v>
      </c>
      <c r="K234" s="51">
        <f>I234+J234</f>
        <v>13077200</v>
      </c>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c r="GK234" s="13"/>
      <c r="GL234" s="13"/>
      <c r="GM234" s="13"/>
      <c r="GN234" s="13"/>
      <c r="GO234" s="13"/>
      <c r="GP234" s="13"/>
      <c r="GQ234" s="13"/>
      <c r="GR234" s="13"/>
      <c r="GS234" s="13"/>
      <c r="GT234" s="13"/>
      <c r="GU234" s="13"/>
      <c r="GV234" s="13"/>
      <c r="GW234" s="13"/>
      <c r="GX234" s="13"/>
      <c r="GY234" s="13"/>
      <c r="GZ234" s="13"/>
      <c r="HA234" s="13"/>
      <c r="HB234" s="13"/>
      <c r="HC234" s="13"/>
      <c r="HD234" s="13"/>
      <c r="HE234" s="13"/>
      <c r="HF234" s="13"/>
      <c r="HG234" s="13"/>
      <c r="HH234" s="13"/>
      <c r="HI234" s="13"/>
      <c r="HJ234" s="13"/>
      <c r="HK234" s="13"/>
      <c r="HL234" s="13"/>
      <c r="HM234" s="13"/>
      <c r="HN234" s="13"/>
      <c r="HO234" s="13"/>
      <c r="HP234" s="13"/>
      <c r="HQ234" s="13"/>
      <c r="HR234" s="13"/>
      <c r="HS234" s="13"/>
      <c r="HT234" s="13"/>
      <c r="HU234" s="13"/>
      <c r="HV234" s="13"/>
      <c r="HW234" s="13"/>
      <c r="HX234" s="13"/>
      <c r="HY234" s="13"/>
      <c r="HZ234" s="13"/>
      <c r="IA234" s="13"/>
      <c r="IB234" s="13"/>
      <c r="IC234" s="13"/>
      <c r="ID234" s="13"/>
      <c r="IE234" s="13"/>
      <c r="IF234" s="13"/>
      <c r="IG234" s="13"/>
      <c r="IH234" s="13"/>
      <c r="II234" s="13"/>
      <c r="IJ234" s="13"/>
      <c r="IK234" s="13"/>
      <c r="IL234" s="13"/>
      <c r="IM234" s="13"/>
      <c r="IN234" s="13"/>
      <c r="IO234" s="13"/>
      <c r="IP234" s="13"/>
      <c r="IQ234" s="13"/>
      <c r="IR234" s="13"/>
      <c r="IS234" s="13"/>
      <c r="IT234" s="13"/>
      <c r="IU234" s="13"/>
      <c r="IV234" s="13"/>
      <c r="IW234" s="13"/>
      <c r="IX234" s="13"/>
      <c r="IY234" s="13"/>
      <c r="IZ234" s="13"/>
      <c r="JA234" s="13"/>
      <c r="JB234" s="13"/>
      <c r="JC234" s="13"/>
      <c r="JD234" s="13"/>
      <c r="JE234" s="13"/>
      <c r="JF234" s="13"/>
      <c r="JG234" s="13"/>
      <c r="JH234" s="13"/>
      <c r="JI234" s="13"/>
      <c r="JJ234" s="13"/>
      <c r="JK234" s="13"/>
    </row>
    <row r="235" spans="1:271" s="14" customFormat="1" x14ac:dyDescent="0.25">
      <c r="A235" s="75"/>
      <c r="B235" s="165" t="s">
        <v>1008</v>
      </c>
      <c r="C235" s="51">
        <f>C236</f>
        <v>0</v>
      </c>
      <c r="D235" s="51">
        <f t="shared" si="115"/>
        <v>0</v>
      </c>
      <c r="E235" s="51">
        <f t="shared" si="115"/>
        <v>0</v>
      </c>
      <c r="F235" s="51">
        <f t="shared" si="115"/>
        <v>0</v>
      </c>
      <c r="G235" s="51">
        <f t="shared" si="115"/>
        <v>0</v>
      </c>
      <c r="H235" s="51">
        <f t="shared" si="115"/>
        <v>0</v>
      </c>
      <c r="I235" s="51">
        <f t="shared" si="115"/>
        <v>305215600</v>
      </c>
      <c r="J235" s="51">
        <f t="shared" si="115"/>
        <v>30186200</v>
      </c>
      <c r="K235" s="51">
        <f t="shared" si="115"/>
        <v>335401800</v>
      </c>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c r="HT235" s="13"/>
      <c r="HU235" s="13"/>
      <c r="HV235" s="13"/>
      <c r="HW235" s="13"/>
      <c r="HX235" s="13"/>
      <c r="HY235" s="13"/>
      <c r="HZ235" s="13"/>
      <c r="IA235" s="13"/>
      <c r="IB235" s="13"/>
      <c r="IC235" s="13"/>
      <c r="ID235" s="13"/>
      <c r="IE235" s="13"/>
      <c r="IF235" s="13"/>
      <c r="IG235" s="13"/>
      <c r="IH235" s="13"/>
      <c r="II235" s="13"/>
      <c r="IJ235" s="13"/>
      <c r="IK235" s="13"/>
      <c r="IL235" s="13"/>
      <c r="IM235" s="13"/>
      <c r="IN235" s="13"/>
      <c r="IO235" s="13"/>
      <c r="IP235" s="13"/>
      <c r="IQ235" s="13"/>
      <c r="IR235" s="13"/>
      <c r="IS235" s="13"/>
      <c r="IT235" s="13"/>
      <c r="IU235" s="13"/>
      <c r="IV235" s="13"/>
      <c r="IW235" s="13"/>
      <c r="IX235" s="13"/>
      <c r="IY235" s="13"/>
      <c r="IZ235" s="13"/>
      <c r="JA235" s="13"/>
      <c r="JB235" s="13"/>
      <c r="JC235" s="13"/>
      <c r="JD235" s="13"/>
      <c r="JE235" s="13"/>
      <c r="JF235" s="13"/>
      <c r="JG235" s="13"/>
      <c r="JH235" s="13"/>
      <c r="JI235" s="13"/>
      <c r="JJ235" s="13"/>
      <c r="JK235" s="13"/>
    </row>
    <row r="236" spans="1:271" s="14" customFormat="1" x14ac:dyDescent="0.25">
      <c r="A236" s="47" t="s">
        <v>112</v>
      </c>
      <c r="B236" s="48"/>
      <c r="C236" s="51">
        <v>0</v>
      </c>
      <c r="D236" s="51"/>
      <c r="E236" s="51">
        <f>C236+D236</f>
        <v>0</v>
      </c>
      <c r="F236" s="51">
        <v>0</v>
      </c>
      <c r="G236" s="51"/>
      <c r="H236" s="51">
        <f>F236+G236</f>
        <v>0</v>
      </c>
      <c r="I236" s="51">
        <v>305215600</v>
      </c>
      <c r="J236" s="51">
        <v>30186200</v>
      </c>
      <c r="K236" s="51">
        <f>I236+J236</f>
        <v>335401800</v>
      </c>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c r="HT236" s="13"/>
      <c r="HU236" s="13"/>
      <c r="HV236" s="13"/>
      <c r="HW236" s="13"/>
      <c r="HX236" s="13"/>
      <c r="HY236" s="13"/>
      <c r="HZ236" s="13"/>
      <c r="IA236" s="13"/>
      <c r="IB236" s="13"/>
      <c r="IC236" s="13"/>
      <c r="ID236" s="13"/>
      <c r="IE236" s="13"/>
      <c r="IF236" s="13"/>
      <c r="IG236" s="13"/>
      <c r="IH236" s="13"/>
      <c r="II236" s="13"/>
      <c r="IJ236" s="13"/>
      <c r="IK236" s="13"/>
      <c r="IL236" s="13"/>
      <c r="IM236" s="13"/>
      <c r="IN236" s="13"/>
      <c r="IO236" s="13"/>
      <c r="IP236" s="13"/>
      <c r="IQ236" s="13"/>
      <c r="IR236" s="13"/>
      <c r="IS236" s="13"/>
      <c r="IT236" s="13"/>
      <c r="IU236" s="13"/>
      <c r="IV236" s="13"/>
      <c r="IW236" s="13"/>
      <c r="IX236" s="13"/>
      <c r="IY236" s="13"/>
      <c r="IZ236" s="13"/>
      <c r="JA236" s="13"/>
      <c r="JB236" s="13"/>
      <c r="JC236" s="13"/>
      <c r="JD236" s="13"/>
      <c r="JE236" s="13"/>
      <c r="JF236" s="13"/>
      <c r="JG236" s="13"/>
      <c r="JH236" s="13"/>
      <c r="JI236" s="13"/>
      <c r="JJ236" s="13"/>
      <c r="JK236" s="13"/>
    </row>
    <row r="237" spans="1:271" s="14" customFormat="1" x14ac:dyDescent="0.25">
      <c r="A237" s="75"/>
      <c r="B237" s="165" t="s">
        <v>1009</v>
      </c>
      <c r="C237" s="51">
        <f>C238</f>
        <v>1052710200</v>
      </c>
      <c r="D237" s="51">
        <f t="shared" si="115"/>
        <v>104114200</v>
      </c>
      <c r="E237" s="51">
        <f t="shared" si="115"/>
        <v>1156824400</v>
      </c>
      <c r="F237" s="51">
        <f t="shared" si="115"/>
        <v>1315884000</v>
      </c>
      <c r="G237" s="51">
        <f t="shared" si="115"/>
        <v>130142400</v>
      </c>
      <c r="H237" s="51">
        <f t="shared" si="115"/>
        <v>1446026400</v>
      </c>
      <c r="I237" s="51">
        <f t="shared" si="115"/>
        <v>505681900</v>
      </c>
      <c r="J237" s="51">
        <f t="shared" si="115"/>
        <v>50012500</v>
      </c>
      <c r="K237" s="51">
        <f t="shared" si="115"/>
        <v>555694400</v>
      </c>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c r="HU237" s="13"/>
      <c r="HV237" s="13"/>
      <c r="HW237" s="13"/>
      <c r="HX237" s="13"/>
      <c r="HY237" s="13"/>
      <c r="HZ237" s="13"/>
      <c r="IA237" s="13"/>
      <c r="IB237" s="13"/>
      <c r="IC237" s="13"/>
      <c r="ID237" s="13"/>
      <c r="IE237" s="13"/>
      <c r="IF237" s="13"/>
      <c r="IG237" s="13"/>
      <c r="IH237" s="13"/>
      <c r="II237" s="13"/>
      <c r="IJ237" s="13"/>
      <c r="IK237" s="13"/>
      <c r="IL237" s="13"/>
      <c r="IM237" s="13"/>
      <c r="IN237" s="13"/>
      <c r="IO237" s="13"/>
      <c r="IP237" s="13"/>
      <c r="IQ237" s="13"/>
      <c r="IR237" s="13"/>
      <c r="IS237" s="13"/>
      <c r="IT237" s="13"/>
      <c r="IU237" s="13"/>
      <c r="IV237" s="13"/>
      <c r="IW237" s="13"/>
      <c r="IX237" s="13"/>
      <c r="IY237" s="13"/>
      <c r="IZ237" s="13"/>
      <c r="JA237" s="13"/>
      <c r="JB237" s="13"/>
      <c r="JC237" s="13"/>
      <c r="JD237" s="13"/>
      <c r="JE237" s="13"/>
      <c r="JF237" s="13"/>
      <c r="JG237" s="13"/>
      <c r="JH237" s="13"/>
      <c r="JI237" s="13"/>
      <c r="JJ237" s="13"/>
      <c r="JK237" s="13"/>
    </row>
    <row r="238" spans="1:271" s="14" customFormat="1" x14ac:dyDescent="0.25">
      <c r="A238" s="47" t="s">
        <v>112</v>
      </c>
      <c r="B238" s="48"/>
      <c r="C238" s="51">
        <v>1052710200</v>
      </c>
      <c r="D238" s="51">
        <v>104114200</v>
      </c>
      <c r="E238" s="51">
        <f>C238+D238</f>
        <v>1156824400</v>
      </c>
      <c r="F238" s="51">
        <v>1315884000</v>
      </c>
      <c r="G238" s="51">
        <v>130142400</v>
      </c>
      <c r="H238" s="51">
        <f>F238+G238</f>
        <v>1446026400</v>
      </c>
      <c r="I238" s="51">
        <v>505681900</v>
      </c>
      <c r="J238" s="51">
        <v>50012500</v>
      </c>
      <c r="K238" s="51">
        <f>I238+J238</f>
        <v>555694400</v>
      </c>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c r="HT238" s="13"/>
      <c r="HU238" s="13"/>
      <c r="HV238" s="13"/>
      <c r="HW238" s="13"/>
      <c r="HX238" s="13"/>
      <c r="HY238" s="13"/>
      <c r="HZ238" s="13"/>
      <c r="IA238" s="13"/>
      <c r="IB238" s="13"/>
      <c r="IC238" s="13"/>
      <c r="ID238" s="13"/>
      <c r="IE238" s="13"/>
      <c r="IF238" s="13"/>
      <c r="IG238" s="13"/>
      <c r="IH238" s="13"/>
      <c r="II238" s="13"/>
      <c r="IJ238" s="13"/>
      <c r="IK238" s="13"/>
      <c r="IL238" s="13"/>
      <c r="IM238" s="13"/>
      <c r="IN238" s="13"/>
      <c r="IO238" s="13"/>
      <c r="IP238" s="13"/>
      <c r="IQ238" s="13"/>
      <c r="IR238" s="13"/>
      <c r="IS238" s="13"/>
      <c r="IT238" s="13"/>
      <c r="IU238" s="13"/>
      <c r="IV238" s="13"/>
      <c r="IW238" s="13"/>
      <c r="IX238" s="13"/>
      <c r="IY238" s="13"/>
      <c r="IZ238" s="13"/>
      <c r="JA238" s="13"/>
      <c r="JB238" s="13"/>
      <c r="JC238" s="13"/>
      <c r="JD238" s="13"/>
      <c r="JE238" s="13"/>
      <c r="JF238" s="13"/>
      <c r="JG238" s="13"/>
      <c r="JH238" s="13"/>
      <c r="JI238" s="13"/>
      <c r="JJ238" s="13"/>
      <c r="JK238" s="13"/>
    </row>
    <row r="239" spans="1:271" s="14" customFormat="1" x14ac:dyDescent="0.25">
      <c r="A239" s="166" t="s">
        <v>236</v>
      </c>
      <c r="B239" s="125" t="s">
        <v>188</v>
      </c>
      <c r="C239" s="51"/>
      <c r="D239" s="51"/>
      <c r="E239" s="51"/>
      <c r="F239" s="51"/>
      <c r="G239" s="51"/>
      <c r="H239" s="51"/>
      <c r="I239" s="51"/>
      <c r="J239" s="51"/>
      <c r="K239" s="51"/>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c r="HT239" s="13"/>
      <c r="HU239" s="13"/>
      <c r="HV239" s="13"/>
      <c r="HW239" s="13"/>
      <c r="HX239" s="13"/>
      <c r="HY239" s="13"/>
      <c r="HZ239" s="13"/>
      <c r="IA239" s="13"/>
      <c r="IB239" s="13"/>
      <c r="IC239" s="13"/>
      <c r="ID239" s="13"/>
      <c r="IE239" s="13"/>
      <c r="IF239" s="13"/>
      <c r="IG239" s="13"/>
      <c r="IH239" s="13"/>
      <c r="II239" s="13"/>
      <c r="IJ239" s="13"/>
      <c r="IK239" s="13"/>
      <c r="IL239" s="13"/>
      <c r="IM239" s="13"/>
      <c r="IN239" s="13"/>
      <c r="IO239" s="13"/>
      <c r="IP239" s="13"/>
      <c r="IQ239" s="13"/>
      <c r="IR239" s="13"/>
      <c r="IS239" s="13"/>
      <c r="IT239" s="13"/>
      <c r="IU239" s="13"/>
      <c r="IV239" s="13"/>
      <c r="IW239" s="13"/>
      <c r="IX239" s="13"/>
      <c r="IY239" s="13"/>
      <c r="IZ239" s="13"/>
      <c r="JA239" s="13"/>
      <c r="JB239" s="13"/>
      <c r="JC239" s="13"/>
      <c r="JD239" s="13"/>
      <c r="JE239" s="13"/>
      <c r="JF239" s="13"/>
      <c r="JG239" s="13"/>
      <c r="JH239" s="13"/>
      <c r="JI239" s="13"/>
      <c r="JJ239" s="13"/>
      <c r="JK239" s="13"/>
    </row>
    <row r="240" spans="1:271" s="14" customFormat="1" ht="31.5" x14ac:dyDescent="0.25">
      <c r="A240" s="148" t="s">
        <v>520</v>
      </c>
      <c r="B240" s="149" t="s">
        <v>27</v>
      </c>
      <c r="C240" s="150">
        <f>C242+C244</f>
        <v>0</v>
      </c>
      <c r="D240" s="150">
        <f t="shared" ref="D240:K240" si="116">D242+D244</f>
        <v>0</v>
      </c>
      <c r="E240" s="150">
        <f t="shared" si="116"/>
        <v>0</v>
      </c>
      <c r="F240" s="150">
        <f t="shared" si="116"/>
        <v>0</v>
      </c>
      <c r="G240" s="150">
        <f t="shared" si="116"/>
        <v>0</v>
      </c>
      <c r="H240" s="150">
        <f t="shared" si="116"/>
        <v>0</v>
      </c>
      <c r="I240" s="150">
        <f t="shared" si="116"/>
        <v>0</v>
      </c>
      <c r="J240" s="150">
        <f t="shared" si="116"/>
        <v>0</v>
      </c>
      <c r="K240" s="150">
        <f t="shared" si="116"/>
        <v>0</v>
      </c>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c r="HT240" s="13"/>
      <c r="HU240" s="13"/>
      <c r="HV240" s="13"/>
      <c r="HW240" s="13"/>
      <c r="HX240" s="13"/>
      <c r="HY240" s="13"/>
      <c r="HZ240" s="13"/>
      <c r="IA240" s="13"/>
      <c r="IB240" s="13"/>
      <c r="IC240" s="13"/>
      <c r="ID240" s="13"/>
      <c r="IE240" s="13"/>
      <c r="IF240" s="13"/>
      <c r="IG240" s="13"/>
      <c r="IH240" s="13"/>
      <c r="II240" s="13"/>
      <c r="IJ240" s="13"/>
      <c r="IK240" s="13"/>
      <c r="IL240" s="13"/>
      <c r="IM240" s="13"/>
      <c r="IN240" s="13"/>
      <c r="IO240" s="13"/>
      <c r="IP240" s="13"/>
      <c r="IQ240" s="13"/>
      <c r="IR240" s="13"/>
      <c r="IS240" s="13"/>
      <c r="IT240" s="13"/>
      <c r="IU240" s="13"/>
      <c r="IV240" s="13"/>
      <c r="IW240" s="13"/>
      <c r="IX240" s="13"/>
      <c r="IY240" s="13"/>
      <c r="IZ240" s="13"/>
      <c r="JA240" s="13"/>
      <c r="JB240" s="13"/>
      <c r="JC240" s="13"/>
      <c r="JD240" s="13"/>
      <c r="JE240" s="13"/>
      <c r="JF240" s="13"/>
      <c r="JG240" s="13"/>
      <c r="JH240" s="13"/>
      <c r="JI240" s="13"/>
      <c r="JJ240" s="13"/>
      <c r="JK240" s="13"/>
    </row>
    <row r="241" spans="1:271" s="14" customFormat="1" ht="31.5" x14ac:dyDescent="0.25">
      <c r="A241" s="75" t="s">
        <v>557</v>
      </c>
      <c r="B241" s="48" t="s">
        <v>533</v>
      </c>
      <c r="C241" s="51">
        <f>C242</f>
        <v>0</v>
      </c>
      <c r="D241" s="51">
        <f t="shared" ref="D241:K241" si="117">D242</f>
        <v>0</v>
      </c>
      <c r="E241" s="51">
        <f t="shared" si="117"/>
        <v>0</v>
      </c>
      <c r="F241" s="51">
        <f t="shared" si="117"/>
        <v>0</v>
      </c>
      <c r="G241" s="51">
        <f t="shared" si="117"/>
        <v>0</v>
      </c>
      <c r="H241" s="51">
        <f t="shared" si="117"/>
        <v>0</v>
      </c>
      <c r="I241" s="51">
        <f t="shared" si="117"/>
        <v>0</v>
      </c>
      <c r="J241" s="51">
        <f t="shared" si="117"/>
        <v>0</v>
      </c>
      <c r="K241" s="51">
        <f t="shared" si="117"/>
        <v>0</v>
      </c>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c r="HT241" s="13"/>
      <c r="HU241" s="13"/>
      <c r="HV241" s="13"/>
      <c r="HW241" s="13"/>
      <c r="HX241" s="13"/>
      <c r="HY241" s="13"/>
      <c r="HZ241" s="13"/>
      <c r="IA241" s="13"/>
      <c r="IB241" s="13"/>
      <c r="IC241" s="13"/>
      <c r="ID241" s="13"/>
      <c r="IE241" s="13"/>
      <c r="IF241" s="13"/>
      <c r="IG241" s="13"/>
      <c r="IH241" s="13"/>
      <c r="II241" s="13"/>
      <c r="IJ241" s="13"/>
      <c r="IK241" s="13"/>
      <c r="IL241" s="13"/>
      <c r="IM241" s="13"/>
      <c r="IN241" s="13"/>
      <c r="IO241" s="13"/>
      <c r="IP241" s="13"/>
      <c r="IQ241" s="13"/>
      <c r="IR241" s="13"/>
      <c r="IS241" s="13"/>
      <c r="IT241" s="13"/>
      <c r="IU241" s="13"/>
      <c r="IV241" s="13"/>
      <c r="IW241" s="13"/>
      <c r="IX241" s="13"/>
      <c r="IY241" s="13"/>
      <c r="IZ241" s="13"/>
      <c r="JA241" s="13"/>
      <c r="JB241" s="13"/>
      <c r="JC241" s="13"/>
      <c r="JD241" s="13"/>
      <c r="JE241" s="13"/>
      <c r="JF241" s="13"/>
      <c r="JG241" s="13"/>
      <c r="JH241" s="13"/>
      <c r="JI241" s="13"/>
      <c r="JJ241" s="13"/>
      <c r="JK241" s="13"/>
    </row>
    <row r="242" spans="1:271" x14ac:dyDescent="0.25">
      <c r="A242" s="47" t="s">
        <v>28</v>
      </c>
      <c r="B242" s="48"/>
      <c r="C242" s="51"/>
      <c r="D242" s="77">
        <v>0</v>
      </c>
      <c r="E242" s="51">
        <f>SUM(C242:D242)</f>
        <v>0</v>
      </c>
      <c r="F242" s="51"/>
      <c r="G242" s="77"/>
      <c r="H242" s="51">
        <f>SUM(F242:G242)</f>
        <v>0</v>
      </c>
      <c r="I242" s="51"/>
      <c r="J242" s="77">
        <v>0</v>
      </c>
      <c r="K242" s="51">
        <f>SUM(I242:J242)</f>
        <v>0</v>
      </c>
    </row>
    <row r="243" spans="1:271" ht="31.5" x14ac:dyDescent="0.25">
      <c r="A243" s="75" t="s">
        <v>558</v>
      </c>
      <c r="B243" s="165" t="s">
        <v>534</v>
      </c>
      <c r="C243" s="164">
        <f>C244</f>
        <v>0</v>
      </c>
      <c r="D243" s="164"/>
      <c r="E243" s="164">
        <f t="shared" ref="E243:K243" si="118">E244</f>
        <v>0</v>
      </c>
      <c r="F243" s="164">
        <f t="shared" si="118"/>
        <v>0</v>
      </c>
      <c r="G243" s="164"/>
      <c r="H243" s="51">
        <f t="shared" si="118"/>
        <v>0</v>
      </c>
      <c r="I243" s="51">
        <f t="shared" si="118"/>
        <v>0</v>
      </c>
      <c r="J243" s="51">
        <f t="shared" si="118"/>
        <v>0</v>
      </c>
      <c r="K243" s="51">
        <f t="shared" si="118"/>
        <v>0</v>
      </c>
    </row>
    <row r="244" spans="1:271" x14ac:dyDescent="0.25">
      <c r="A244" s="47" t="s">
        <v>28</v>
      </c>
      <c r="B244" s="48"/>
      <c r="C244" s="51">
        <v>0</v>
      </c>
      <c r="D244" s="51"/>
      <c r="E244" s="51">
        <f>C244+D244</f>
        <v>0</v>
      </c>
      <c r="F244" s="51">
        <v>0</v>
      </c>
      <c r="G244" s="51"/>
      <c r="H244" s="51">
        <f>F244+G244</f>
        <v>0</v>
      </c>
      <c r="I244" s="51">
        <v>0</v>
      </c>
      <c r="J244" s="51"/>
      <c r="K244" s="51">
        <f>I244+J244</f>
        <v>0</v>
      </c>
    </row>
    <row r="245" spans="1:271" s="14" customFormat="1" ht="47.25" x14ac:dyDescent="0.25">
      <c r="A245" s="183" t="s">
        <v>1014</v>
      </c>
      <c r="B245" s="149" t="s">
        <v>1016</v>
      </c>
      <c r="C245" s="150">
        <f>C247+C249</f>
        <v>24520700</v>
      </c>
      <c r="D245" s="150">
        <f t="shared" ref="D245:K245" si="119">D247+D249</f>
        <v>0</v>
      </c>
      <c r="E245" s="150">
        <f t="shared" si="119"/>
        <v>24520700</v>
      </c>
      <c r="F245" s="150">
        <f t="shared" si="119"/>
        <v>25874100</v>
      </c>
      <c r="G245" s="150">
        <f t="shared" si="119"/>
        <v>0</v>
      </c>
      <c r="H245" s="150">
        <f t="shared" si="119"/>
        <v>25874100</v>
      </c>
      <c r="I245" s="150">
        <f t="shared" si="119"/>
        <v>35888700</v>
      </c>
      <c r="J245" s="150">
        <f t="shared" si="119"/>
        <v>0</v>
      </c>
      <c r="K245" s="150">
        <f t="shared" si="119"/>
        <v>35888700</v>
      </c>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c r="HT245" s="13"/>
      <c r="HU245" s="13"/>
      <c r="HV245" s="13"/>
      <c r="HW245" s="13"/>
      <c r="HX245" s="13"/>
      <c r="HY245" s="13"/>
      <c r="HZ245" s="13"/>
      <c r="IA245" s="13"/>
      <c r="IB245" s="13"/>
      <c r="IC245" s="13"/>
      <c r="ID245" s="13"/>
      <c r="IE245" s="13"/>
      <c r="IF245" s="13"/>
      <c r="IG245" s="13"/>
      <c r="IH245" s="13"/>
      <c r="II245" s="13"/>
      <c r="IJ245" s="13"/>
      <c r="IK245" s="13"/>
      <c r="IL245" s="13"/>
      <c r="IM245" s="13"/>
      <c r="IN245" s="13"/>
      <c r="IO245" s="13"/>
      <c r="IP245" s="13"/>
      <c r="IQ245" s="13"/>
      <c r="IR245" s="13"/>
      <c r="IS245" s="13"/>
      <c r="IT245" s="13"/>
      <c r="IU245" s="13"/>
      <c r="IV245" s="13"/>
      <c r="IW245" s="13"/>
      <c r="IX245" s="13"/>
      <c r="IY245" s="13"/>
      <c r="IZ245" s="13"/>
      <c r="JA245" s="13"/>
      <c r="JB245" s="13"/>
      <c r="JC245" s="13"/>
      <c r="JD245" s="13"/>
      <c r="JE245" s="13"/>
      <c r="JF245" s="13"/>
      <c r="JG245" s="13"/>
      <c r="JH245" s="13"/>
      <c r="JI245" s="13"/>
      <c r="JJ245" s="13"/>
      <c r="JK245" s="13"/>
    </row>
    <row r="246" spans="1:271" s="14" customFormat="1" ht="47.25" x14ac:dyDescent="0.25">
      <c r="A246" s="184" t="s">
        <v>1015</v>
      </c>
      <c r="B246" s="149" t="s">
        <v>1017</v>
      </c>
      <c r="C246" s="51">
        <f>C247</f>
        <v>24520700</v>
      </c>
      <c r="D246" s="51">
        <f t="shared" ref="D246:K246" si="120">D247</f>
        <v>0</v>
      </c>
      <c r="E246" s="51">
        <f t="shared" si="120"/>
        <v>24520700</v>
      </c>
      <c r="F246" s="51">
        <f t="shared" si="120"/>
        <v>25874100</v>
      </c>
      <c r="G246" s="51">
        <f t="shared" si="120"/>
        <v>0</v>
      </c>
      <c r="H246" s="51">
        <f t="shared" si="120"/>
        <v>25874100</v>
      </c>
      <c r="I246" s="51">
        <f t="shared" si="120"/>
        <v>35888700</v>
      </c>
      <c r="J246" s="51">
        <f t="shared" si="120"/>
        <v>0</v>
      </c>
      <c r="K246" s="51">
        <f t="shared" si="120"/>
        <v>35888700</v>
      </c>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13"/>
      <c r="FP246" s="13"/>
      <c r="FQ246" s="13"/>
      <c r="FR246" s="13"/>
      <c r="FS246" s="13"/>
      <c r="FT246" s="13"/>
      <c r="FU246" s="13"/>
      <c r="FV246" s="13"/>
      <c r="FW246" s="13"/>
      <c r="FX246" s="13"/>
      <c r="FY246" s="13"/>
      <c r="FZ246" s="13"/>
      <c r="GA246" s="13"/>
      <c r="GB246" s="13"/>
      <c r="GC246" s="13"/>
      <c r="GD246" s="13"/>
      <c r="GE246" s="13"/>
      <c r="GF246" s="13"/>
      <c r="GG246" s="13"/>
      <c r="GH246" s="13"/>
      <c r="GI246" s="13"/>
      <c r="GJ246" s="13"/>
      <c r="GK246" s="13"/>
      <c r="GL246" s="13"/>
      <c r="GM246" s="13"/>
      <c r="GN246" s="13"/>
      <c r="GO246" s="13"/>
      <c r="GP246" s="13"/>
      <c r="GQ246" s="13"/>
      <c r="GR246" s="13"/>
      <c r="GS246" s="13"/>
      <c r="GT246" s="13"/>
      <c r="GU246" s="13"/>
      <c r="GV246" s="13"/>
      <c r="GW246" s="13"/>
      <c r="GX246" s="13"/>
      <c r="GY246" s="13"/>
      <c r="GZ246" s="13"/>
      <c r="HA246" s="13"/>
      <c r="HB246" s="13"/>
      <c r="HC246" s="13"/>
      <c r="HD246" s="13"/>
      <c r="HE246" s="13"/>
      <c r="HF246" s="13"/>
      <c r="HG246" s="13"/>
      <c r="HH246" s="13"/>
      <c r="HI246" s="13"/>
      <c r="HJ246" s="13"/>
      <c r="HK246" s="13"/>
      <c r="HL246" s="13"/>
      <c r="HM246" s="13"/>
      <c r="HN246" s="13"/>
      <c r="HO246" s="13"/>
      <c r="HP246" s="13"/>
      <c r="HQ246" s="13"/>
      <c r="HR246" s="13"/>
      <c r="HS246" s="13"/>
      <c r="HT246" s="13"/>
      <c r="HU246" s="13"/>
      <c r="HV246" s="13"/>
      <c r="HW246" s="13"/>
      <c r="HX246" s="13"/>
      <c r="HY246" s="13"/>
      <c r="HZ246" s="13"/>
      <c r="IA246" s="13"/>
      <c r="IB246" s="13"/>
      <c r="IC246" s="13"/>
      <c r="ID246" s="13"/>
      <c r="IE246" s="13"/>
      <c r="IF246" s="13"/>
      <c r="IG246" s="13"/>
      <c r="IH246" s="13"/>
      <c r="II246" s="13"/>
      <c r="IJ246" s="13"/>
      <c r="IK246" s="13"/>
      <c r="IL246" s="13"/>
      <c r="IM246" s="13"/>
      <c r="IN246" s="13"/>
      <c r="IO246" s="13"/>
      <c r="IP246" s="13"/>
      <c r="IQ246" s="13"/>
      <c r="IR246" s="13"/>
      <c r="IS246" s="13"/>
      <c r="IT246" s="13"/>
      <c r="IU246" s="13"/>
      <c r="IV246" s="13"/>
      <c r="IW246" s="13"/>
      <c r="IX246" s="13"/>
      <c r="IY246" s="13"/>
      <c r="IZ246" s="13"/>
      <c r="JA246" s="13"/>
      <c r="JB246" s="13"/>
      <c r="JC246" s="13"/>
      <c r="JD246" s="13"/>
      <c r="JE246" s="13"/>
      <c r="JF246" s="13"/>
      <c r="JG246" s="13"/>
      <c r="JH246" s="13"/>
      <c r="JI246" s="13"/>
      <c r="JJ246" s="13"/>
      <c r="JK246" s="13"/>
    </row>
    <row r="247" spans="1:271" x14ac:dyDescent="0.25">
      <c r="A247" s="47" t="s">
        <v>28</v>
      </c>
      <c r="B247" s="48"/>
      <c r="C247" s="51">
        <v>24520700</v>
      </c>
      <c r="D247" s="77">
        <v>0</v>
      </c>
      <c r="E247" s="51">
        <f>SUM(C247:D247)</f>
        <v>24520700</v>
      </c>
      <c r="F247" s="51">
        <v>25874100</v>
      </c>
      <c r="G247" s="77"/>
      <c r="H247" s="51">
        <f>SUM(F247:G247)</f>
        <v>25874100</v>
      </c>
      <c r="I247" s="51">
        <v>35888700</v>
      </c>
      <c r="J247" s="77">
        <v>0</v>
      </c>
      <c r="K247" s="51">
        <f>SUM(I247:J247)</f>
        <v>35888700</v>
      </c>
    </row>
    <row r="248" spans="1:271" ht="31.5" x14ac:dyDescent="0.25">
      <c r="A248" s="75" t="s">
        <v>558</v>
      </c>
      <c r="B248" s="165" t="s">
        <v>534</v>
      </c>
      <c r="C248" s="164">
        <f>C249</f>
        <v>0</v>
      </c>
      <c r="D248" s="164"/>
      <c r="E248" s="164">
        <f t="shared" ref="E248:K248" si="121">E249</f>
        <v>0</v>
      </c>
      <c r="F248" s="164">
        <f t="shared" si="121"/>
        <v>0</v>
      </c>
      <c r="G248" s="164"/>
      <c r="H248" s="51">
        <f t="shared" si="121"/>
        <v>0</v>
      </c>
      <c r="I248" s="51">
        <f t="shared" si="121"/>
        <v>0</v>
      </c>
      <c r="J248" s="51">
        <f t="shared" si="121"/>
        <v>0</v>
      </c>
      <c r="K248" s="51">
        <f t="shared" si="121"/>
        <v>0</v>
      </c>
    </row>
    <row r="249" spans="1:271" x14ac:dyDescent="0.25">
      <c r="A249" s="47" t="s">
        <v>28</v>
      </c>
      <c r="B249" s="48"/>
      <c r="C249" s="51">
        <v>0</v>
      </c>
      <c r="D249" s="51"/>
      <c r="E249" s="51">
        <f>C249+D249</f>
        <v>0</v>
      </c>
      <c r="F249" s="51">
        <v>0</v>
      </c>
      <c r="G249" s="51"/>
      <c r="H249" s="51">
        <f>F249+G249</f>
        <v>0</v>
      </c>
      <c r="I249" s="51">
        <v>0</v>
      </c>
      <c r="J249" s="51"/>
      <c r="K249" s="51">
        <f>I249+J249</f>
        <v>0</v>
      </c>
    </row>
    <row r="250" spans="1:271" ht="31.5" x14ac:dyDescent="0.25">
      <c r="A250" s="72" t="s">
        <v>308</v>
      </c>
      <c r="B250" s="73" t="s">
        <v>434</v>
      </c>
      <c r="C250" s="74">
        <f>C251+C254</f>
        <v>29624000</v>
      </c>
      <c r="D250" s="74">
        <f t="shared" ref="D250:K250" si="122">D251+D254</f>
        <v>1881000</v>
      </c>
      <c r="E250" s="74">
        <f t="shared" si="122"/>
        <v>31505000</v>
      </c>
      <c r="F250" s="74">
        <f t="shared" si="122"/>
        <v>29622700</v>
      </c>
      <c r="G250" s="74">
        <f t="shared" si="122"/>
        <v>205000</v>
      </c>
      <c r="H250" s="74">
        <f t="shared" si="122"/>
        <v>29827700</v>
      </c>
      <c r="I250" s="74">
        <f t="shared" si="122"/>
        <v>29714400</v>
      </c>
      <c r="J250" s="74">
        <f t="shared" si="122"/>
        <v>205000</v>
      </c>
      <c r="K250" s="74">
        <f t="shared" si="122"/>
        <v>29919400</v>
      </c>
    </row>
    <row r="251" spans="1:271" ht="47.25" x14ac:dyDescent="0.25">
      <c r="A251" s="148" t="s">
        <v>433</v>
      </c>
      <c r="B251" s="160" t="s">
        <v>30</v>
      </c>
      <c r="C251" s="150">
        <f>C252</f>
        <v>4085800</v>
      </c>
      <c r="D251" s="150">
        <f t="shared" ref="D251:K252" si="123">D252</f>
        <v>1881000</v>
      </c>
      <c r="E251" s="150">
        <f t="shared" si="123"/>
        <v>5966800</v>
      </c>
      <c r="F251" s="150">
        <f t="shared" si="123"/>
        <v>4084500</v>
      </c>
      <c r="G251" s="150">
        <f t="shared" si="123"/>
        <v>205000</v>
      </c>
      <c r="H251" s="150">
        <f t="shared" si="123"/>
        <v>4289500</v>
      </c>
      <c r="I251" s="150">
        <f t="shared" si="123"/>
        <v>4176200</v>
      </c>
      <c r="J251" s="150">
        <f t="shared" si="123"/>
        <v>205000</v>
      </c>
      <c r="K251" s="150">
        <f t="shared" si="123"/>
        <v>4381200</v>
      </c>
    </row>
    <row r="252" spans="1:271" ht="47.25" x14ac:dyDescent="0.25">
      <c r="A252" s="75" t="s">
        <v>435</v>
      </c>
      <c r="B252" s="48" t="s">
        <v>314</v>
      </c>
      <c r="C252" s="51">
        <f>C253</f>
        <v>4085800</v>
      </c>
      <c r="D252" s="51">
        <f>D253</f>
        <v>1881000</v>
      </c>
      <c r="E252" s="51">
        <f>SUM(C252:D252)</f>
        <v>5966800</v>
      </c>
      <c r="F252" s="51">
        <f t="shared" si="123"/>
        <v>4084500</v>
      </c>
      <c r="G252" s="51">
        <f t="shared" si="123"/>
        <v>205000</v>
      </c>
      <c r="H252" s="51">
        <f>SUM(F252:G252)</f>
        <v>4289500</v>
      </c>
      <c r="I252" s="51">
        <f t="shared" si="123"/>
        <v>4176200</v>
      </c>
      <c r="J252" s="51">
        <f t="shared" si="123"/>
        <v>205000</v>
      </c>
      <c r="K252" s="51">
        <f>SUM(I252:J252)</f>
        <v>4381200</v>
      </c>
    </row>
    <row r="253" spans="1:271" x14ac:dyDescent="0.25">
      <c r="A253" s="131" t="s">
        <v>162</v>
      </c>
      <c r="B253" s="48"/>
      <c r="C253" s="51">
        <f>3895000+190800</f>
        <v>4085800</v>
      </c>
      <c r="D253" s="51">
        <v>1881000</v>
      </c>
      <c r="E253" s="51">
        <f>C253+D253</f>
        <v>5966800</v>
      </c>
      <c r="F253" s="51">
        <f>3895000+189500</f>
        <v>4084500</v>
      </c>
      <c r="G253" s="51">
        <v>205000</v>
      </c>
      <c r="H253" s="51">
        <f>F253+G253</f>
        <v>4289500</v>
      </c>
      <c r="I253" s="51">
        <f>3895000+281200</f>
        <v>4176200</v>
      </c>
      <c r="J253" s="51">
        <v>205000</v>
      </c>
      <c r="K253" s="51">
        <f>I253+J253</f>
        <v>4381200</v>
      </c>
    </row>
    <row r="254" spans="1:271" ht="31.5" x14ac:dyDescent="0.25">
      <c r="A254" s="148" t="s">
        <v>29</v>
      </c>
      <c r="B254" s="149" t="s">
        <v>436</v>
      </c>
      <c r="C254" s="150">
        <f>C255+C257+C259</f>
        <v>25538200</v>
      </c>
      <c r="D254" s="150">
        <f t="shared" ref="D254:K254" si="124">D255+D257+D259</f>
        <v>0</v>
      </c>
      <c r="E254" s="150">
        <f t="shared" si="124"/>
        <v>25538200</v>
      </c>
      <c r="F254" s="150">
        <f t="shared" si="124"/>
        <v>25538200</v>
      </c>
      <c r="G254" s="150">
        <f t="shared" si="124"/>
        <v>0</v>
      </c>
      <c r="H254" s="150">
        <f t="shared" si="124"/>
        <v>25538200</v>
      </c>
      <c r="I254" s="150">
        <f t="shared" si="124"/>
        <v>25538200</v>
      </c>
      <c r="J254" s="150">
        <f t="shared" si="124"/>
        <v>0</v>
      </c>
      <c r="K254" s="150">
        <f t="shared" si="124"/>
        <v>25538200</v>
      </c>
    </row>
    <row r="255" spans="1:271" ht="47.25" x14ac:dyDescent="0.25">
      <c r="A255" s="75" t="s">
        <v>432</v>
      </c>
      <c r="B255" s="48" t="s">
        <v>437</v>
      </c>
      <c r="C255" s="51">
        <f>C256</f>
        <v>22700</v>
      </c>
      <c r="D255" s="51">
        <f t="shared" ref="D255:K255" si="125">D256</f>
        <v>0</v>
      </c>
      <c r="E255" s="51">
        <f t="shared" si="125"/>
        <v>22700</v>
      </c>
      <c r="F255" s="51">
        <f t="shared" si="125"/>
        <v>22700</v>
      </c>
      <c r="G255" s="51">
        <f t="shared" si="125"/>
        <v>0</v>
      </c>
      <c r="H255" s="51">
        <f t="shared" si="125"/>
        <v>22700</v>
      </c>
      <c r="I255" s="51">
        <f t="shared" si="125"/>
        <v>22700</v>
      </c>
      <c r="J255" s="51">
        <f t="shared" si="125"/>
        <v>0</v>
      </c>
      <c r="K255" s="51">
        <f t="shared" si="125"/>
        <v>22700</v>
      </c>
    </row>
    <row r="256" spans="1:271" x14ac:dyDescent="0.25">
      <c r="A256" s="47" t="s">
        <v>28</v>
      </c>
      <c r="B256" s="48"/>
      <c r="C256" s="51">
        <v>22700</v>
      </c>
      <c r="D256" s="51">
        <v>0</v>
      </c>
      <c r="E256" s="51">
        <f>C256+D256</f>
        <v>22700</v>
      </c>
      <c r="F256" s="51">
        <v>22700</v>
      </c>
      <c r="G256" s="51">
        <v>0</v>
      </c>
      <c r="H256" s="51">
        <f>F256+G256</f>
        <v>22700</v>
      </c>
      <c r="I256" s="51">
        <v>22700</v>
      </c>
      <c r="J256" s="51">
        <v>0</v>
      </c>
      <c r="K256" s="51">
        <f>I256+J256</f>
        <v>22700</v>
      </c>
    </row>
    <row r="257" spans="1:290" ht="70.150000000000006" customHeight="1" x14ac:dyDescent="0.25">
      <c r="A257" s="82" t="s">
        <v>810</v>
      </c>
      <c r="B257" s="48" t="s">
        <v>521</v>
      </c>
      <c r="C257" s="51">
        <f>C258</f>
        <v>18900400</v>
      </c>
      <c r="D257" s="51"/>
      <c r="E257" s="51">
        <f>C257+D257</f>
        <v>18900400</v>
      </c>
      <c r="F257" s="51">
        <f>SUM(F258)</f>
        <v>18900400</v>
      </c>
      <c r="G257" s="51"/>
      <c r="H257" s="51">
        <f>F257+G257</f>
        <v>18900400</v>
      </c>
      <c r="I257" s="51">
        <f>SUM(H257)</f>
        <v>18900400</v>
      </c>
      <c r="J257" s="51"/>
      <c r="K257" s="51">
        <f>I257+J257</f>
        <v>18900400</v>
      </c>
    </row>
    <row r="258" spans="1:290" ht="28.9" customHeight="1" x14ac:dyDescent="0.25">
      <c r="A258" s="47" t="s">
        <v>28</v>
      </c>
      <c r="B258" s="48"/>
      <c r="C258" s="51">
        <v>18900400</v>
      </c>
      <c r="D258" s="51">
        <v>0</v>
      </c>
      <c r="E258" s="51">
        <f>C258+D258</f>
        <v>18900400</v>
      </c>
      <c r="F258" s="51">
        <v>18900400</v>
      </c>
      <c r="G258" s="51">
        <v>0</v>
      </c>
      <c r="H258" s="51">
        <f>F258+G258</f>
        <v>18900400</v>
      </c>
      <c r="I258" s="51">
        <v>18900400</v>
      </c>
      <c r="J258" s="51">
        <v>0</v>
      </c>
      <c r="K258" s="51">
        <f>I258+J258</f>
        <v>18900400</v>
      </c>
    </row>
    <row r="259" spans="1:290" ht="58.9" customHeight="1" x14ac:dyDescent="0.25">
      <c r="A259" s="75" t="s">
        <v>464</v>
      </c>
      <c r="B259" s="48" t="s">
        <v>522</v>
      </c>
      <c r="C259" s="51">
        <f>C260</f>
        <v>6615100</v>
      </c>
      <c r="D259" s="51">
        <f t="shared" ref="D259:K259" si="126">D260</f>
        <v>0</v>
      </c>
      <c r="E259" s="51">
        <f t="shared" si="126"/>
        <v>6615100</v>
      </c>
      <c r="F259" s="51">
        <f t="shared" si="126"/>
        <v>6615100</v>
      </c>
      <c r="G259" s="51">
        <f t="shared" si="126"/>
        <v>0</v>
      </c>
      <c r="H259" s="51">
        <f t="shared" si="126"/>
        <v>6615100</v>
      </c>
      <c r="I259" s="51">
        <f t="shared" si="126"/>
        <v>6615100</v>
      </c>
      <c r="J259" s="51">
        <f t="shared" si="126"/>
        <v>0</v>
      </c>
      <c r="K259" s="51">
        <f t="shared" si="126"/>
        <v>6615100</v>
      </c>
    </row>
    <row r="260" spans="1:290" ht="29.45" customHeight="1" x14ac:dyDescent="0.25">
      <c r="A260" s="47" t="s">
        <v>28</v>
      </c>
      <c r="B260" s="48"/>
      <c r="C260" s="51">
        <v>6615100</v>
      </c>
      <c r="D260" s="51"/>
      <c r="E260" s="51">
        <f>C260+D260</f>
        <v>6615100</v>
      </c>
      <c r="F260" s="51">
        <v>6615100</v>
      </c>
      <c r="G260" s="51"/>
      <c r="H260" s="51">
        <f>F260+G260</f>
        <v>6615100</v>
      </c>
      <c r="I260" s="51">
        <v>6615100</v>
      </c>
      <c r="J260" s="51"/>
      <c r="K260" s="51">
        <f>I260+J260</f>
        <v>6615100</v>
      </c>
    </row>
    <row r="261" spans="1:290" s="50" customFormat="1" ht="34.15" customHeight="1" x14ac:dyDescent="0.25">
      <c r="A261" s="72" t="s">
        <v>798</v>
      </c>
      <c r="B261" s="78" t="s">
        <v>313</v>
      </c>
      <c r="C261" s="74">
        <f>C262</f>
        <v>0</v>
      </c>
      <c r="D261" s="74">
        <f t="shared" ref="D261:K261" si="127">D262</f>
        <v>117228700</v>
      </c>
      <c r="E261" s="74">
        <f t="shared" si="127"/>
        <v>117228700</v>
      </c>
      <c r="F261" s="74">
        <f t="shared" si="127"/>
        <v>0</v>
      </c>
      <c r="G261" s="74">
        <f t="shared" si="127"/>
        <v>116729400</v>
      </c>
      <c r="H261" s="74">
        <f t="shared" si="127"/>
        <v>116729400</v>
      </c>
      <c r="I261" s="74">
        <f t="shared" si="127"/>
        <v>0</v>
      </c>
      <c r="J261" s="74">
        <f t="shared" si="127"/>
        <v>117172900</v>
      </c>
      <c r="K261" s="74">
        <f t="shared" si="127"/>
        <v>117172900</v>
      </c>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9"/>
      <c r="CD261" s="49"/>
      <c r="CE261" s="49"/>
      <c r="CF261" s="49"/>
      <c r="CG261" s="49"/>
      <c r="CH261" s="49"/>
      <c r="CI261" s="49"/>
      <c r="CJ261" s="49"/>
      <c r="CK261" s="49"/>
      <c r="CL261" s="49"/>
      <c r="CM261" s="49"/>
      <c r="CN261" s="49"/>
      <c r="CO261" s="49"/>
      <c r="CP261" s="49"/>
      <c r="CQ261" s="49"/>
      <c r="CR261" s="49"/>
      <c r="CS261" s="49"/>
      <c r="CT261" s="49"/>
      <c r="CU261" s="49"/>
      <c r="CV261" s="49"/>
      <c r="CW261" s="49"/>
      <c r="CX261" s="49"/>
      <c r="CY261" s="49"/>
      <c r="CZ261" s="49"/>
      <c r="DA261" s="49"/>
      <c r="DB261" s="49"/>
      <c r="DC261" s="49"/>
      <c r="DD261" s="49"/>
      <c r="DE261" s="49"/>
      <c r="DF261" s="49"/>
      <c r="DG261" s="49"/>
      <c r="DH261" s="49"/>
      <c r="DI261" s="49"/>
      <c r="DJ261" s="49"/>
      <c r="DK261" s="49"/>
      <c r="DL261" s="49"/>
      <c r="DM261" s="49"/>
      <c r="DN261" s="49"/>
      <c r="DO261" s="49"/>
      <c r="DP261" s="49"/>
      <c r="DQ261" s="49"/>
      <c r="DR261" s="49"/>
      <c r="DS261" s="49"/>
      <c r="DT261" s="49"/>
      <c r="DU261" s="49"/>
      <c r="DV261" s="49"/>
      <c r="DW261" s="49"/>
      <c r="DX261" s="49"/>
      <c r="DY261" s="49"/>
      <c r="DZ261" s="49"/>
      <c r="EA261" s="49"/>
      <c r="EB261" s="49"/>
      <c r="EC261" s="49"/>
      <c r="ED261" s="49"/>
      <c r="EE261" s="49"/>
      <c r="EF261" s="49"/>
      <c r="EG261" s="49"/>
      <c r="EH261" s="49"/>
      <c r="EI261" s="49"/>
      <c r="EJ261" s="49"/>
      <c r="EK261" s="49"/>
      <c r="EL261" s="49"/>
      <c r="EM261" s="49"/>
      <c r="EN261" s="49"/>
      <c r="EO261" s="49"/>
      <c r="EP261" s="49"/>
      <c r="EQ261" s="49"/>
      <c r="ER261" s="49"/>
      <c r="ES261" s="49"/>
      <c r="ET261" s="49"/>
      <c r="EU261" s="49"/>
      <c r="EV261" s="49"/>
      <c r="EW261" s="49"/>
      <c r="EX261" s="49"/>
      <c r="EY261" s="49"/>
      <c r="EZ261" s="49"/>
      <c r="FA261" s="49"/>
      <c r="FB261" s="49"/>
      <c r="FC261" s="49"/>
      <c r="FD261" s="49"/>
      <c r="FE261" s="49"/>
      <c r="FF261" s="49"/>
      <c r="FG261" s="49"/>
      <c r="FH261" s="49"/>
      <c r="FI261" s="49"/>
      <c r="FJ261" s="49"/>
      <c r="FK261" s="49"/>
      <c r="FL261" s="49"/>
      <c r="FM261" s="49"/>
      <c r="FN261" s="49"/>
      <c r="FO261" s="49"/>
      <c r="FP261" s="49"/>
      <c r="FQ261" s="49"/>
      <c r="FR261" s="49"/>
      <c r="FS261" s="49"/>
      <c r="FT261" s="49"/>
      <c r="FU261" s="49"/>
      <c r="FV261" s="49"/>
      <c r="FW261" s="49"/>
      <c r="FX261" s="49"/>
      <c r="FY261" s="49"/>
      <c r="FZ261" s="49"/>
      <c r="GA261" s="49"/>
      <c r="GB261" s="49"/>
      <c r="GC261" s="49"/>
      <c r="GD261" s="49"/>
      <c r="GE261" s="49"/>
      <c r="GF261" s="49"/>
      <c r="GG261" s="49"/>
      <c r="GH261" s="49"/>
      <c r="GI261" s="49"/>
      <c r="GJ261" s="49"/>
      <c r="GK261" s="49"/>
      <c r="GL261" s="49"/>
      <c r="GM261" s="49"/>
      <c r="GN261" s="49"/>
      <c r="GO261" s="49"/>
      <c r="GP261" s="49"/>
      <c r="GQ261" s="49"/>
      <c r="GR261" s="49"/>
      <c r="GS261" s="49"/>
      <c r="GT261" s="49"/>
      <c r="GU261" s="49"/>
      <c r="GV261" s="49"/>
      <c r="GW261" s="49"/>
      <c r="GX261" s="49"/>
      <c r="GY261" s="49"/>
      <c r="GZ261" s="49"/>
      <c r="HA261" s="49"/>
      <c r="HB261" s="49"/>
      <c r="HC261" s="49"/>
      <c r="HD261" s="49"/>
      <c r="HE261" s="49"/>
      <c r="HF261" s="49"/>
      <c r="HG261" s="49"/>
      <c r="HH261" s="49"/>
      <c r="HI261" s="49"/>
      <c r="HJ261" s="49"/>
      <c r="HK261" s="49"/>
      <c r="HL261" s="49"/>
      <c r="HM261" s="49"/>
      <c r="HN261" s="49"/>
      <c r="HO261" s="49"/>
      <c r="HP261" s="49"/>
      <c r="HQ261" s="49"/>
      <c r="HR261" s="49"/>
      <c r="HS261" s="49"/>
      <c r="HT261" s="49"/>
      <c r="HU261" s="49"/>
      <c r="HV261" s="49"/>
      <c r="HW261" s="49"/>
      <c r="HX261" s="49"/>
      <c r="HY261" s="49"/>
      <c r="HZ261" s="49"/>
      <c r="IA261" s="49"/>
      <c r="IB261" s="49"/>
      <c r="IC261" s="49"/>
      <c r="ID261" s="49"/>
      <c r="IE261" s="49"/>
      <c r="IF261" s="49"/>
      <c r="IG261" s="49"/>
      <c r="IH261" s="49"/>
      <c r="II261" s="49"/>
      <c r="IJ261" s="49"/>
      <c r="IK261" s="49"/>
      <c r="IL261" s="49"/>
      <c r="IM261" s="49"/>
      <c r="IN261" s="49"/>
      <c r="IO261" s="49"/>
      <c r="IP261" s="49"/>
      <c r="IQ261" s="49"/>
      <c r="IR261" s="49"/>
      <c r="IS261" s="49"/>
      <c r="IT261" s="49"/>
      <c r="IU261" s="49"/>
      <c r="IV261" s="49"/>
      <c r="IW261" s="49"/>
      <c r="IX261" s="49"/>
      <c r="IY261" s="49"/>
      <c r="IZ261" s="49"/>
      <c r="JA261" s="49"/>
      <c r="JB261" s="49"/>
      <c r="JC261" s="49"/>
      <c r="JD261" s="49"/>
      <c r="JE261" s="49"/>
      <c r="JF261" s="49"/>
      <c r="JG261" s="49"/>
      <c r="JH261" s="49"/>
      <c r="JI261" s="49"/>
      <c r="JJ261" s="49"/>
      <c r="JK261" s="49"/>
    </row>
    <row r="262" spans="1:290" s="20" customFormat="1" ht="22.15" customHeight="1" x14ac:dyDescent="0.2">
      <c r="A262" s="148" t="s">
        <v>24</v>
      </c>
      <c r="B262" s="160" t="s">
        <v>309</v>
      </c>
      <c r="C262" s="150">
        <f>C264+C266+C268</f>
        <v>0</v>
      </c>
      <c r="D262" s="150">
        <f t="shared" ref="D262:J262" si="128">D264+D266+D268</f>
        <v>117228700</v>
      </c>
      <c r="E262" s="150">
        <f>C262+D262</f>
        <v>117228700</v>
      </c>
      <c r="F262" s="150">
        <f t="shared" si="128"/>
        <v>0</v>
      </c>
      <c r="G262" s="150">
        <f t="shared" si="128"/>
        <v>116729400</v>
      </c>
      <c r="H262" s="150">
        <f>F262+G262</f>
        <v>116729400</v>
      </c>
      <c r="I262" s="150">
        <f t="shared" si="128"/>
        <v>0</v>
      </c>
      <c r="J262" s="150">
        <f t="shared" si="128"/>
        <v>117172900</v>
      </c>
      <c r="K262" s="150">
        <f>I262+J262</f>
        <v>117172900</v>
      </c>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c r="EO262" s="19"/>
      <c r="EP262" s="19"/>
      <c r="EQ262" s="19"/>
      <c r="ER262" s="19"/>
      <c r="ES262" s="19"/>
      <c r="ET262" s="19"/>
      <c r="EU262" s="19"/>
      <c r="EV262" s="19"/>
      <c r="EW262" s="19"/>
      <c r="EX262" s="19"/>
      <c r="EY262" s="19"/>
      <c r="EZ262" s="19"/>
      <c r="FA262" s="19"/>
      <c r="FB262" s="19"/>
      <c r="FC262" s="19"/>
      <c r="FD262" s="19"/>
      <c r="FE262" s="19"/>
      <c r="FF262" s="19"/>
      <c r="FG262" s="19"/>
      <c r="FH262" s="19"/>
      <c r="FI262" s="19"/>
      <c r="FJ262" s="19"/>
      <c r="FK262" s="19"/>
      <c r="FL262" s="19"/>
      <c r="FM262" s="19"/>
      <c r="FN262" s="19"/>
      <c r="FO262" s="19"/>
      <c r="FP262" s="19"/>
      <c r="FQ262" s="19"/>
      <c r="FR262" s="19"/>
      <c r="FS262" s="19"/>
      <c r="FT262" s="19"/>
      <c r="FU262" s="19"/>
      <c r="FV262" s="19"/>
      <c r="FW262" s="19"/>
      <c r="FX262" s="19"/>
      <c r="FY262" s="19"/>
      <c r="FZ262" s="19"/>
      <c r="GA262" s="19"/>
      <c r="GB262" s="19"/>
      <c r="GC262" s="19"/>
      <c r="GD262" s="19"/>
      <c r="GE262" s="19"/>
      <c r="GF262" s="19"/>
      <c r="GG262" s="19"/>
      <c r="GH262" s="19"/>
      <c r="GI262" s="19"/>
      <c r="GJ262" s="19"/>
      <c r="GK262" s="19"/>
      <c r="GL262" s="19"/>
      <c r="GM262" s="19"/>
      <c r="GN262" s="19"/>
      <c r="GO262" s="19"/>
      <c r="GP262" s="19"/>
      <c r="GQ262" s="19"/>
      <c r="GR262" s="19"/>
      <c r="GS262" s="19"/>
      <c r="GT262" s="19"/>
      <c r="GU262" s="19"/>
      <c r="GV262" s="19"/>
      <c r="GW262" s="19"/>
      <c r="GX262" s="19"/>
      <c r="GY262" s="19"/>
      <c r="GZ262" s="19"/>
      <c r="HA262" s="19"/>
      <c r="HB262" s="19"/>
      <c r="HC262" s="19"/>
      <c r="HD262" s="19"/>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c r="JI262" s="19"/>
      <c r="JJ262" s="19"/>
      <c r="JK262" s="19"/>
    </row>
    <row r="263" spans="1:290" s="20" customFormat="1" ht="22.15" customHeight="1" x14ac:dyDescent="0.2">
      <c r="A263" s="29" t="s">
        <v>256</v>
      </c>
      <c r="B263" s="8" t="s">
        <v>310</v>
      </c>
      <c r="C263" s="16">
        <f>C264</f>
        <v>0</v>
      </c>
      <c r="D263" s="16">
        <f t="shared" ref="D263:K263" si="129">D264</f>
        <v>40825400</v>
      </c>
      <c r="E263" s="16">
        <f t="shared" si="129"/>
        <v>40825400</v>
      </c>
      <c r="F263" s="16">
        <f t="shared" si="129"/>
        <v>0</v>
      </c>
      <c r="G263" s="16">
        <f t="shared" si="129"/>
        <v>40389000</v>
      </c>
      <c r="H263" s="16">
        <f t="shared" si="129"/>
        <v>40389000</v>
      </c>
      <c r="I263" s="16">
        <f t="shared" si="129"/>
        <v>0</v>
      </c>
      <c r="J263" s="16">
        <f t="shared" si="129"/>
        <v>40781600</v>
      </c>
      <c r="K263" s="16">
        <f t="shared" si="129"/>
        <v>40781600</v>
      </c>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c r="EO263" s="19"/>
      <c r="EP263" s="19"/>
      <c r="EQ263" s="19"/>
      <c r="ER263" s="19"/>
      <c r="ES263" s="19"/>
      <c r="ET263" s="19"/>
      <c r="EU263" s="19"/>
      <c r="EV263" s="19"/>
      <c r="EW263" s="19"/>
      <c r="EX263" s="19"/>
      <c r="EY263" s="19"/>
      <c r="EZ263" s="19"/>
      <c r="FA263" s="19"/>
      <c r="FB263" s="19"/>
      <c r="FC263" s="19"/>
      <c r="FD263" s="19"/>
      <c r="FE263" s="19"/>
      <c r="FF263" s="19"/>
      <c r="FG263" s="19"/>
      <c r="FH263" s="19"/>
      <c r="FI263" s="19"/>
      <c r="FJ263" s="19"/>
      <c r="FK263" s="19"/>
      <c r="FL263" s="19"/>
      <c r="FM263" s="19"/>
      <c r="FN263" s="19"/>
      <c r="FO263" s="19"/>
      <c r="FP263" s="19"/>
      <c r="FQ263" s="19"/>
      <c r="FR263" s="19"/>
      <c r="FS263" s="19"/>
      <c r="FT263" s="19"/>
      <c r="FU263" s="19"/>
      <c r="FV263" s="19"/>
      <c r="FW263" s="19"/>
      <c r="FX263" s="19"/>
      <c r="FY263" s="19"/>
      <c r="FZ263" s="19"/>
      <c r="GA263" s="19"/>
      <c r="GB263" s="19"/>
      <c r="GC263" s="19"/>
      <c r="GD263" s="19"/>
      <c r="GE263" s="19"/>
      <c r="GF263" s="19"/>
      <c r="GG263" s="19"/>
      <c r="GH263" s="19"/>
      <c r="GI263" s="19"/>
      <c r="GJ263" s="19"/>
      <c r="GK263" s="19"/>
      <c r="GL263" s="19"/>
      <c r="GM263" s="19"/>
      <c r="GN263" s="19"/>
      <c r="GO263" s="19"/>
      <c r="GP263" s="19"/>
      <c r="GQ263" s="19"/>
      <c r="GR263" s="19"/>
      <c r="GS263" s="19"/>
      <c r="GT263" s="19"/>
      <c r="GU263" s="19"/>
      <c r="GV263" s="19"/>
      <c r="GW263" s="19"/>
      <c r="GX263" s="19"/>
      <c r="GY263" s="19"/>
      <c r="GZ263" s="19"/>
      <c r="HA263" s="19"/>
      <c r="HB263" s="19"/>
      <c r="HC263" s="19"/>
      <c r="HD263" s="19"/>
      <c r="HE263" s="19"/>
      <c r="HF263" s="19"/>
      <c r="HG263" s="19"/>
      <c r="HH263" s="19"/>
      <c r="HI263" s="19"/>
      <c r="HJ263" s="19"/>
      <c r="HK263" s="19"/>
      <c r="HL263" s="19"/>
      <c r="HM263" s="19"/>
      <c r="HN263" s="19"/>
      <c r="HO263" s="19"/>
      <c r="HP263" s="19"/>
      <c r="HQ263" s="19"/>
      <c r="HR263" s="19"/>
      <c r="HS263" s="19"/>
      <c r="HT263" s="19"/>
      <c r="HU263" s="19"/>
      <c r="HV263" s="19"/>
      <c r="HW263" s="19"/>
      <c r="HX263" s="19"/>
      <c r="HY263" s="19"/>
      <c r="HZ263" s="19"/>
      <c r="IA263" s="19"/>
      <c r="IB263" s="19"/>
      <c r="IC263" s="19"/>
      <c r="ID263" s="19"/>
      <c r="IE263" s="19"/>
      <c r="IF263" s="19"/>
      <c r="IG263" s="19"/>
      <c r="IH263" s="19"/>
      <c r="II263" s="19"/>
      <c r="IJ263" s="19"/>
      <c r="IK263" s="19"/>
      <c r="IL263" s="19"/>
      <c r="IM263" s="19"/>
      <c r="IN263" s="19"/>
      <c r="IO263" s="19"/>
      <c r="IP263" s="19"/>
      <c r="IQ263" s="19"/>
      <c r="IR263" s="19"/>
      <c r="IS263" s="19"/>
      <c r="IT263" s="19"/>
      <c r="IU263" s="19"/>
      <c r="IV263" s="19"/>
      <c r="IW263" s="19"/>
      <c r="IX263" s="19"/>
      <c r="IY263" s="19"/>
      <c r="IZ263" s="19"/>
      <c r="JA263" s="19"/>
      <c r="JB263" s="19"/>
      <c r="JC263" s="19"/>
      <c r="JD263" s="19"/>
      <c r="JE263" s="19"/>
      <c r="JF263" s="19"/>
      <c r="JG263" s="19"/>
      <c r="JH263" s="19"/>
      <c r="JI263" s="19"/>
      <c r="JJ263" s="19"/>
      <c r="JK263" s="19"/>
    </row>
    <row r="264" spans="1:290" s="20" customFormat="1" x14ac:dyDescent="0.2">
      <c r="A264" s="9" t="s">
        <v>113</v>
      </c>
      <c r="B264" s="8"/>
      <c r="C264" s="16">
        <v>0</v>
      </c>
      <c r="D264" s="16">
        <v>40825400</v>
      </c>
      <c r="E264" s="16">
        <f>C264+D264</f>
        <v>40825400</v>
      </c>
      <c r="F264" s="16"/>
      <c r="G264" s="16">
        <v>40389000</v>
      </c>
      <c r="H264" s="16">
        <f>F264+G264</f>
        <v>40389000</v>
      </c>
      <c r="I264" s="16"/>
      <c r="J264" s="16">
        <v>40781600</v>
      </c>
      <c r="K264" s="16">
        <f>I264+J264</f>
        <v>40781600</v>
      </c>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c r="EO264" s="19"/>
      <c r="EP264" s="19"/>
      <c r="EQ264" s="19"/>
      <c r="ER264" s="19"/>
      <c r="ES264" s="19"/>
      <c r="ET264" s="19"/>
      <c r="EU264" s="19"/>
      <c r="EV264" s="19"/>
      <c r="EW264" s="19"/>
      <c r="EX264" s="19"/>
      <c r="EY264" s="19"/>
      <c r="EZ264" s="19"/>
      <c r="FA264" s="19"/>
      <c r="FB264" s="19"/>
      <c r="FC264" s="19"/>
      <c r="FD264" s="19"/>
      <c r="FE264" s="19"/>
      <c r="FF264" s="19"/>
      <c r="FG264" s="19"/>
      <c r="FH264" s="19"/>
      <c r="FI264" s="19"/>
      <c r="FJ264" s="19"/>
      <c r="FK264" s="19"/>
      <c r="FL264" s="19"/>
      <c r="FM264" s="19"/>
      <c r="FN264" s="19"/>
      <c r="FO264" s="19"/>
      <c r="FP264" s="19"/>
      <c r="FQ264" s="19"/>
      <c r="FR264" s="19"/>
      <c r="FS264" s="19"/>
      <c r="FT264" s="19"/>
      <c r="FU264" s="19"/>
      <c r="FV264" s="19"/>
      <c r="FW264" s="19"/>
      <c r="FX264" s="19"/>
      <c r="FY264" s="19"/>
      <c r="FZ264" s="19"/>
      <c r="GA264" s="19"/>
      <c r="GB264" s="19"/>
      <c r="GC264" s="19"/>
      <c r="GD264" s="19"/>
      <c r="GE264" s="19"/>
      <c r="GF264" s="19"/>
      <c r="GG264" s="19"/>
      <c r="GH264" s="19"/>
      <c r="GI264" s="19"/>
      <c r="GJ264" s="19"/>
      <c r="GK264" s="19"/>
      <c r="GL264" s="19"/>
      <c r="GM264" s="19"/>
      <c r="GN264" s="19"/>
      <c r="GO264" s="19"/>
      <c r="GP264" s="19"/>
      <c r="GQ264" s="19"/>
      <c r="GR264" s="19"/>
      <c r="GS264" s="19"/>
      <c r="GT264" s="19"/>
      <c r="GU264" s="19"/>
      <c r="GV264" s="19"/>
      <c r="GW264" s="19"/>
      <c r="GX264" s="19"/>
      <c r="GY264" s="19"/>
      <c r="GZ264" s="19"/>
      <c r="HA264" s="19"/>
      <c r="HB264" s="19"/>
      <c r="HC264" s="19"/>
      <c r="HD264" s="19"/>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c r="JI264" s="19"/>
      <c r="JJ264" s="19"/>
      <c r="JK264" s="19"/>
    </row>
    <row r="265" spans="1:290" s="20" customFormat="1" x14ac:dyDescent="0.2">
      <c r="A265" s="29" t="s">
        <v>94</v>
      </c>
      <c r="B265" s="8" t="s">
        <v>311</v>
      </c>
      <c r="C265" s="16">
        <f>C266</f>
        <v>0</v>
      </c>
      <c r="D265" s="16">
        <f t="shared" ref="D265:K265" si="130">D266</f>
        <v>75218000</v>
      </c>
      <c r="E265" s="16">
        <f t="shared" si="130"/>
        <v>75218000</v>
      </c>
      <c r="F265" s="16">
        <f t="shared" si="130"/>
        <v>0</v>
      </c>
      <c r="G265" s="16">
        <f t="shared" si="130"/>
        <v>75155100</v>
      </c>
      <c r="H265" s="16">
        <f t="shared" si="130"/>
        <v>75155100</v>
      </c>
      <c r="I265" s="16">
        <f t="shared" si="130"/>
        <v>0</v>
      </c>
      <c r="J265" s="16">
        <f t="shared" si="130"/>
        <v>75206000</v>
      </c>
      <c r="K265" s="16">
        <f t="shared" si="130"/>
        <v>75206000</v>
      </c>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c r="EO265" s="19"/>
      <c r="EP265" s="19"/>
      <c r="EQ265" s="19"/>
      <c r="ER265" s="19"/>
      <c r="ES265" s="19"/>
      <c r="ET265" s="19"/>
      <c r="EU265" s="19"/>
      <c r="EV265" s="19"/>
      <c r="EW265" s="19"/>
      <c r="EX265" s="19"/>
      <c r="EY265" s="19"/>
      <c r="EZ265" s="19"/>
      <c r="FA265" s="19"/>
      <c r="FB265" s="19"/>
      <c r="FC265" s="19"/>
      <c r="FD265" s="19"/>
      <c r="FE265" s="19"/>
      <c r="FF265" s="19"/>
      <c r="FG265" s="19"/>
      <c r="FH265" s="19"/>
      <c r="FI265" s="19"/>
      <c r="FJ265" s="19"/>
      <c r="FK265" s="19"/>
      <c r="FL265" s="19"/>
      <c r="FM265" s="19"/>
      <c r="FN265" s="19"/>
      <c r="FO265" s="19"/>
      <c r="FP265" s="19"/>
      <c r="FQ265" s="19"/>
      <c r="FR265" s="19"/>
      <c r="FS265" s="19"/>
      <c r="FT265" s="19"/>
      <c r="FU265" s="19"/>
      <c r="FV265" s="19"/>
      <c r="FW265" s="19"/>
      <c r="FX265" s="19"/>
      <c r="FY265" s="19"/>
      <c r="FZ265" s="19"/>
      <c r="GA265" s="19"/>
      <c r="GB265" s="19"/>
      <c r="GC265" s="19"/>
      <c r="GD265" s="19"/>
      <c r="GE265" s="19"/>
      <c r="GF265" s="19"/>
      <c r="GG265" s="19"/>
      <c r="GH265" s="19"/>
      <c r="GI265" s="19"/>
      <c r="GJ265" s="19"/>
      <c r="GK265" s="19"/>
      <c r="GL265" s="19"/>
      <c r="GM265" s="19"/>
      <c r="GN265" s="19"/>
      <c r="GO265" s="19"/>
      <c r="GP265" s="19"/>
      <c r="GQ265" s="19"/>
      <c r="GR265" s="19"/>
      <c r="GS265" s="19"/>
      <c r="GT265" s="19"/>
      <c r="GU265" s="19"/>
      <c r="GV265" s="19"/>
      <c r="GW265" s="19"/>
      <c r="GX265" s="19"/>
      <c r="GY265" s="19"/>
      <c r="GZ265" s="19"/>
      <c r="HA265" s="19"/>
      <c r="HB265" s="19"/>
      <c r="HC265" s="19"/>
      <c r="HD265" s="19"/>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c r="JI265" s="19"/>
      <c r="JJ265" s="19"/>
      <c r="JK265" s="19"/>
    </row>
    <row r="266" spans="1:290" s="20" customFormat="1" x14ac:dyDescent="0.2">
      <c r="A266" s="9" t="s">
        <v>113</v>
      </c>
      <c r="B266" s="8"/>
      <c r="C266" s="16">
        <v>0</v>
      </c>
      <c r="D266" s="16">
        <f>74337400+880600</f>
        <v>75218000</v>
      </c>
      <c r="E266" s="16">
        <f>C266+D266</f>
        <v>75218000</v>
      </c>
      <c r="F266" s="16"/>
      <c r="G266" s="16">
        <f>74274500+880600</f>
        <v>75155100</v>
      </c>
      <c r="H266" s="16">
        <f>F266+G266</f>
        <v>75155100</v>
      </c>
      <c r="I266" s="16"/>
      <c r="J266" s="16">
        <f>74325400+880600</f>
        <v>75206000</v>
      </c>
      <c r="K266" s="16">
        <f>I266+J266</f>
        <v>75206000</v>
      </c>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c r="EO266" s="19"/>
      <c r="EP266" s="19"/>
      <c r="EQ266" s="19"/>
      <c r="ER266" s="19"/>
      <c r="ES266" s="19"/>
      <c r="ET266" s="19"/>
      <c r="EU266" s="19"/>
      <c r="EV266" s="19"/>
      <c r="EW266" s="19"/>
      <c r="EX266" s="19"/>
      <c r="EY266" s="19"/>
      <c r="EZ266" s="19"/>
      <c r="FA266" s="19"/>
      <c r="FB266" s="19"/>
      <c r="FC266" s="19"/>
      <c r="FD266" s="19"/>
      <c r="FE266" s="19"/>
      <c r="FF266" s="19"/>
      <c r="FG266" s="19"/>
      <c r="FH266" s="19"/>
      <c r="FI266" s="19"/>
      <c r="FJ266" s="19"/>
      <c r="FK266" s="19"/>
      <c r="FL266" s="19"/>
      <c r="FM266" s="19"/>
      <c r="FN266" s="19"/>
      <c r="FO266" s="19"/>
      <c r="FP266" s="19"/>
      <c r="FQ266" s="19"/>
      <c r="FR266" s="19"/>
      <c r="FS266" s="19"/>
      <c r="FT266" s="19"/>
      <c r="FU266" s="19"/>
      <c r="FV266" s="19"/>
      <c r="FW266" s="19"/>
      <c r="FX266" s="19"/>
      <c r="FY266" s="19"/>
      <c r="FZ266" s="19"/>
      <c r="GA266" s="19"/>
      <c r="GB266" s="19"/>
      <c r="GC266" s="19"/>
      <c r="GD266" s="19"/>
      <c r="GE266" s="19"/>
      <c r="GF266" s="19"/>
      <c r="GG266" s="19"/>
      <c r="GH266" s="19"/>
      <c r="GI266" s="19"/>
      <c r="GJ266" s="19"/>
      <c r="GK266" s="19"/>
      <c r="GL266" s="19"/>
      <c r="GM266" s="19"/>
      <c r="GN266" s="19"/>
      <c r="GO266" s="19"/>
      <c r="GP266" s="19"/>
      <c r="GQ266" s="19"/>
      <c r="GR266" s="19"/>
      <c r="GS266" s="19"/>
      <c r="GT266" s="19"/>
      <c r="GU266" s="19"/>
      <c r="GV266" s="19"/>
      <c r="GW266" s="19"/>
      <c r="GX266" s="19"/>
      <c r="GY266" s="19"/>
      <c r="GZ266" s="19"/>
      <c r="HA266" s="19"/>
      <c r="HB266" s="19"/>
      <c r="HC266" s="19"/>
      <c r="HD266" s="19"/>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c r="JI266" s="19"/>
      <c r="JJ266" s="19"/>
      <c r="JK266" s="19"/>
    </row>
    <row r="267" spans="1:290" s="20" customFormat="1" x14ac:dyDescent="0.2">
      <c r="A267" s="29" t="s">
        <v>121</v>
      </c>
      <c r="B267" s="8" t="s">
        <v>312</v>
      </c>
      <c r="C267" s="16">
        <f>C268</f>
        <v>0</v>
      </c>
      <c r="D267" s="16">
        <f t="shared" ref="D267:K267" si="131">D268</f>
        <v>1185300</v>
      </c>
      <c r="E267" s="16">
        <f t="shared" si="131"/>
        <v>1185300</v>
      </c>
      <c r="F267" s="16">
        <f t="shared" si="131"/>
        <v>0</v>
      </c>
      <c r="G267" s="16">
        <f t="shared" si="131"/>
        <v>1185300</v>
      </c>
      <c r="H267" s="16">
        <f t="shared" si="131"/>
        <v>1185300</v>
      </c>
      <c r="I267" s="16">
        <f t="shared" si="131"/>
        <v>0</v>
      </c>
      <c r="J267" s="16">
        <f t="shared" si="131"/>
        <v>1185300</v>
      </c>
      <c r="K267" s="16">
        <f t="shared" si="131"/>
        <v>1185300</v>
      </c>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c r="EO267" s="19"/>
      <c r="EP267" s="19"/>
      <c r="EQ267" s="19"/>
      <c r="ER267" s="19"/>
      <c r="ES267" s="19"/>
      <c r="ET267" s="19"/>
      <c r="EU267" s="19"/>
      <c r="EV267" s="19"/>
      <c r="EW267" s="19"/>
      <c r="EX267" s="19"/>
      <c r="EY267" s="19"/>
      <c r="EZ267" s="19"/>
      <c r="FA267" s="19"/>
      <c r="FB267" s="19"/>
      <c r="FC267" s="19"/>
      <c r="FD267" s="19"/>
      <c r="FE267" s="19"/>
      <c r="FF267" s="19"/>
      <c r="FG267" s="19"/>
      <c r="FH267" s="19"/>
      <c r="FI267" s="19"/>
      <c r="FJ267" s="19"/>
      <c r="FK267" s="19"/>
      <c r="FL267" s="19"/>
      <c r="FM267" s="19"/>
      <c r="FN267" s="19"/>
      <c r="FO267" s="19"/>
      <c r="FP267" s="19"/>
      <c r="FQ267" s="19"/>
      <c r="FR267" s="19"/>
      <c r="FS267" s="19"/>
      <c r="FT267" s="19"/>
      <c r="FU267" s="19"/>
      <c r="FV267" s="19"/>
      <c r="FW267" s="19"/>
      <c r="FX267" s="19"/>
      <c r="FY267" s="19"/>
      <c r="FZ267" s="19"/>
      <c r="GA267" s="19"/>
      <c r="GB267" s="19"/>
      <c r="GC267" s="19"/>
      <c r="GD267" s="19"/>
      <c r="GE267" s="19"/>
      <c r="GF267" s="19"/>
      <c r="GG267" s="19"/>
      <c r="GH267" s="19"/>
      <c r="GI267" s="19"/>
      <c r="GJ267" s="19"/>
      <c r="GK267" s="19"/>
      <c r="GL267" s="19"/>
      <c r="GM267" s="19"/>
      <c r="GN267" s="19"/>
      <c r="GO267" s="19"/>
      <c r="GP267" s="19"/>
      <c r="GQ267" s="19"/>
      <c r="GR267" s="19"/>
      <c r="GS267" s="19"/>
      <c r="GT267" s="19"/>
      <c r="GU267" s="19"/>
      <c r="GV267" s="19"/>
      <c r="GW267" s="19"/>
      <c r="GX267" s="19"/>
      <c r="GY267" s="19"/>
      <c r="GZ267" s="19"/>
      <c r="HA267" s="19"/>
      <c r="HB267" s="19"/>
      <c r="HC267" s="19"/>
      <c r="HD267" s="19"/>
      <c r="HE267" s="19"/>
      <c r="HF267" s="19"/>
      <c r="HG267" s="19"/>
      <c r="HH267" s="19"/>
      <c r="HI267" s="19"/>
      <c r="HJ267" s="19"/>
      <c r="HK267" s="19"/>
      <c r="HL267" s="19"/>
      <c r="HM267" s="19"/>
      <c r="HN267" s="19"/>
      <c r="HO267" s="19"/>
      <c r="HP267" s="19"/>
      <c r="HQ267" s="19"/>
      <c r="HR267" s="19"/>
      <c r="HS267" s="19"/>
      <c r="HT267" s="19"/>
      <c r="HU267" s="19"/>
      <c r="HV267" s="19"/>
      <c r="HW267" s="19"/>
      <c r="HX267" s="19"/>
      <c r="HY267" s="19"/>
      <c r="HZ267" s="19"/>
      <c r="IA267" s="19"/>
      <c r="IB267" s="19"/>
      <c r="IC267" s="19"/>
      <c r="ID267" s="19"/>
      <c r="IE267" s="19"/>
      <c r="IF267" s="19"/>
      <c r="IG267" s="19"/>
      <c r="IH267" s="19"/>
      <c r="II267" s="19"/>
      <c r="IJ267" s="19"/>
      <c r="IK267" s="19"/>
      <c r="IL267" s="19"/>
      <c r="IM267" s="19"/>
      <c r="IN267" s="19"/>
      <c r="IO267" s="19"/>
      <c r="IP267" s="19"/>
      <c r="IQ267" s="19"/>
      <c r="IR267" s="19"/>
      <c r="IS267" s="19"/>
      <c r="IT267" s="19"/>
      <c r="IU267" s="19"/>
      <c r="IV267" s="19"/>
      <c r="IW267" s="19"/>
      <c r="IX267" s="19"/>
      <c r="IY267" s="19"/>
      <c r="IZ267" s="19"/>
      <c r="JA267" s="19"/>
      <c r="JB267" s="19"/>
      <c r="JC267" s="19"/>
      <c r="JD267" s="19"/>
      <c r="JE267" s="19"/>
      <c r="JF267" s="19"/>
      <c r="JG267" s="19"/>
      <c r="JH267" s="19"/>
      <c r="JI267" s="19"/>
      <c r="JJ267" s="19"/>
      <c r="JK267" s="19"/>
    </row>
    <row r="268" spans="1:290" s="20" customFormat="1" x14ac:dyDescent="0.2">
      <c r="A268" s="9" t="s">
        <v>113</v>
      </c>
      <c r="B268" s="8"/>
      <c r="C268" s="16">
        <v>0</v>
      </c>
      <c r="D268" s="16">
        <v>1185300</v>
      </c>
      <c r="E268" s="16">
        <f>C268+D268</f>
        <v>1185300</v>
      </c>
      <c r="F268" s="16">
        <v>0</v>
      </c>
      <c r="G268" s="16">
        <v>1185300</v>
      </c>
      <c r="H268" s="16">
        <f>F268+G268</f>
        <v>1185300</v>
      </c>
      <c r="I268" s="16">
        <v>0</v>
      </c>
      <c r="J268" s="16">
        <v>1185300</v>
      </c>
      <c r="K268" s="16">
        <f>I268+J268</f>
        <v>1185300</v>
      </c>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c r="EO268" s="19"/>
      <c r="EP268" s="19"/>
      <c r="EQ268" s="19"/>
      <c r="ER268" s="19"/>
      <c r="ES268" s="19"/>
      <c r="ET268" s="19"/>
      <c r="EU268" s="19"/>
      <c r="EV268" s="19"/>
      <c r="EW268" s="19"/>
      <c r="EX268" s="19"/>
      <c r="EY268" s="19"/>
      <c r="EZ268" s="19"/>
      <c r="FA268" s="19"/>
      <c r="FB268" s="19"/>
      <c r="FC268" s="19"/>
      <c r="FD268" s="19"/>
      <c r="FE268" s="19"/>
      <c r="FF268" s="19"/>
      <c r="FG268" s="19"/>
      <c r="FH268" s="19"/>
      <c r="FI268" s="19"/>
      <c r="FJ268" s="19"/>
      <c r="FK268" s="19"/>
      <c r="FL268" s="19"/>
      <c r="FM268" s="19"/>
      <c r="FN268" s="19"/>
      <c r="FO268" s="19"/>
      <c r="FP268" s="19"/>
      <c r="FQ268" s="19"/>
      <c r="FR268" s="19"/>
      <c r="FS268" s="19"/>
      <c r="FT268" s="19"/>
      <c r="FU268" s="19"/>
      <c r="FV268" s="19"/>
      <c r="FW268" s="19"/>
      <c r="FX268" s="19"/>
      <c r="FY268" s="19"/>
      <c r="FZ268" s="19"/>
      <c r="GA268" s="19"/>
      <c r="GB268" s="19"/>
      <c r="GC268" s="19"/>
      <c r="GD268" s="19"/>
      <c r="GE268" s="19"/>
      <c r="GF268" s="19"/>
      <c r="GG268" s="19"/>
      <c r="GH268" s="19"/>
      <c r="GI268" s="19"/>
      <c r="GJ268" s="19"/>
      <c r="GK268" s="19"/>
      <c r="GL268" s="19"/>
      <c r="GM268" s="19"/>
      <c r="GN268" s="19"/>
      <c r="GO268" s="19"/>
      <c r="GP268" s="19"/>
      <c r="GQ268" s="19"/>
      <c r="GR268" s="19"/>
      <c r="GS268" s="19"/>
      <c r="GT268" s="19"/>
      <c r="GU268" s="19"/>
      <c r="GV268" s="19"/>
      <c r="GW268" s="19"/>
      <c r="GX268" s="19"/>
      <c r="GY268" s="19"/>
      <c r="GZ268" s="19"/>
      <c r="HA268" s="19"/>
      <c r="HB268" s="19"/>
      <c r="HC268" s="19"/>
      <c r="HD268" s="19"/>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c r="JI268" s="19"/>
      <c r="JJ268" s="19"/>
      <c r="JK268" s="19"/>
    </row>
    <row r="269" spans="1:290" ht="47.45" customHeight="1" x14ac:dyDescent="0.25">
      <c r="A269" s="5" t="s">
        <v>731</v>
      </c>
      <c r="B269" s="6" t="s">
        <v>31</v>
      </c>
      <c r="C269" s="53">
        <f>C270+C283+C293+C305+C324+C330+C336+C274</f>
        <v>176736400</v>
      </c>
      <c r="D269" s="53">
        <f>D270+D283+D293+D305+D324+D330+D336+D274</f>
        <v>631408257</v>
      </c>
      <c r="E269" s="53">
        <f t="shared" ref="E269:K269" si="132">E270+E283+E293+E305+E324+E330+E336+E274</f>
        <v>808144657</v>
      </c>
      <c r="F269" s="53">
        <f>F270+F283+F293+F305+F324+F330+F336+F274</f>
        <v>347255600</v>
      </c>
      <c r="G269" s="53">
        <f t="shared" si="132"/>
        <v>538230770</v>
      </c>
      <c r="H269" s="53">
        <f t="shared" si="132"/>
        <v>885486370</v>
      </c>
      <c r="I269" s="53">
        <f t="shared" si="132"/>
        <v>299960900</v>
      </c>
      <c r="J269" s="53">
        <f t="shared" si="132"/>
        <v>531655670</v>
      </c>
      <c r="K269" s="53">
        <f t="shared" si="132"/>
        <v>831616570</v>
      </c>
      <c r="L269" s="100">
        <v>623821657</v>
      </c>
      <c r="M269" s="100">
        <v>516921370</v>
      </c>
      <c r="N269" s="100">
        <v>517183470</v>
      </c>
      <c r="O269" s="100"/>
      <c r="P269" s="100"/>
      <c r="Q269" s="100"/>
      <c r="R269" s="100"/>
      <c r="S269" s="100"/>
      <c r="T269" s="100"/>
      <c r="U269" s="100"/>
      <c r="V269" s="100"/>
      <c r="W269" s="100"/>
      <c r="X269" s="100"/>
      <c r="Y269" s="100"/>
      <c r="Z269" s="100"/>
      <c r="AA269" s="100"/>
      <c r="AB269" s="100"/>
      <c r="AC269" s="100"/>
      <c r="AD269" s="100"/>
      <c r="AE269" s="100"/>
      <c r="AF269" s="100"/>
      <c r="JL269" s="3"/>
      <c r="JM269" s="3"/>
      <c r="JN269" s="3"/>
      <c r="JO269" s="3"/>
      <c r="JP269" s="3"/>
      <c r="JQ269" s="3"/>
      <c r="JR269" s="3"/>
      <c r="JS269" s="3"/>
      <c r="JT269" s="3"/>
      <c r="JU269" s="3"/>
      <c r="JV269" s="3"/>
      <c r="JW269" s="3"/>
      <c r="JX269" s="3"/>
      <c r="JY269" s="3"/>
      <c r="JZ269" s="3"/>
      <c r="KA269" s="3"/>
      <c r="KB269" s="3"/>
      <c r="KC269" s="3"/>
      <c r="KD269" s="3"/>
    </row>
    <row r="270" spans="1:290" ht="31.5" x14ac:dyDescent="0.25">
      <c r="A270" s="72" t="s">
        <v>32</v>
      </c>
      <c r="B270" s="78" t="s">
        <v>33</v>
      </c>
      <c r="C270" s="74">
        <f>C271+C277+C280</f>
        <v>426800</v>
      </c>
      <c r="D270" s="74">
        <f t="shared" ref="D270:K270" si="133">D271+D277+D280</f>
        <v>5996200</v>
      </c>
      <c r="E270" s="74">
        <f t="shared" si="133"/>
        <v>6423000</v>
      </c>
      <c r="F270" s="74">
        <f t="shared" si="133"/>
        <v>439600</v>
      </c>
      <c r="G270" s="74">
        <f t="shared" si="133"/>
        <v>5996200</v>
      </c>
      <c r="H270" s="74">
        <f t="shared" si="133"/>
        <v>6435800</v>
      </c>
      <c r="I270" s="74">
        <f t="shared" si="133"/>
        <v>452700</v>
      </c>
      <c r="J270" s="74">
        <f t="shared" si="133"/>
        <v>5996200</v>
      </c>
      <c r="K270" s="74">
        <f t="shared" si="133"/>
        <v>6448900</v>
      </c>
      <c r="L270" s="180">
        <f>D269-L269-D289-D296-D298-D299-D300</f>
        <v>1962600</v>
      </c>
      <c r="M270" s="180">
        <f>G269-M269-G289-G296-G298-G299-G300-G276</f>
        <v>1811000</v>
      </c>
      <c r="N270" s="180">
        <f>J269-N269-J276-J289-J296-J298-J299-J300</f>
        <v>1926500</v>
      </c>
      <c r="JL270" s="3"/>
      <c r="JM270" s="3"/>
      <c r="JN270" s="3"/>
      <c r="JO270" s="3"/>
      <c r="JP270" s="3"/>
      <c r="JQ270" s="3"/>
      <c r="JR270" s="3"/>
      <c r="JS270" s="3"/>
      <c r="JT270" s="3"/>
      <c r="JU270" s="3"/>
      <c r="JV270" s="3"/>
      <c r="JW270" s="3"/>
      <c r="JX270" s="3"/>
      <c r="JY270" s="3"/>
      <c r="JZ270" s="3"/>
      <c r="KA270" s="3"/>
      <c r="KB270" s="3"/>
      <c r="KC270" s="3"/>
      <c r="KD270" s="3"/>
    </row>
    <row r="271" spans="1:290" ht="31.5" x14ac:dyDescent="0.25">
      <c r="A271" s="148" t="s">
        <v>273</v>
      </c>
      <c r="B271" s="149" t="s">
        <v>34</v>
      </c>
      <c r="C271" s="150">
        <f>C272</f>
        <v>0</v>
      </c>
      <c r="D271" s="150">
        <f t="shared" ref="D271:K275" si="134">D272</f>
        <v>0</v>
      </c>
      <c r="E271" s="150">
        <f t="shared" si="134"/>
        <v>0</v>
      </c>
      <c r="F271" s="150">
        <f t="shared" si="134"/>
        <v>0</v>
      </c>
      <c r="G271" s="150">
        <f t="shared" si="134"/>
        <v>0</v>
      </c>
      <c r="H271" s="150">
        <f t="shared" si="134"/>
        <v>0</v>
      </c>
      <c r="I271" s="150">
        <f t="shared" si="134"/>
        <v>0</v>
      </c>
      <c r="J271" s="150">
        <f t="shared" si="134"/>
        <v>0</v>
      </c>
      <c r="K271" s="150">
        <f t="shared" si="134"/>
        <v>0</v>
      </c>
      <c r="JL271" s="3"/>
      <c r="JM271" s="3"/>
      <c r="JN271" s="3"/>
      <c r="JO271" s="3"/>
      <c r="JP271" s="3"/>
      <c r="JQ271" s="3"/>
      <c r="JR271" s="3"/>
      <c r="JS271" s="3"/>
      <c r="JT271" s="3"/>
      <c r="JU271" s="3"/>
      <c r="JV271" s="3"/>
      <c r="JW271" s="3"/>
      <c r="JX271" s="3"/>
      <c r="JY271" s="3"/>
      <c r="JZ271" s="3"/>
      <c r="KA271" s="3"/>
      <c r="KB271" s="3"/>
      <c r="KC271" s="3"/>
      <c r="KD271" s="3"/>
    </row>
    <row r="272" spans="1:290" x14ac:dyDescent="0.25">
      <c r="A272" s="75" t="s">
        <v>244</v>
      </c>
      <c r="B272" s="48" t="s">
        <v>440</v>
      </c>
      <c r="C272" s="51">
        <f>C273</f>
        <v>0</v>
      </c>
      <c r="D272" s="51">
        <f t="shared" si="134"/>
        <v>0</v>
      </c>
      <c r="E272" s="51">
        <f t="shared" si="134"/>
        <v>0</v>
      </c>
      <c r="F272" s="51">
        <f t="shared" si="134"/>
        <v>0</v>
      </c>
      <c r="G272" s="51">
        <f t="shared" si="134"/>
        <v>0</v>
      </c>
      <c r="H272" s="51">
        <f t="shared" si="134"/>
        <v>0</v>
      </c>
      <c r="I272" s="51">
        <f t="shared" si="134"/>
        <v>0</v>
      </c>
      <c r="J272" s="51">
        <f t="shared" si="134"/>
        <v>0</v>
      </c>
      <c r="K272" s="51">
        <f t="shared" si="134"/>
        <v>0</v>
      </c>
      <c r="JL272" s="3"/>
      <c r="JM272" s="3"/>
      <c r="JN272" s="3"/>
      <c r="JO272" s="3"/>
      <c r="JP272" s="3"/>
      <c r="JQ272" s="3"/>
      <c r="JR272" s="3"/>
      <c r="JS272" s="3"/>
      <c r="JT272" s="3"/>
      <c r="JU272" s="3"/>
      <c r="JV272" s="3"/>
      <c r="JW272" s="3"/>
      <c r="JX272" s="3"/>
      <c r="JY272" s="3"/>
      <c r="JZ272" s="3"/>
      <c r="KA272" s="3"/>
      <c r="KB272" s="3"/>
      <c r="KC272" s="3"/>
      <c r="KD272" s="3"/>
    </row>
    <row r="273" spans="1:290" x14ac:dyDescent="0.25">
      <c r="A273" s="47" t="s">
        <v>113</v>
      </c>
      <c r="B273" s="112"/>
      <c r="C273" s="54"/>
      <c r="D273" s="51"/>
      <c r="E273" s="51">
        <f>SUM(C273:D273)</f>
        <v>0</v>
      </c>
      <c r="F273" s="51"/>
      <c r="G273" s="51"/>
      <c r="H273" s="51">
        <f>SUM(F273:G273)</f>
        <v>0</v>
      </c>
      <c r="I273" s="51"/>
      <c r="J273" s="51"/>
      <c r="K273" s="51">
        <f>SUM(I273:J273)</f>
        <v>0</v>
      </c>
      <c r="JL273" s="3"/>
      <c r="JM273" s="3"/>
      <c r="JN273" s="3"/>
      <c r="JO273" s="3"/>
      <c r="JP273" s="3"/>
      <c r="JQ273" s="3"/>
      <c r="JR273" s="3"/>
      <c r="JS273" s="3"/>
      <c r="JT273" s="3"/>
      <c r="JU273" s="3"/>
    </row>
    <row r="274" spans="1:290" x14ac:dyDescent="0.25">
      <c r="A274" s="72" t="s">
        <v>969</v>
      </c>
      <c r="B274" s="171" t="s">
        <v>970</v>
      </c>
      <c r="C274" s="150">
        <f>C275</f>
        <v>0</v>
      </c>
      <c r="D274" s="150">
        <f t="shared" si="134"/>
        <v>0</v>
      </c>
      <c r="E274" s="150">
        <f t="shared" si="134"/>
        <v>0</v>
      </c>
      <c r="F274" s="150">
        <f t="shared" si="134"/>
        <v>263612700</v>
      </c>
      <c r="G274" s="150">
        <f t="shared" si="134"/>
        <v>13874400</v>
      </c>
      <c r="H274" s="150">
        <f t="shared" si="134"/>
        <v>277487100</v>
      </c>
      <c r="I274" s="150">
        <f t="shared" si="134"/>
        <v>215591300</v>
      </c>
      <c r="J274" s="150">
        <f t="shared" si="134"/>
        <v>6921700</v>
      </c>
      <c r="K274" s="150">
        <f t="shared" si="134"/>
        <v>222513000</v>
      </c>
      <c r="JL274" s="3"/>
      <c r="JM274" s="3"/>
      <c r="JN274" s="3"/>
      <c r="JO274" s="3"/>
      <c r="JP274" s="3"/>
      <c r="JQ274" s="3"/>
      <c r="JR274" s="3"/>
      <c r="JS274" s="3"/>
      <c r="JT274" s="3"/>
      <c r="JU274" s="3"/>
    </row>
    <row r="275" spans="1:290" ht="47.25" x14ac:dyDescent="0.25">
      <c r="A275" s="172" t="s">
        <v>971</v>
      </c>
      <c r="B275" s="174" t="s">
        <v>972</v>
      </c>
      <c r="C275" s="51">
        <f>C276</f>
        <v>0</v>
      </c>
      <c r="D275" s="51">
        <f t="shared" si="134"/>
        <v>0</v>
      </c>
      <c r="E275" s="51">
        <f t="shared" si="134"/>
        <v>0</v>
      </c>
      <c r="F275" s="51">
        <f t="shared" si="134"/>
        <v>263612700</v>
      </c>
      <c r="G275" s="51">
        <f t="shared" si="134"/>
        <v>13874400</v>
      </c>
      <c r="H275" s="51">
        <f t="shared" si="134"/>
        <v>277487100</v>
      </c>
      <c r="I275" s="51">
        <f>I276</f>
        <v>215591300</v>
      </c>
      <c r="J275" s="51">
        <f t="shared" si="134"/>
        <v>6921700</v>
      </c>
      <c r="K275" s="51">
        <f t="shared" si="134"/>
        <v>222513000</v>
      </c>
      <c r="JL275" s="3"/>
      <c r="JM275" s="3"/>
      <c r="JN275" s="3"/>
      <c r="JO275" s="3"/>
      <c r="JP275" s="3"/>
      <c r="JQ275" s="3"/>
      <c r="JR275" s="3"/>
      <c r="JS275" s="3"/>
      <c r="JT275" s="3"/>
      <c r="JU275" s="3"/>
    </row>
    <row r="276" spans="1:290" x14ac:dyDescent="0.25">
      <c r="A276" s="47" t="s">
        <v>113</v>
      </c>
      <c r="B276" s="112"/>
      <c r="C276" s="54"/>
      <c r="D276" s="51"/>
      <c r="E276" s="51">
        <f>SUM(C276:D276)</f>
        <v>0</v>
      </c>
      <c r="F276" s="51">
        <v>263612700</v>
      </c>
      <c r="G276" s="51">
        <v>13874400</v>
      </c>
      <c r="H276" s="51">
        <f>SUM(F276:G276)</f>
        <v>277487100</v>
      </c>
      <c r="I276" s="51">
        <f>131510700+84080600</f>
        <v>215591300</v>
      </c>
      <c r="J276" s="51">
        <f>6921700+4425300-4425300</f>
        <v>6921700</v>
      </c>
      <c r="K276" s="51">
        <f>SUM(I276:J276)</f>
        <v>222513000</v>
      </c>
      <c r="JL276" s="3"/>
      <c r="JM276" s="3"/>
      <c r="JN276" s="3"/>
      <c r="JO276" s="3"/>
      <c r="JP276" s="3"/>
      <c r="JQ276" s="3"/>
      <c r="JR276" s="3"/>
      <c r="JS276" s="3"/>
      <c r="JT276" s="3"/>
      <c r="JU276" s="3"/>
    </row>
    <row r="277" spans="1:290" ht="47.25" x14ac:dyDescent="0.25">
      <c r="A277" s="148" t="s">
        <v>274</v>
      </c>
      <c r="B277" s="149" t="s">
        <v>36</v>
      </c>
      <c r="C277" s="167">
        <f>C278</f>
        <v>426800</v>
      </c>
      <c r="D277" s="167">
        <f t="shared" ref="D277:K278" si="135">D278</f>
        <v>0</v>
      </c>
      <c r="E277" s="167">
        <f t="shared" si="135"/>
        <v>426800</v>
      </c>
      <c r="F277" s="167">
        <f t="shared" si="135"/>
        <v>439600</v>
      </c>
      <c r="G277" s="167">
        <f t="shared" si="135"/>
        <v>0</v>
      </c>
      <c r="H277" s="167">
        <f t="shared" si="135"/>
        <v>439600</v>
      </c>
      <c r="I277" s="167">
        <f t="shared" si="135"/>
        <v>452700</v>
      </c>
      <c r="J277" s="167">
        <f t="shared" si="135"/>
        <v>0</v>
      </c>
      <c r="K277" s="167">
        <f t="shared" si="135"/>
        <v>452700</v>
      </c>
      <c r="JL277" s="3"/>
      <c r="JM277" s="3"/>
      <c r="JN277" s="3"/>
      <c r="JO277" s="3"/>
      <c r="JP277" s="3"/>
      <c r="JQ277" s="3"/>
      <c r="JR277" s="3"/>
      <c r="JS277" s="3"/>
      <c r="JT277" s="3"/>
      <c r="JU277" s="3"/>
      <c r="JV277" s="3"/>
      <c r="JW277" s="3"/>
      <c r="JX277" s="3"/>
      <c r="JY277" s="3"/>
      <c r="JZ277" s="3"/>
      <c r="KA277" s="3"/>
      <c r="KB277" s="3"/>
      <c r="KC277" s="3"/>
      <c r="KD277" s="3"/>
    </row>
    <row r="278" spans="1:290" s="80" customFormat="1" ht="47.25" x14ac:dyDescent="0.25">
      <c r="A278" s="75" t="s">
        <v>276</v>
      </c>
      <c r="B278" s="48" t="s">
        <v>275</v>
      </c>
      <c r="C278" s="55">
        <f>C279</f>
        <v>426800</v>
      </c>
      <c r="D278" s="55">
        <f t="shared" si="135"/>
        <v>0</v>
      </c>
      <c r="E278" s="55">
        <f t="shared" si="135"/>
        <v>426800</v>
      </c>
      <c r="F278" s="55">
        <f t="shared" si="135"/>
        <v>439600</v>
      </c>
      <c r="G278" s="55">
        <f t="shared" si="135"/>
        <v>0</v>
      </c>
      <c r="H278" s="55">
        <f t="shared" si="135"/>
        <v>439600</v>
      </c>
      <c r="I278" s="55">
        <f t="shared" si="135"/>
        <v>452700</v>
      </c>
      <c r="J278" s="55">
        <f t="shared" si="135"/>
        <v>0</v>
      </c>
      <c r="K278" s="55">
        <f t="shared" si="135"/>
        <v>452700</v>
      </c>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79"/>
      <c r="BU278" s="79"/>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c r="EN278" s="79"/>
      <c r="EO278" s="79"/>
      <c r="EP278" s="79"/>
      <c r="EQ278" s="79"/>
      <c r="ER278" s="79"/>
      <c r="ES278" s="79"/>
      <c r="ET278" s="79"/>
      <c r="EU278" s="79"/>
      <c r="EV278" s="79"/>
      <c r="EW278" s="79"/>
      <c r="EX278" s="79"/>
      <c r="EY278" s="79"/>
      <c r="EZ278" s="79"/>
      <c r="FA278" s="79"/>
      <c r="FB278" s="79"/>
      <c r="FC278" s="79"/>
      <c r="FD278" s="79"/>
      <c r="FE278" s="79"/>
      <c r="FF278" s="79"/>
      <c r="FG278" s="79"/>
      <c r="FH278" s="79"/>
      <c r="FI278" s="79"/>
      <c r="FJ278" s="79"/>
      <c r="FK278" s="79"/>
      <c r="FL278" s="79"/>
      <c r="FM278" s="79"/>
      <c r="FN278" s="79"/>
      <c r="FO278" s="79"/>
      <c r="FP278" s="79"/>
      <c r="FQ278" s="79"/>
      <c r="FR278" s="79"/>
      <c r="FS278" s="79"/>
      <c r="FT278" s="79"/>
      <c r="FU278" s="79"/>
      <c r="FV278" s="79"/>
      <c r="FW278" s="79"/>
      <c r="FX278" s="79"/>
      <c r="FY278" s="79"/>
      <c r="FZ278" s="79"/>
      <c r="GA278" s="79"/>
      <c r="GB278" s="79"/>
      <c r="GC278" s="79"/>
      <c r="GD278" s="79"/>
      <c r="GE278" s="79"/>
      <c r="GF278" s="79"/>
      <c r="GG278" s="79"/>
      <c r="GH278" s="79"/>
      <c r="GI278" s="79"/>
      <c r="GJ278" s="79"/>
      <c r="GK278" s="79"/>
      <c r="GL278" s="79"/>
      <c r="GM278" s="79"/>
      <c r="GN278" s="79"/>
      <c r="GO278" s="79"/>
      <c r="GP278" s="79"/>
      <c r="GQ278" s="79"/>
      <c r="GR278" s="79"/>
      <c r="GS278" s="79"/>
      <c r="GT278" s="79"/>
      <c r="GU278" s="79"/>
      <c r="GV278" s="79"/>
      <c r="GW278" s="79"/>
      <c r="GX278" s="79"/>
      <c r="GY278" s="79"/>
      <c r="GZ278" s="79"/>
      <c r="HA278" s="79"/>
      <c r="HB278" s="79"/>
      <c r="HC278" s="79"/>
      <c r="HD278" s="79"/>
      <c r="HE278" s="79"/>
      <c r="HF278" s="79"/>
      <c r="HG278" s="79"/>
      <c r="HH278" s="79"/>
      <c r="HI278" s="79"/>
      <c r="HJ278" s="79"/>
      <c r="HK278" s="79"/>
      <c r="HL278" s="79"/>
      <c r="HM278" s="79"/>
      <c r="HN278" s="79"/>
      <c r="HO278" s="79"/>
      <c r="HP278" s="79"/>
      <c r="HQ278" s="79"/>
      <c r="HR278" s="79"/>
      <c r="HS278" s="79"/>
      <c r="HT278" s="79"/>
      <c r="HU278" s="79"/>
      <c r="HV278" s="79"/>
      <c r="HW278" s="79"/>
      <c r="HX278" s="79"/>
      <c r="HY278" s="79"/>
      <c r="HZ278" s="79"/>
      <c r="IA278" s="79"/>
      <c r="IB278" s="79"/>
      <c r="IC278" s="79"/>
      <c r="ID278" s="79"/>
      <c r="IE278" s="79"/>
      <c r="IF278" s="79"/>
      <c r="IG278" s="79"/>
      <c r="IH278" s="79"/>
      <c r="II278" s="79"/>
      <c r="IJ278" s="79"/>
      <c r="IK278" s="79"/>
      <c r="IL278" s="79"/>
      <c r="IM278" s="79"/>
      <c r="IN278" s="79"/>
      <c r="IO278" s="79"/>
      <c r="IP278" s="79"/>
      <c r="IQ278" s="79"/>
      <c r="IR278" s="79"/>
      <c r="IS278" s="79"/>
      <c r="IT278" s="79"/>
      <c r="IU278" s="79"/>
      <c r="IV278" s="79"/>
      <c r="IW278" s="79"/>
      <c r="IX278" s="79"/>
      <c r="IY278" s="79"/>
      <c r="IZ278" s="79"/>
      <c r="JA278" s="79"/>
      <c r="JB278" s="79"/>
      <c r="JC278" s="79"/>
      <c r="JD278" s="79"/>
      <c r="JE278" s="79"/>
      <c r="JF278" s="79"/>
      <c r="JG278" s="79"/>
      <c r="JH278" s="79"/>
      <c r="JI278" s="79"/>
      <c r="JJ278" s="79"/>
      <c r="JK278" s="79"/>
      <c r="JL278" s="79"/>
      <c r="JM278" s="79"/>
      <c r="JN278" s="79"/>
      <c r="JO278" s="79"/>
      <c r="JP278" s="79"/>
      <c r="JQ278" s="79"/>
      <c r="JR278" s="79"/>
      <c r="JS278" s="79"/>
      <c r="JT278" s="79"/>
      <c r="JU278" s="79"/>
      <c r="JV278" s="79"/>
      <c r="JW278" s="79"/>
      <c r="JX278" s="79"/>
      <c r="JY278" s="79"/>
      <c r="JZ278" s="79"/>
      <c r="KA278" s="79"/>
      <c r="KB278" s="79"/>
      <c r="KC278" s="79"/>
      <c r="KD278" s="79"/>
    </row>
    <row r="279" spans="1:290" s="24" customFormat="1" x14ac:dyDescent="0.25">
      <c r="A279" s="47" t="s">
        <v>28</v>
      </c>
      <c r="B279" s="133"/>
      <c r="C279" s="132">
        <f>424200+2600</f>
        <v>426800</v>
      </c>
      <c r="D279" s="54"/>
      <c r="E279" s="51">
        <f>SUM(C279:D279)</f>
        <v>426800</v>
      </c>
      <c r="F279" s="132">
        <f>437000+2600</f>
        <v>439600</v>
      </c>
      <c r="G279" s="54"/>
      <c r="H279" s="51">
        <f>SUM(F279:G279)</f>
        <v>439600</v>
      </c>
      <c r="I279" s="132">
        <f>450100+2600</f>
        <v>452700</v>
      </c>
      <c r="J279" s="54"/>
      <c r="K279" s="51">
        <f>SUM(I279:J279)</f>
        <v>452700</v>
      </c>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c r="ED279" s="23"/>
      <c r="EE279" s="23"/>
      <c r="EF279" s="23"/>
      <c r="EG279" s="23"/>
      <c r="EH279" s="23"/>
      <c r="EI279" s="23"/>
      <c r="EJ279" s="23"/>
      <c r="EK279" s="23"/>
      <c r="EL279" s="23"/>
      <c r="EM279" s="23"/>
      <c r="EN279" s="23"/>
      <c r="EO279" s="23"/>
      <c r="EP279" s="23"/>
      <c r="EQ279" s="23"/>
      <c r="ER279" s="23"/>
      <c r="ES279" s="23"/>
      <c r="ET279" s="23"/>
      <c r="EU279" s="23"/>
      <c r="EV279" s="23"/>
      <c r="EW279" s="23"/>
      <c r="EX279" s="23"/>
      <c r="EY279" s="23"/>
      <c r="EZ279" s="23"/>
      <c r="FA279" s="23"/>
      <c r="FB279" s="23"/>
      <c r="FC279" s="23"/>
      <c r="FD279" s="23"/>
      <c r="FE279" s="23"/>
      <c r="FF279" s="23"/>
      <c r="FG279" s="23"/>
      <c r="FH279" s="23"/>
      <c r="FI279" s="23"/>
      <c r="FJ279" s="23"/>
      <c r="FK279" s="23"/>
      <c r="FL279" s="23"/>
      <c r="FM279" s="23"/>
      <c r="FN279" s="23"/>
      <c r="FO279" s="23"/>
      <c r="FP279" s="23"/>
      <c r="FQ279" s="23"/>
      <c r="FR279" s="23"/>
      <c r="FS279" s="23"/>
      <c r="FT279" s="23"/>
      <c r="FU279" s="23"/>
      <c r="FV279" s="23"/>
      <c r="FW279" s="23"/>
      <c r="FX279" s="23"/>
      <c r="FY279" s="23"/>
      <c r="FZ279" s="23"/>
      <c r="GA279" s="23"/>
      <c r="GB279" s="23"/>
      <c r="GC279" s="23"/>
      <c r="GD279" s="23"/>
      <c r="GE279" s="23"/>
      <c r="GF279" s="23"/>
      <c r="GG279" s="23"/>
      <c r="GH279" s="23"/>
      <c r="GI279" s="23"/>
      <c r="GJ279" s="23"/>
      <c r="GK279" s="23"/>
      <c r="GL279" s="23"/>
      <c r="GM279" s="23"/>
      <c r="GN279" s="23"/>
      <c r="GO279" s="23"/>
      <c r="GP279" s="23"/>
      <c r="GQ279" s="23"/>
      <c r="GR279" s="23"/>
      <c r="GS279" s="23"/>
      <c r="GT279" s="23"/>
      <c r="GU279" s="23"/>
      <c r="GV279" s="23"/>
      <c r="GW279" s="23"/>
      <c r="GX279" s="23"/>
      <c r="GY279" s="23"/>
      <c r="GZ279" s="23"/>
      <c r="HA279" s="23"/>
      <c r="HB279" s="23"/>
      <c r="HC279" s="23"/>
      <c r="HD279" s="23"/>
      <c r="HE279" s="23"/>
      <c r="HF279" s="23"/>
      <c r="HG279" s="23"/>
      <c r="HH279" s="23"/>
      <c r="HI279" s="23"/>
      <c r="HJ279" s="23"/>
      <c r="HK279" s="23"/>
      <c r="HL279" s="23"/>
      <c r="HM279" s="23"/>
      <c r="HN279" s="23"/>
      <c r="HO279" s="23"/>
      <c r="HP279" s="23"/>
      <c r="HQ279" s="23"/>
      <c r="HR279" s="23"/>
      <c r="HS279" s="23"/>
      <c r="HT279" s="23"/>
      <c r="HU279" s="23"/>
      <c r="HV279" s="23"/>
      <c r="HW279" s="23"/>
      <c r="HX279" s="23"/>
      <c r="HY279" s="23"/>
      <c r="HZ279" s="23"/>
      <c r="IA279" s="23"/>
      <c r="IB279" s="23"/>
      <c r="IC279" s="23"/>
      <c r="ID279" s="23"/>
      <c r="IE279" s="23"/>
      <c r="IF279" s="23"/>
      <c r="IG279" s="23"/>
      <c r="IH279" s="23"/>
      <c r="II279" s="23"/>
      <c r="IJ279" s="23"/>
      <c r="IK279" s="23"/>
      <c r="IL279" s="23"/>
      <c r="IM279" s="23"/>
      <c r="IN279" s="23"/>
      <c r="IO279" s="23"/>
      <c r="IP279" s="23"/>
      <c r="IQ279" s="23"/>
      <c r="IR279" s="23"/>
      <c r="IS279" s="23"/>
      <c r="IT279" s="23"/>
      <c r="IU279" s="23"/>
      <c r="IV279" s="23"/>
      <c r="IW279" s="23"/>
      <c r="IX279" s="23"/>
      <c r="IY279" s="23"/>
      <c r="IZ279" s="23"/>
      <c r="JA279" s="23"/>
      <c r="JB279" s="23"/>
      <c r="JC279" s="23"/>
      <c r="JD279" s="23"/>
      <c r="JE279" s="23"/>
      <c r="JF279" s="23"/>
      <c r="JG279" s="23"/>
      <c r="JH279" s="23"/>
      <c r="JI279" s="23"/>
      <c r="JJ279" s="23"/>
      <c r="JK279" s="23"/>
      <c r="JL279" s="23"/>
      <c r="JM279" s="23"/>
      <c r="JN279" s="23"/>
      <c r="JO279" s="23"/>
      <c r="JP279" s="23"/>
      <c r="JQ279" s="23"/>
      <c r="JR279" s="23"/>
      <c r="JS279" s="23"/>
      <c r="JT279" s="23"/>
      <c r="JU279" s="23"/>
      <c r="JV279" s="23"/>
      <c r="JW279" s="23"/>
      <c r="JX279" s="23"/>
      <c r="JY279" s="23"/>
      <c r="JZ279" s="23"/>
      <c r="KA279" s="23"/>
      <c r="KB279" s="23"/>
      <c r="KC279" s="23"/>
      <c r="KD279" s="23"/>
    </row>
    <row r="280" spans="1:290" s="80" customFormat="1" ht="31.5" x14ac:dyDescent="0.25">
      <c r="A280" s="148" t="s">
        <v>37</v>
      </c>
      <c r="B280" s="168" t="s">
        <v>38</v>
      </c>
      <c r="C280" s="150">
        <f>C281</f>
        <v>0</v>
      </c>
      <c r="D280" s="150">
        <f t="shared" ref="D280:K281" si="136">D281</f>
        <v>5996200</v>
      </c>
      <c r="E280" s="150">
        <f t="shared" si="136"/>
        <v>5996200</v>
      </c>
      <c r="F280" s="150">
        <f t="shared" si="136"/>
        <v>0</v>
      </c>
      <c r="G280" s="150">
        <f t="shared" si="136"/>
        <v>5996200</v>
      </c>
      <c r="H280" s="150">
        <f t="shared" si="136"/>
        <v>5996200</v>
      </c>
      <c r="I280" s="150">
        <f t="shared" si="136"/>
        <v>0</v>
      </c>
      <c r="J280" s="150">
        <f t="shared" si="136"/>
        <v>5996200</v>
      </c>
      <c r="K280" s="150">
        <f t="shared" si="136"/>
        <v>5996200</v>
      </c>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79"/>
      <c r="BU280" s="79"/>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79"/>
      <c r="DJ280" s="79"/>
      <c r="DK280" s="79"/>
      <c r="DL280" s="79"/>
      <c r="DM280" s="79"/>
      <c r="DN280" s="79"/>
      <c r="DO280" s="79"/>
      <c r="DP280" s="79"/>
      <c r="DQ280" s="79"/>
      <c r="DR280" s="79"/>
      <c r="DS280" s="79"/>
      <c r="DT280" s="79"/>
      <c r="DU280" s="79"/>
      <c r="DV280" s="79"/>
      <c r="DW280" s="79"/>
      <c r="DX280" s="79"/>
      <c r="DY280" s="79"/>
      <c r="DZ280" s="79"/>
      <c r="EA280" s="79"/>
      <c r="EB280" s="79"/>
      <c r="EC280" s="79"/>
      <c r="ED280" s="79"/>
      <c r="EE280" s="79"/>
      <c r="EF280" s="79"/>
      <c r="EG280" s="79"/>
      <c r="EH280" s="79"/>
      <c r="EI280" s="79"/>
      <c r="EJ280" s="79"/>
      <c r="EK280" s="79"/>
      <c r="EL280" s="79"/>
      <c r="EM280" s="79"/>
      <c r="EN280" s="79"/>
      <c r="EO280" s="79"/>
      <c r="EP280" s="79"/>
      <c r="EQ280" s="79"/>
      <c r="ER280" s="79"/>
      <c r="ES280" s="79"/>
      <c r="ET280" s="79"/>
      <c r="EU280" s="79"/>
      <c r="EV280" s="79"/>
      <c r="EW280" s="79"/>
      <c r="EX280" s="79"/>
      <c r="EY280" s="79"/>
      <c r="EZ280" s="79"/>
      <c r="FA280" s="79"/>
      <c r="FB280" s="79"/>
      <c r="FC280" s="79"/>
      <c r="FD280" s="79"/>
      <c r="FE280" s="79"/>
      <c r="FF280" s="79"/>
      <c r="FG280" s="79"/>
      <c r="FH280" s="79"/>
      <c r="FI280" s="79"/>
      <c r="FJ280" s="79"/>
      <c r="FK280" s="79"/>
      <c r="FL280" s="79"/>
      <c r="FM280" s="79"/>
      <c r="FN280" s="79"/>
      <c r="FO280" s="79"/>
      <c r="FP280" s="79"/>
      <c r="FQ280" s="79"/>
      <c r="FR280" s="79"/>
      <c r="FS280" s="79"/>
      <c r="FT280" s="79"/>
      <c r="FU280" s="79"/>
      <c r="FV280" s="79"/>
      <c r="FW280" s="79"/>
      <c r="FX280" s="79"/>
      <c r="FY280" s="79"/>
      <c r="FZ280" s="79"/>
      <c r="GA280" s="79"/>
      <c r="GB280" s="79"/>
      <c r="GC280" s="79"/>
      <c r="GD280" s="79"/>
      <c r="GE280" s="79"/>
      <c r="GF280" s="79"/>
      <c r="GG280" s="79"/>
      <c r="GH280" s="79"/>
      <c r="GI280" s="79"/>
      <c r="GJ280" s="79"/>
      <c r="GK280" s="79"/>
      <c r="GL280" s="79"/>
      <c r="GM280" s="79"/>
      <c r="GN280" s="79"/>
      <c r="GO280" s="79"/>
      <c r="GP280" s="79"/>
      <c r="GQ280" s="79"/>
      <c r="GR280" s="79"/>
      <c r="GS280" s="79"/>
      <c r="GT280" s="79"/>
      <c r="GU280" s="79"/>
      <c r="GV280" s="79"/>
      <c r="GW280" s="79"/>
      <c r="GX280" s="79"/>
      <c r="GY280" s="79"/>
      <c r="GZ280" s="79"/>
      <c r="HA280" s="79"/>
      <c r="HB280" s="79"/>
      <c r="HC280" s="79"/>
      <c r="HD280" s="79"/>
      <c r="HE280" s="79"/>
      <c r="HF280" s="79"/>
      <c r="HG280" s="79"/>
      <c r="HH280" s="79"/>
      <c r="HI280" s="79"/>
      <c r="HJ280" s="79"/>
      <c r="HK280" s="79"/>
      <c r="HL280" s="79"/>
      <c r="HM280" s="79"/>
      <c r="HN280" s="79"/>
      <c r="HO280" s="79"/>
      <c r="HP280" s="79"/>
      <c r="HQ280" s="79"/>
      <c r="HR280" s="79"/>
      <c r="HS280" s="79"/>
      <c r="HT280" s="79"/>
      <c r="HU280" s="79"/>
      <c r="HV280" s="79"/>
      <c r="HW280" s="79"/>
      <c r="HX280" s="79"/>
      <c r="HY280" s="79"/>
      <c r="HZ280" s="79"/>
      <c r="IA280" s="79"/>
      <c r="IB280" s="79"/>
      <c r="IC280" s="79"/>
      <c r="ID280" s="79"/>
      <c r="IE280" s="79"/>
      <c r="IF280" s="79"/>
      <c r="IG280" s="79"/>
      <c r="IH280" s="79"/>
      <c r="II280" s="79"/>
      <c r="IJ280" s="79"/>
      <c r="IK280" s="79"/>
      <c r="IL280" s="79"/>
      <c r="IM280" s="79"/>
      <c r="IN280" s="79"/>
      <c r="IO280" s="79"/>
      <c r="IP280" s="79"/>
      <c r="IQ280" s="79"/>
      <c r="IR280" s="79"/>
      <c r="IS280" s="79"/>
      <c r="IT280" s="79"/>
      <c r="IU280" s="79"/>
      <c r="IV280" s="79"/>
      <c r="IW280" s="79"/>
      <c r="IX280" s="79"/>
      <c r="IY280" s="79"/>
      <c r="IZ280" s="79"/>
      <c r="JA280" s="79"/>
      <c r="JB280" s="79"/>
      <c r="JC280" s="79"/>
      <c r="JD280" s="79"/>
      <c r="JE280" s="79"/>
      <c r="JF280" s="79"/>
      <c r="JG280" s="79"/>
      <c r="JH280" s="79"/>
      <c r="JI280" s="79"/>
      <c r="JJ280" s="79"/>
      <c r="JK280" s="79"/>
      <c r="JL280" s="79"/>
      <c r="JM280" s="79"/>
      <c r="JN280" s="79"/>
      <c r="JO280" s="79"/>
      <c r="JP280" s="79"/>
      <c r="JQ280" s="79"/>
      <c r="JR280" s="79"/>
      <c r="JS280" s="79"/>
      <c r="JT280" s="79"/>
      <c r="JU280" s="79"/>
      <c r="JV280" s="79"/>
      <c r="JW280" s="79"/>
      <c r="JX280" s="79"/>
      <c r="JY280" s="79"/>
      <c r="JZ280" s="79"/>
      <c r="KA280" s="79"/>
      <c r="KB280" s="79"/>
      <c r="KC280" s="79"/>
      <c r="KD280" s="79"/>
    </row>
    <row r="281" spans="1:290" s="80" customFormat="1" x14ac:dyDescent="0.25">
      <c r="A281" s="75" t="s">
        <v>237</v>
      </c>
      <c r="B281" s="134" t="s">
        <v>277</v>
      </c>
      <c r="C281" s="51">
        <f>C282</f>
        <v>0</v>
      </c>
      <c r="D281" s="51">
        <f t="shared" si="136"/>
        <v>5996200</v>
      </c>
      <c r="E281" s="51">
        <f t="shared" si="136"/>
        <v>5996200</v>
      </c>
      <c r="F281" s="51">
        <f t="shared" si="136"/>
        <v>0</v>
      </c>
      <c r="G281" s="51">
        <f t="shared" si="136"/>
        <v>5996200</v>
      </c>
      <c r="H281" s="51">
        <f t="shared" si="136"/>
        <v>5996200</v>
      </c>
      <c r="I281" s="51">
        <f t="shared" si="136"/>
        <v>0</v>
      </c>
      <c r="J281" s="51">
        <f t="shared" si="136"/>
        <v>5996200</v>
      </c>
      <c r="K281" s="51">
        <f t="shared" si="136"/>
        <v>5996200</v>
      </c>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79"/>
      <c r="BU281" s="79"/>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79"/>
      <c r="DJ281" s="79"/>
      <c r="DK281" s="79"/>
      <c r="DL281" s="79"/>
      <c r="DM281" s="79"/>
      <c r="DN281" s="79"/>
      <c r="DO281" s="79"/>
      <c r="DP281" s="79"/>
      <c r="DQ281" s="79"/>
      <c r="DR281" s="79"/>
      <c r="DS281" s="79"/>
      <c r="DT281" s="79"/>
      <c r="DU281" s="79"/>
      <c r="DV281" s="79"/>
      <c r="DW281" s="79"/>
      <c r="DX281" s="79"/>
      <c r="DY281" s="79"/>
      <c r="DZ281" s="79"/>
      <c r="EA281" s="79"/>
      <c r="EB281" s="79"/>
      <c r="EC281" s="79"/>
      <c r="ED281" s="79"/>
      <c r="EE281" s="79"/>
      <c r="EF281" s="79"/>
      <c r="EG281" s="79"/>
      <c r="EH281" s="79"/>
      <c r="EI281" s="79"/>
      <c r="EJ281" s="79"/>
      <c r="EK281" s="79"/>
      <c r="EL281" s="79"/>
      <c r="EM281" s="79"/>
      <c r="EN281" s="79"/>
      <c r="EO281" s="79"/>
      <c r="EP281" s="79"/>
      <c r="EQ281" s="79"/>
      <c r="ER281" s="79"/>
      <c r="ES281" s="79"/>
      <c r="ET281" s="79"/>
      <c r="EU281" s="79"/>
      <c r="EV281" s="79"/>
      <c r="EW281" s="79"/>
      <c r="EX281" s="79"/>
      <c r="EY281" s="79"/>
      <c r="EZ281" s="79"/>
      <c r="FA281" s="79"/>
      <c r="FB281" s="79"/>
      <c r="FC281" s="79"/>
      <c r="FD281" s="79"/>
      <c r="FE281" s="79"/>
      <c r="FF281" s="79"/>
      <c r="FG281" s="79"/>
      <c r="FH281" s="79"/>
      <c r="FI281" s="79"/>
      <c r="FJ281" s="79"/>
      <c r="FK281" s="79"/>
      <c r="FL281" s="79"/>
      <c r="FM281" s="79"/>
      <c r="FN281" s="79"/>
      <c r="FO281" s="79"/>
      <c r="FP281" s="79"/>
      <c r="FQ281" s="79"/>
      <c r="FR281" s="79"/>
      <c r="FS281" s="79"/>
      <c r="FT281" s="79"/>
      <c r="FU281" s="79"/>
      <c r="FV281" s="79"/>
      <c r="FW281" s="79"/>
      <c r="FX281" s="79"/>
      <c r="FY281" s="79"/>
      <c r="FZ281" s="79"/>
      <c r="GA281" s="79"/>
      <c r="GB281" s="79"/>
      <c r="GC281" s="79"/>
      <c r="GD281" s="79"/>
      <c r="GE281" s="79"/>
      <c r="GF281" s="79"/>
      <c r="GG281" s="79"/>
      <c r="GH281" s="79"/>
      <c r="GI281" s="79"/>
      <c r="GJ281" s="79"/>
      <c r="GK281" s="79"/>
      <c r="GL281" s="79"/>
      <c r="GM281" s="79"/>
      <c r="GN281" s="79"/>
      <c r="GO281" s="79"/>
      <c r="GP281" s="79"/>
      <c r="GQ281" s="79"/>
      <c r="GR281" s="79"/>
      <c r="GS281" s="79"/>
      <c r="GT281" s="79"/>
      <c r="GU281" s="79"/>
      <c r="GV281" s="79"/>
      <c r="GW281" s="79"/>
      <c r="GX281" s="79"/>
      <c r="GY281" s="79"/>
      <c r="GZ281" s="79"/>
      <c r="HA281" s="79"/>
      <c r="HB281" s="79"/>
      <c r="HC281" s="79"/>
      <c r="HD281" s="79"/>
      <c r="HE281" s="79"/>
      <c r="HF281" s="79"/>
      <c r="HG281" s="79"/>
      <c r="HH281" s="79"/>
      <c r="HI281" s="79"/>
      <c r="HJ281" s="79"/>
      <c r="HK281" s="79"/>
      <c r="HL281" s="79"/>
      <c r="HM281" s="79"/>
      <c r="HN281" s="79"/>
      <c r="HO281" s="79"/>
      <c r="HP281" s="79"/>
      <c r="HQ281" s="79"/>
      <c r="HR281" s="79"/>
      <c r="HS281" s="79"/>
      <c r="HT281" s="79"/>
      <c r="HU281" s="79"/>
      <c r="HV281" s="79"/>
      <c r="HW281" s="79"/>
      <c r="HX281" s="79"/>
      <c r="HY281" s="79"/>
      <c r="HZ281" s="79"/>
      <c r="IA281" s="79"/>
      <c r="IB281" s="79"/>
      <c r="IC281" s="79"/>
      <c r="ID281" s="79"/>
      <c r="IE281" s="79"/>
      <c r="IF281" s="79"/>
      <c r="IG281" s="79"/>
      <c r="IH281" s="79"/>
      <c r="II281" s="79"/>
      <c r="IJ281" s="79"/>
      <c r="IK281" s="79"/>
      <c r="IL281" s="79"/>
      <c r="IM281" s="79"/>
      <c r="IN281" s="79"/>
      <c r="IO281" s="79"/>
      <c r="IP281" s="79"/>
      <c r="IQ281" s="79"/>
      <c r="IR281" s="79"/>
      <c r="IS281" s="79"/>
      <c r="IT281" s="79"/>
      <c r="IU281" s="79"/>
      <c r="IV281" s="79"/>
      <c r="IW281" s="79"/>
      <c r="IX281" s="79"/>
      <c r="IY281" s="79"/>
      <c r="IZ281" s="79"/>
      <c r="JA281" s="79"/>
      <c r="JB281" s="79"/>
      <c r="JC281" s="79"/>
      <c r="JD281" s="79"/>
      <c r="JE281" s="79"/>
      <c r="JF281" s="79"/>
      <c r="JG281" s="79"/>
      <c r="JH281" s="79"/>
      <c r="JI281" s="79"/>
      <c r="JJ281" s="79"/>
      <c r="JK281" s="79"/>
      <c r="JL281" s="79"/>
      <c r="JM281" s="79"/>
      <c r="JN281" s="79"/>
      <c r="JO281" s="79"/>
      <c r="JP281" s="79"/>
      <c r="JQ281" s="79"/>
      <c r="JR281" s="79"/>
      <c r="JS281" s="79"/>
      <c r="JT281" s="79"/>
      <c r="JU281" s="79"/>
      <c r="JV281" s="79"/>
      <c r="JW281" s="79"/>
      <c r="JX281" s="79"/>
      <c r="JY281" s="79"/>
      <c r="JZ281" s="79"/>
      <c r="KA281" s="79"/>
      <c r="KB281" s="79"/>
      <c r="KC281" s="79"/>
      <c r="KD281" s="79"/>
    </row>
    <row r="282" spans="1:290" s="24" customFormat="1" x14ac:dyDescent="0.25">
      <c r="A282" s="47" t="s">
        <v>28</v>
      </c>
      <c r="B282" s="133"/>
      <c r="C282" s="54"/>
      <c r="D282" s="132">
        <v>5996200</v>
      </c>
      <c r="E282" s="51">
        <f>SUM(C282:D282)</f>
        <v>5996200</v>
      </c>
      <c r="F282" s="132"/>
      <c r="G282" s="132">
        <v>5996200</v>
      </c>
      <c r="H282" s="51">
        <f>SUM(F282:G282)</f>
        <v>5996200</v>
      </c>
      <c r="I282" s="132"/>
      <c r="J282" s="132">
        <v>5996200</v>
      </c>
      <c r="K282" s="51">
        <f>SUM(I282:J282)</f>
        <v>5996200</v>
      </c>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c r="ED282" s="23"/>
      <c r="EE282" s="23"/>
      <c r="EF282" s="23"/>
      <c r="EG282" s="23"/>
      <c r="EH282" s="23"/>
      <c r="EI282" s="23"/>
      <c r="EJ282" s="23"/>
      <c r="EK282" s="23"/>
      <c r="EL282" s="23"/>
      <c r="EM282" s="23"/>
      <c r="EN282" s="23"/>
      <c r="EO282" s="23"/>
      <c r="EP282" s="23"/>
      <c r="EQ282" s="23"/>
      <c r="ER282" s="23"/>
      <c r="ES282" s="23"/>
      <c r="ET282" s="23"/>
      <c r="EU282" s="23"/>
      <c r="EV282" s="23"/>
      <c r="EW282" s="23"/>
      <c r="EX282" s="23"/>
      <c r="EY282" s="23"/>
      <c r="EZ282" s="23"/>
      <c r="FA282" s="23"/>
      <c r="FB282" s="23"/>
      <c r="FC282" s="23"/>
      <c r="FD282" s="23"/>
      <c r="FE282" s="23"/>
      <c r="FF282" s="23"/>
      <c r="FG282" s="23"/>
      <c r="FH282" s="23"/>
      <c r="FI282" s="23"/>
      <c r="FJ282" s="23"/>
      <c r="FK282" s="23"/>
      <c r="FL282" s="23"/>
      <c r="FM282" s="23"/>
      <c r="FN282" s="23"/>
      <c r="FO282" s="23"/>
      <c r="FP282" s="23"/>
      <c r="FQ282" s="23"/>
      <c r="FR282" s="23"/>
      <c r="FS282" s="23"/>
      <c r="FT282" s="23"/>
      <c r="FU282" s="23"/>
      <c r="FV282" s="23"/>
      <c r="FW282" s="23"/>
      <c r="FX282" s="23"/>
      <c r="FY282" s="23"/>
      <c r="FZ282" s="23"/>
      <c r="GA282" s="23"/>
      <c r="GB282" s="23"/>
      <c r="GC282" s="23"/>
      <c r="GD282" s="23"/>
      <c r="GE282" s="23"/>
      <c r="GF282" s="23"/>
      <c r="GG282" s="23"/>
      <c r="GH282" s="23"/>
      <c r="GI282" s="23"/>
      <c r="GJ282" s="23"/>
      <c r="GK282" s="23"/>
      <c r="GL282" s="23"/>
      <c r="GM282" s="23"/>
      <c r="GN282" s="23"/>
      <c r="GO282" s="23"/>
      <c r="GP282" s="23"/>
      <c r="GQ282" s="23"/>
      <c r="GR282" s="23"/>
      <c r="GS282" s="23"/>
      <c r="GT282" s="23"/>
      <c r="GU282" s="23"/>
      <c r="GV282" s="23"/>
      <c r="GW282" s="23"/>
      <c r="GX282" s="23"/>
      <c r="GY282" s="23"/>
      <c r="GZ282" s="23"/>
      <c r="HA282" s="23"/>
      <c r="HB282" s="23"/>
      <c r="HC282" s="23"/>
      <c r="HD282" s="23"/>
      <c r="HE282" s="23"/>
      <c r="HF282" s="23"/>
      <c r="HG282" s="23"/>
      <c r="HH282" s="23"/>
      <c r="HI282" s="23"/>
      <c r="HJ282" s="23"/>
      <c r="HK282" s="23"/>
      <c r="HL282" s="23"/>
      <c r="HM282" s="23"/>
      <c r="HN282" s="23"/>
      <c r="HO282" s="23"/>
      <c r="HP282" s="23"/>
      <c r="HQ282" s="23"/>
      <c r="HR282" s="23"/>
      <c r="HS282" s="23"/>
      <c r="HT282" s="23"/>
      <c r="HU282" s="23"/>
      <c r="HV282" s="23"/>
      <c r="HW282" s="23"/>
      <c r="HX282" s="23"/>
      <c r="HY282" s="23"/>
      <c r="HZ282" s="23"/>
      <c r="IA282" s="23"/>
      <c r="IB282" s="23"/>
      <c r="IC282" s="23"/>
      <c r="ID282" s="23"/>
      <c r="IE282" s="23"/>
      <c r="IF282" s="23"/>
      <c r="IG282" s="23"/>
      <c r="IH282" s="23"/>
      <c r="II282" s="23"/>
      <c r="IJ282" s="23"/>
      <c r="IK282" s="23"/>
      <c r="IL282" s="23"/>
      <c r="IM282" s="23"/>
      <c r="IN282" s="23"/>
      <c r="IO282" s="23"/>
      <c r="IP282" s="23"/>
      <c r="IQ282" s="23"/>
      <c r="IR282" s="23"/>
      <c r="IS282" s="23"/>
      <c r="IT282" s="23"/>
      <c r="IU282" s="23"/>
      <c r="IV282" s="23"/>
      <c r="IW282" s="23"/>
      <c r="IX282" s="23"/>
      <c r="IY282" s="23"/>
      <c r="IZ282" s="23"/>
      <c r="JA282" s="23"/>
      <c r="JB282" s="23"/>
      <c r="JC282" s="23"/>
      <c r="JD282" s="23"/>
      <c r="JE282" s="23"/>
      <c r="JF282" s="23"/>
      <c r="JG282" s="23"/>
      <c r="JH282" s="23"/>
      <c r="JI282" s="23"/>
      <c r="JJ282" s="23"/>
      <c r="JK282" s="23"/>
      <c r="JL282" s="23"/>
      <c r="JM282" s="23"/>
      <c r="JN282" s="23"/>
      <c r="JO282" s="23"/>
      <c r="JP282" s="23"/>
      <c r="JQ282" s="23"/>
      <c r="JR282" s="23"/>
      <c r="JS282" s="23"/>
      <c r="JT282" s="23"/>
      <c r="JU282" s="23"/>
      <c r="JV282" s="23"/>
      <c r="JW282" s="23"/>
      <c r="JX282" s="23"/>
      <c r="JY282" s="23"/>
      <c r="JZ282" s="23"/>
      <c r="KA282" s="23"/>
      <c r="KB282" s="23"/>
      <c r="KC282" s="23"/>
      <c r="KD282" s="23"/>
    </row>
    <row r="283" spans="1:290" s="26" customFormat="1" ht="31.5" x14ac:dyDescent="0.25">
      <c r="A283" s="72" t="s">
        <v>39</v>
      </c>
      <c r="B283" s="73" t="s">
        <v>40</v>
      </c>
      <c r="C283" s="74">
        <f t="shared" ref="C283:K283" si="137">C284+C290</f>
        <v>0</v>
      </c>
      <c r="D283" s="74">
        <f t="shared" si="137"/>
        <v>28859100</v>
      </c>
      <c r="E283" s="74">
        <f t="shared" si="137"/>
        <v>28859100</v>
      </c>
      <c r="F283" s="74">
        <f t="shared" si="137"/>
        <v>0</v>
      </c>
      <c r="G283" s="74">
        <f t="shared" si="137"/>
        <v>28859100</v>
      </c>
      <c r="H283" s="74">
        <f t="shared" si="137"/>
        <v>28859100</v>
      </c>
      <c r="I283" s="74">
        <f t="shared" si="137"/>
        <v>0</v>
      </c>
      <c r="J283" s="74">
        <f t="shared" si="137"/>
        <v>28859100</v>
      </c>
      <c r="K283" s="74">
        <f t="shared" si="137"/>
        <v>28859100</v>
      </c>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25"/>
      <c r="CT283" s="25"/>
      <c r="CU283" s="25"/>
      <c r="CV283" s="25"/>
      <c r="CW283" s="25"/>
      <c r="CX283" s="25"/>
      <c r="CY283" s="25"/>
      <c r="CZ283" s="25"/>
      <c r="DA283" s="25"/>
      <c r="DB283" s="25"/>
      <c r="DC283" s="25"/>
      <c r="DD283" s="25"/>
      <c r="DE283" s="25"/>
      <c r="DF283" s="25"/>
      <c r="DG283" s="25"/>
      <c r="DH283" s="25"/>
      <c r="DI283" s="25"/>
      <c r="DJ283" s="25"/>
      <c r="DK283" s="25"/>
      <c r="DL283" s="25"/>
      <c r="DM283" s="25"/>
      <c r="DN283" s="25"/>
      <c r="DO283" s="25"/>
      <c r="DP283" s="25"/>
      <c r="DQ283" s="25"/>
      <c r="DR283" s="25"/>
      <c r="DS283" s="25"/>
      <c r="DT283" s="25"/>
      <c r="DU283" s="25"/>
      <c r="DV283" s="25"/>
      <c r="DW283" s="25"/>
      <c r="DX283" s="25"/>
      <c r="DY283" s="25"/>
      <c r="DZ283" s="25"/>
      <c r="EA283" s="25"/>
      <c r="EB283" s="25"/>
      <c r="EC283" s="25"/>
      <c r="ED283" s="25"/>
      <c r="EE283" s="25"/>
      <c r="EF283" s="25"/>
      <c r="EG283" s="25"/>
      <c r="EH283" s="25"/>
      <c r="EI283" s="25"/>
      <c r="EJ283" s="25"/>
      <c r="EK283" s="25"/>
      <c r="EL283" s="25"/>
      <c r="EM283" s="25"/>
      <c r="EN283" s="25"/>
      <c r="EO283" s="25"/>
      <c r="EP283" s="25"/>
      <c r="EQ283" s="25"/>
      <c r="ER283" s="25"/>
      <c r="ES283" s="25"/>
      <c r="ET283" s="25"/>
      <c r="EU283" s="25"/>
      <c r="EV283" s="25"/>
      <c r="EW283" s="25"/>
      <c r="EX283" s="25"/>
      <c r="EY283" s="25"/>
      <c r="EZ283" s="25"/>
      <c r="FA283" s="25"/>
      <c r="FB283" s="25"/>
      <c r="FC283" s="25"/>
      <c r="FD283" s="25"/>
      <c r="FE283" s="25"/>
      <c r="FF283" s="25"/>
      <c r="FG283" s="25"/>
      <c r="FH283" s="25"/>
      <c r="FI283" s="25"/>
      <c r="FJ283" s="25"/>
      <c r="FK283" s="25"/>
      <c r="FL283" s="25"/>
      <c r="FM283" s="25"/>
      <c r="FN283" s="25"/>
      <c r="FO283" s="25"/>
      <c r="FP283" s="25"/>
      <c r="FQ283" s="25"/>
      <c r="FR283" s="25"/>
      <c r="FS283" s="25"/>
      <c r="FT283" s="25"/>
      <c r="FU283" s="25"/>
      <c r="FV283" s="25"/>
      <c r="FW283" s="25"/>
      <c r="FX283" s="25"/>
      <c r="FY283" s="25"/>
      <c r="FZ283" s="25"/>
      <c r="GA283" s="25"/>
      <c r="GB283" s="25"/>
      <c r="GC283" s="25"/>
      <c r="GD283" s="25"/>
      <c r="GE283" s="25"/>
      <c r="GF283" s="25"/>
      <c r="GG283" s="25"/>
      <c r="GH283" s="25"/>
      <c r="GI283" s="25"/>
      <c r="GJ283" s="25"/>
      <c r="GK283" s="25"/>
      <c r="GL283" s="25"/>
      <c r="GM283" s="25"/>
      <c r="GN283" s="25"/>
      <c r="GO283" s="25"/>
      <c r="GP283" s="25"/>
      <c r="GQ283" s="25"/>
      <c r="GR283" s="25"/>
      <c r="GS283" s="25"/>
      <c r="GT283" s="25"/>
      <c r="GU283" s="25"/>
      <c r="GV283" s="25"/>
      <c r="GW283" s="25"/>
      <c r="GX283" s="25"/>
      <c r="GY283" s="25"/>
      <c r="GZ283" s="25"/>
      <c r="HA283" s="25"/>
      <c r="HB283" s="25"/>
      <c r="HC283" s="25"/>
      <c r="HD283" s="25"/>
      <c r="HE283" s="25"/>
      <c r="HF283" s="25"/>
      <c r="HG283" s="25"/>
      <c r="HH283" s="25"/>
      <c r="HI283" s="25"/>
      <c r="HJ283" s="25"/>
      <c r="HK283" s="25"/>
      <c r="HL283" s="25"/>
      <c r="HM283" s="25"/>
      <c r="HN283" s="25"/>
      <c r="HO283" s="25"/>
      <c r="HP283" s="25"/>
      <c r="HQ283" s="25"/>
      <c r="HR283" s="25"/>
      <c r="HS283" s="25"/>
      <c r="HT283" s="25"/>
      <c r="HU283" s="25"/>
      <c r="HV283" s="25"/>
      <c r="HW283" s="25"/>
      <c r="HX283" s="25"/>
      <c r="HY283" s="25"/>
      <c r="HZ283" s="25"/>
      <c r="IA283" s="25"/>
      <c r="IB283" s="25"/>
      <c r="IC283" s="25"/>
      <c r="ID283" s="25"/>
      <c r="IE283" s="25"/>
      <c r="IF283" s="25"/>
      <c r="IG283" s="25"/>
      <c r="IH283" s="25"/>
      <c r="II283" s="25"/>
      <c r="IJ283" s="25"/>
      <c r="IK283" s="25"/>
      <c r="IL283" s="25"/>
      <c r="IM283" s="25"/>
      <c r="IN283" s="25"/>
      <c r="IO283" s="25"/>
      <c r="IP283" s="25"/>
      <c r="IQ283" s="25"/>
      <c r="IR283" s="25"/>
      <c r="IS283" s="25"/>
      <c r="IT283" s="25"/>
      <c r="IU283" s="25"/>
      <c r="IV283" s="25"/>
      <c r="IW283" s="25"/>
      <c r="IX283" s="25"/>
      <c r="IY283" s="25"/>
      <c r="IZ283" s="25"/>
      <c r="JA283" s="25"/>
      <c r="JB283" s="25"/>
      <c r="JC283" s="25"/>
      <c r="JD283" s="25"/>
      <c r="JE283" s="25"/>
      <c r="JF283" s="25"/>
      <c r="JG283" s="25"/>
      <c r="JH283" s="25"/>
      <c r="JI283" s="25"/>
      <c r="JJ283" s="25"/>
      <c r="JK283" s="25"/>
      <c r="JL283" s="25"/>
      <c r="JM283" s="25"/>
      <c r="JN283" s="25"/>
      <c r="JO283" s="25"/>
      <c r="JP283" s="25"/>
      <c r="JQ283" s="25"/>
      <c r="JR283" s="25"/>
      <c r="JS283" s="25"/>
      <c r="JT283" s="25"/>
      <c r="JU283" s="25"/>
      <c r="JV283" s="25"/>
      <c r="JW283" s="25"/>
      <c r="JX283" s="25"/>
      <c r="JY283" s="25"/>
      <c r="JZ283" s="25"/>
      <c r="KA283" s="25"/>
      <c r="KB283" s="25"/>
      <c r="KC283" s="25"/>
      <c r="KD283" s="25"/>
    </row>
    <row r="284" spans="1:290" x14ac:dyDescent="0.25">
      <c r="A284" s="148" t="s">
        <v>41</v>
      </c>
      <c r="B284" s="149" t="s">
        <v>42</v>
      </c>
      <c r="C284" s="150">
        <f>C285+C287</f>
        <v>0</v>
      </c>
      <c r="D284" s="150">
        <f>D285+D287</f>
        <v>25409600</v>
      </c>
      <c r="E284" s="150">
        <f t="shared" ref="E284:K284" si="138">E285+E287</f>
        <v>25409600</v>
      </c>
      <c r="F284" s="150">
        <f t="shared" si="138"/>
        <v>0</v>
      </c>
      <c r="G284" s="150">
        <f t="shared" si="138"/>
        <v>25409600</v>
      </c>
      <c r="H284" s="150">
        <f t="shared" si="138"/>
        <v>25409600</v>
      </c>
      <c r="I284" s="150">
        <f t="shared" si="138"/>
        <v>0</v>
      </c>
      <c r="J284" s="150">
        <f t="shared" si="138"/>
        <v>25409600</v>
      </c>
      <c r="K284" s="150">
        <f t="shared" si="138"/>
        <v>25409600</v>
      </c>
      <c r="JL284" s="3"/>
      <c r="JM284" s="3"/>
      <c r="JN284" s="3"/>
      <c r="JO284" s="3"/>
      <c r="JP284" s="3"/>
      <c r="JQ284" s="3"/>
      <c r="JR284" s="3"/>
      <c r="JS284" s="3"/>
      <c r="JT284" s="3"/>
      <c r="JU284" s="3"/>
      <c r="JV284" s="3"/>
      <c r="JW284" s="3"/>
      <c r="JX284" s="3"/>
      <c r="JY284" s="3"/>
      <c r="JZ284" s="3"/>
      <c r="KA284" s="3"/>
      <c r="KB284" s="3"/>
      <c r="KC284" s="3"/>
      <c r="KD284" s="3"/>
    </row>
    <row r="285" spans="1:290" x14ac:dyDescent="0.25">
      <c r="A285" s="88" t="s">
        <v>279</v>
      </c>
      <c r="B285" s="17" t="s">
        <v>280</v>
      </c>
      <c r="C285" s="21">
        <f>C286</f>
        <v>0</v>
      </c>
      <c r="D285" s="21">
        <f t="shared" ref="D285:K285" si="139">D286</f>
        <v>16641700</v>
      </c>
      <c r="E285" s="21">
        <f t="shared" si="139"/>
        <v>16641700</v>
      </c>
      <c r="F285" s="21">
        <f t="shared" si="139"/>
        <v>0</v>
      </c>
      <c r="G285" s="21">
        <f t="shared" si="139"/>
        <v>16641700</v>
      </c>
      <c r="H285" s="21">
        <f t="shared" si="139"/>
        <v>16641700</v>
      </c>
      <c r="I285" s="21">
        <f t="shared" si="139"/>
        <v>0</v>
      </c>
      <c r="J285" s="21">
        <f t="shared" si="139"/>
        <v>16641700</v>
      </c>
      <c r="K285" s="21">
        <f t="shared" si="139"/>
        <v>16641700</v>
      </c>
      <c r="JL285" s="3"/>
      <c r="JM285" s="3"/>
      <c r="JN285" s="3"/>
      <c r="JO285" s="3"/>
      <c r="JP285" s="3"/>
      <c r="JQ285" s="3"/>
      <c r="JR285" s="3"/>
      <c r="JS285" s="3"/>
      <c r="JT285" s="3"/>
      <c r="JU285" s="3"/>
      <c r="JV285" s="3"/>
      <c r="JW285" s="3"/>
      <c r="JX285" s="3"/>
      <c r="JY285" s="3"/>
      <c r="JZ285" s="3"/>
      <c r="KA285" s="3"/>
      <c r="KB285" s="3"/>
      <c r="KC285" s="3"/>
      <c r="KD285" s="3"/>
    </row>
    <row r="286" spans="1:290" x14ac:dyDescent="0.25">
      <c r="A286" s="9" t="s">
        <v>28</v>
      </c>
      <c r="B286" s="8"/>
      <c r="C286" s="21"/>
      <c r="D286" s="16">
        <f>4537900+3698100+6405700+2000000</f>
        <v>16641700</v>
      </c>
      <c r="E286" s="21">
        <f>D286+C286</f>
        <v>16641700</v>
      </c>
      <c r="F286" s="21"/>
      <c r="G286" s="16">
        <f>4537900+3698100+6405700+2000000</f>
        <v>16641700</v>
      </c>
      <c r="H286" s="21">
        <f>G286+F286</f>
        <v>16641700</v>
      </c>
      <c r="I286" s="21"/>
      <c r="J286" s="16">
        <f>4537900+3698100+6405700+2000000</f>
        <v>16641700</v>
      </c>
      <c r="K286" s="21">
        <f>J286+I286</f>
        <v>16641700</v>
      </c>
      <c r="JL286" s="3"/>
      <c r="JM286" s="3"/>
      <c r="JN286" s="3"/>
      <c r="JO286" s="3"/>
      <c r="JP286" s="3"/>
      <c r="JQ286" s="3"/>
      <c r="JR286" s="3"/>
      <c r="JS286" s="3"/>
      <c r="JT286" s="3"/>
      <c r="JU286" s="3"/>
      <c r="JV286" s="3"/>
      <c r="JW286" s="3"/>
      <c r="JX286" s="3"/>
      <c r="JY286" s="3"/>
      <c r="JZ286" s="3"/>
      <c r="KA286" s="3"/>
      <c r="KB286" s="3"/>
      <c r="KC286" s="3"/>
      <c r="KD286" s="3"/>
    </row>
    <row r="287" spans="1:290" x14ac:dyDescent="0.25">
      <c r="A287" s="88" t="s">
        <v>283</v>
      </c>
      <c r="B287" s="17" t="s">
        <v>166</v>
      </c>
      <c r="C287" s="21">
        <f>C288+C289</f>
        <v>0</v>
      </c>
      <c r="D287" s="21">
        <f t="shared" ref="D287:K287" si="140">D288+D289</f>
        <v>8767900</v>
      </c>
      <c r="E287" s="21">
        <f t="shared" si="140"/>
        <v>8767900</v>
      </c>
      <c r="F287" s="21">
        <f t="shared" si="140"/>
        <v>0</v>
      </c>
      <c r="G287" s="21">
        <f t="shared" si="140"/>
        <v>8767900</v>
      </c>
      <c r="H287" s="21">
        <f t="shared" si="140"/>
        <v>8767900</v>
      </c>
      <c r="I287" s="21">
        <f t="shared" si="140"/>
        <v>0</v>
      </c>
      <c r="J287" s="21">
        <f t="shared" si="140"/>
        <v>8767900</v>
      </c>
      <c r="K287" s="21">
        <f t="shared" si="140"/>
        <v>8767900</v>
      </c>
      <c r="JL287" s="3"/>
      <c r="JM287" s="3"/>
      <c r="JN287" s="3"/>
      <c r="JO287" s="3"/>
      <c r="JP287" s="3"/>
      <c r="JQ287" s="3"/>
      <c r="JR287" s="3"/>
      <c r="JS287" s="3"/>
      <c r="JT287" s="3"/>
      <c r="JU287" s="3"/>
      <c r="JV287" s="3"/>
      <c r="JW287" s="3"/>
      <c r="JX287" s="3"/>
      <c r="JY287" s="3"/>
      <c r="JZ287" s="3"/>
      <c r="KA287" s="3"/>
      <c r="KB287" s="3"/>
      <c r="KC287" s="3"/>
      <c r="KD287" s="3"/>
    </row>
    <row r="288" spans="1:290" x14ac:dyDescent="0.25">
      <c r="A288" s="9" t="s">
        <v>28</v>
      </c>
      <c r="B288" s="17"/>
      <c r="C288" s="21"/>
      <c r="D288" s="16">
        <f>5545500+1633400</f>
        <v>7178900</v>
      </c>
      <c r="E288" s="21">
        <f>D288+C288</f>
        <v>7178900</v>
      </c>
      <c r="F288" s="21"/>
      <c r="G288" s="16">
        <f>5545500+1633400</f>
        <v>7178900</v>
      </c>
      <c r="H288" s="21">
        <f>G288+F288</f>
        <v>7178900</v>
      </c>
      <c r="I288" s="21"/>
      <c r="J288" s="16">
        <f>5545500+1633400</f>
        <v>7178900</v>
      </c>
      <c r="K288" s="21">
        <f>J288+I288</f>
        <v>7178900</v>
      </c>
      <c r="JL288" s="3"/>
      <c r="JM288" s="3"/>
      <c r="JN288" s="3"/>
      <c r="JO288" s="3"/>
      <c r="JP288" s="3"/>
      <c r="JQ288" s="3"/>
      <c r="JR288" s="3"/>
      <c r="JS288" s="3"/>
      <c r="JT288" s="3"/>
      <c r="JU288" s="3"/>
      <c r="JV288" s="3"/>
      <c r="JW288" s="3"/>
      <c r="JX288" s="3"/>
      <c r="JY288" s="3"/>
      <c r="JZ288" s="3"/>
      <c r="KA288" s="3"/>
      <c r="KB288" s="3"/>
      <c r="KC288" s="3"/>
      <c r="KD288" s="3"/>
    </row>
    <row r="289" spans="1:290" x14ac:dyDescent="0.25">
      <c r="A289" s="9" t="s">
        <v>112</v>
      </c>
      <c r="B289" s="17"/>
      <c r="C289" s="21"/>
      <c r="D289" s="16">
        <v>1589000</v>
      </c>
      <c r="E289" s="16">
        <f>SUM(C289:D289)</f>
        <v>1589000</v>
      </c>
      <c r="F289" s="16"/>
      <c r="G289" s="16">
        <v>1589000</v>
      </c>
      <c r="H289" s="16">
        <f>SUM(F289:G289)</f>
        <v>1589000</v>
      </c>
      <c r="I289" s="16"/>
      <c r="J289" s="16">
        <v>1589000</v>
      </c>
      <c r="K289" s="16">
        <f>SUM(I289:J289)</f>
        <v>1589000</v>
      </c>
      <c r="JL289" s="3"/>
      <c r="JM289" s="3"/>
      <c r="JN289" s="3"/>
      <c r="JO289" s="3"/>
      <c r="JP289" s="3"/>
      <c r="JQ289" s="3"/>
      <c r="JR289" s="3"/>
      <c r="JS289" s="3"/>
      <c r="JT289" s="3"/>
      <c r="JU289" s="3"/>
      <c r="JV289" s="3"/>
      <c r="JW289" s="3"/>
      <c r="JX289" s="3"/>
      <c r="JY289" s="3"/>
      <c r="JZ289" s="3"/>
      <c r="KA289" s="3"/>
      <c r="KB289" s="3"/>
      <c r="KC289" s="3"/>
      <c r="KD289" s="3"/>
    </row>
    <row r="290" spans="1:290" ht="31.5" x14ac:dyDescent="0.25">
      <c r="A290" s="148" t="s">
        <v>761</v>
      </c>
      <c r="B290" s="149" t="s">
        <v>43</v>
      </c>
      <c r="C290" s="150">
        <f>C291</f>
        <v>0</v>
      </c>
      <c r="D290" s="150">
        <f t="shared" ref="D290:K291" si="141">D291</f>
        <v>3449500</v>
      </c>
      <c r="E290" s="150">
        <f t="shared" si="141"/>
        <v>3449500</v>
      </c>
      <c r="F290" s="150">
        <f t="shared" si="141"/>
        <v>0</v>
      </c>
      <c r="G290" s="150">
        <f t="shared" si="141"/>
        <v>3449500</v>
      </c>
      <c r="H290" s="150">
        <f t="shared" si="141"/>
        <v>3449500</v>
      </c>
      <c r="I290" s="150">
        <f t="shared" si="141"/>
        <v>0</v>
      </c>
      <c r="J290" s="150">
        <f t="shared" si="141"/>
        <v>3449500</v>
      </c>
      <c r="K290" s="150">
        <f t="shared" si="141"/>
        <v>3449500</v>
      </c>
      <c r="JL290" s="3"/>
      <c r="JM290" s="3"/>
      <c r="JN290" s="3"/>
      <c r="JO290" s="3"/>
      <c r="JP290" s="3"/>
      <c r="JQ290" s="3"/>
      <c r="JR290" s="3"/>
      <c r="JS290" s="3"/>
      <c r="JT290" s="3"/>
      <c r="JU290" s="3"/>
      <c r="JV290" s="3"/>
      <c r="JW290" s="3"/>
      <c r="JX290" s="3"/>
      <c r="JY290" s="3"/>
      <c r="JZ290" s="3"/>
      <c r="KA290" s="3"/>
      <c r="KB290" s="3"/>
      <c r="KC290" s="3"/>
      <c r="KD290" s="3"/>
    </row>
    <row r="291" spans="1:290" x14ac:dyDescent="0.25">
      <c r="A291" s="88" t="s">
        <v>284</v>
      </c>
      <c r="B291" s="17" t="s">
        <v>285</v>
      </c>
      <c r="C291" s="21">
        <f>C292</f>
        <v>0</v>
      </c>
      <c r="D291" s="21">
        <f t="shared" si="141"/>
        <v>3449500</v>
      </c>
      <c r="E291" s="21">
        <f t="shared" si="141"/>
        <v>3449500</v>
      </c>
      <c r="F291" s="21">
        <f t="shared" si="141"/>
        <v>0</v>
      </c>
      <c r="G291" s="21">
        <f t="shared" si="141"/>
        <v>3449500</v>
      </c>
      <c r="H291" s="21">
        <f t="shared" si="141"/>
        <v>3449500</v>
      </c>
      <c r="I291" s="21">
        <f t="shared" si="141"/>
        <v>0</v>
      </c>
      <c r="J291" s="21">
        <f t="shared" si="141"/>
        <v>3449500</v>
      </c>
      <c r="K291" s="21">
        <f t="shared" si="141"/>
        <v>3449500</v>
      </c>
      <c r="JL291" s="3"/>
      <c r="JM291" s="3"/>
      <c r="JN291" s="3"/>
      <c r="JO291" s="3"/>
      <c r="JP291" s="3"/>
      <c r="JQ291" s="3"/>
      <c r="JR291" s="3"/>
      <c r="JS291" s="3"/>
      <c r="JT291" s="3"/>
      <c r="JU291" s="3"/>
      <c r="JV291" s="3"/>
      <c r="JW291" s="3"/>
      <c r="JX291" s="3"/>
      <c r="JY291" s="3"/>
      <c r="JZ291" s="3"/>
      <c r="KA291" s="3"/>
      <c r="KB291" s="3"/>
      <c r="KC291" s="3"/>
      <c r="KD291" s="3"/>
    </row>
    <row r="292" spans="1:290" x14ac:dyDescent="0.25">
      <c r="A292" s="9" t="s">
        <v>28</v>
      </c>
      <c r="B292" s="17"/>
      <c r="C292" s="21"/>
      <c r="D292" s="16">
        <v>3449500</v>
      </c>
      <c r="E292" s="16">
        <f>SUM(C292:D292)</f>
        <v>3449500</v>
      </c>
      <c r="F292" s="16"/>
      <c r="G292" s="16">
        <v>3449500</v>
      </c>
      <c r="H292" s="16">
        <f>SUM(F292:G292)</f>
        <v>3449500</v>
      </c>
      <c r="I292" s="16"/>
      <c r="J292" s="16">
        <v>3449500</v>
      </c>
      <c r="K292" s="16">
        <f>SUM(I292:J292)</f>
        <v>3449500</v>
      </c>
      <c r="JL292" s="3"/>
      <c r="JM292" s="3"/>
      <c r="JN292" s="3"/>
      <c r="JO292" s="3"/>
      <c r="JP292" s="3"/>
      <c r="JQ292" s="3"/>
      <c r="JR292" s="3"/>
      <c r="JS292" s="3"/>
      <c r="JT292" s="3"/>
      <c r="JU292" s="3"/>
      <c r="JV292" s="3"/>
      <c r="JW292" s="3"/>
      <c r="JX292" s="3"/>
      <c r="JY292" s="3"/>
      <c r="JZ292" s="3"/>
      <c r="KA292" s="3"/>
      <c r="KB292" s="3"/>
      <c r="KC292" s="3"/>
      <c r="KD292" s="3"/>
    </row>
    <row r="293" spans="1:290" s="26" customFormat="1" x14ac:dyDescent="0.25">
      <c r="A293" s="72" t="s">
        <v>44</v>
      </c>
      <c r="B293" s="73" t="s">
        <v>45</v>
      </c>
      <c r="C293" s="74">
        <f>C294+C301+C304</f>
        <v>0</v>
      </c>
      <c r="D293" s="74">
        <f t="shared" ref="D293:K293" si="142">D294+D301+D304</f>
        <v>4866700</v>
      </c>
      <c r="E293" s="74">
        <f t="shared" si="142"/>
        <v>4866700</v>
      </c>
      <c r="F293" s="74">
        <f t="shared" si="142"/>
        <v>0</v>
      </c>
      <c r="G293" s="74">
        <f t="shared" si="142"/>
        <v>4866700</v>
      </c>
      <c r="H293" s="74">
        <f t="shared" si="142"/>
        <v>4866700</v>
      </c>
      <c r="I293" s="74">
        <f t="shared" si="142"/>
        <v>0</v>
      </c>
      <c r="J293" s="74">
        <f t="shared" si="142"/>
        <v>4866700</v>
      </c>
      <c r="K293" s="74">
        <f t="shared" si="142"/>
        <v>4866700</v>
      </c>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c r="CC293" s="25"/>
      <c r="CD293" s="25"/>
      <c r="CE293" s="25"/>
      <c r="CF293" s="25"/>
      <c r="CG293" s="25"/>
      <c r="CH293" s="25"/>
      <c r="CI293" s="25"/>
      <c r="CJ293" s="25"/>
      <c r="CK293" s="25"/>
      <c r="CL293" s="25"/>
      <c r="CM293" s="25"/>
      <c r="CN293" s="25"/>
      <c r="CO293" s="25"/>
      <c r="CP293" s="25"/>
      <c r="CQ293" s="25"/>
      <c r="CR293" s="25"/>
      <c r="CS293" s="25"/>
      <c r="CT293" s="25"/>
      <c r="CU293" s="25"/>
      <c r="CV293" s="25"/>
      <c r="CW293" s="25"/>
      <c r="CX293" s="25"/>
      <c r="CY293" s="25"/>
      <c r="CZ293" s="25"/>
      <c r="DA293" s="25"/>
      <c r="DB293" s="25"/>
      <c r="DC293" s="25"/>
      <c r="DD293" s="25"/>
      <c r="DE293" s="25"/>
      <c r="DF293" s="25"/>
      <c r="DG293" s="25"/>
      <c r="DH293" s="25"/>
      <c r="DI293" s="25"/>
      <c r="DJ293" s="25"/>
      <c r="DK293" s="25"/>
      <c r="DL293" s="25"/>
      <c r="DM293" s="25"/>
      <c r="DN293" s="25"/>
      <c r="DO293" s="25"/>
      <c r="DP293" s="25"/>
      <c r="DQ293" s="25"/>
      <c r="DR293" s="25"/>
      <c r="DS293" s="25"/>
      <c r="DT293" s="25"/>
      <c r="DU293" s="25"/>
      <c r="DV293" s="25"/>
      <c r="DW293" s="25"/>
      <c r="DX293" s="25"/>
      <c r="DY293" s="25"/>
      <c r="DZ293" s="25"/>
      <c r="EA293" s="25"/>
      <c r="EB293" s="25"/>
      <c r="EC293" s="25"/>
      <c r="ED293" s="25"/>
      <c r="EE293" s="25"/>
      <c r="EF293" s="25"/>
      <c r="EG293" s="25"/>
      <c r="EH293" s="25"/>
      <c r="EI293" s="25"/>
      <c r="EJ293" s="25"/>
      <c r="EK293" s="25"/>
      <c r="EL293" s="25"/>
      <c r="EM293" s="25"/>
      <c r="EN293" s="25"/>
      <c r="EO293" s="25"/>
      <c r="EP293" s="25"/>
      <c r="EQ293" s="25"/>
      <c r="ER293" s="25"/>
      <c r="ES293" s="25"/>
      <c r="ET293" s="25"/>
      <c r="EU293" s="25"/>
      <c r="EV293" s="25"/>
      <c r="EW293" s="25"/>
      <c r="EX293" s="25"/>
      <c r="EY293" s="25"/>
      <c r="EZ293" s="25"/>
      <c r="FA293" s="25"/>
      <c r="FB293" s="25"/>
      <c r="FC293" s="25"/>
      <c r="FD293" s="25"/>
      <c r="FE293" s="25"/>
      <c r="FF293" s="25"/>
      <c r="FG293" s="25"/>
      <c r="FH293" s="25"/>
      <c r="FI293" s="25"/>
      <c r="FJ293" s="25"/>
      <c r="FK293" s="25"/>
      <c r="FL293" s="25"/>
      <c r="FM293" s="25"/>
      <c r="FN293" s="25"/>
      <c r="FO293" s="25"/>
      <c r="FP293" s="25"/>
      <c r="FQ293" s="25"/>
      <c r="FR293" s="25"/>
      <c r="FS293" s="25"/>
      <c r="FT293" s="25"/>
      <c r="FU293" s="25"/>
      <c r="FV293" s="25"/>
      <c r="FW293" s="25"/>
      <c r="FX293" s="25"/>
      <c r="FY293" s="25"/>
      <c r="FZ293" s="25"/>
      <c r="GA293" s="25"/>
      <c r="GB293" s="25"/>
      <c r="GC293" s="25"/>
      <c r="GD293" s="25"/>
      <c r="GE293" s="25"/>
      <c r="GF293" s="25"/>
      <c r="GG293" s="25"/>
      <c r="GH293" s="25"/>
      <c r="GI293" s="25"/>
      <c r="GJ293" s="25"/>
      <c r="GK293" s="25"/>
      <c r="GL293" s="25"/>
      <c r="GM293" s="25"/>
      <c r="GN293" s="25"/>
      <c r="GO293" s="25"/>
      <c r="GP293" s="25"/>
      <c r="GQ293" s="25"/>
      <c r="GR293" s="25"/>
      <c r="GS293" s="25"/>
      <c r="GT293" s="25"/>
      <c r="GU293" s="25"/>
      <c r="GV293" s="25"/>
      <c r="GW293" s="25"/>
      <c r="GX293" s="25"/>
      <c r="GY293" s="25"/>
      <c r="GZ293" s="25"/>
      <c r="HA293" s="25"/>
      <c r="HB293" s="25"/>
      <c r="HC293" s="25"/>
      <c r="HD293" s="25"/>
      <c r="HE293" s="25"/>
      <c r="HF293" s="25"/>
      <c r="HG293" s="25"/>
      <c r="HH293" s="25"/>
      <c r="HI293" s="25"/>
      <c r="HJ293" s="25"/>
      <c r="HK293" s="25"/>
      <c r="HL293" s="25"/>
      <c r="HM293" s="25"/>
      <c r="HN293" s="25"/>
      <c r="HO293" s="25"/>
      <c r="HP293" s="25"/>
      <c r="HQ293" s="25"/>
      <c r="HR293" s="25"/>
      <c r="HS293" s="25"/>
      <c r="HT293" s="25"/>
      <c r="HU293" s="25"/>
      <c r="HV293" s="25"/>
      <c r="HW293" s="25"/>
      <c r="HX293" s="25"/>
      <c r="HY293" s="25"/>
      <c r="HZ293" s="25"/>
      <c r="IA293" s="25"/>
      <c r="IB293" s="25"/>
      <c r="IC293" s="25"/>
      <c r="ID293" s="25"/>
      <c r="IE293" s="25"/>
      <c r="IF293" s="25"/>
      <c r="IG293" s="25"/>
      <c r="IH293" s="25"/>
      <c r="II293" s="25"/>
      <c r="IJ293" s="25"/>
      <c r="IK293" s="25"/>
      <c r="IL293" s="25"/>
      <c r="IM293" s="25"/>
      <c r="IN293" s="25"/>
      <c r="IO293" s="25"/>
      <c r="IP293" s="25"/>
      <c r="IQ293" s="25"/>
      <c r="IR293" s="25"/>
      <c r="IS293" s="25"/>
      <c r="IT293" s="25"/>
      <c r="IU293" s="25"/>
      <c r="IV293" s="25"/>
      <c r="IW293" s="25"/>
      <c r="IX293" s="25"/>
      <c r="IY293" s="25"/>
      <c r="IZ293" s="25"/>
      <c r="JA293" s="25"/>
      <c r="JB293" s="25"/>
      <c r="JC293" s="25"/>
      <c r="JD293" s="25"/>
      <c r="JE293" s="25"/>
      <c r="JF293" s="25"/>
      <c r="JG293" s="25"/>
      <c r="JH293" s="25"/>
      <c r="JI293" s="25"/>
      <c r="JJ293" s="25"/>
      <c r="JK293" s="25"/>
      <c r="JL293" s="25"/>
      <c r="JM293" s="25"/>
      <c r="JN293" s="25"/>
      <c r="JO293" s="25"/>
      <c r="JP293" s="25"/>
      <c r="JQ293" s="25"/>
      <c r="JR293" s="25"/>
      <c r="JS293" s="25"/>
      <c r="JT293" s="25"/>
      <c r="JU293" s="25"/>
      <c r="JV293" s="25"/>
      <c r="JW293" s="25"/>
      <c r="JX293" s="25"/>
      <c r="JY293" s="25"/>
      <c r="JZ293" s="25"/>
      <c r="KA293" s="25"/>
      <c r="KB293" s="25"/>
      <c r="KC293" s="25"/>
      <c r="KD293" s="25"/>
    </row>
    <row r="294" spans="1:290" ht="31.5" x14ac:dyDescent="0.25">
      <c r="A294" s="148" t="s">
        <v>278</v>
      </c>
      <c r="B294" s="149" t="s">
        <v>46</v>
      </c>
      <c r="C294" s="150">
        <f>C295</f>
        <v>0</v>
      </c>
      <c r="D294" s="150">
        <f t="shared" ref="D294:K294" si="143">D295</f>
        <v>4866700</v>
      </c>
      <c r="E294" s="150">
        <f t="shared" si="143"/>
        <v>4866700</v>
      </c>
      <c r="F294" s="150">
        <f t="shared" si="143"/>
        <v>0</v>
      </c>
      <c r="G294" s="150">
        <f t="shared" si="143"/>
        <v>4866700</v>
      </c>
      <c r="H294" s="150">
        <f t="shared" si="143"/>
        <v>4866700</v>
      </c>
      <c r="I294" s="150">
        <f t="shared" si="143"/>
        <v>0</v>
      </c>
      <c r="J294" s="150">
        <f t="shared" si="143"/>
        <v>4866700</v>
      </c>
      <c r="K294" s="150">
        <f t="shared" si="143"/>
        <v>4866700</v>
      </c>
      <c r="JL294" s="3"/>
      <c r="JM294" s="3"/>
      <c r="JN294" s="3"/>
      <c r="JO294" s="3"/>
      <c r="JP294" s="3"/>
      <c r="JQ294" s="3"/>
      <c r="JR294" s="3"/>
      <c r="JS294" s="3"/>
      <c r="JT294" s="3"/>
      <c r="JU294" s="3"/>
      <c r="JV294" s="3"/>
      <c r="JW294" s="3"/>
      <c r="JX294" s="3"/>
      <c r="JY294" s="3"/>
      <c r="JZ294" s="3"/>
      <c r="KA294" s="3"/>
      <c r="KB294" s="3"/>
      <c r="KC294" s="3"/>
      <c r="KD294" s="3"/>
    </row>
    <row r="295" spans="1:290" ht="31.5" x14ac:dyDescent="0.25">
      <c r="A295" s="111" t="s">
        <v>286</v>
      </c>
      <c r="B295" s="112" t="s">
        <v>174</v>
      </c>
      <c r="C295" s="54">
        <f>C296+C297+C298+C299+C300</f>
        <v>0</v>
      </c>
      <c r="D295" s="54">
        <f t="shared" ref="D295:K295" si="144">D296+D297+D298+D299+D300</f>
        <v>4866700</v>
      </c>
      <c r="E295" s="54">
        <f t="shared" si="144"/>
        <v>4866700</v>
      </c>
      <c r="F295" s="54">
        <f t="shared" si="144"/>
        <v>0</v>
      </c>
      <c r="G295" s="54">
        <f t="shared" si="144"/>
        <v>4866700</v>
      </c>
      <c r="H295" s="54">
        <f t="shared" si="144"/>
        <v>4866700</v>
      </c>
      <c r="I295" s="54">
        <f t="shared" si="144"/>
        <v>0</v>
      </c>
      <c r="J295" s="54">
        <f t="shared" si="144"/>
        <v>4866700</v>
      </c>
      <c r="K295" s="54">
        <f t="shared" si="144"/>
        <v>4866700</v>
      </c>
      <c r="JL295" s="3"/>
      <c r="JM295" s="3"/>
      <c r="JN295" s="3"/>
      <c r="JO295" s="3"/>
      <c r="JP295" s="3"/>
      <c r="JQ295" s="3"/>
      <c r="JR295" s="3"/>
      <c r="JS295" s="3"/>
      <c r="JT295" s="3"/>
      <c r="JU295" s="3"/>
      <c r="JV295" s="3"/>
      <c r="JW295" s="3"/>
      <c r="JX295" s="3"/>
      <c r="JY295" s="3"/>
      <c r="JZ295" s="3"/>
      <c r="KA295" s="3"/>
      <c r="KB295" s="3"/>
      <c r="KC295" s="3"/>
      <c r="KD295" s="3"/>
    </row>
    <row r="296" spans="1:290" x14ac:dyDescent="0.25">
      <c r="A296" s="47" t="s">
        <v>115</v>
      </c>
      <c r="B296" s="112"/>
      <c r="C296" s="54"/>
      <c r="D296" s="51">
        <v>2755000</v>
      </c>
      <c r="E296" s="51">
        <f>SUM(C296:D296)</f>
        <v>2755000</v>
      </c>
      <c r="F296" s="51"/>
      <c r="G296" s="51">
        <v>2755000</v>
      </c>
      <c r="H296" s="51">
        <f>SUM(F296:G296)</f>
        <v>2755000</v>
      </c>
      <c r="I296" s="51"/>
      <c r="J296" s="51">
        <v>2755000</v>
      </c>
      <c r="K296" s="51">
        <f>SUM(I296:J296)</f>
        <v>2755000</v>
      </c>
      <c r="JL296" s="3"/>
      <c r="JM296" s="3"/>
      <c r="JN296" s="3"/>
      <c r="JO296" s="3"/>
      <c r="JP296" s="3"/>
      <c r="JQ296" s="3"/>
      <c r="JR296" s="3"/>
      <c r="JS296" s="3"/>
      <c r="JT296" s="3"/>
      <c r="JU296" s="3"/>
      <c r="JV296" s="3"/>
      <c r="JW296" s="3"/>
      <c r="JX296" s="3"/>
      <c r="JY296" s="3"/>
      <c r="JZ296" s="3"/>
      <c r="KA296" s="3"/>
      <c r="KB296" s="3"/>
      <c r="KC296" s="3"/>
      <c r="KD296" s="3"/>
    </row>
    <row r="297" spans="1:290" x14ac:dyDescent="0.25">
      <c r="A297" s="47" t="s">
        <v>28</v>
      </c>
      <c r="B297" s="112"/>
      <c r="C297" s="54"/>
      <c r="D297" s="51">
        <v>831700</v>
      </c>
      <c r="E297" s="51">
        <f t="shared" ref="E297:E303" si="145">SUM(C297:D297)</f>
        <v>831700</v>
      </c>
      <c r="F297" s="51"/>
      <c r="G297" s="51">
        <v>831700</v>
      </c>
      <c r="H297" s="51">
        <f t="shared" ref="H297:H303" si="146">SUM(F297:G297)</f>
        <v>831700</v>
      </c>
      <c r="I297" s="51"/>
      <c r="J297" s="51">
        <v>831700</v>
      </c>
      <c r="K297" s="51">
        <f t="shared" ref="K297:K303" si="147">SUM(I297:J297)</f>
        <v>831700</v>
      </c>
      <c r="JL297" s="3"/>
      <c r="JM297" s="3"/>
      <c r="JN297" s="3"/>
      <c r="JO297" s="3"/>
      <c r="JP297" s="3"/>
      <c r="JQ297" s="3"/>
      <c r="JR297" s="3"/>
      <c r="JS297" s="3"/>
      <c r="JT297" s="3"/>
      <c r="JU297" s="3"/>
      <c r="JV297" s="3"/>
      <c r="JW297" s="3"/>
      <c r="JX297" s="3"/>
      <c r="JY297" s="3"/>
      <c r="JZ297" s="3"/>
      <c r="KA297" s="3"/>
      <c r="KB297" s="3"/>
      <c r="KC297" s="3"/>
      <c r="KD297" s="3"/>
    </row>
    <row r="298" spans="1:290" x14ac:dyDescent="0.25">
      <c r="A298" s="47" t="s">
        <v>133</v>
      </c>
      <c r="B298" s="112"/>
      <c r="C298" s="54"/>
      <c r="D298" s="51">
        <v>200000</v>
      </c>
      <c r="E298" s="51">
        <f t="shared" si="145"/>
        <v>200000</v>
      </c>
      <c r="F298" s="51"/>
      <c r="G298" s="51">
        <v>200000</v>
      </c>
      <c r="H298" s="51">
        <f t="shared" si="146"/>
        <v>200000</v>
      </c>
      <c r="I298" s="51"/>
      <c r="J298" s="51">
        <v>200000</v>
      </c>
      <c r="K298" s="51">
        <f t="shared" si="147"/>
        <v>200000</v>
      </c>
      <c r="JL298" s="3"/>
      <c r="JM298" s="3"/>
      <c r="JN298" s="3"/>
      <c r="JO298" s="3"/>
      <c r="JP298" s="3"/>
      <c r="JQ298" s="3"/>
      <c r="JR298" s="3"/>
      <c r="JS298" s="3"/>
      <c r="JT298" s="3"/>
      <c r="JU298" s="3"/>
      <c r="JV298" s="3"/>
      <c r="JW298" s="3"/>
      <c r="JX298" s="3"/>
      <c r="JY298" s="3"/>
      <c r="JZ298" s="3"/>
      <c r="KA298" s="3"/>
      <c r="KB298" s="3"/>
      <c r="KC298" s="3"/>
      <c r="KD298" s="3"/>
    </row>
    <row r="299" spans="1:290" x14ac:dyDescent="0.25">
      <c r="A299" s="47" t="s">
        <v>114</v>
      </c>
      <c r="B299" s="112"/>
      <c r="C299" s="54"/>
      <c r="D299" s="51">
        <v>795000</v>
      </c>
      <c r="E299" s="51">
        <f t="shared" si="145"/>
        <v>795000</v>
      </c>
      <c r="F299" s="51"/>
      <c r="G299" s="51">
        <v>795000</v>
      </c>
      <c r="H299" s="51">
        <f t="shared" si="146"/>
        <v>795000</v>
      </c>
      <c r="I299" s="51"/>
      <c r="J299" s="51">
        <v>795000</v>
      </c>
      <c r="K299" s="51">
        <f t="shared" si="147"/>
        <v>795000</v>
      </c>
      <c r="JL299" s="3"/>
      <c r="JM299" s="3"/>
      <c r="JN299" s="3"/>
      <c r="JO299" s="3"/>
      <c r="JP299" s="3"/>
      <c r="JQ299" s="3"/>
      <c r="JR299" s="3"/>
      <c r="JS299" s="3"/>
      <c r="JT299" s="3"/>
      <c r="JU299" s="3"/>
      <c r="JV299" s="3"/>
      <c r="JW299" s="3"/>
      <c r="JX299" s="3"/>
      <c r="JY299" s="3"/>
      <c r="JZ299" s="3"/>
      <c r="KA299" s="3"/>
      <c r="KB299" s="3"/>
      <c r="KC299" s="3"/>
      <c r="KD299" s="3"/>
    </row>
    <row r="300" spans="1:290" x14ac:dyDescent="0.25">
      <c r="A300" s="47" t="s">
        <v>47</v>
      </c>
      <c r="B300" s="112"/>
      <c r="C300" s="54"/>
      <c r="D300" s="51">
        <v>285000</v>
      </c>
      <c r="E300" s="51">
        <f t="shared" si="145"/>
        <v>285000</v>
      </c>
      <c r="F300" s="51"/>
      <c r="G300" s="51">
        <v>285000</v>
      </c>
      <c r="H300" s="51">
        <f t="shared" si="146"/>
        <v>285000</v>
      </c>
      <c r="I300" s="51"/>
      <c r="J300" s="51">
        <v>285000</v>
      </c>
      <c r="K300" s="51">
        <f t="shared" si="147"/>
        <v>285000</v>
      </c>
      <c r="JL300" s="3"/>
      <c r="JM300" s="3"/>
      <c r="JN300" s="3"/>
      <c r="JO300" s="3"/>
      <c r="JP300" s="3"/>
      <c r="JQ300" s="3"/>
      <c r="JR300" s="3"/>
      <c r="JS300" s="3"/>
      <c r="JT300" s="3"/>
      <c r="JU300" s="3"/>
      <c r="JV300" s="3"/>
      <c r="JW300" s="3"/>
      <c r="JX300" s="3"/>
      <c r="JY300" s="3"/>
      <c r="JZ300" s="3"/>
      <c r="KA300" s="3"/>
      <c r="KB300" s="3"/>
      <c r="KC300" s="3"/>
      <c r="KD300" s="3"/>
    </row>
    <row r="301" spans="1:290" ht="31.5" x14ac:dyDescent="0.25">
      <c r="A301" s="75" t="s">
        <v>289</v>
      </c>
      <c r="B301" s="48" t="s">
        <v>287</v>
      </c>
      <c r="C301" s="54">
        <f>C302</f>
        <v>0</v>
      </c>
      <c r="D301" s="54">
        <f>D302</f>
        <v>0</v>
      </c>
      <c r="E301" s="51">
        <f t="shared" si="145"/>
        <v>0</v>
      </c>
      <c r="F301" s="54">
        <f>F302</f>
        <v>0</v>
      </c>
      <c r="G301" s="54">
        <f>G302</f>
        <v>0</v>
      </c>
      <c r="H301" s="51">
        <f t="shared" si="146"/>
        <v>0</v>
      </c>
      <c r="I301" s="54">
        <f>I302</f>
        <v>0</v>
      </c>
      <c r="J301" s="54">
        <f>J302</f>
        <v>0</v>
      </c>
      <c r="K301" s="51">
        <f t="shared" si="147"/>
        <v>0</v>
      </c>
      <c r="JL301" s="3"/>
      <c r="JM301" s="3"/>
      <c r="JN301" s="3"/>
      <c r="JO301" s="3"/>
      <c r="JP301" s="3"/>
      <c r="JQ301" s="3"/>
      <c r="JR301" s="3"/>
      <c r="JS301" s="3"/>
      <c r="JT301" s="3"/>
      <c r="JU301" s="3"/>
      <c r="JV301" s="3"/>
      <c r="JW301" s="3"/>
      <c r="JX301" s="3"/>
      <c r="JY301" s="3"/>
      <c r="JZ301" s="3"/>
      <c r="KA301" s="3"/>
      <c r="KB301" s="3"/>
      <c r="KC301" s="3"/>
      <c r="KD301" s="3"/>
    </row>
    <row r="302" spans="1:290" x14ac:dyDescent="0.25">
      <c r="A302" s="111" t="s">
        <v>236</v>
      </c>
      <c r="B302" s="112" t="s">
        <v>441</v>
      </c>
      <c r="C302" s="54">
        <f>C303</f>
        <v>0</v>
      </c>
      <c r="D302" s="51">
        <f>D303</f>
        <v>0</v>
      </c>
      <c r="E302" s="51">
        <f t="shared" si="145"/>
        <v>0</v>
      </c>
      <c r="F302" s="54">
        <f>F303</f>
        <v>0</v>
      </c>
      <c r="G302" s="51">
        <f>G303</f>
        <v>0</v>
      </c>
      <c r="H302" s="51">
        <f t="shared" si="146"/>
        <v>0</v>
      </c>
      <c r="I302" s="54">
        <f>I303</f>
        <v>0</v>
      </c>
      <c r="J302" s="51">
        <f>J303</f>
        <v>0</v>
      </c>
      <c r="K302" s="51">
        <f t="shared" si="147"/>
        <v>0</v>
      </c>
      <c r="JL302" s="3"/>
      <c r="JM302" s="3"/>
      <c r="JN302" s="3"/>
      <c r="JO302" s="3"/>
      <c r="JP302" s="3"/>
      <c r="JQ302" s="3"/>
      <c r="JR302" s="3"/>
      <c r="JS302" s="3"/>
      <c r="JT302" s="3"/>
      <c r="JU302" s="3"/>
      <c r="JV302" s="3"/>
      <c r="JW302" s="3"/>
      <c r="JX302" s="3"/>
      <c r="JY302" s="3"/>
      <c r="JZ302" s="3"/>
      <c r="KA302" s="3"/>
      <c r="KB302" s="3"/>
      <c r="KC302" s="3"/>
      <c r="KD302" s="3"/>
    </row>
    <row r="303" spans="1:290" x14ac:dyDescent="0.25">
      <c r="A303" s="47" t="s">
        <v>28</v>
      </c>
      <c r="B303" s="48"/>
      <c r="C303" s="54"/>
      <c r="D303" s="51"/>
      <c r="E303" s="51">
        <f t="shared" si="145"/>
        <v>0</v>
      </c>
      <c r="F303" s="54"/>
      <c r="G303" s="51"/>
      <c r="H303" s="51">
        <f t="shared" si="146"/>
        <v>0</v>
      </c>
      <c r="I303" s="54"/>
      <c r="J303" s="51"/>
      <c r="K303" s="51">
        <f t="shared" si="147"/>
        <v>0</v>
      </c>
      <c r="JL303" s="3"/>
      <c r="JM303" s="3"/>
      <c r="JN303" s="3"/>
      <c r="JO303" s="3"/>
      <c r="JP303" s="3"/>
      <c r="JQ303" s="3"/>
      <c r="JR303" s="3"/>
      <c r="JS303" s="3"/>
      <c r="JT303" s="3"/>
      <c r="JU303" s="3"/>
      <c r="JV303" s="3"/>
      <c r="JW303" s="3"/>
      <c r="JX303" s="3"/>
      <c r="JY303" s="3"/>
      <c r="JZ303" s="3"/>
      <c r="KA303" s="3"/>
      <c r="KB303" s="3"/>
      <c r="KC303" s="3"/>
      <c r="KD303" s="3"/>
    </row>
    <row r="304" spans="1:290" ht="31.5" x14ac:dyDescent="0.25">
      <c r="A304" s="75" t="s">
        <v>762</v>
      </c>
      <c r="B304" s="48" t="s">
        <v>288</v>
      </c>
      <c r="C304" s="54"/>
      <c r="D304" s="51"/>
      <c r="E304" s="51"/>
      <c r="F304" s="51"/>
      <c r="G304" s="51"/>
      <c r="H304" s="51"/>
      <c r="I304" s="51"/>
      <c r="J304" s="51"/>
      <c r="K304" s="51"/>
      <c r="JL304" s="3"/>
      <c r="JM304" s="3"/>
      <c r="JN304" s="3"/>
      <c r="JO304" s="3"/>
      <c r="JP304" s="3"/>
      <c r="JQ304" s="3"/>
      <c r="JR304" s="3"/>
      <c r="JS304" s="3"/>
      <c r="JT304" s="3"/>
      <c r="JU304" s="3"/>
      <c r="JV304" s="3"/>
      <c r="JW304" s="3"/>
      <c r="JX304" s="3"/>
      <c r="JY304" s="3"/>
      <c r="JZ304" s="3"/>
      <c r="KA304" s="3"/>
      <c r="KB304" s="3"/>
      <c r="KC304" s="3"/>
      <c r="KD304" s="3"/>
    </row>
    <row r="305" spans="1:290" ht="20.25" customHeight="1" x14ac:dyDescent="0.25">
      <c r="A305" s="72" t="s">
        <v>290</v>
      </c>
      <c r="B305" s="73" t="s">
        <v>48</v>
      </c>
      <c r="C305" s="74">
        <f>C306+C313+C316+C321</f>
        <v>133442500</v>
      </c>
      <c r="D305" s="74">
        <f t="shared" ref="D305:K305" si="148">D306+D313+D316+D321</f>
        <v>307880307</v>
      </c>
      <c r="E305" s="74">
        <f t="shared" si="148"/>
        <v>441322807</v>
      </c>
      <c r="F305" s="74">
        <f t="shared" si="148"/>
        <v>47821500</v>
      </c>
      <c r="G305" s="74">
        <f t="shared" si="148"/>
        <v>203418000</v>
      </c>
      <c r="H305" s="74">
        <f t="shared" si="148"/>
        <v>251239500</v>
      </c>
      <c r="I305" s="74">
        <f t="shared" si="148"/>
        <v>49503900</v>
      </c>
      <c r="J305" s="74">
        <f t="shared" si="148"/>
        <v>203714900</v>
      </c>
      <c r="K305" s="74">
        <f t="shared" si="148"/>
        <v>253218800</v>
      </c>
      <c r="JL305" s="3"/>
      <c r="JM305" s="3"/>
      <c r="JN305" s="3"/>
      <c r="JO305" s="3"/>
      <c r="JP305" s="3"/>
      <c r="JQ305" s="3"/>
      <c r="JR305" s="3"/>
      <c r="JS305" s="3"/>
      <c r="JT305" s="3"/>
      <c r="JU305" s="3"/>
      <c r="JV305" s="3"/>
      <c r="JW305" s="3"/>
      <c r="JX305" s="3"/>
      <c r="JY305" s="3"/>
      <c r="JZ305" s="3"/>
      <c r="KA305" s="3"/>
      <c r="KB305" s="3"/>
      <c r="KC305" s="3"/>
      <c r="KD305" s="3"/>
    </row>
    <row r="306" spans="1:290" ht="22.5" customHeight="1" x14ac:dyDescent="0.25">
      <c r="A306" s="29" t="s">
        <v>49</v>
      </c>
      <c r="B306" s="8" t="s">
        <v>50</v>
      </c>
      <c r="C306" s="16">
        <f>C307+C308+C309+C310+C311</f>
        <v>9582900</v>
      </c>
      <c r="D306" s="16">
        <f>D307+D308+D309+D310+D311</f>
        <v>144080200</v>
      </c>
      <c r="E306" s="16">
        <f t="shared" ref="E306:E311" si="149">C306+D306</f>
        <v>153663100</v>
      </c>
      <c r="F306" s="16">
        <f>F307+F308+F309+F310+F311</f>
        <v>8331900</v>
      </c>
      <c r="G306" s="16">
        <f>G307+G308+G309+G310+G311</f>
        <v>144080200</v>
      </c>
      <c r="H306" s="16">
        <f t="shared" ref="H306:H311" si="150">F306+G306</f>
        <v>152412100</v>
      </c>
      <c r="I306" s="16">
        <f>I307+I308+I309+I310+I311</f>
        <v>8331900</v>
      </c>
      <c r="J306" s="16">
        <f>J307+J308+J309+J310+J311</f>
        <v>144080200</v>
      </c>
      <c r="K306" s="16">
        <f t="shared" ref="K306:K311" si="151">I306+J306</f>
        <v>152412100</v>
      </c>
      <c r="JL306" s="3"/>
      <c r="JM306" s="3"/>
      <c r="JN306" s="3"/>
      <c r="JO306" s="3"/>
      <c r="JP306" s="3"/>
      <c r="JQ306" s="3"/>
      <c r="JR306" s="3"/>
      <c r="JS306" s="3"/>
      <c r="JT306" s="3"/>
      <c r="JU306" s="3"/>
      <c r="JV306" s="3"/>
      <c r="JW306" s="3"/>
      <c r="JX306" s="3"/>
      <c r="JY306" s="3"/>
      <c r="JZ306" s="3"/>
      <c r="KA306" s="3"/>
      <c r="KB306" s="3"/>
      <c r="KC306" s="3"/>
      <c r="KD306" s="3"/>
    </row>
    <row r="307" spans="1:290" ht="52.5" customHeight="1" x14ac:dyDescent="0.25">
      <c r="A307" s="88" t="s">
        <v>442</v>
      </c>
      <c r="B307" s="17" t="s">
        <v>443</v>
      </c>
      <c r="C307" s="16">
        <v>1795700</v>
      </c>
      <c r="D307" s="16"/>
      <c r="E307" s="16">
        <f t="shared" si="149"/>
        <v>1795700</v>
      </c>
      <c r="F307" s="16">
        <v>544700</v>
      </c>
      <c r="G307" s="16"/>
      <c r="H307" s="16">
        <f t="shared" si="150"/>
        <v>544700</v>
      </c>
      <c r="I307" s="16">
        <v>544700</v>
      </c>
      <c r="J307" s="16"/>
      <c r="K307" s="16">
        <f t="shared" si="151"/>
        <v>544700</v>
      </c>
      <c r="JL307" s="3"/>
      <c r="JM307" s="3"/>
      <c r="JN307" s="3"/>
      <c r="JO307" s="3"/>
      <c r="JP307" s="3"/>
      <c r="JQ307" s="3"/>
      <c r="JR307" s="3"/>
      <c r="JS307" s="3"/>
      <c r="JT307" s="3"/>
      <c r="JU307" s="3"/>
      <c r="JV307" s="3"/>
      <c r="JW307" s="3"/>
      <c r="JX307" s="3"/>
      <c r="JY307" s="3"/>
      <c r="JZ307" s="3"/>
      <c r="KA307" s="3"/>
      <c r="KB307" s="3"/>
      <c r="KC307" s="3"/>
      <c r="KD307" s="3"/>
    </row>
    <row r="308" spans="1:290" ht="54.75" customHeight="1" x14ac:dyDescent="0.25">
      <c r="A308" s="88" t="s">
        <v>444</v>
      </c>
      <c r="B308" s="17" t="s">
        <v>445</v>
      </c>
      <c r="C308" s="16"/>
      <c r="D308" s="16">
        <v>3500000</v>
      </c>
      <c r="E308" s="16">
        <f t="shared" si="149"/>
        <v>3500000</v>
      </c>
      <c r="F308" s="16"/>
      <c r="G308" s="16">
        <v>3500000</v>
      </c>
      <c r="H308" s="16">
        <f t="shared" si="150"/>
        <v>3500000</v>
      </c>
      <c r="I308" s="16"/>
      <c r="J308" s="16">
        <v>3500000</v>
      </c>
      <c r="K308" s="16">
        <f t="shared" si="151"/>
        <v>3500000</v>
      </c>
      <c r="JL308" s="3"/>
      <c r="JM308" s="3"/>
      <c r="JN308" s="3"/>
      <c r="JO308" s="3"/>
      <c r="JP308" s="3"/>
      <c r="JQ308" s="3"/>
      <c r="JR308" s="3"/>
      <c r="JS308" s="3"/>
      <c r="JT308" s="3"/>
      <c r="JU308" s="3"/>
      <c r="JV308" s="3"/>
      <c r="JW308" s="3"/>
      <c r="JX308" s="3"/>
      <c r="JY308" s="3"/>
      <c r="JZ308" s="3"/>
      <c r="KA308" s="3"/>
      <c r="KB308" s="3"/>
      <c r="KC308" s="3"/>
      <c r="KD308" s="3"/>
    </row>
    <row r="309" spans="1:290" ht="54" customHeight="1" x14ac:dyDescent="0.25">
      <c r="A309" s="88" t="s">
        <v>446</v>
      </c>
      <c r="B309" s="17" t="s">
        <v>447</v>
      </c>
      <c r="C309" s="16">
        <v>7566800</v>
      </c>
      <c r="D309" s="16"/>
      <c r="E309" s="16">
        <f t="shared" si="149"/>
        <v>7566800</v>
      </c>
      <c r="F309" s="16">
        <v>7566800</v>
      </c>
      <c r="G309" s="16"/>
      <c r="H309" s="16">
        <f t="shared" si="150"/>
        <v>7566800</v>
      </c>
      <c r="I309" s="16">
        <v>7566800</v>
      </c>
      <c r="J309" s="16"/>
      <c r="K309" s="16">
        <f t="shared" si="151"/>
        <v>7566800</v>
      </c>
      <c r="JL309" s="3"/>
      <c r="JM309" s="3"/>
      <c r="JN309" s="3"/>
      <c r="JO309" s="3"/>
      <c r="JP309" s="3"/>
      <c r="JQ309" s="3"/>
      <c r="JR309" s="3"/>
      <c r="JS309" s="3"/>
      <c r="JT309" s="3"/>
      <c r="JU309" s="3"/>
      <c r="JV309" s="3"/>
      <c r="JW309" s="3"/>
      <c r="JX309" s="3"/>
      <c r="JY309" s="3"/>
      <c r="JZ309" s="3"/>
      <c r="KA309" s="3"/>
      <c r="KB309" s="3"/>
      <c r="KC309" s="3"/>
      <c r="KD309" s="3"/>
    </row>
    <row r="310" spans="1:290" ht="38.25" customHeight="1" x14ac:dyDescent="0.25">
      <c r="A310" s="88" t="s">
        <v>448</v>
      </c>
      <c r="B310" s="17" t="s">
        <v>449</v>
      </c>
      <c r="C310" s="16">
        <v>220400</v>
      </c>
      <c r="D310" s="16"/>
      <c r="E310" s="16">
        <f t="shared" si="149"/>
        <v>220400</v>
      </c>
      <c r="F310" s="16">
        <v>220400</v>
      </c>
      <c r="G310" s="16"/>
      <c r="H310" s="16">
        <f t="shared" si="150"/>
        <v>220400</v>
      </c>
      <c r="I310" s="16">
        <v>220400</v>
      </c>
      <c r="J310" s="16"/>
      <c r="K310" s="16">
        <f t="shared" si="151"/>
        <v>220400</v>
      </c>
      <c r="JL310" s="3"/>
      <c r="JM310" s="3"/>
      <c r="JN310" s="3"/>
      <c r="JO310" s="3"/>
      <c r="JP310" s="3"/>
      <c r="JQ310" s="3"/>
      <c r="JR310" s="3"/>
      <c r="JS310" s="3"/>
      <c r="JT310" s="3"/>
      <c r="JU310" s="3"/>
      <c r="JV310" s="3"/>
      <c r="JW310" s="3"/>
      <c r="JX310" s="3"/>
      <c r="JY310" s="3"/>
      <c r="JZ310" s="3"/>
      <c r="KA310" s="3"/>
      <c r="KB310" s="3"/>
      <c r="KC310" s="3"/>
      <c r="KD310" s="3"/>
    </row>
    <row r="311" spans="1:290" ht="18.75" customHeight="1" x14ac:dyDescent="0.25">
      <c r="A311" s="88" t="s">
        <v>236</v>
      </c>
      <c r="B311" s="17" t="s">
        <v>450</v>
      </c>
      <c r="C311" s="16"/>
      <c r="D311" s="16">
        <f>71579500+57442800+200000+11357900</f>
        <v>140580200</v>
      </c>
      <c r="E311" s="16">
        <f t="shared" si="149"/>
        <v>140580200</v>
      </c>
      <c r="F311" s="16"/>
      <c r="G311" s="16">
        <f>71579500+57442800+200000+11357900</f>
        <v>140580200</v>
      </c>
      <c r="H311" s="16">
        <f t="shared" si="150"/>
        <v>140580200</v>
      </c>
      <c r="I311" s="16"/>
      <c r="J311" s="16">
        <f>71579500+57442800+200000+11357900</f>
        <v>140580200</v>
      </c>
      <c r="K311" s="16">
        <f t="shared" si="151"/>
        <v>140580200</v>
      </c>
      <c r="JL311" s="3"/>
      <c r="JM311" s="3"/>
      <c r="JN311" s="3"/>
      <c r="JO311" s="3"/>
      <c r="JP311" s="3"/>
      <c r="JQ311" s="3"/>
      <c r="JR311" s="3"/>
      <c r="JS311" s="3"/>
      <c r="JT311" s="3"/>
      <c r="JU311" s="3"/>
      <c r="JV311" s="3"/>
      <c r="JW311" s="3"/>
      <c r="JX311" s="3"/>
      <c r="JY311" s="3"/>
      <c r="JZ311" s="3"/>
      <c r="KA311" s="3"/>
      <c r="KB311" s="3"/>
      <c r="KC311" s="3"/>
      <c r="KD311" s="3"/>
    </row>
    <row r="312" spans="1:290" customFormat="1" x14ac:dyDescent="0.25">
      <c r="A312" s="9" t="s">
        <v>28</v>
      </c>
      <c r="B312" s="135"/>
      <c r="C312" s="21">
        <f>C311+C310+C309+C308+C307</f>
        <v>9582900</v>
      </c>
      <c r="D312" s="21">
        <f>D311+D310+D309+D308+D307</f>
        <v>144080200</v>
      </c>
      <c r="E312" s="21">
        <f>SUM(C312:D312)</f>
        <v>153663100</v>
      </c>
      <c r="F312" s="21">
        <f>F311+F310+F309+F308+F307</f>
        <v>8331900</v>
      </c>
      <c r="G312" s="21">
        <f>G311+G310+G309+G308+G307</f>
        <v>144080200</v>
      </c>
      <c r="H312" s="21">
        <f>SUM(F312:G312)</f>
        <v>152412100</v>
      </c>
      <c r="I312" s="21">
        <f>I311+I310+I309+I308+I307</f>
        <v>8331900</v>
      </c>
      <c r="J312" s="21">
        <f>J311+J310+J309+J308+J307</f>
        <v>144080200</v>
      </c>
      <c r="K312" s="58">
        <f>SUM(I312:J312)</f>
        <v>152412100</v>
      </c>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c r="IH312" s="27"/>
      <c r="II312" s="27"/>
      <c r="IJ312" s="27"/>
      <c r="IK312" s="27"/>
      <c r="IL312" s="27"/>
      <c r="IM312" s="27"/>
      <c r="IN312" s="27"/>
      <c r="IO312" s="27"/>
      <c r="IP312" s="27"/>
      <c r="IQ312" s="27"/>
      <c r="IR312" s="27"/>
      <c r="IS312" s="27"/>
      <c r="IT312" s="27"/>
      <c r="IU312" s="27"/>
      <c r="IV312" s="27"/>
      <c r="IW312" s="27"/>
      <c r="IX312" s="27"/>
      <c r="IY312" s="27"/>
      <c r="IZ312" s="27"/>
      <c r="JA312" s="27"/>
      <c r="JB312" s="27"/>
      <c r="JC312" s="27"/>
      <c r="JD312" s="27"/>
      <c r="JE312" s="27"/>
      <c r="JF312" s="27"/>
      <c r="JG312" s="27"/>
      <c r="JH312" s="27"/>
      <c r="JI312" s="27"/>
      <c r="JJ312" s="27"/>
      <c r="JK312" s="27"/>
      <c r="JL312" s="27"/>
      <c r="JM312" s="27"/>
      <c r="JN312" s="27"/>
      <c r="JO312" s="27"/>
      <c r="JP312" s="27"/>
      <c r="JQ312" s="27"/>
      <c r="JR312" s="27"/>
      <c r="JS312" s="27"/>
      <c r="JT312" s="27"/>
      <c r="JU312" s="27"/>
      <c r="JV312" s="27"/>
      <c r="JW312" s="27"/>
      <c r="JX312" s="27"/>
      <c r="JY312" s="27"/>
      <c r="JZ312" s="27"/>
      <c r="KA312" s="27"/>
      <c r="KB312" s="27"/>
      <c r="KC312" s="27"/>
      <c r="KD312" s="27"/>
    </row>
    <row r="313" spans="1:290" x14ac:dyDescent="0.25">
      <c r="A313" s="29" t="s">
        <v>51</v>
      </c>
      <c r="B313" s="8" t="s">
        <v>291</v>
      </c>
      <c r="C313" s="35">
        <f t="shared" ref="C313:K313" si="152">C314</f>
        <v>0</v>
      </c>
      <c r="D313" s="35">
        <f t="shared" si="152"/>
        <v>72461307</v>
      </c>
      <c r="E313" s="35">
        <f t="shared" si="152"/>
        <v>72461307</v>
      </c>
      <c r="F313" s="35">
        <f t="shared" si="152"/>
        <v>0</v>
      </c>
      <c r="G313" s="35">
        <f t="shared" si="152"/>
        <v>52369000</v>
      </c>
      <c r="H313" s="35">
        <f t="shared" si="152"/>
        <v>52369000</v>
      </c>
      <c r="I313" s="35">
        <f t="shared" si="152"/>
        <v>0</v>
      </c>
      <c r="J313" s="35">
        <f t="shared" si="152"/>
        <v>52369000</v>
      </c>
      <c r="K313" s="35">
        <f t="shared" si="152"/>
        <v>52369000</v>
      </c>
      <c r="JL313" s="3"/>
      <c r="JM313" s="3"/>
      <c r="JN313" s="3"/>
      <c r="JO313" s="3"/>
      <c r="JP313" s="3"/>
      <c r="JQ313" s="3"/>
      <c r="JR313" s="3"/>
      <c r="JS313" s="3"/>
      <c r="JT313" s="3"/>
      <c r="JU313" s="3"/>
      <c r="JV313" s="3"/>
      <c r="JW313" s="3"/>
      <c r="JX313" s="3"/>
      <c r="JY313" s="3"/>
      <c r="JZ313" s="3"/>
      <c r="KA313" s="3"/>
      <c r="KB313" s="3"/>
      <c r="KC313" s="3"/>
      <c r="KD313" s="3"/>
    </row>
    <row r="314" spans="1:290" x14ac:dyDescent="0.25">
      <c r="A314" s="88" t="s">
        <v>236</v>
      </c>
      <c r="B314" s="8" t="s">
        <v>451</v>
      </c>
      <c r="C314" s="35">
        <f>C315</f>
        <v>0</v>
      </c>
      <c r="D314" s="35">
        <f>D315</f>
        <v>72461307</v>
      </c>
      <c r="E314" s="16">
        <f>SUM(C314:D314)</f>
        <v>72461307</v>
      </c>
      <c r="F314" s="35">
        <f>F315</f>
        <v>0</v>
      </c>
      <c r="G314" s="35">
        <f>G315</f>
        <v>52369000</v>
      </c>
      <c r="H314" s="16">
        <f>SUM(F314:G314)</f>
        <v>52369000</v>
      </c>
      <c r="I314" s="35">
        <f>I315</f>
        <v>0</v>
      </c>
      <c r="J314" s="35">
        <f>J315</f>
        <v>52369000</v>
      </c>
      <c r="K314" s="16">
        <f>SUM(I314:J314)</f>
        <v>52369000</v>
      </c>
      <c r="JL314" s="3"/>
      <c r="JM314" s="3"/>
      <c r="JN314" s="3"/>
      <c r="JO314" s="3"/>
      <c r="JP314" s="3"/>
      <c r="JQ314" s="3"/>
      <c r="JR314" s="3"/>
      <c r="JS314" s="3"/>
      <c r="JT314" s="3"/>
      <c r="JU314" s="3"/>
      <c r="JV314" s="3"/>
      <c r="JW314" s="3"/>
      <c r="JX314" s="3"/>
      <c r="JY314" s="3"/>
      <c r="JZ314" s="3"/>
      <c r="KA314" s="3"/>
      <c r="KB314" s="3"/>
      <c r="KC314" s="3"/>
      <c r="KD314" s="3"/>
    </row>
    <row r="315" spans="1:290" customFormat="1" x14ac:dyDescent="0.25">
      <c r="A315" s="9" t="s">
        <v>28</v>
      </c>
      <c r="B315" s="135"/>
      <c r="C315" s="60"/>
      <c r="D315" s="63">
        <f>110000+2243800+15962700+1219200+7989035+10000000+2000000+30833300+2103272</f>
        <v>72461307</v>
      </c>
      <c r="E315" s="16">
        <f>SUM(C315:D315)</f>
        <v>72461307</v>
      </c>
      <c r="F315" s="64"/>
      <c r="G315" s="63">
        <f>110000+2243800+15962700+1219200+2000000+30833300</f>
        <v>52369000</v>
      </c>
      <c r="H315" s="16">
        <f>SUM(F315:G315)</f>
        <v>52369000</v>
      </c>
      <c r="I315" s="63"/>
      <c r="J315" s="63">
        <f>110000+2243800+15962700+1219200+2000000+30833300</f>
        <v>52369000</v>
      </c>
      <c r="K315" s="16">
        <f>SUM(I315:J315)</f>
        <v>52369000</v>
      </c>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c r="IH315" s="27"/>
      <c r="II315" s="27"/>
      <c r="IJ315" s="27"/>
      <c r="IK315" s="27"/>
      <c r="IL315" s="27"/>
      <c r="IM315" s="27"/>
      <c r="IN315" s="27"/>
      <c r="IO315" s="27"/>
      <c r="IP315" s="27"/>
      <c r="IQ315" s="27"/>
      <c r="IR315" s="27"/>
      <c r="IS315" s="27"/>
      <c r="IT315" s="27"/>
      <c r="IU315" s="27"/>
      <c r="IV315" s="27"/>
      <c r="IW315" s="27"/>
      <c r="IX315" s="27"/>
      <c r="IY315" s="27"/>
      <c r="IZ315" s="27"/>
      <c r="JA315" s="27"/>
      <c r="JB315" s="27"/>
      <c r="JC315" s="27"/>
      <c r="JD315" s="27"/>
      <c r="JE315" s="27"/>
      <c r="JF315" s="27"/>
      <c r="JG315" s="27"/>
      <c r="JH315" s="27"/>
      <c r="JI315" s="27"/>
      <c r="JJ315" s="27"/>
      <c r="JK315" s="27"/>
      <c r="JL315" s="27"/>
      <c r="JM315" s="27"/>
      <c r="JN315" s="27"/>
      <c r="JO315" s="27"/>
      <c r="JP315" s="27"/>
      <c r="JQ315" s="27"/>
      <c r="JR315" s="27"/>
      <c r="JS315" s="27"/>
      <c r="JT315" s="27"/>
      <c r="JU315" s="27"/>
      <c r="JV315" s="27"/>
      <c r="JW315" s="27"/>
      <c r="JX315" s="27"/>
      <c r="JY315" s="27"/>
      <c r="JZ315" s="27"/>
      <c r="KA315" s="27"/>
      <c r="KB315" s="27"/>
      <c r="KC315" s="27"/>
      <c r="KD315" s="27"/>
    </row>
    <row r="316" spans="1:290" customFormat="1" ht="31.5" x14ac:dyDescent="0.25">
      <c r="A316" s="29" t="s">
        <v>465</v>
      </c>
      <c r="B316" s="8" t="s">
        <v>1007</v>
      </c>
      <c r="C316" s="136">
        <f>C317</f>
        <v>39489600</v>
      </c>
      <c r="D316" s="136">
        <f>D317+D319</f>
        <v>6968800</v>
      </c>
      <c r="E316" s="136">
        <f>C316+D316</f>
        <v>46458400</v>
      </c>
      <c r="F316" s="136">
        <f>F317</f>
        <v>39489600</v>
      </c>
      <c r="G316" s="136">
        <f>G317+G319</f>
        <v>6968800</v>
      </c>
      <c r="H316" s="136">
        <f>F316+G316</f>
        <v>46458400</v>
      </c>
      <c r="I316" s="136">
        <f>I317</f>
        <v>41172000</v>
      </c>
      <c r="J316" s="136">
        <f>J317+J319</f>
        <v>7265700</v>
      </c>
      <c r="K316" s="136">
        <f>I316+J316</f>
        <v>48437700</v>
      </c>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c r="IH316" s="27"/>
      <c r="II316" s="27"/>
      <c r="IJ316" s="27"/>
      <c r="IK316" s="27"/>
      <c r="IL316" s="27"/>
      <c r="IM316" s="27"/>
      <c r="IN316" s="27"/>
      <c r="IO316" s="27"/>
      <c r="IP316" s="27"/>
      <c r="IQ316" s="27"/>
      <c r="IR316" s="27"/>
      <c r="IS316" s="27"/>
      <c r="IT316" s="27"/>
      <c r="IU316" s="27"/>
      <c r="IV316" s="27"/>
      <c r="IW316" s="27"/>
      <c r="IX316" s="27"/>
      <c r="IY316" s="27"/>
      <c r="IZ316" s="27"/>
      <c r="JA316" s="27"/>
      <c r="JB316" s="27"/>
      <c r="JC316" s="27"/>
      <c r="JD316" s="27"/>
      <c r="JE316" s="27"/>
      <c r="JF316" s="27"/>
      <c r="JG316" s="27"/>
      <c r="JH316" s="27"/>
      <c r="JI316" s="27"/>
      <c r="JJ316" s="27"/>
      <c r="JK316" s="27"/>
      <c r="JL316" s="27"/>
      <c r="JM316" s="27"/>
      <c r="JN316" s="27"/>
      <c r="JO316" s="27"/>
      <c r="JP316" s="27"/>
      <c r="JQ316" s="27"/>
      <c r="JR316" s="27"/>
      <c r="JS316" s="27"/>
      <c r="JT316" s="27"/>
      <c r="JU316" s="27"/>
      <c r="JV316" s="27"/>
      <c r="JW316" s="27"/>
      <c r="JX316" s="27"/>
      <c r="JY316" s="27"/>
      <c r="JZ316" s="27"/>
      <c r="KA316" s="27"/>
      <c r="KB316" s="27"/>
      <c r="KC316" s="27"/>
      <c r="KD316" s="27"/>
    </row>
    <row r="317" spans="1:290" customFormat="1" ht="47.25" x14ac:dyDescent="0.25">
      <c r="A317" s="111" t="s">
        <v>536</v>
      </c>
      <c r="B317" s="48" t="s">
        <v>535</v>
      </c>
      <c r="C317" s="139">
        <f>C318</f>
        <v>39489600</v>
      </c>
      <c r="D317" s="139">
        <f>D318</f>
        <v>6968800</v>
      </c>
      <c r="E317" s="139">
        <f>C317+D317</f>
        <v>46458400</v>
      </c>
      <c r="F317" s="139">
        <f>F318</f>
        <v>39489600</v>
      </c>
      <c r="G317" s="139">
        <f>G318</f>
        <v>6968800</v>
      </c>
      <c r="H317" s="139">
        <f>F317+G317</f>
        <v>46458400</v>
      </c>
      <c r="I317" s="139">
        <f>I318</f>
        <v>41172000</v>
      </c>
      <c r="J317" s="139">
        <f>J318</f>
        <v>7265700</v>
      </c>
      <c r="K317" s="139">
        <f>I317+J317</f>
        <v>48437700</v>
      </c>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c r="IH317" s="27"/>
      <c r="II317" s="27"/>
      <c r="IJ317" s="27"/>
      <c r="IK317" s="27"/>
      <c r="IL317" s="27"/>
      <c r="IM317" s="27"/>
      <c r="IN317" s="27"/>
      <c r="IO317" s="27"/>
      <c r="IP317" s="27"/>
      <c r="IQ317" s="27"/>
      <c r="IR317" s="27"/>
      <c r="IS317" s="27"/>
      <c r="IT317" s="27"/>
      <c r="IU317" s="27"/>
      <c r="IV317" s="27"/>
      <c r="IW317" s="27"/>
      <c r="IX317" s="27"/>
      <c r="IY317" s="27"/>
      <c r="IZ317" s="27"/>
      <c r="JA317" s="27"/>
      <c r="JB317" s="27"/>
      <c r="JC317" s="27"/>
      <c r="JD317" s="27"/>
      <c r="JE317" s="27"/>
      <c r="JF317" s="27"/>
      <c r="JG317" s="27"/>
      <c r="JH317" s="27"/>
      <c r="JI317" s="27"/>
      <c r="JJ317" s="27"/>
      <c r="JK317" s="27"/>
      <c r="JL317" s="27"/>
      <c r="JM317" s="27"/>
      <c r="JN317" s="27"/>
      <c r="JO317" s="27"/>
      <c r="JP317" s="27"/>
      <c r="JQ317" s="27"/>
      <c r="JR317" s="27"/>
      <c r="JS317" s="27"/>
      <c r="JT317" s="27"/>
      <c r="JU317" s="27"/>
      <c r="JV317" s="27"/>
      <c r="JW317" s="27"/>
      <c r="JX317" s="27"/>
      <c r="JY317" s="27"/>
      <c r="JZ317" s="27"/>
      <c r="KA317" s="27"/>
      <c r="KB317" s="27"/>
      <c r="KC317" s="27"/>
      <c r="KD317" s="27"/>
    </row>
    <row r="318" spans="1:290" customFormat="1" x14ac:dyDescent="0.25">
      <c r="A318" s="47" t="s">
        <v>28</v>
      </c>
      <c r="B318" s="140"/>
      <c r="C318" s="138">
        <v>39489600</v>
      </c>
      <c r="D318" s="54">
        <v>6968800</v>
      </c>
      <c r="E318" s="54">
        <f>C318+D318</f>
        <v>46458400</v>
      </c>
      <c r="F318" s="138">
        <v>39489600</v>
      </c>
      <c r="G318" s="54">
        <v>6968800</v>
      </c>
      <c r="H318" s="54">
        <f>F318+G318</f>
        <v>46458400</v>
      </c>
      <c r="I318" s="138">
        <v>41172000</v>
      </c>
      <c r="J318" s="54">
        <v>7265700</v>
      </c>
      <c r="K318" s="54">
        <f>I318+J318</f>
        <v>48437700</v>
      </c>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c r="IH318" s="27"/>
      <c r="II318" s="27"/>
      <c r="IJ318" s="27"/>
      <c r="IK318" s="27"/>
      <c r="IL318" s="27"/>
      <c r="IM318" s="27"/>
      <c r="IN318" s="27"/>
      <c r="IO318" s="27"/>
      <c r="IP318" s="27"/>
      <c r="IQ318" s="27"/>
      <c r="IR318" s="27"/>
      <c r="IS318" s="27"/>
      <c r="IT318" s="27"/>
      <c r="IU318" s="27"/>
      <c r="IV318" s="27"/>
      <c r="IW318" s="27"/>
      <c r="IX318" s="27"/>
      <c r="IY318" s="27"/>
      <c r="IZ318" s="27"/>
      <c r="JA318" s="27"/>
      <c r="JB318" s="27"/>
      <c r="JC318" s="27"/>
      <c r="JD318" s="27"/>
      <c r="JE318" s="27"/>
      <c r="JF318" s="27"/>
      <c r="JG318" s="27"/>
      <c r="JH318" s="27"/>
      <c r="JI318" s="27"/>
      <c r="JJ318" s="27"/>
      <c r="JK318" s="27"/>
      <c r="JL318" s="27"/>
      <c r="JM318" s="27"/>
      <c r="JN318" s="27"/>
      <c r="JO318" s="27"/>
      <c r="JP318" s="27"/>
      <c r="JQ318" s="27"/>
      <c r="JR318" s="27"/>
      <c r="JS318" s="27"/>
      <c r="JT318" s="27"/>
      <c r="JU318" s="27"/>
      <c r="JV318" s="27"/>
      <c r="JW318" s="27"/>
      <c r="JX318" s="27"/>
      <c r="JY318" s="27"/>
      <c r="JZ318" s="27"/>
      <c r="KA318" s="27"/>
      <c r="KB318" s="27"/>
      <c r="KC318" s="27"/>
      <c r="KD318" s="27"/>
    </row>
    <row r="319" spans="1:290" customFormat="1" x14ac:dyDescent="0.25">
      <c r="A319" s="111" t="s">
        <v>236</v>
      </c>
      <c r="B319" s="112" t="s">
        <v>452</v>
      </c>
      <c r="C319" s="51">
        <f>C320</f>
        <v>0</v>
      </c>
      <c r="D319" s="51">
        <f t="shared" ref="D319:K319" si="153">D320</f>
        <v>0</v>
      </c>
      <c r="E319" s="51">
        <f t="shared" si="153"/>
        <v>0</v>
      </c>
      <c r="F319" s="51">
        <f t="shared" si="153"/>
        <v>0</v>
      </c>
      <c r="G319" s="51">
        <f t="shared" si="153"/>
        <v>0</v>
      </c>
      <c r="H319" s="51">
        <f t="shared" si="153"/>
        <v>0</v>
      </c>
      <c r="I319" s="51">
        <f t="shared" si="153"/>
        <v>0</v>
      </c>
      <c r="J319" s="51">
        <f t="shared" si="153"/>
        <v>0</v>
      </c>
      <c r="K319" s="51">
        <f t="shared" si="153"/>
        <v>0</v>
      </c>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c r="IH319" s="27"/>
      <c r="II319" s="27"/>
      <c r="IJ319" s="27"/>
      <c r="IK319" s="27"/>
      <c r="IL319" s="27"/>
      <c r="IM319" s="27"/>
      <c r="IN319" s="27"/>
      <c r="IO319" s="27"/>
      <c r="IP319" s="27"/>
      <c r="IQ319" s="27"/>
      <c r="IR319" s="27"/>
      <c r="IS319" s="27"/>
      <c r="IT319" s="27"/>
      <c r="IU319" s="27"/>
      <c r="IV319" s="27"/>
      <c r="IW319" s="27"/>
      <c r="IX319" s="27"/>
      <c r="IY319" s="27"/>
      <c r="IZ319" s="27"/>
      <c r="JA319" s="27"/>
      <c r="JB319" s="27"/>
      <c r="JC319" s="27"/>
      <c r="JD319" s="27"/>
      <c r="JE319" s="27"/>
      <c r="JF319" s="27"/>
      <c r="JG319" s="27"/>
      <c r="JH319" s="27"/>
      <c r="JI319" s="27"/>
      <c r="JJ319" s="27"/>
      <c r="JK319" s="27"/>
      <c r="JL319" s="27"/>
      <c r="JM319" s="27"/>
      <c r="JN319" s="27"/>
      <c r="JO319" s="27"/>
      <c r="JP319" s="27"/>
      <c r="JQ319" s="27"/>
      <c r="JR319" s="27"/>
      <c r="JS319" s="27"/>
      <c r="JT319" s="27"/>
      <c r="JU319" s="27"/>
      <c r="JV319" s="27"/>
      <c r="JW319" s="27"/>
      <c r="JX319" s="27"/>
      <c r="JY319" s="27"/>
      <c r="JZ319" s="27"/>
      <c r="KA319" s="27"/>
      <c r="KB319" s="27"/>
      <c r="KC319" s="27"/>
      <c r="KD319" s="27"/>
    </row>
    <row r="320" spans="1:290" customFormat="1" x14ac:dyDescent="0.25">
      <c r="A320" s="47" t="s">
        <v>28</v>
      </c>
      <c r="B320" s="140"/>
      <c r="C320" s="138"/>
      <c r="D320" s="54"/>
      <c r="E320" s="54">
        <f>C320+D320</f>
        <v>0</v>
      </c>
      <c r="F320" s="54"/>
      <c r="G320" s="54">
        <v>0</v>
      </c>
      <c r="H320" s="54">
        <f>F320+G320</f>
        <v>0</v>
      </c>
      <c r="I320" s="54"/>
      <c r="J320" s="54">
        <v>0</v>
      </c>
      <c r="K320" s="54">
        <f>I320+J320</f>
        <v>0</v>
      </c>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c r="IW320" s="27"/>
      <c r="IX320" s="27"/>
      <c r="IY320" s="27"/>
      <c r="IZ320" s="27"/>
      <c r="JA320" s="27"/>
      <c r="JB320" s="27"/>
      <c r="JC320" s="27"/>
      <c r="JD320" s="27"/>
      <c r="JE320" s="27"/>
      <c r="JF320" s="27"/>
      <c r="JG320" s="27"/>
      <c r="JH320" s="27"/>
      <c r="JI320" s="27"/>
      <c r="JJ320" s="27"/>
      <c r="JK320" s="27"/>
      <c r="JL320" s="27"/>
      <c r="JM320" s="27"/>
      <c r="JN320" s="27"/>
      <c r="JO320" s="27"/>
      <c r="JP320" s="27"/>
      <c r="JQ320" s="27"/>
      <c r="JR320" s="27"/>
      <c r="JS320" s="27"/>
      <c r="JT320" s="27"/>
      <c r="JU320" s="27"/>
      <c r="JV320" s="27"/>
      <c r="JW320" s="27"/>
      <c r="JX320" s="27"/>
      <c r="JY320" s="27"/>
      <c r="JZ320" s="27"/>
      <c r="KA320" s="27"/>
      <c r="KB320" s="27"/>
      <c r="KC320" s="27"/>
      <c r="KD320" s="27"/>
    </row>
    <row r="321" spans="1:290" customFormat="1" x14ac:dyDescent="0.25">
      <c r="A321" s="175" t="s">
        <v>973</v>
      </c>
      <c r="B321" s="177" t="s">
        <v>975</v>
      </c>
      <c r="C321" s="129">
        <f>C322</f>
        <v>84370000</v>
      </c>
      <c r="D321" s="129">
        <f t="shared" ref="D321:K322" si="154">D322</f>
        <v>84370000</v>
      </c>
      <c r="E321" s="129">
        <f t="shared" si="154"/>
        <v>168740000</v>
      </c>
      <c r="F321" s="129">
        <f t="shared" si="154"/>
        <v>0</v>
      </c>
      <c r="G321" s="129">
        <f t="shared" si="154"/>
        <v>0</v>
      </c>
      <c r="H321" s="129">
        <f t="shared" si="154"/>
        <v>0</v>
      </c>
      <c r="I321" s="129">
        <f t="shared" si="154"/>
        <v>0</v>
      </c>
      <c r="J321" s="129">
        <f t="shared" si="154"/>
        <v>0</v>
      </c>
      <c r="K321" s="129">
        <f t="shared" si="154"/>
        <v>0</v>
      </c>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c r="IH321" s="27"/>
      <c r="II321" s="27"/>
      <c r="IJ321" s="27"/>
      <c r="IK321" s="27"/>
      <c r="IL321" s="27"/>
      <c r="IM321" s="27"/>
      <c r="IN321" s="27"/>
      <c r="IO321" s="27"/>
      <c r="IP321" s="27"/>
      <c r="IQ321" s="27"/>
      <c r="IR321" s="27"/>
      <c r="IS321" s="27"/>
      <c r="IT321" s="27"/>
      <c r="IU321" s="27"/>
      <c r="IV321" s="27"/>
      <c r="IW321" s="27"/>
      <c r="IX321" s="27"/>
      <c r="IY321" s="27"/>
      <c r="IZ321" s="27"/>
      <c r="JA321" s="27"/>
      <c r="JB321" s="27"/>
      <c r="JC321" s="27"/>
      <c r="JD321" s="27"/>
      <c r="JE321" s="27"/>
      <c r="JF321" s="27"/>
      <c r="JG321" s="27"/>
      <c r="JH321" s="27"/>
      <c r="JI321" s="27"/>
      <c r="JJ321" s="27"/>
      <c r="JK321" s="27"/>
      <c r="JL321" s="27"/>
      <c r="JM321" s="27"/>
      <c r="JN321" s="27"/>
      <c r="JO321" s="27"/>
      <c r="JP321" s="27"/>
      <c r="JQ321" s="27"/>
      <c r="JR321" s="27"/>
      <c r="JS321" s="27"/>
      <c r="JT321" s="27"/>
      <c r="JU321" s="27"/>
      <c r="JV321" s="27"/>
      <c r="JW321" s="27"/>
      <c r="JX321" s="27"/>
      <c r="JY321" s="27"/>
      <c r="JZ321" s="27"/>
      <c r="KA321" s="27"/>
      <c r="KB321" s="27"/>
      <c r="KC321" s="27"/>
      <c r="KD321" s="27"/>
    </row>
    <row r="322" spans="1:290" customFormat="1" ht="31.5" x14ac:dyDescent="0.25">
      <c r="A322" s="111" t="s">
        <v>974</v>
      </c>
      <c r="B322" s="173" t="s">
        <v>976</v>
      </c>
      <c r="C322" s="21">
        <f>C323</f>
        <v>84370000</v>
      </c>
      <c r="D322" s="21">
        <f t="shared" si="154"/>
        <v>84370000</v>
      </c>
      <c r="E322" s="21">
        <f t="shared" si="154"/>
        <v>168740000</v>
      </c>
      <c r="F322" s="21">
        <f t="shared" si="154"/>
        <v>0</v>
      </c>
      <c r="G322" s="21">
        <f t="shared" si="154"/>
        <v>0</v>
      </c>
      <c r="H322" s="21">
        <f t="shared" si="154"/>
        <v>0</v>
      </c>
      <c r="I322" s="21">
        <f t="shared" si="154"/>
        <v>0</v>
      </c>
      <c r="J322" s="21">
        <f t="shared" si="154"/>
        <v>0</v>
      </c>
      <c r="K322" s="21">
        <f t="shared" si="154"/>
        <v>0</v>
      </c>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c r="IH322" s="27"/>
      <c r="II322" s="27"/>
      <c r="IJ322" s="27"/>
      <c r="IK322" s="27"/>
      <c r="IL322" s="27"/>
      <c r="IM322" s="27"/>
      <c r="IN322" s="27"/>
      <c r="IO322" s="27"/>
      <c r="IP322" s="27"/>
      <c r="IQ322" s="27"/>
      <c r="IR322" s="27"/>
      <c r="IS322" s="27"/>
      <c r="IT322" s="27"/>
      <c r="IU322" s="27"/>
      <c r="IV322" s="27"/>
      <c r="IW322" s="27"/>
      <c r="IX322" s="27"/>
      <c r="IY322" s="27"/>
      <c r="IZ322" s="27"/>
      <c r="JA322" s="27"/>
      <c r="JB322" s="27"/>
      <c r="JC322" s="27"/>
      <c r="JD322" s="27"/>
      <c r="JE322" s="27"/>
      <c r="JF322" s="27"/>
      <c r="JG322" s="27"/>
      <c r="JH322" s="27"/>
      <c r="JI322" s="27"/>
      <c r="JJ322" s="27"/>
      <c r="JK322" s="27"/>
      <c r="JL322" s="27"/>
      <c r="JM322" s="27"/>
      <c r="JN322" s="27"/>
      <c r="JO322" s="27"/>
      <c r="JP322" s="27"/>
      <c r="JQ322" s="27"/>
      <c r="JR322" s="27"/>
      <c r="JS322" s="27"/>
      <c r="JT322" s="27"/>
      <c r="JU322" s="27"/>
      <c r="JV322" s="27"/>
      <c r="JW322" s="27"/>
      <c r="JX322" s="27"/>
      <c r="JY322" s="27"/>
      <c r="JZ322" s="27"/>
      <c r="KA322" s="27"/>
      <c r="KB322" s="27"/>
      <c r="KC322" s="27"/>
      <c r="KD322" s="27"/>
    </row>
    <row r="323" spans="1:290" customFormat="1" x14ac:dyDescent="0.25">
      <c r="A323" s="47" t="s">
        <v>28</v>
      </c>
      <c r="B323" s="140"/>
      <c r="C323" s="176">
        <v>84370000</v>
      </c>
      <c r="D323" s="54">
        <v>84370000</v>
      </c>
      <c r="E323" s="54">
        <f>C323+D323</f>
        <v>168740000</v>
      </c>
      <c r="F323" s="54"/>
      <c r="G323" s="54"/>
      <c r="H323" s="54"/>
      <c r="I323" s="54"/>
      <c r="J323" s="54"/>
      <c r="K323" s="54"/>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c r="FZ323" s="27"/>
      <c r="GA323" s="27"/>
      <c r="GB323" s="27"/>
      <c r="GC323" s="27"/>
      <c r="GD323" s="27"/>
      <c r="GE323" s="27"/>
      <c r="GF323" s="27"/>
      <c r="GG323" s="27"/>
      <c r="GH323" s="27"/>
      <c r="GI323" s="27"/>
      <c r="GJ323" s="27"/>
      <c r="GK323" s="27"/>
      <c r="GL323" s="27"/>
      <c r="GM323" s="27"/>
      <c r="GN323" s="27"/>
      <c r="GO323" s="27"/>
      <c r="GP323" s="27"/>
      <c r="GQ323" s="27"/>
      <c r="GR323" s="27"/>
      <c r="GS323" s="27"/>
      <c r="GT323" s="27"/>
      <c r="GU323" s="27"/>
      <c r="GV323" s="27"/>
      <c r="GW323" s="27"/>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c r="ID323" s="27"/>
      <c r="IE323" s="27"/>
      <c r="IF323" s="27"/>
      <c r="IG323" s="27"/>
      <c r="IH323" s="27"/>
      <c r="II323" s="27"/>
      <c r="IJ323" s="27"/>
      <c r="IK323" s="27"/>
      <c r="IL323" s="27"/>
      <c r="IM323" s="27"/>
      <c r="IN323" s="27"/>
      <c r="IO323" s="27"/>
      <c r="IP323" s="27"/>
      <c r="IQ323" s="27"/>
      <c r="IR323" s="27"/>
      <c r="IS323" s="27"/>
      <c r="IT323" s="27"/>
      <c r="IU323" s="27"/>
      <c r="IV323" s="27"/>
      <c r="IW323" s="27"/>
      <c r="IX323" s="27"/>
      <c r="IY323" s="27"/>
      <c r="IZ323" s="27"/>
      <c r="JA323" s="27"/>
      <c r="JB323" s="27"/>
      <c r="JC323" s="27"/>
      <c r="JD323" s="27"/>
      <c r="JE323" s="27"/>
      <c r="JF323" s="27"/>
      <c r="JG323" s="27"/>
      <c r="JH323" s="27"/>
      <c r="JI323" s="27"/>
      <c r="JJ323" s="27"/>
      <c r="JK323" s="27"/>
      <c r="JL323" s="27"/>
      <c r="JM323" s="27"/>
      <c r="JN323" s="27"/>
      <c r="JO323" s="27"/>
      <c r="JP323" s="27"/>
      <c r="JQ323" s="27"/>
      <c r="JR323" s="27"/>
      <c r="JS323" s="27"/>
      <c r="JT323" s="27"/>
      <c r="JU323" s="27"/>
      <c r="JV323" s="27"/>
      <c r="JW323" s="27"/>
      <c r="JX323" s="27"/>
      <c r="JY323" s="27"/>
      <c r="JZ323" s="27"/>
      <c r="KA323" s="27"/>
      <c r="KB323" s="27"/>
      <c r="KC323" s="27"/>
      <c r="KD323" s="27"/>
    </row>
    <row r="324" spans="1:290" ht="21" customHeight="1" x14ac:dyDescent="0.25">
      <c r="A324" s="72" t="s">
        <v>52</v>
      </c>
      <c r="B324" s="73" t="s">
        <v>53</v>
      </c>
      <c r="C324" s="74">
        <f>C325</f>
        <v>0</v>
      </c>
      <c r="D324" s="74">
        <f t="shared" ref="D324:K324" si="155">D325</f>
        <v>276241150</v>
      </c>
      <c r="E324" s="74">
        <f t="shared" si="155"/>
        <v>276241150</v>
      </c>
      <c r="F324" s="74">
        <f t="shared" si="155"/>
        <v>0</v>
      </c>
      <c r="G324" s="74">
        <f t="shared" si="155"/>
        <v>274972470</v>
      </c>
      <c r="H324" s="74">
        <f t="shared" si="155"/>
        <v>274972470</v>
      </c>
      <c r="I324" s="74">
        <f t="shared" si="155"/>
        <v>0</v>
      </c>
      <c r="J324" s="74">
        <f t="shared" si="155"/>
        <v>275224170</v>
      </c>
      <c r="K324" s="74">
        <f t="shared" si="155"/>
        <v>275224170</v>
      </c>
      <c r="JL324" s="3"/>
      <c r="JM324" s="3"/>
      <c r="JN324" s="3"/>
      <c r="JO324" s="3"/>
      <c r="JP324" s="3"/>
      <c r="JQ324" s="3"/>
      <c r="JR324" s="3"/>
      <c r="JS324" s="3"/>
      <c r="JT324" s="3"/>
      <c r="JU324" s="3"/>
      <c r="JV324" s="3"/>
      <c r="JW324" s="3"/>
      <c r="JX324" s="3"/>
      <c r="JY324" s="3"/>
      <c r="JZ324" s="3"/>
      <c r="KA324" s="3"/>
      <c r="KB324" s="3"/>
      <c r="KC324" s="3"/>
      <c r="KD324" s="3"/>
    </row>
    <row r="325" spans="1:290" ht="21" customHeight="1" x14ac:dyDescent="0.25">
      <c r="A325" s="29" t="s">
        <v>24</v>
      </c>
      <c r="B325" s="8" t="s">
        <v>54</v>
      </c>
      <c r="C325" s="16">
        <f>C326+C327+C328</f>
        <v>0</v>
      </c>
      <c r="D325" s="16">
        <f>D326+D327+D328</f>
        <v>276241150</v>
      </c>
      <c r="E325" s="16">
        <f t="shared" ref="E325:K325" si="156">E326+E327+E328</f>
        <v>276241150</v>
      </c>
      <c r="F325" s="16">
        <f t="shared" si="156"/>
        <v>0</v>
      </c>
      <c r="G325" s="16">
        <f t="shared" si="156"/>
        <v>274972470</v>
      </c>
      <c r="H325" s="16">
        <f t="shared" si="156"/>
        <v>274972470</v>
      </c>
      <c r="I325" s="16">
        <f t="shared" si="156"/>
        <v>0</v>
      </c>
      <c r="J325" s="16">
        <f t="shared" si="156"/>
        <v>275224170</v>
      </c>
      <c r="K325" s="16">
        <f t="shared" si="156"/>
        <v>275224170</v>
      </c>
      <c r="JL325" s="3"/>
      <c r="JM325" s="3"/>
      <c r="JN325" s="3"/>
      <c r="JO325" s="3"/>
      <c r="JP325" s="3"/>
      <c r="JQ325" s="3"/>
      <c r="JR325" s="3"/>
      <c r="JS325" s="3"/>
      <c r="JT325" s="3"/>
      <c r="JU325" s="3"/>
      <c r="JV325" s="3"/>
      <c r="JW325" s="3"/>
      <c r="JX325" s="3"/>
      <c r="JY325" s="3"/>
      <c r="JZ325" s="3"/>
      <c r="KA325" s="3"/>
      <c r="KB325" s="3"/>
      <c r="KC325" s="3"/>
      <c r="KD325" s="3"/>
    </row>
    <row r="326" spans="1:290" s="91" customFormat="1" x14ac:dyDescent="0.25">
      <c r="A326" s="88" t="s">
        <v>94</v>
      </c>
      <c r="B326" s="17" t="s">
        <v>453</v>
      </c>
      <c r="C326" s="16"/>
      <c r="D326" s="16">
        <f>59250900+639500</f>
        <v>59890400</v>
      </c>
      <c r="E326" s="16">
        <f>C326+D326</f>
        <v>59890400</v>
      </c>
      <c r="F326" s="16"/>
      <c r="G326" s="16">
        <f>59288600+639500</f>
        <v>59928100</v>
      </c>
      <c r="H326" s="16">
        <f>F326+G326</f>
        <v>59928100</v>
      </c>
      <c r="I326" s="16"/>
      <c r="J326" s="16">
        <f>59250900+639500</f>
        <v>59890400</v>
      </c>
      <c r="K326" s="16">
        <f>I326+J326</f>
        <v>59890400</v>
      </c>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c r="BB326" s="90"/>
      <c r="BC326" s="90"/>
      <c r="BD326" s="90"/>
      <c r="BE326" s="90"/>
      <c r="BF326" s="90"/>
      <c r="BG326" s="90"/>
      <c r="BH326" s="90"/>
      <c r="BI326" s="90"/>
      <c r="BJ326" s="90"/>
      <c r="BK326" s="90"/>
      <c r="BL326" s="90"/>
      <c r="BM326" s="90"/>
      <c r="BN326" s="90"/>
      <c r="BO326" s="90"/>
      <c r="BP326" s="90"/>
      <c r="BQ326" s="90"/>
      <c r="BR326" s="90"/>
      <c r="BS326" s="90"/>
      <c r="BT326" s="90"/>
      <c r="BU326" s="90"/>
      <c r="BV326" s="90"/>
      <c r="BW326" s="90"/>
      <c r="BX326" s="90"/>
      <c r="BY326" s="90"/>
      <c r="BZ326" s="90"/>
      <c r="CA326" s="90"/>
      <c r="CB326" s="90"/>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c r="IW326" s="90"/>
      <c r="IX326" s="90"/>
      <c r="IY326" s="90"/>
      <c r="IZ326" s="90"/>
      <c r="JA326" s="90"/>
      <c r="JB326" s="90"/>
      <c r="JC326" s="90"/>
      <c r="JD326" s="90"/>
      <c r="JE326" s="90"/>
      <c r="JF326" s="90"/>
      <c r="JG326" s="90"/>
      <c r="JH326" s="90"/>
      <c r="JI326" s="90"/>
      <c r="JJ326" s="90"/>
      <c r="JK326" s="90"/>
      <c r="JL326" s="90"/>
      <c r="JM326" s="90"/>
      <c r="JN326" s="90"/>
      <c r="JO326" s="90"/>
      <c r="JP326" s="90"/>
      <c r="JQ326" s="90"/>
      <c r="JR326" s="90"/>
      <c r="JS326" s="90"/>
      <c r="JT326" s="90"/>
      <c r="JU326" s="90"/>
      <c r="JV326" s="90"/>
      <c r="JW326" s="90"/>
      <c r="JX326" s="90"/>
      <c r="JY326" s="90"/>
      <c r="JZ326" s="90"/>
      <c r="KA326" s="90"/>
      <c r="KB326" s="90"/>
      <c r="KC326" s="90"/>
      <c r="KD326" s="90"/>
    </row>
    <row r="327" spans="1:290" s="91" customFormat="1" x14ac:dyDescent="0.25">
      <c r="A327" s="88" t="s">
        <v>121</v>
      </c>
      <c r="B327" s="17" t="s">
        <v>454</v>
      </c>
      <c r="C327" s="16"/>
      <c r="D327" s="16">
        <v>1093700</v>
      </c>
      <c r="E327" s="16">
        <f>C327+D327</f>
        <v>1093700</v>
      </c>
      <c r="F327" s="16"/>
      <c r="G327" s="16">
        <v>1093700</v>
      </c>
      <c r="H327" s="16">
        <f>F327+G327</f>
        <v>1093700</v>
      </c>
      <c r="I327" s="16"/>
      <c r="J327" s="16">
        <v>1093700</v>
      </c>
      <c r="K327" s="16">
        <f>I327+J327</f>
        <v>1093700</v>
      </c>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c r="BB327" s="90"/>
      <c r="BC327" s="90"/>
      <c r="BD327" s="90"/>
      <c r="BE327" s="90"/>
      <c r="BF327" s="90"/>
      <c r="BG327" s="90"/>
      <c r="BH327" s="90"/>
      <c r="BI327" s="90"/>
      <c r="BJ327" s="90"/>
      <c r="BK327" s="90"/>
      <c r="BL327" s="90"/>
      <c r="BM327" s="90"/>
      <c r="BN327" s="90"/>
      <c r="BO327" s="90"/>
      <c r="BP327" s="90"/>
      <c r="BQ327" s="90"/>
      <c r="BR327" s="90"/>
      <c r="BS327" s="90"/>
      <c r="BT327" s="90"/>
      <c r="BU327" s="90"/>
      <c r="BV327" s="90"/>
      <c r="BW327" s="90"/>
      <c r="BX327" s="90"/>
      <c r="BY327" s="90"/>
      <c r="BZ327" s="90"/>
      <c r="CA327" s="90"/>
      <c r="CB327" s="90"/>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c r="IW327" s="90"/>
      <c r="IX327" s="90"/>
      <c r="IY327" s="90"/>
      <c r="IZ327" s="90"/>
      <c r="JA327" s="90"/>
      <c r="JB327" s="90"/>
      <c r="JC327" s="90"/>
      <c r="JD327" s="90"/>
      <c r="JE327" s="90"/>
      <c r="JF327" s="90"/>
      <c r="JG327" s="90"/>
      <c r="JH327" s="90"/>
      <c r="JI327" s="90"/>
      <c r="JJ327" s="90"/>
      <c r="JK327" s="90"/>
      <c r="JL327" s="90"/>
      <c r="JM327" s="90"/>
      <c r="JN327" s="90"/>
      <c r="JO327" s="90"/>
      <c r="JP327" s="90"/>
      <c r="JQ327" s="90"/>
      <c r="JR327" s="90"/>
      <c r="JS327" s="90"/>
      <c r="JT327" s="90"/>
      <c r="JU327" s="90"/>
      <c r="JV327" s="90"/>
      <c r="JW327" s="90"/>
      <c r="JX327" s="90"/>
      <c r="JY327" s="90"/>
      <c r="JZ327" s="90"/>
      <c r="KA327" s="90"/>
      <c r="KB327" s="90"/>
      <c r="KC327" s="90"/>
      <c r="KD327" s="90"/>
    </row>
    <row r="328" spans="1:290" s="91" customFormat="1" x14ac:dyDescent="0.25">
      <c r="A328" s="88" t="s">
        <v>256</v>
      </c>
      <c r="B328" s="17" t="s">
        <v>455</v>
      </c>
      <c r="C328" s="16"/>
      <c r="D328" s="21">
        <f>68839300+35310600+27070800+84943550-907200</f>
        <v>215257050</v>
      </c>
      <c r="E328" s="16">
        <f>C328+D328</f>
        <v>215257050</v>
      </c>
      <c r="F328" s="16"/>
      <c r="G328" s="21">
        <f>68869100+34026800+27293300+84668670-907200</f>
        <v>213950670</v>
      </c>
      <c r="H328" s="16">
        <f>F328+G328</f>
        <v>213950670</v>
      </c>
      <c r="I328" s="16"/>
      <c r="J328" s="21">
        <f>68839300+34414900+27116300+84776770-907200</f>
        <v>214240070</v>
      </c>
      <c r="K328" s="16">
        <f>I328+J328</f>
        <v>214240070</v>
      </c>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c r="BB328" s="90"/>
      <c r="BC328" s="90"/>
      <c r="BD328" s="90"/>
      <c r="BE328" s="90"/>
      <c r="BF328" s="90"/>
      <c r="BG328" s="90"/>
      <c r="BH328" s="90"/>
      <c r="BI328" s="90"/>
      <c r="BJ328" s="90"/>
      <c r="BK328" s="90"/>
      <c r="BL328" s="90"/>
      <c r="BM328" s="90"/>
      <c r="BN328" s="90"/>
      <c r="BO328" s="90"/>
      <c r="BP328" s="90"/>
      <c r="BQ328" s="90"/>
      <c r="BR328" s="90"/>
      <c r="BS328" s="90"/>
      <c r="BT328" s="90"/>
      <c r="BU328" s="90"/>
      <c r="BV328" s="90"/>
      <c r="BW328" s="90"/>
      <c r="BX328" s="90"/>
      <c r="BY328" s="90"/>
      <c r="BZ328" s="90"/>
      <c r="CA328" s="90"/>
      <c r="CB328" s="90"/>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c r="IW328" s="90"/>
      <c r="IX328" s="90"/>
      <c r="IY328" s="90"/>
      <c r="IZ328" s="90"/>
      <c r="JA328" s="90"/>
      <c r="JB328" s="90"/>
      <c r="JC328" s="90"/>
      <c r="JD328" s="90"/>
      <c r="JE328" s="90"/>
      <c r="JF328" s="90"/>
      <c r="JG328" s="90"/>
      <c r="JH328" s="90"/>
      <c r="JI328" s="90"/>
      <c r="JJ328" s="90"/>
      <c r="JK328" s="90"/>
      <c r="JL328" s="90"/>
      <c r="JM328" s="90"/>
      <c r="JN328" s="90"/>
      <c r="JO328" s="90"/>
      <c r="JP328" s="90"/>
      <c r="JQ328" s="90"/>
      <c r="JR328" s="90"/>
      <c r="JS328" s="90"/>
      <c r="JT328" s="90"/>
      <c r="JU328" s="90"/>
      <c r="JV328" s="90"/>
      <c r="JW328" s="90"/>
      <c r="JX328" s="90"/>
      <c r="JY328" s="90"/>
      <c r="JZ328" s="90"/>
      <c r="KA328" s="90"/>
      <c r="KB328" s="90"/>
      <c r="KC328" s="90"/>
      <c r="KD328" s="90"/>
    </row>
    <row r="329" spans="1:290" customFormat="1" ht="20.25" customHeight="1" x14ac:dyDescent="0.25">
      <c r="A329" s="9" t="s">
        <v>28</v>
      </c>
      <c r="B329" s="137"/>
      <c r="C329" s="61"/>
      <c r="D329" s="21">
        <f>68839300+35310600+27070800+84943550+D327+D326-907200</f>
        <v>276241150</v>
      </c>
      <c r="E329" s="21">
        <f>SUM(C329:D329)</f>
        <v>276241150</v>
      </c>
      <c r="F329" s="21"/>
      <c r="G329" s="21">
        <f>68869100+34026800+27293300+84668670+G327+G326-907200</f>
        <v>274972470</v>
      </c>
      <c r="H329" s="21">
        <f>SUM(F329:G329)</f>
        <v>274972470</v>
      </c>
      <c r="I329" s="21"/>
      <c r="J329" s="21">
        <f>68839300+34414900+27116300+84776770+J327+J326-907200</f>
        <v>275224170</v>
      </c>
      <c r="K329" s="21">
        <f>SUM(I329:J329)</f>
        <v>275224170</v>
      </c>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c r="IH329" s="27"/>
      <c r="II329" s="27"/>
      <c r="IJ329" s="27"/>
      <c r="IK329" s="27"/>
      <c r="IL329" s="27"/>
      <c r="IM329" s="27"/>
      <c r="IN329" s="27"/>
      <c r="IO329" s="27"/>
      <c r="IP329" s="27"/>
      <c r="IQ329" s="27"/>
      <c r="IR329" s="27"/>
      <c r="IS329" s="27"/>
      <c r="IT329" s="27"/>
      <c r="IU329" s="27"/>
      <c r="IV329" s="27"/>
      <c r="IW329" s="27"/>
      <c r="IX329" s="27"/>
      <c r="IY329" s="27"/>
      <c r="IZ329" s="27"/>
      <c r="JA329" s="27"/>
      <c r="JB329" s="27"/>
      <c r="JC329" s="27"/>
      <c r="JD329" s="27"/>
      <c r="JE329" s="27"/>
      <c r="JF329" s="27"/>
      <c r="JG329" s="27"/>
      <c r="JH329" s="27"/>
      <c r="JI329" s="27"/>
      <c r="JJ329" s="27"/>
      <c r="JK329" s="27"/>
      <c r="JL329" s="27"/>
      <c r="JM329" s="27"/>
      <c r="JN329" s="27"/>
      <c r="JO329" s="27"/>
      <c r="JP329" s="27"/>
      <c r="JQ329" s="27"/>
      <c r="JR329" s="27"/>
      <c r="JS329" s="27"/>
      <c r="JT329" s="27"/>
      <c r="JU329" s="27"/>
      <c r="JV329" s="27"/>
      <c r="JW329" s="27"/>
      <c r="JX329" s="27"/>
      <c r="JY329" s="27"/>
      <c r="JZ329" s="27"/>
      <c r="KA329" s="27"/>
      <c r="KB329" s="27"/>
      <c r="KC329" s="27"/>
      <c r="KD329" s="27"/>
    </row>
    <row r="330" spans="1:290" customFormat="1" ht="65.25" customHeight="1" x14ac:dyDescent="0.25">
      <c r="A330" s="72" t="s">
        <v>456</v>
      </c>
      <c r="B330" s="73" t="s">
        <v>195</v>
      </c>
      <c r="C330" s="74">
        <f t="shared" ref="C330:K330" si="157">C331</f>
        <v>42867100</v>
      </c>
      <c r="D330" s="74">
        <f t="shared" si="157"/>
        <v>7564800</v>
      </c>
      <c r="E330" s="74">
        <f t="shared" si="157"/>
        <v>50431900</v>
      </c>
      <c r="F330" s="74">
        <f t="shared" si="157"/>
        <v>35381800</v>
      </c>
      <c r="G330" s="74">
        <f t="shared" si="157"/>
        <v>6243900</v>
      </c>
      <c r="H330" s="74">
        <f t="shared" si="157"/>
        <v>41625700</v>
      </c>
      <c r="I330" s="74">
        <f t="shared" si="157"/>
        <v>34413000</v>
      </c>
      <c r="J330" s="74">
        <f t="shared" si="157"/>
        <v>6072900</v>
      </c>
      <c r="K330" s="74">
        <f t="shared" si="157"/>
        <v>40485900</v>
      </c>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c r="FZ330" s="27"/>
      <c r="GA330" s="27"/>
      <c r="GB330" s="27"/>
      <c r="GC330" s="27"/>
      <c r="GD330" s="27"/>
      <c r="GE330" s="27"/>
      <c r="GF330" s="27"/>
      <c r="GG330" s="27"/>
      <c r="GH330" s="27"/>
      <c r="GI330" s="27"/>
      <c r="GJ330" s="27"/>
      <c r="GK330" s="27"/>
      <c r="GL330" s="27"/>
      <c r="GM330" s="27"/>
      <c r="GN330" s="27"/>
      <c r="GO330" s="27"/>
      <c r="GP330" s="27"/>
      <c r="GQ330" s="27"/>
      <c r="GR330" s="27"/>
      <c r="GS330" s="27"/>
      <c r="GT330" s="27"/>
      <c r="GU330" s="27"/>
      <c r="GV330" s="27"/>
      <c r="GW330" s="27"/>
      <c r="GX330" s="27"/>
      <c r="GY330" s="27"/>
      <c r="GZ330" s="27"/>
      <c r="HA330" s="27"/>
      <c r="HB330" s="27"/>
      <c r="HC330" s="27"/>
      <c r="HD330" s="27"/>
      <c r="HE330" s="27"/>
      <c r="HF330" s="27"/>
      <c r="HG330" s="27"/>
      <c r="HH330" s="27"/>
      <c r="HI330" s="27"/>
      <c r="HJ330" s="27"/>
      <c r="HK330" s="27"/>
      <c r="HL330" s="27"/>
      <c r="HM330" s="27"/>
      <c r="HN330" s="27"/>
      <c r="HO330" s="27"/>
      <c r="HP330" s="27"/>
      <c r="HQ330" s="27"/>
      <c r="HR330" s="27"/>
      <c r="HS330" s="27"/>
      <c r="HT330" s="27"/>
      <c r="HU330" s="27"/>
      <c r="HV330" s="27"/>
      <c r="HW330" s="27"/>
      <c r="HX330" s="27"/>
      <c r="HY330" s="27"/>
      <c r="HZ330" s="27"/>
      <c r="IA330" s="27"/>
      <c r="IB330" s="27"/>
      <c r="IC330" s="27"/>
      <c r="ID330" s="27"/>
      <c r="IE330" s="27"/>
      <c r="IF330" s="27"/>
      <c r="IG330" s="27"/>
      <c r="IH330" s="27"/>
      <c r="II330" s="27"/>
      <c r="IJ330" s="27"/>
      <c r="IK330" s="27"/>
      <c r="IL330" s="27"/>
      <c r="IM330" s="27"/>
      <c r="IN330" s="27"/>
      <c r="IO330" s="27"/>
      <c r="IP330" s="27"/>
      <c r="IQ330" s="27"/>
      <c r="IR330" s="27"/>
      <c r="IS330" s="27"/>
      <c r="IT330" s="27"/>
      <c r="IU330" s="27"/>
      <c r="IV330" s="27"/>
      <c r="IW330" s="27"/>
      <c r="IX330" s="27"/>
      <c r="IY330" s="27"/>
      <c r="IZ330" s="27"/>
      <c r="JA330" s="27"/>
      <c r="JB330" s="27"/>
      <c r="JC330" s="27"/>
      <c r="JD330" s="27"/>
      <c r="JE330" s="27"/>
      <c r="JF330" s="27"/>
      <c r="JG330" s="27"/>
      <c r="JH330" s="27"/>
      <c r="JI330" s="27"/>
      <c r="JJ330" s="27"/>
      <c r="JK330" s="27"/>
      <c r="JL330" s="27"/>
      <c r="JM330" s="27"/>
      <c r="JN330" s="27"/>
      <c r="JO330" s="27"/>
      <c r="JP330" s="27"/>
      <c r="JQ330" s="27"/>
      <c r="JR330" s="27"/>
      <c r="JS330" s="27"/>
      <c r="JT330" s="27"/>
      <c r="JU330" s="27"/>
      <c r="JV330" s="27"/>
      <c r="JW330" s="27"/>
      <c r="JX330" s="27"/>
      <c r="JY330" s="27"/>
      <c r="JZ330" s="27"/>
      <c r="KA330" s="27"/>
      <c r="KB330" s="27"/>
      <c r="KC330" s="27"/>
      <c r="KD330" s="27"/>
    </row>
    <row r="331" spans="1:290" customFormat="1" ht="51" customHeight="1" x14ac:dyDescent="0.25">
      <c r="A331" s="29" t="s">
        <v>457</v>
      </c>
      <c r="B331" s="8" t="s">
        <v>194</v>
      </c>
      <c r="C331" s="16">
        <f>C332+C333+C334</f>
        <v>42867100</v>
      </c>
      <c r="D331" s="16">
        <f>D332+D333+D334</f>
        <v>7564800</v>
      </c>
      <c r="E331" s="16">
        <f>C331+D331</f>
        <v>50431900</v>
      </c>
      <c r="F331" s="16">
        <f>F332+F333+F334</f>
        <v>35381800</v>
      </c>
      <c r="G331" s="16">
        <f>G332+G333+G334</f>
        <v>6243900</v>
      </c>
      <c r="H331" s="16">
        <f>F331+G331</f>
        <v>41625700</v>
      </c>
      <c r="I331" s="16">
        <f>I332+I333+I334</f>
        <v>34413000</v>
      </c>
      <c r="J331" s="16">
        <f>J332+J333+J334</f>
        <v>6072900</v>
      </c>
      <c r="K331" s="16">
        <f>I331+J331</f>
        <v>40485900</v>
      </c>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c r="HC331" s="27"/>
      <c r="HD331" s="27"/>
      <c r="HE331" s="27"/>
      <c r="HF331" s="27"/>
      <c r="HG331" s="27"/>
      <c r="HH331" s="27"/>
      <c r="HI331" s="27"/>
      <c r="HJ331" s="27"/>
      <c r="HK331" s="27"/>
      <c r="HL331" s="27"/>
      <c r="HM331" s="27"/>
      <c r="HN331" s="27"/>
      <c r="HO331" s="27"/>
      <c r="HP331" s="27"/>
      <c r="HQ331" s="27"/>
      <c r="HR331" s="27"/>
      <c r="HS331" s="27"/>
      <c r="HT331" s="27"/>
      <c r="HU331" s="27"/>
      <c r="HV331" s="27"/>
      <c r="HW331" s="27"/>
      <c r="HX331" s="27"/>
      <c r="HY331" s="27"/>
      <c r="HZ331" s="27"/>
      <c r="IA331" s="27"/>
      <c r="IB331" s="27"/>
      <c r="IC331" s="27"/>
      <c r="ID331" s="27"/>
      <c r="IE331" s="27"/>
      <c r="IF331" s="27"/>
      <c r="IG331" s="27"/>
      <c r="IH331" s="27"/>
      <c r="II331" s="27"/>
      <c r="IJ331" s="27"/>
      <c r="IK331" s="27"/>
      <c r="IL331" s="27"/>
      <c r="IM331" s="27"/>
      <c r="IN331" s="27"/>
      <c r="IO331" s="27"/>
      <c r="IP331" s="27"/>
      <c r="IQ331" s="27"/>
      <c r="IR331" s="27"/>
      <c r="IS331" s="27"/>
      <c r="IT331" s="27"/>
      <c r="IU331" s="27"/>
      <c r="IV331" s="27"/>
      <c r="IW331" s="27"/>
      <c r="IX331" s="27"/>
      <c r="IY331" s="27"/>
      <c r="IZ331" s="27"/>
      <c r="JA331" s="27"/>
      <c r="JB331" s="27"/>
      <c r="JC331" s="27"/>
      <c r="JD331" s="27"/>
      <c r="JE331" s="27"/>
      <c r="JF331" s="27"/>
      <c r="JG331" s="27"/>
      <c r="JH331" s="27"/>
      <c r="JI331" s="27"/>
      <c r="JJ331" s="27"/>
      <c r="JK331" s="27"/>
      <c r="JL331" s="27"/>
      <c r="JM331" s="27"/>
      <c r="JN331" s="27"/>
      <c r="JO331" s="27"/>
      <c r="JP331" s="27"/>
      <c r="JQ331" s="27"/>
      <c r="JR331" s="27"/>
      <c r="JS331" s="27"/>
      <c r="JT331" s="27"/>
      <c r="JU331" s="27"/>
      <c r="JV331" s="27"/>
      <c r="JW331" s="27"/>
      <c r="JX331" s="27"/>
      <c r="JY331" s="27"/>
      <c r="JZ331" s="27"/>
      <c r="KA331" s="27"/>
      <c r="KB331" s="27"/>
      <c r="KC331" s="27"/>
      <c r="KD331" s="27"/>
    </row>
    <row r="332" spans="1:290" customFormat="1" ht="66" customHeight="1" x14ac:dyDescent="0.25">
      <c r="A332" s="88" t="s">
        <v>458</v>
      </c>
      <c r="B332" s="17" t="s">
        <v>459</v>
      </c>
      <c r="C332" s="16">
        <f>C335</f>
        <v>42867100</v>
      </c>
      <c r="D332" s="16"/>
      <c r="E332" s="16">
        <f>C332+D332</f>
        <v>42867100</v>
      </c>
      <c r="F332" s="16">
        <f>F335</f>
        <v>35381800</v>
      </c>
      <c r="G332" s="16"/>
      <c r="H332" s="16">
        <f>F332+G332</f>
        <v>35381800</v>
      </c>
      <c r="I332" s="16">
        <f>I335</f>
        <v>34413000</v>
      </c>
      <c r="J332" s="16"/>
      <c r="K332" s="16">
        <f>I332+J332</f>
        <v>34413000</v>
      </c>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c r="FZ332" s="27"/>
      <c r="GA332" s="27"/>
      <c r="GB332" s="27"/>
      <c r="GC332" s="27"/>
      <c r="GD332" s="27"/>
      <c r="GE332" s="27"/>
      <c r="GF332" s="27"/>
      <c r="GG332" s="27"/>
      <c r="GH332" s="27"/>
      <c r="GI332" s="27"/>
      <c r="GJ332" s="27"/>
      <c r="GK332" s="27"/>
      <c r="GL332" s="27"/>
      <c r="GM332" s="27"/>
      <c r="GN332" s="27"/>
      <c r="GO332" s="27"/>
      <c r="GP332" s="27"/>
      <c r="GQ332" s="27"/>
      <c r="GR332" s="27"/>
      <c r="GS332" s="27"/>
      <c r="GT332" s="27"/>
      <c r="GU332" s="27"/>
      <c r="GV332" s="27"/>
      <c r="GW332" s="27"/>
      <c r="GX332" s="27"/>
      <c r="GY332" s="27"/>
      <c r="GZ332" s="27"/>
      <c r="HA332" s="27"/>
      <c r="HB332" s="27"/>
      <c r="HC332" s="27"/>
      <c r="HD332" s="27"/>
      <c r="HE332" s="27"/>
      <c r="HF332" s="27"/>
      <c r="HG332" s="27"/>
      <c r="HH332" s="27"/>
      <c r="HI332" s="27"/>
      <c r="HJ332" s="27"/>
      <c r="HK332" s="27"/>
      <c r="HL332" s="27"/>
      <c r="HM332" s="27"/>
      <c r="HN332" s="27"/>
      <c r="HO332" s="27"/>
      <c r="HP332" s="27"/>
      <c r="HQ332" s="27"/>
      <c r="HR332" s="27"/>
      <c r="HS332" s="27"/>
      <c r="HT332" s="27"/>
      <c r="HU332" s="27"/>
      <c r="HV332" s="27"/>
      <c r="HW332" s="27"/>
      <c r="HX332" s="27"/>
      <c r="HY332" s="27"/>
      <c r="HZ332" s="27"/>
      <c r="IA332" s="27"/>
      <c r="IB332" s="27"/>
      <c r="IC332" s="27"/>
      <c r="ID332" s="27"/>
      <c r="IE332" s="27"/>
      <c r="IF332" s="27"/>
      <c r="IG332" s="27"/>
      <c r="IH332" s="27"/>
      <c r="II332" s="27"/>
      <c r="IJ332" s="27"/>
      <c r="IK332" s="27"/>
      <c r="IL332" s="27"/>
      <c r="IM332" s="27"/>
      <c r="IN332" s="27"/>
      <c r="IO332" s="27"/>
      <c r="IP332" s="27"/>
      <c r="IQ332" s="27"/>
      <c r="IR332" s="27"/>
      <c r="IS332" s="27"/>
      <c r="IT332" s="27"/>
      <c r="IU332" s="27"/>
      <c r="IV332" s="27"/>
      <c r="IW332" s="27"/>
      <c r="IX332" s="27"/>
      <c r="IY332" s="27"/>
      <c r="IZ332" s="27"/>
      <c r="JA332" s="27"/>
      <c r="JB332" s="27"/>
      <c r="JC332" s="27"/>
      <c r="JD332" s="27"/>
      <c r="JE332" s="27"/>
      <c r="JF332" s="27"/>
      <c r="JG332" s="27"/>
      <c r="JH332" s="27"/>
      <c r="JI332" s="27"/>
      <c r="JJ332" s="27"/>
      <c r="JK332" s="27"/>
      <c r="JL332" s="27"/>
      <c r="JM332" s="27"/>
      <c r="JN332" s="27"/>
      <c r="JO332" s="27"/>
      <c r="JP332" s="27"/>
      <c r="JQ332" s="27"/>
      <c r="JR332" s="27"/>
      <c r="JS332" s="27"/>
      <c r="JT332" s="27"/>
      <c r="JU332" s="27"/>
      <c r="JV332" s="27"/>
      <c r="JW332" s="27"/>
      <c r="JX332" s="27"/>
      <c r="JY332" s="27"/>
      <c r="JZ332" s="27"/>
      <c r="KA332" s="27"/>
      <c r="KB332" s="27"/>
      <c r="KC332" s="27"/>
      <c r="KD332" s="27"/>
    </row>
    <row r="333" spans="1:290" customFormat="1" ht="56.25" customHeight="1" x14ac:dyDescent="0.25">
      <c r="A333" s="88" t="s">
        <v>460</v>
      </c>
      <c r="B333" s="17" t="s">
        <v>461</v>
      </c>
      <c r="C333" s="16"/>
      <c r="D333" s="16">
        <f>D335</f>
        <v>7564800</v>
      </c>
      <c r="E333" s="16">
        <f>C333+D333</f>
        <v>7564800</v>
      </c>
      <c r="F333" s="16"/>
      <c r="G333" s="16">
        <f>G335</f>
        <v>6243900</v>
      </c>
      <c r="H333" s="16">
        <f>F333+G333</f>
        <v>6243900</v>
      </c>
      <c r="I333" s="16"/>
      <c r="J333" s="16">
        <f>J335</f>
        <v>6072900</v>
      </c>
      <c r="K333" s="16">
        <f>I333+J333</f>
        <v>6072900</v>
      </c>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c r="FZ333" s="27"/>
      <c r="GA333" s="27"/>
      <c r="GB333" s="27"/>
      <c r="GC333" s="27"/>
      <c r="GD333" s="27"/>
      <c r="GE333" s="27"/>
      <c r="GF333" s="27"/>
      <c r="GG333" s="27"/>
      <c r="GH333" s="27"/>
      <c r="GI333" s="27"/>
      <c r="GJ333" s="27"/>
      <c r="GK333" s="27"/>
      <c r="GL333" s="27"/>
      <c r="GM333" s="27"/>
      <c r="GN333" s="27"/>
      <c r="GO333" s="27"/>
      <c r="GP333" s="27"/>
      <c r="GQ333" s="27"/>
      <c r="GR333" s="27"/>
      <c r="GS333" s="27"/>
      <c r="GT333" s="27"/>
      <c r="GU333" s="27"/>
      <c r="GV333" s="27"/>
      <c r="GW333" s="27"/>
      <c r="GX333" s="27"/>
      <c r="GY333" s="27"/>
      <c r="GZ333" s="27"/>
      <c r="HA333" s="27"/>
      <c r="HB333" s="27"/>
      <c r="HC333" s="27"/>
      <c r="HD333" s="27"/>
      <c r="HE333" s="27"/>
      <c r="HF333" s="27"/>
      <c r="HG333" s="27"/>
      <c r="HH333" s="27"/>
      <c r="HI333" s="27"/>
      <c r="HJ333" s="27"/>
      <c r="HK333" s="27"/>
      <c r="HL333" s="27"/>
      <c r="HM333" s="27"/>
      <c r="HN333" s="27"/>
      <c r="HO333" s="27"/>
      <c r="HP333" s="27"/>
      <c r="HQ333" s="27"/>
      <c r="HR333" s="27"/>
      <c r="HS333" s="27"/>
      <c r="HT333" s="27"/>
      <c r="HU333" s="27"/>
      <c r="HV333" s="27"/>
      <c r="HW333" s="27"/>
      <c r="HX333" s="27"/>
      <c r="HY333" s="27"/>
      <c r="HZ333" s="27"/>
      <c r="IA333" s="27"/>
      <c r="IB333" s="27"/>
      <c r="IC333" s="27"/>
      <c r="ID333" s="27"/>
      <c r="IE333" s="27"/>
      <c r="IF333" s="27"/>
      <c r="IG333" s="27"/>
      <c r="IH333" s="27"/>
      <c r="II333" s="27"/>
      <c r="IJ333" s="27"/>
      <c r="IK333" s="27"/>
      <c r="IL333" s="27"/>
      <c r="IM333" s="27"/>
      <c r="IN333" s="27"/>
      <c r="IO333" s="27"/>
      <c r="IP333" s="27"/>
      <c r="IQ333" s="27"/>
      <c r="IR333" s="27"/>
      <c r="IS333" s="27"/>
      <c r="IT333" s="27"/>
      <c r="IU333" s="27"/>
      <c r="IV333" s="27"/>
      <c r="IW333" s="27"/>
      <c r="IX333" s="27"/>
      <c r="IY333" s="27"/>
      <c r="IZ333" s="27"/>
      <c r="JA333" s="27"/>
      <c r="JB333" s="27"/>
      <c r="JC333" s="27"/>
      <c r="JD333" s="27"/>
      <c r="JE333" s="27"/>
      <c r="JF333" s="27"/>
      <c r="JG333" s="27"/>
      <c r="JH333" s="27"/>
      <c r="JI333" s="27"/>
      <c r="JJ333" s="27"/>
      <c r="JK333" s="27"/>
      <c r="JL333" s="27"/>
      <c r="JM333" s="27"/>
      <c r="JN333" s="27"/>
      <c r="JO333" s="27"/>
      <c r="JP333" s="27"/>
      <c r="JQ333" s="27"/>
      <c r="JR333" s="27"/>
      <c r="JS333" s="27"/>
      <c r="JT333" s="27"/>
      <c r="JU333" s="27"/>
      <c r="JV333" s="27"/>
      <c r="JW333" s="27"/>
      <c r="JX333" s="27"/>
      <c r="JY333" s="27"/>
      <c r="JZ333" s="27"/>
      <c r="KA333" s="27"/>
      <c r="KB333" s="27"/>
      <c r="KC333" s="27"/>
      <c r="KD333" s="27"/>
    </row>
    <row r="334" spans="1:290" customFormat="1" ht="51" customHeight="1" x14ac:dyDescent="0.25">
      <c r="A334" s="88" t="s">
        <v>236</v>
      </c>
      <c r="B334" s="17" t="s">
        <v>462</v>
      </c>
      <c r="C334" s="16"/>
      <c r="D334" s="16"/>
      <c r="E334" s="16">
        <f>C334+D334</f>
        <v>0</v>
      </c>
      <c r="F334" s="16"/>
      <c r="G334" s="16"/>
      <c r="H334" s="16">
        <f>F334+G334</f>
        <v>0</v>
      </c>
      <c r="I334" s="16"/>
      <c r="J334" s="16"/>
      <c r="K334" s="16">
        <f>I334+J334</f>
        <v>0</v>
      </c>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c r="FZ334" s="27"/>
      <c r="GA334" s="27"/>
      <c r="GB334" s="27"/>
      <c r="GC334" s="27"/>
      <c r="GD334" s="27"/>
      <c r="GE334" s="27"/>
      <c r="GF334" s="27"/>
      <c r="GG334" s="27"/>
      <c r="GH334" s="27"/>
      <c r="GI334" s="27"/>
      <c r="GJ334" s="27"/>
      <c r="GK334" s="27"/>
      <c r="GL334" s="27"/>
      <c r="GM334" s="27"/>
      <c r="GN334" s="27"/>
      <c r="GO334" s="27"/>
      <c r="GP334" s="27"/>
      <c r="GQ334" s="27"/>
      <c r="GR334" s="27"/>
      <c r="GS334" s="27"/>
      <c r="GT334" s="27"/>
      <c r="GU334" s="27"/>
      <c r="GV334" s="27"/>
      <c r="GW334" s="27"/>
      <c r="GX334" s="27"/>
      <c r="GY334" s="27"/>
      <c r="GZ334" s="27"/>
      <c r="HA334" s="27"/>
      <c r="HB334" s="27"/>
      <c r="HC334" s="27"/>
      <c r="HD334" s="27"/>
      <c r="HE334" s="27"/>
      <c r="HF334" s="27"/>
      <c r="HG334" s="27"/>
      <c r="HH334" s="27"/>
      <c r="HI334" s="27"/>
      <c r="HJ334" s="27"/>
      <c r="HK334" s="27"/>
      <c r="HL334" s="27"/>
      <c r="HM334" s="27"/>
      <c r="HN334" s="27"/>
      <c r="HO334" s="27"/>
      <c r="HP334" s="27"/>
      <c r="HQ334" s="27"/>
      <c r="HR334" s="27"/>
      <c r="HS334" s="27"/>
      <c r="HT334" s="27"/>
      <c r="HU334" s="27"/>
      <c r="HV334" s="27"/>
      <c r="HW334" s="27"/>
      <c r="HX334" s="27"/>
      <c r="HY334" s="27"/>
      <c r="HZ334" s="27"/>
      <c r="IA334" s="27"/>
      <c r="IB334" s="27"/>
      <c r="IC334" s="27"/>
      <c r="ID334" s="27"/>
      <c r="IE334" s="27"/>
      <c r="IF334" s="27"/>
      <c r="IG334" s="27"/>
      <c r="IH334" s="27"/>
      <c r="II334" s="27"/>
      <c r="IJ334" s="27"/>
      <c r="IK334" s="27"/>
      <c r="IL334" s="27"/>
      <c r="IM334" s="27"/>
      <c r="IN334" s="27"/>
      <c r="IO334" s="27"/>
      <c r="IP334" s="27"/>
      <c r="IQ334" s="27"/>
      <c r="IR334" s="27"/>
      <c r="IS334" s="27"/>
      <c r="IT334" s="27"/>
      <c r="IU334" s="27"/>
      <c r="IV334" s="27"/>
      <c r="IW334" s="27"/>
      <c r="IX334" s="27"/>
      <c r="IY334" s="27"/>
      <c r="IZ334" s="27"/>
      <c r="JA334" s="27"/>
      <c r="JB334" s="27"/>
      <c r="JC334" s="27"/>
      <c r="JD334" s="27"/>
      <c r="JE334" s="27"/>
      <c r="JF334" s="27"/>
      <c r="JG334" s="27"/>
      <c r="JH334" s="27"/>
      <c r="JI334" s="27"/>
      <c r="JJ334" s="27"/>
      <c r="JK334" s="27"/>
      <c r="JL334" s="27"/>
      <c r="JM334" s="27"/>
      <c r="JN334" s="27"/>
      <c r="JO334" s="27"/>
      <c r="JP334" s="27"/>
      <c r="JQ334" s="27"/>
      <c r="JR334" s="27"/>
      <c r="JS334" s="27"/>
      <c r="JT334" s="27"/>
      <c r="JU334" s="27"/>
      <c r="JV334" s="27"/>
      <c r="JW334" s="27"/>
      <c r="JX334" s="27"/>
      <c r="JY334" s="27"/>
      <c r="JZ334" s="27"/>
      <c r="KA334" s="27"/>
      <c r="KB334" s="27"/>
      <c r="KC334" s="27"/>
      <c r="KD334" s="27"/>
    </row>
    <row r="335" spans="1:290" customFormat="1" ht="51" customHeight="1" x14ac:dyDescent="0.25">
      <c r="A335" s="9" t="s">
        <v>28</v>
      </c>
      <c r="B335" s="137"/>
      <c r="C335" s="16">
        <v>42867100</v>
      </c>
      <c r="D335" s="16">
        <v>7564800</v>
      </c>
      <c r="E335" s="16">
        <f>SUM(C335:D335)</f>
        <v>50431900</v>
      </c>
      <c r="F335" s="16">
        <v>35381800</v>
      </c>
      <c r="G335" s="16">
        <v>6243900</v>
      </c>
      <c r="H335" s="16">
        <f>SUM(F335:G335)</f>
        <v>41625700</v>
      </c>
      <c r="I335" s="16">
        <v>34413000</v>
      </c>
      <c r="J335" s="16">
        <v>6072900</v>
      </c>
      <c r="K335" s="16">
        <f>SUM(I335:J335)</f>
        <v>40485900</v>
      </c>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27"/>
      <c r="EQ335" s="27"/>
      <c r="ER335" s="27"/>
      <c r="ES335" s="27"/>
      <c r="ET335" s="27"/>
      <c r="EU335" s="27"/>
      <c r="EV335" s="27"/>
      <c r="EW335" s="27"/>
      <c r="EX335" s="27"/>
      <c r="EY335" s="27"/>
      <c r="EZ335" s="27"/>
      <c r="FA335" s="27"/>
      <c r="FB335" s="27"/>
      <c r="FC335" s="27"/>
      <c r="FD335" s="27"/>
      <c r="FE335" s="27"/>
      <c r="FF335" s="27"/>
      <c r="FG335" s="27"/>
      <c r="FH335" s="27"/>
      <c r="FI335" s="27"/>
      <c r="FJ335" s="27"/>
      <c r="FK335" s="27"/>
      <c r="FL335" s="27"/>
      <c r="FM335" s="27"/>
      <c r="FN335" s="27"/>
      <c r="FO335" s="27"/>
      <c r="FP335" s="27"/>
      <c r="FQ335" s="27"/>
      <c r="FR335" s="27"/>
      <c r="FS335" s="27"/>
      <c r="FT335" s="27"/>
      <c r="FU335" s="27"/>
      <c r="FV335" s="27"/>
      <c r="FW335" s="27"/>
      <c r="FX335" s="27"/>
      <c r="FY335" s="27"/>
      <c r="FZ335" s="27"/>
      <c r="GA335" s="27"/>
      <c r="GB335" s="27"/>
      <c r="GC335" s="27"/>
      <c r="GD335" s="27"/>
      <c r="GE335" s="27"/>
      <c r="GF335" s="27"/>
      <c r="GG335" s="27"/>
      <c r="GH335" s="27"/>
      <c r="GI335" s="27"/>
      <c r="GJ335" s="27"/>
      <c r="GK335" s="27"/>
      <c r="GL335" s="27"/>
      <c r="GM335" s="27"/>
      <c r="GN335" s="27"/>
      <c r="GO335" s="27"/>
      <c r="GP335" s="27"/>
      <c r="GQ335" s="27"/>
      <c r="GR335" s="27"/>
      <c r="GS335" s="27"/>
      <c r="GT335" s="27"/>
      <c r="GU335" s="27"/>
      <c r="GV335" s="27"/>
      <c r="GW335" s="27"/>
      <c r="GX335" s="27"/>
      <c r="GY335" s="27"/>
      <c r="GZ335" s="27"/>
      <c r="HA335" s="27"/>
      <c r="HB335" s="27"/>
      <c r="HC335" s="27"/>
      <c r="HD335" s="27"/>
      <c r="HE335" s="27"/>
      <c r="HF335" s="27"/>
      <c r="HG335" s="27"/>
      <c r="HH335" s="27"/>
      <c r="HI335" s="27"/>
      <c r="HJ335" s="27"/>
      <c r="HK335" s="27"/>
      <c r="HL335" s="27"/>
      <c r="HM335" s="27"/>
      <c r="HN335" s="27"/>
      <c r="HO335" s="27"/>
      <c r="HP335" s="27"/>
      <c r="HQ335" s="27"/>
      <c r="HR335" s="27"/>
      <c r="HS335" s="27"/>
      <c r="HT335" s="27"/>
      <c r="HU335" s="27"/>
      <c r="HV335" s="27"/>
      <c r="HW335" s="27"/>
      <c r="HX335" s="27"/>
      <c r="HY335" s="27"/>
      <c r="HZ335" s="27"/>
      <c r="IA335" s="27"/>
      <c r="IB335" s="27"/>
      <c r="IC335" s="27"/>
      <c r="ID335" s="27"/>
      <c r="IE335" s="27"/>
      <c r="IF335" s="27"/>
      <c r="IG335" s="27"/>
      <c r="IH335" s="27"/>
      <c r="II335" s="27"/>
      <c r="IJ335" s="27"/>
      <c r="IK335" s="27"/>
      <c r="IL335" s="27"/>
      <c r="IM335" s="27"/>
      <c r="IN335" s="27"/>
      <c r="IO335" s="27"/>
      <c r="IP335" s="27"/>
      <c r="IQ335" s="27"/>
      <c r="IR335" s="27"/>
      <c r="IS335" s="27"/>
      <c r="IT335" s="27"/>
      <c r="IU335" s="27"/>
      <c r="IV335" s="27"/>
      <c r="IW335" s="27"/>
      <c r="IX335" s="27"/>
      <c r="IY335" s="27"/>
      <c r="IZ335" s="27"/>
      <c r="JA335" s="27"/>
      <c r="JB335" s="27"/>
      <c r="JC335" s="27"/>
      <c r="JD335" s="27"/>
      <c r="JE335" s="27"/>
      <c r="JF335" s="27"/>
      <c r="JG335" s="27"/>
      <c r="JH335" s="27"/>
      <c r="JI335" s="27"/>
      <c r="JJ335" s="27"/>
      <c r="JK335" s="27"/>
      <c r="JL335" s="27"/>
      <c r="JM335" s="27"/>
      <c r="JN335" s="27"/>
      <c r="JO335" s="27"/>
      <c r="JP335" s="27"/>
      <c r="JQ335" s="27"/>
      <c r="JR335" s="27"/>
      <c r="JS335" s="27"/>
      <c r="JT335" s="27"/>
      <c r="JU335" s="27"/>
      <c r="JV335" s="27"/>
      <c r="JW335" s="27"/>
      <c r="JX335" s="27"/>
      <c r="JY335" s="27"/>
      <c r="JZ335" s="27"/>
      <c r="KA335" s="27"/>
      <c r="KB335" s="27"/>
      <c r="KC335" s="27"/>
      <c r="KD335" s="27"/>
    </row>
    <row r="336" spans="1:290" customFormat="1" ht="51" customHeight="1" x14ac:dyDescent="0.25">
      <c r="A336" s="87" t="s">
        <v>466</v>
      </c>
      <c r="B336" s="73" t="s">
        <v>197</v>
      </c>
      <c r="C336" s="74">
        <f t="shared" ref="C336:K336" si="158">C337</f>
        <v>0</v>
      </c>
      <c r="D336" s="74">
        <f t="shared" si="158"/>
        <v>0</v>
      </c>
      <c r="E336" s="74">
        <f t="shared" si="158"/>
        <v>0</v>
      </c>
      <c r="F336" s="74">
        <f t="shared" si="158"/>
        <v>0</v>
      </c>
      <c r="G336" s="74">
        <f t="shared" si="158"/>
        <v>0</v>
      </c>
      <c r="H336" s="74">
        <f t="shared" si="158"/>
        <v>0</v>
      </c>
      <c r="I336" s="74">
        <f t="shared" si="158"/>
        <v>0</v>
      </c>
      <c r="J336" s="74">
        <f t="shared" si="158"/>
        <v>0</v>
      </c>
      <c r="K336" s="74">
        <f t="shared" si="158"/>
        <v>0</v>
      </c>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7"/>
      <c r="FJ336" s="27"/>
      <c r="FK336" s="27"/>
      <c r="FL336" s="27"/>
      <c r="FM336" s="27"/>
      <c r="FN336" s="27"/>
      <c r="FO336" s="27"/>
      <c r="FP336" s="27"/>
      <c r="FQ336" s="27"/>
      <c r="FR336" s="27"/>
      <c r="FS336" s="27"/>
      <c r="FT336" s="27"/>
      <c r="FU336" s="27"/>
      <c r="FV336" s="27"/>
      <c r="FW336" s="27"/>
      <c r="FX336" s="27"/>
      <c r="FY336" s="27"/>
      <c r="FZ336" s="27"/>
      <c r="GA336" s="27"/>
      <c r="GB336" s="27"/>
      <c r="GC336" s="27"/>
      <c r="GD336" s="27"/>
      <c r="GE336" s="27"/>
      <c r="GF336" s="27"/>
      <c r="GG336" s="27"/>
      <c r="GH336" s="27"/>
      <c r="GI336" s="27"/>
      <c r="GJ336" s="27"/>
      <c r="GK336" s="27"/>
      <c r="GL336" s="27"/>
      <c r="GM336" s="27"/>
      <c r="GN336" s="27"/>
      <c r="GO336" s="27"/>
      <c r="GP336" s="27"/>
      <c r="GQ336" s="27"/>
      <c r="GR336" s="27"/>
      <c r="GS336" s="27"/>
      <c r="GT336" s="27"/>
      <c r="GU336" s="27"/>
      <c r="GV336" s="27"/>
      <c r="GW336" s="27"/>
      <c r="GX336" s="27"/>
      <c r="GY336" s="27"/>
      <c r="GZ336" s="27"/>
      <c r="HA336" s="27"/>
      <c r="HB336" s="27"/>
      <c r="HC336" s="27"/>
      <c r="HD336" s="27"/>
      <c r="HE336" s="27"/>
      <c r="HF336" s="27"/>
      <c r="HG336" s="27"/>
      <c r="HH336" s="27"/>
      <c r="HI336" s="27"/>
      <c r="HJ336" s="27"/>
      <c r="HK336" s="27"/>
      <c r="HL336" s="27"/>
      <c r="HM336" s="27"/>
      <c r="HN336" s="27"/>
      <c r="HO336" s="27"/>
      <c r="HP336" s="27"/>
      <c r="HQ336" s="27"/>
      <c r="HR336" s="27"/>
      <c r="HS336" s="27"/>
      <c r="HT336" s="27"/>
      <c r="HU336" s="27"/>
      <c r="HV336" s="27"/>
      <c r="HW336" s="27"/>
      <c r="HX336" s="27"/>
      <c r="HY336" s="27"/>
      <c r="HZ336" s="27"/>
      <c r="IA336" s="27"/>
      <c r="IB336" s="27"/>
      <c r="IC336" s="27"/>
      <c r="ID336" s="27"/>
      <c r="IE336" s="27"/>
      <c r="IF336" s="27"/>
      <c r="IG336" s="27"/>
      <c r="IH336" s="27"/>
      <c r="II336" s="27"/>
      <c r="IJ336" s="27"/>
      <c r="IK336" s="27"/>
      <c r="IL336" s="27"/>
      <c r="IM336" s="27"/>
      <c r="IN336" s="27"/>
      <c r="IO336" s="27"/>
      <c r="IP336" s="27"/>
      <c r="IQ336" s="27"/>
      <c r="IR336" s="27"/>
      <c r="IS336" s="27"/>
      <c r="IT336" s="27"/>
      <c r="IU336" s="27"/>
      <c r="IV336" s="27"/>
      <c r="IW336" s="27"/>
      <c r="IX336" s="27"/>
      <c r="IY336" s="27"/>
      <c r="IZ336" s="27"/>
      <c r="JA336" s="27"/>
      <c r="JB336" s="27"/>
      <c r="JC336" s="27"/>
      <c r="JD336" s="27"/>
      <c r="JE336" s="27"/>
      <c r="JF336" s="27"/>
      <c r="JG336" s="27"/>
      <c r="JH336" s="27"/>
      <c r="JI336" s="27"/>
      <c r="JJ336" s="27"/>
      <c r="JK336" s="27"/>
      <c r="JL336" s="27"/>
      <c r="JM336" s="27"/>
      <c r="JN336" s="27"/>
      <c r="JO336" s="27"/>
      <c r="JP336" s="27"/>
      <c r="JQ336" s="27"/>
      <c r="JR336" s="27"/>
      <c r="JS336" s="27"/>
      <c r="JT336" s="27"/>
      <c r="JU336" s="27"/>
      <c r="JV336" s="27"/>
      <c r="JW336" s="27"/>
      <c r="JX336" s="27"/>
      <c r="JY336" s="27"/>
      <c r="JZ336" s="27"/>
      <c r="KA336" s="27"/>
      <c r="KB336" s="27"/>
      <c r="KC336" s="27"/>
      <c r="KD336" s="27"/>
    </row>
    <row r="337" spans="1:290" customFormat="1" ht="66" customHeight="1" x14ac:dyDescent="0.25">
      <c r="A337" s="29" t="s">
        <v>763</v>
      </c>
      <c r="B337" s="8" t="s">
        <v>198</v>
      </c>
      <c r="C337" s="16">
        <f>C338</f>
        <v>0</v>
      </c>
      <c r="D337" s="16">
        <f>D338</f>
        <v>0</v>
      </c>
      <c r="E337" s="16">
        <f>C337+D337</f>
        <v>0</v>
      </c>
      <c r="F337" s="16">
        <f>F338</f>
        <v>0</v>
      </c>
      <c r="G337" s="16">
        <f>G338</f>
        <v>0</v>
      </c>
      <c r="H337" s="16">
        <f>F337+G337</f>
        <v>0</v>
      </c>
      <c r="I337" s="16">
        <f>I338</f>
        <v>0</v>
      </c>
      <c r="J337" s="16">
        <f>J338</f>
        <v>0</v>
      </c>
      <c r="K337" s="16">
        <f>I337+J337</f>
        <v>0</v>
      </c>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c r="DE337" s="27"/>
      <c r="DF337" s="27"/>
      <c r="DG337" s="27"/>
      <c r="DH337" s="27"/>
      <c r="DI337" s="27"/>
      <c r="DJ337" s="27"/>
      <c r="DK337" s="27"/>
      <c r="DL337" s="27"/>
      <c r="DM337" s="27"/>
      <c r="DN337" s="27"/>
      <c r="DO337" s="27"/>
      <c r="DP337" s="27"/>
      <c r="DQ337" s="27"/>
      <c r="DR337" s="27"/>
      <c r="DS337" s="27"/>
      <c r="DT337" s="27"/>
      <c r="DU337" s="27"/>
      <c r="DV337" s="27"/>
      <c r="DW337" s="27"/>
      <c r="DX337" s="27"/>
      <c r="DY337" s="27"/>
      <c r="DZ337" s="27"/>
      <c r="EA337" s="27"/>
      <c r="EB337" s="27"/>
      <c r="EC337" s="27"/>
      <c r="ED337" s="27"/>
      <c r="EE337" s="27"/>
      <c r="EF337" s="27"/>
      <c r="EG337" s="27"/>
      <c r="EH337" s="27"/>
      <c r="EI337" s="27"/>
      <c r="EJ337" s="27"/>
      <c r="EK337" s="27"/>
      <c r="EL337" s="27"/>
      <c r="EM337" s="27"/>
      <c r="EN337" s="27"/>
      <c r="EO337" s="27"/>
      <c r="EP337" s="27"/>
      <c r="EQ337" s="27"/>
      <c r="ER337" s="27"/>
      <c r="ES337" s="27"/>
      <c r="ET337" s="27"/>
      <c r="EU337" s="27"/>
      <c r="EV337" s="27"/>
      <c r="EW337" s="27"/>
      <c r="EX337" s="27"/>
      <c r="EY337" s="27"/>
      <c r="EZ337" s="27"/>
      <c r="FA337" s="27"/>
      <c r="FB337" s="27"/>
      <c r="FC337" s="27"/>
      <c r="FD337" s="27"/>
      <c r="FE337" s="27"/>
      <c r="FF337" s="27"/>
      <c r="FG337" s="27"/>
      <c r="FH337" s="27"/>
      <c r="FI337" s="27"/>
      <c r="FJ337" s="27"/>
      <c r="FK337" s="27"/>
      <c r="FL337" s="27"/>
      <c r="FM337" s="27"/>
      <c r="FN337" s="27"/>
      <c r="FO337" s="27"/>
      <c r="FP337" s="27"/>
      <c r="FQ337" s="27"/>
      <c r="FR337" s="27"/>
      <c r="FS337" s="27"/>
      <c r="FT337" s="27"/>
      <c r="FU337" s="27"/>
      <c r="FV337" s="27"/>
      <c r="FW337" s="27"/>
      <c r="FX337" s="27"/>
      <c r="FY337" s="27"/>
      <c r="FZ337" s="27"/>
      <c r="GA337" s="27"/>
      <c r="GB337" s="27"/>
      <c r="GC337" s="27"/>
      <c r="GD337" s="27"/>
      <c r="GE337" s="27"/>
      <c r="GF337" s="27"/>
      <c r="GG337" s="27"/>
      <c r="GH337" s="27"/>
      <c r="GI337" s="27"/>
      <c r="GJ337" s="27"/>
      <c r="GK337" s="27"/>
      <c r="GL337" s="27"/>
      <c r="GM337" s="27"/>
      <c r="GN337" s="27"/>
      <c r="GO337" s="27"/>
      <c r="GP337" s="27"/>
      <c r="GQ337" s="27"/>
      <c r="GR337" s="27"/>
      <c r="GS337" s="27"/>
      <c r="GT337" s="27"/>
      <c r="GU337" s="27"/>
      <c r="GV337" s="27"/>
      <c r="GW337" s="27"/>
      <c r="GX337" s="27"/>
      <c r="GY337" s="27"/>
      <c r="GZ337" s="27"/>
      <c r="HA337" s="27"/>
      <c r="HB337" s="27"/>
      <c r="HC337" s="27"/>
      <c r="HD337" s="27"/>
      <c r="HE337" s="27"/>
      <c r="HF337" s="27"/>
      <c r="HG337" s="27"/>
      <c r="HH337" s="27"/>
      <c r="HI337" s="27"/>
      <c r="HJ337" s="27"/>
      <c r="HK337" s="27"/>
      <c r="HL337" s="27"/>
      <c r="HM337" s="27"/>
      <c r="HN337" s="27"/>
      <c r="HO337" s="27"/>
      <c r="HP337" s="27"/>
      <c r="HQ337" s="27"/>
      <c r="HR337" s="27"/>
      <c r="HS337" s="27"/>
      <c r="HT337" s="27"/>
      <c r="HU337" s="27"/>
      <c r="HV337" s="27"/>
      <c r="HW337" s="27"/>
      <c r="HX337" s="27"/>
      <c r="HY337" s="27"/>
      <c r="HZ337" s="27"/>
      <c r="IA337" s="27"/>
      <c r="IB337" s="27"/>
      <c r="IC337" s="27"/>
      <c r="ID337" s="27"/>
      <c r="IE337" s="27"/>
      <c r="IF337" s="27"/>
      <c r="IG337" s="27"/>
      <c r="IH337" s="27"/>
      <c r="II337" s="27"/>
      <c r="IJ337" s="27"/>
      <c r="IK337" s="27"/>
      <c r="IL337" s="27"/>
      <c r="IM337" s="27"/>
      <c r="IN337" s="27"/>
      <c r="IO337" s="27"/>
      <c r="IP337" s="27"/>
      <c r="IQ337" s="27"/>
      <c r="IR337" s="27"/>
      <c r="IS337" s="27"/>
      <c r="IT337" s="27"/>
      <c r="IU337" s="27"/>
      <c r="IV337" s="27"/>
      <c r="IW337" s="27"/>
      <c r="IX337" s="27"/>
      <c r="IY337" s="27"/>
      <c r="IZ337" s="27"/>
      <c r="JA337" s="27"/>
      <c r="JB337" s="27"/>
      <c r="JC337" s="27"/>
      <c r="JD337" s="27"/>
      <c r="JE337" s="27"/>
      <c r="JF337" s="27"/>
      <c r="JG337" s="27"/>
      <c r="JH337" s="27"/>
      <c r="JI337" s="27"/>
      <c r="JJ337" s="27"/>
      <c r="JK337" s="27"/>
      <c r="JL337" s="27"/>
      <c r="JM337" s="27"/>
      <c r="JN337" s="27"/>
      <c r="JO337" s="27"/>
      <c r="JP337" s="27"/>
      <c r="JQ337" s="27"/>
      <c r="JR337" s="27"/>
      <c r="JS337" s="27"/>
      <c r="JT337" s="27"/>
      <c r="JU337" s="27"/>
      <c r="JV337" s="27"/>
      <c r="JW337" s="27"/>
      <c r="JX337" s="27"/>
      <c r="JY337" s="27"/>
      <c r="JZ337" s="27"/>
      <c r="KA337" s="27"/>
      <c r="KB337" s="27"/>
      <c r="KC337" s="27"/>
      <c r="KD337" s="27"/>
    </row>
    <row r="338" spans="1:290" customFormat="1" ht="31.5" customHeight="1" x14ac:dyDescent="0.25">
      <c r="A338" s="88" t="s">
        <v>237</v>
      </c>
      <c r="B338" s="17" t="s">
        <v>463</v>
      </c>
      <c r="C338" s="16"/>
      <c r="D338" s="16">
        <f>SUM(D339)</f>
        <v>0</v>
      </c>
      <c r="E338" s="16">
        <f>C338+D338</f>
        <v>0</v>
      </c>
      <c r="F338" s="16"/>
      <c r="G338" s="16">
        <f>G339</f>
        <v>0</v>
      </c>
      <c r="H338" s="16">
        <f>F338+G338</f>
        <v>0</v>
      </c>
      <c r="I338" s="16"/>
      <c r="J338" s="16">
        <f>J339</f>
        <v>0</v>
      </c>
      <c r="K338" s="16">
        <f>I338+J338</f>
        <v>0</v>
      </c>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c r="DE338" s="27"/>
      <c r="DF338" s="27"/>
      <c r="DG338" s="27"/>
      <c r="DH338" s="27"/>
      <c r="DI338" s="27"/>
      <c r="DJ338" s="27"/>
      <c r="DK338" s="27"/>
      <c r="DL338" s="27"/>
      <c r="DM338" s="27"/>
      <c r="DN338" s="27"/>
      <c r="DO338" s="27"/>
      <c r="DP338" s="27"/>
      <c r="DQ338" s="27"/>
      <c r="DR338" s="27"/>
      <c r="DS338" s="27"/>
      <c r="DT338" s="27"/>
      <c r="DU338" s="27"/>
      <c r="DV338" s="27"/>
      <c r="DW338" s="27"/>
      <c r="DX338" s="27"/>
      <c r="DY338" s="27"/>
      <c r="DZ338" s="27"/>
      <c r="EA338" s="27"/>
      <c r="EB338" s="27"/>
      <c r="EC338" s="27"/>
      <c r="ED338" s="27"/>
      <c r="EE338" s="27"/>
      <c r="EF338" s="27"/>
      <c r="EG338" s="27"/>
      <c r="EH338" s="27"/>
      <c r="EI338" s="27"/>
      <c r="EJ338" s="27"/>
      <c r="EK338" s="27"/>
      <c r="EL338" s="27"/>
      <c r="EM338" s="27"/>
      <c r="EN338" s="27"/>
      <c r="EO338" s="27"/>
      <c r="EP338" s="27"/>
      <c r="EQ338" s="27"/>
      <c r="ER338" s="27"/>
      <c r="ES338" s="27"/>
      <c r="ET338" s="27"/>
      <c r="EU338" s="27"/>
      <c r="EV338" s="27"/>
      <c r="EW338" s="27"/>
      <c r="EX338" s="27"/>
      <c r="EY338" s="27"/>
      <c r="EZ338" s="27"/>
      <c r="FA338" s="27"/>
      <c r="FB338" s="27"/>
      <c r="FC338" s="27"/>
      <c r="FD338" s="27"/>
      <c r="FE338" s="27"/>
      <c r="FF338" s="27"/>
      <c r="FG338" s="27"/>
      <c r="FH338" s="27"/>
      <c r="FI338" s="27"/>
      <c r="FJ338" s="27"/>
      <c r="FK338" s="27"/>
      <c r="FL338" s="27"/>
      <c r="FM338" s="27"/>
      <c r="FN338" s="27"/>
      <c r="FO338" s="27"/>
      <c r="FP338" s="27"/>
      <c r="FQ338" s="27"/>
      <c r="FR338" s="27"/>
      <c r="FS338" s="27"/>
      <c r="FT338" s="27"/>
      <c r="FU338" s="27"/>
      <c r="FV338" s="27"/>
      <c r="FW338" s="27"/>
      <c r="FX338" s="27"/>
      <c r="FY338" s="27"/>
      <c r="FZ338" s="27"/>
      <c r="GA338" s="27"/>
      <c r="GB338" s="27"/>
      <c r="GC338" s="27"/>
      <c r="GD338" s="27"/>
      <c r="GE338" s="27"/>
      <c r="GF338" s="27"/>
      <c r="GG338" s="27"/>
      <c r="GH338" s="27"/>
      <c r="GI338" s="27"/>
      <c r="GJ338" s="27"/>
      <c r="GK338" s="27"/>
      <c r="GL338" s="27"/>
      <c r="GM338" s="27"/>
      <c r="GN338" s="27"/>
      <c r="GO338" s="27"/>
      <c r="GP338" s="27"/>
      <c r="GQ338" s="27"/>
      <c r="GR338" s="27"/>
      <c r="GS338" s="27"/>
      <c r="GT338" s="27"/>
      <c r="GU338" s="27"/>
      <c r="GV338" s="27"/>
      <c r="GW338" s="27"/>
      <c r="GX338" s="27"/>
      <c r="GY338" s="27"/>
      <c r="GZ338" s="27"/>
      <c r="HA338" s="27"/>
      <c r="HB338" s="27"/>
      <c r="HC338" s="27"/>
      <c r="HD338" s="27"/>
      <c r="HE338" s="27"/>
      <c r="HF338" s="27"/>
      <c r="HG338" s="27"/>
      <c r="HH338" s="27"/>
      <c r="HI338" s="27"/>
      <c r="HJ338" s="27"/>
      <c r="HK338" s="27"/>
      <c r="HL338" s="27"/>
      <c r="HM338" s="27"/>
      <c r="HN338" s="27"/>
      <c r="HO338" s="27"/>
      <c r="HP338" s="27"/>
      <c r="HQ338" s="27"/>
      <c r="HR338" s="27"/>
      <c r="HS338" s="27"/>
      <c r="HT338" s="27"/>
      <c r="HU338" s="27"/>
      <c r="HV338" s="27"/>
      <c r="HW338" s="27"/>
      <c r="HX338" s="27"/>
      <c r="HY338" s="27"/>
      <c r="HZ338" s="27"/>
      <c r="IA338" s="27"/>
      <c r="IB338" s="27"/>
      <c r="IC338" s="27"/>
      <c r="ID338" s="27"/>
      <c r="IE338" s="27"/>
      <c r="IF338" s="27"/>
      <c r="IG338" s="27"/>
      <c r="IH338" s="27"/>
      <c r="II338" s="27"/>
      <c r="IJ338" s="27"/>
      <c r="IK338" s="27"/>
      <c r="IL338" s="27"/>
      <c r="IM338" s="27"/>
      <c r="IN338" s="27"/>
      <c r="IO338" s="27"/>
      <c r="IP338" s="27"/>
      <c r="IQ338" s="27"/>
      <c r="IR338" s="27"/>
      <c r="IS338" s="27"/>
      <c r="IT338" s="27"/>
      <c r="IU338" s="27"/>
      <c r="IV338" s="27"/>
      <c r="IW338" s="27"/>
      <c r="IX338" s="27"/>
      <c r="IY338" s="27"/>
      <c r="IZ338" s="27"/>
      <c r="JA338" s="27"/>
      <c r="JB338" s="27"/>
      <c r="JC338" s="27"/>
      <c r="JD338" s="27"/>
      <c r="JE338" s="27"/>
      <c r="JF338" s="27"/>
      <c r="JG338" s="27"/>
      <c r="JH338" s="27"/>
      <c r="JI338" s="27"/>
      <c r="JJ338" s="27"/>
      <c r="JK338" s="27"/>
      <c r="JL338" s="27"/>
      <c r="JM338" s="27"/>
      <c r="JN338" s="27"/>
      <c r="JO338" s="27"/>
      <c r="JP338" s="27"/>
      <c r="JQ338" s="27"/>
      <c r="JR338" s="27"/>
      <c r="JS338" s="27"/>
      <c r="JT338" s="27"/>
      <c r="JU338" s="27"/>
      <c r="JV338" s="27"/>
      <c r="JW338" s="27"/>
      <c r="JX338" s="27"/>
      <c r="JY338" s="27"/>
      <c r="JZ338" s="27"/>
      <c r="KA338" s="27"/>
      <c r="KB338" s="27"/>
      <c r="KC338" s="27"/>
      <c r="KD338" s="27"/>
    </row>
    <row r="339" spans="1:290" customFormat="1" ht="30.75" customHeight="1" x14ac:dyDescent="0.25">
      <c r="A339" s="9" t="s">
        <v>28</v>
      </c>
      <c r="B339" s="137"/>
      <c r="C339" s="61"/>
      <c r="D339" s="21"/>
      <c r="E339" s="21">
        <f>C339+D339</f>
        <v>0</v>
      </c>
      <c r="F339" s="21"/>
      <c r="G339" s="21"/>
      <c r="H339" s="21">
        <f>F339+G339</f>
        <v>0</v>
      </c>
      <c r="I339" s="21"/>
      <c r="J339" s="21"/>
      <c r="K339" s="21">
        <f>I339+J339</f>
        <v>0</v>
      </c>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c r="FZ339" s="27"/>
      <c r="GA339" s="27"/>
      <c r="GB339" s="27"/>
      <c r="GC339" s="27"/>
      <c r="GD339" s="27"/>
      <c r="GE339" s="27"/>
      <c r="GF339" s="27"/>
      <c r="GG339" s="27"/>
      <c r="GH339" s="27"/>
      <c r="GI339" s="27"/>
      <c r="GJ339" s="27"/>
      <c r="GK339" s="27"/>
      <c r="GL339" s="27"/>
      <c r="GM339" s="27"/>
      <c r="GN339" s="27"/>
      <c r="GO339" s="27"/>
      <c r="GP339" s="27"/>
      <c r="GQ339" s="27"/>
      <c r="GR339" s="27"/>
      <c r="GS339" s="27"/>
      <c r="GT339" s="27"/>
      <c r="GU339" s="27"/>
      <c r="GV339" s="27"/>
      <c r="GW339" s="27"/>
      <c r="GX339" s="27"/>
      <c r="GY339" s="27"/>
      <c r="GZ339" s="27"/>
      <c r="HA339" s="27"/>
      <c r="HB339" s="27"/>
      <c r="HC339" s="27"/>
      <c r="HD339" s="27"/>
      <c r="HE339" s="27"/>
      <c r="HF339" s="27"/>
      <c r="HG339" s="27"/>
      <c r="HH339" s="27"/>
      <c r="HI339" s="27"/>
      <c r="HJ339" s="27"/>
      <c r="HK339" s="27"/>
      <c r="HL339" s="27"/>
      <c r="HM339" s="27"/>
      <c r="HN339" s="27"/>
      <c r="HO339" s="27"/>
      <c r="HP339" s="27"/>
      <c r="HQ339" s="27"/>
      <c r="HR339" s="27"/>
      <c r="HS339" s="27"/>
      <c r="HT339" s="27"/>
      <c r="HU339" s="27"/>
      <c r="HV339" s="27"/>
      <c r="HW339" s="27"/>
      <c r="HX339" s="27"/>
      <c r="HY339" s="27"/>
      <c r="HZ339" s="27"/>
      <c r="IA339" s="27"/>
      <c r="IB339" s="27"/>
      <c r="IC339" s="27"/>
      <c r="ID339" s="27"/>
      <c r="IE339" s="27"/>
      <c r="IF339" s="27"/>
      <c r="IG339" s="27"/>
      <c r="IH339" s="27"/>
      <c r="II339" s="27"/>
      <c r="IJ339" s="27"/>
      <c r="IK339" s="27"/>
      <c r="IL339" s="27"/>
      <c r="IM339" s="27"/>
      <c r="IN339" s="27"/>
      <c r="IO339" s="27"/>
      <c r="IP339" s="27"/>
      <c r="IQ339" s="27"/>
      <c r="IR339" s="27"/>
      <c r="IS339" s="27"/>
      <c r="IT339" s="27"/>
      <c r="IU339" s="27"/>
      <c r="IV339" s="27"/>
      <c r="IW339" s="27"/>
      <c r="IX339" s="27"/>
      <c r="IY339" s="27"/>
      <c r="IZ339" s="27"/>
      <c r="JA339" s="27"/>
      <c r="JB339" s="27"/>
      <c r="JC339" s="27"/>
      <c r="JD339" s="27"/>
      <c r="JE339" s="27"/>
      <c r="JF339" s="27"/>
      <c r="JG339" s="27"/>
      <c r="JH339" s="27"/>
      <c r="JI339" s="27"/>
      <c r="JJ339" s="27"/>
      <c r="JK339" s="27"/>
      <c r="JL339" s="27"/>
      <c r="JM339" s="27"/>
      <c r="JN339" s="27"/>
      <c r="JO339" s="27"/>
      <c r="JP339" s="27"/>
      <c r="JQ339" s="27"/>
      <c r="JR339" s="27"/>
      <c r="JS339" s="27"/>
      <c r="JT339" s="27"/>
      <c r="JU339" s="27"/>
      <c r="JV339" s="27"/>
      <c r="JW339" s="27"/>
      <c r="JX339" s="27"/>
      <c r="JY339" s="27"/>
      <c r="JZ339" s="27"/>
      <c r="KA339" s="27"/>
      <c r="KB339" s="27"/>
      <c r="KC339" s="27"/>
      <c r="KD339" s="27"/>
    </row>
    <row r="340" spans="1:290" ht="69.75" customHeight="1" x14ac:dyDescent="0.25">
      <c r="A340" s="5" t="s">
        <v>1029</v>
      </c>
      <c r="B340" s="6" t="s">
        <v>178</v>
      </c>
      <c r="C340" s="53">
        <f>C341+C349</f>
        <v>96400</v>
      </c>
      <c r="D340" s="53">
        <f>D341+D349</f>
        <v>3157663</v>
      </c>
      <c r="E340" s="53">
        <f t="shared" ref="E340:K340" si="159">E341+E349</f>
        <v>3254063</v>
      </c>
      <c r="F340" s="53">
        <f t="shared" si="159"/>
        <v>96400</v>
      </c>
      <c r="G340" s="53">
        <f t="shared" si="159"/>
        <v>3138663</v>
      </c>
      <c r="H340" s="53">
        <f t="shared" si="159"/>
        <v>3235063</v>
      </c>
      <c r="I340" s="53">
        <f t="shared" si="159"/>
        <v>96400</v>
      </c>
      <c r="J340" s="53">
        <f t="shared" si="159"/>
        <v>3138663</v>
      </c>
      <c r="K340" s="53">
        <f t="shared" si="159"/>
        <v>3235063</v>
      </c>
    </row>
    <row r="341" spans="1:290" x14ac:dyDescent="0.25">
      <c r="A341" s="81" t="s">
        <v>130</v>
      </c>
      <c r="B341" s="73" t="s">
        <v>179</v>
      </c>
      <c r="C341" s="74">
        <f t="shared" ref="C341:K341" si="160">C342+C346</f>
        <v>96400</v>
      </c>
      <c r="D341" s="74">
        <f t="shared" si="160"/>
        <v>3092400</v>
      </c>
      <c r="E341" s="74">
        <f t="shared" si="160"/>
        <v>3188800</v>
      </c>
      <c r="F341" s="74">
        <f t="shared" si="160"/>
        <v>96400</v>
      </c>
      <c r="G341" s="74">
        <f t="shared" si="160"/>
        <v>3092400</v>
      </c>
      <c r="H341" s="74">
        <f t="shared" si="160"/>
        <v>3188800</v>
      </c>
      <c r="I341" s="74">
        <f t="shared" si="160"/>
        <v>96400</v>
      </c>
      <c r="J341" s="74">
        <f t="shared" si="160"/>
        <v>3092400</v>
      </c>
      <c r="K341" s="74">
        <f t="shared" si="160"/>
        <v>3188800</v>
      </c>
    </row>
    <row r="342" spans="1:290" x14ac:dyDescent="0.25">
      <c r="A342" s="28" t="s">
        <v>55</v>
      </c>
      <c r="B342" s="8" t="s">
        <v>180</v>
      </c>
      <c r="C342" s="16">
        <f>C343+C344</f>
        <v>96400</v>
      </c>
      <c r="D342" s="16">
        <f t="shared" ref="D342:K342" si="161">D343+D344</f>
        <v>41400</v>
      </c>
      <c r="E342" s="16">
        <f t="shared" si="161"/>
        <v>137800</v>
      </c>
      <c r="F342" s="16">
        <f t="shared" si="161"/>
        <v>96400</v>
      </c>
      <c r="G342" s="16">
        <f t="shared" si="161"/>
        <v>41400</v>
      </c>
      <c r="H342" s="16">
        <f t="shared" si="161"/>
        <v>137800</v>
      </c>
      <c r="I342" s="16">
        <f t="shared" si="161"/>
        <v>96400</v>
      </c>
      <c r="J342" s="16">
        <f t="shared" si="161"/>
        <v>41400</v>
      </c>
      <c r="K342" s="16">
        <f t="shared" si="161"/>
        <v>137800</v>
      </c>
    </row>
    <row r="343" spans="1:290" ht="31.5" x14ac:dyDescent="0.25">
      <c r="A343" s="88" t="s">
        <v>438</v>
      </c>
      <c r="B343" s="10" t="s">
        <v>233</v>
      </c>
      <c r="C343" s="62">
        <f>C345</f>
        <v>96400</v>
      </c>
      <c r="D343" s="62"/>
      <c r="E343" s="62">
        <f>SUM(C343:D343)</f>
        <v>96400</v>
      </c>
      <c r="F343" s="62">
        <f>F345</f>
        <v>96400</v>
      </c>
      <c r="G343" s="62"/>
      <c r="H343" s="62">
        <f>SUM(F343:G343)</f>
        <v>96400</v>
      </c>
      <c r="I343" s="62">
        <f>I345</f>
        <v>96400</v>
      </c>
      <c r="J343" s="62"/>
      <c r="K343" s="62">
        <f>SUM(I343:J343)</f>
        <v>96400</v>
      </c>
    </row>
    <row r="344" spans="1:290" x14ac:dyDescent="0.25">
      <c r="A344" s="88" t="s">
        <v>439</v>
      </c>
      <c r="B344" s="10" t="s">
        <v>191</v>
      </c>
      <c r="C344" s="62"/>
      <c r="D344" s="62">
        <v>41400</v>
      </c>
      <c r="E344" s="62">
        <f>SUM(C344:D344)</f>
        <v>41400</v>
      </c>
      <c r="F344" s="62"/>
      <c r="G344" s="62">
        <v>41400</v>
      </c>
      <c r="H344" s="62">
        <f>SUM(F344:G344)</f>
        <v>41400</v>
      </c>
      <c r="I344" s="62"/>
      <c r="J344" s="62">
        <v>41400</v>
      </c>
      <c r="K344" s="62">
        <f>SUM(I344:J344)</f>
        <v>41400</v>
      </c>
    </row>
    <row r="345" spans="1:290" x14ac:dyDescent="0.25">
      <c r="A345" s="9" t="s">
        <v>47</v>
      </c>
      <c r="B345" s="10"/>
      <c r="C345" s="62">
        <v>96400</v>
      </c>
      <c r="D345" s="62">
        <v>41400</v>
      </c>
      <c r="E345" s="62">
        <f>SUM(C345:D345)</f>
        <v>137800</v>
      </c>
      <c r="F345" s="62">
        <v>96400</v>
      </c>
      <c r="G345" s="62">
        <v>41400</v>
      </c>
      <c r="H345" s="62">
        <f>SUM(F345:G345)</f>
        <v>137800</v>
      </c>
      <c r="I345" s="62">
        <v>96400</v>
      </c>
      <c r="J345" s="62">
        <v>41400</v>
      </c>
      <c r="K345" s="62">
        <f>SUM(I345:J345)</f>
        <v>137800</v>
      </c>
    </row>
    <row r="346" spans="1:290" ht="78.75" x14ac:dyDescent="0.25">
      <c r="A346" s="141" t="s">
        <v>228</v>
      </c>
      <c r="B346" s="8" t="s">
        <v>181</v>
      </c>
      <c r="C346" s="62">
        <f>C347</f>
        <v>0</v>
      </c>
      <c r="D346" s="62">
        <f t="shared" ref="D346:K347" si="162">D347</f>
        <v>3051000</v>
      </c>
      <c r="E346" s="62">
        <f>E347</f>
        <v>3051000</v>
      </c>
      <c r="F346" s="62">
        <f t="shared" si="162"/>
        <v>0</v>
      </c>
      <c r="G346" s="62">
        <f t="shared" si="162"/>
        <v>3051000</v>
      </c>
      <c r="H346" s="62">
        <f t="shared" si="162"/>
        <v>3051000</v>
      </c>
      <c r="I346" s="62">
        <f t="shared" si="162"/>
        <v>0</v>
      </c>
      <c r="J346" s="62">
        <f t="shared" si="162"/>
        <v>3051000</v>
      </c>
      <c r="K346" s="62">
        <f t="shared" si="162"/>
        <v>3051000</v>
      </c>
    </row>
    <row r="347" spans="1:290" x14ac:dyDescent="0.25">
      <c r="A347" s="88" t="s">
        <v>234</v>
      </c>
      <c r="B347" s="8" t="s">
        <v>235</v>
      </c>
      <c r="C347" s="16">
        <f>C348</f>
        <v>0</v>
      </c>
      <c r="D347" s="16">
        <f>D348</f>
        <v>3051000</v>
      </c>
      <c r="E347" s="16">
        <f t="shared" si="162"/>
        <v>3051000</v>
      </c>
      <c r="F347" s="16">
        <f t="shared" si="162"/>
        <v>0</v>
      </c>
      <c r="G347" s="16">
        <f t="shared" si="162"/>
        <v>3051000</v>
      </c>
      <c r="H347" s="16">
        <f t="shared" si="162"/>
        <v>3051000</v>
      </c>
      <c r="I347" s="16">
        <f t="shared" si="162"/>
        <v>0</v>
      </c>
      <c r="J347" s="16">
        <f t="shared" si="162"/>
        <v>3051000</v>
      </c>
      <c r="K347" s="16">
        <f t="shared" si="162"/>
        <v>3051000</v>
      </c>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c r="IU347" s="2"/>
      <c r="IV347" s="2"/>
      <c r="IW347" s="2"/>
      <c r="IX347" s="2"/>
      <c r="IY347" s="2"/>
      <c r="IZ347" s="2"/>
      <c r="JA347" s="2"/>
      <c r="JB347" s="2"/>
      <c r="JC347" s="2"/>
      <c r="JD347" s="2"/>
      <c r="JE347" s="2"/>
      <c r="JF347" s="2"/>
      <c r="JG347" s="2"/>
      <c r="JH347" s="2"/>
      <c r="JI347" s="2"/>
      <c r="JJ347" s="2"/>
      <c r="JK347" s="2"/>
    </row>
    <row r="348" spans="1:290" x14ac:dyDescent="0.25">
      <c r="A348" s="9" t="s">
        <v>28</v>
      </c>
      <c r="B348" s="17"/>
      <c r="C348" s="62"/>
      <c r="D348" s="62">
        <f>3051000</f>
        <v>3051000</v>
      </c>
      <c r="E348" s="62">
        <f>SUM(C348:D348)</f>
        <v>3051000</v>
      </c>
      <c r="F348" s="62"/>
      <c r="G348" s="62">
        <v>3051000</v>
      </c>
      <c r="H348" s="62">
        <f>SUM(F348:G348)</f>
        <v>3051000</v>
      </c>
      <c r="I348" s="62"/>
      <c r="J348" s="62">
        <v>3051000</v>
      </c>
      <c r="K348" s="62">
        <f>SUM(I348:J348)</f>
        <v>3051000</v>
      </c>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c r="IS348" s="2"/>
      <c r="IT348" s="2"/>
      <c r="IU348" s="2"/>
      <c r="IV348" s="2"/>
      <c r="IW348" s="2"/>
      <c r="IX348" s="2"/>
      <c r="IY348" s="2"/>
      <c r="IZ348" s="2"/>
      <c r="JA348" s="2"/>
      <c r="JB348" s="2"/>
      <c r="JC348" s="2"/>
      <c r="JD348" s="2"/>
      <c r="JE348" s="2"/>
      <c r="JF348" s="2"/>
      <c r="JG348" s="2"/>
      <c r="JH348" s="2"/>
      <c r="JI348" s="2"/>
      <c r="JJ348" s="2"/>
      <c r="JK348" s="2"/>
    </row>
    <row r="349" spans="1:290" ht="39" customHeight="1" x14ac:dyDescent="0.25">
      <c r="A349" s="81" t="s">
        <v>1018</v>
      </c>
      <c r="B349" s="73" t="s">
        <v>182</v>
      </c>
      <c r="C349" s="74">
        <f>C350+C352+C354</f>
        <v>0</v>
      </c>
      <c r="D349" s="74">
        <f>D350+D352+D354</f>
        <v>65263</v>
      </c>
      <c r="E349" s="74">
        <f>C349+D349</f>
        <v>65263</v>
      </c>
      <c r="F349" s="74">
        <f>F350+F352+F354</f>
        <v>0</v>
      </c>
      <c r="G349" s="74">
        <f>G350+G352+G354</f>
        <v>46263</v>
      </c>
      <c r="H349" s="74">
        <f>F349+G349</f>
        <v>46263</v>
      </c>
      <c r="I349" s="74">
        <f>I350+I352+I354</f>
        <v>0</v>
      </c>
      <c r="J349" s="74">
        <f>J350+J352+J354</f>
        <v>46263</v>
      </c>
      <c r="K349" s="74">
        <f>I349+J349</f>
        <v>46263</v>
      </c>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c r="IS349" s="2"/>
      <c r="IT349" s="2"/>
      <c r="IU349" s="2"/>
      <c r="IV349" s="2"/>
      <c r="IW349" s="2"/>
      <c r="IX349" s="2"/>
      <c r="IY349" s="2"/>
      <c r="IZ349" s="2"/>
      <c r="JA349" s="2"/>
      <c r="JB349" s="2"/>
      <c r="JC349" s="2"/>
      <c r="JD349" s="2"/>
      <c r="JE349" s="2"/>
      <c r="JF349" s="2"/>
      <c r="JG349" s="2"/>
      <c r="JH349" s="2"/>
      <c r="JI349" s="2"/>
      <c r="JJ349" s="2"/>
      <c r="JK349" s="2"/>
    </row>
    <row r="350" spans="1:290" ht="39" customHeight="1" x14ac:dyDescent="0.25">
      <c r="A350" s="188" t="s">
        <v>1023</v>
      </c>
      <c r="B350" s="189" t="s">
        <v>1025</v>
      </c>
      <c r="C350" s="51">
        <f>C351</f>
        <v>0</v>
      </c>
      <c r="D350" s="51">
        <f>D351</f>
        <v>0</v>
      </c>
      <c r="E350" s="51">
        <f>C350+D350</f>
        <v>0</v>
      </c>
      <c r="F350" s="51">
        <f>F351</f>
        <v>0</v>
      </c>
      <c r="G350" s="51">
        <f>G351</f>
        <v>0</v>
      </c>
      <c r="H350" s="51">
        <f>F350+G350</f>
        <v>0</v>
      </c>
      <c r="I350" s="51">
        <f>I351</f>
        <v>0</v>
      </c>
      <c r="J350" s="51">
        <f>J351</f>
        <v>0</v>
      </c>
      <c r="K350" s="51">
        <f>I350+J350</f>
        <v>0</v>
      </c>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c r="IS350" s="2"/>
      <c r="IT350" s="2"/>
      <c r="IU350" s="2"/>
      <c r="IV350" s="2"/>
      <c r="IW350" s="2"/>
      <c r="IX350" s="2"/>
      <c r="IY350" s="2"/>
      <c r="IZ350" s="2"/>
      <c r="JA350" s="2"/>
      <c r="JB350" s="2"/>
      <c r="JC350" s="2"/>
      <c r="JD350" s="2"/>
      <c r="JE350" s="2"/>
      <c r="JF350" s="2"/>
      <c r="JG350" s="2"/>
      <c r="JH350" s="2"/>
      <c r="JI350" s="2"/>
      <c r="JJ350" s="2"/>
      <c r="JK350" s="2"/>
    </row>
    <row r="351" spans="1:290" ht="33" customHeight="1" x14ac:dyDescent="0.25">
      <c r="A351" s="190" t="s">
        <v>236</v>
      </c>
      <c r="B351" s="191" t="s">
        <v>1026</v>
      </c>
      <c r="C351" s="51"/>
      <c r="D351" s="51"/>
      <c r="E351" s="51"/>
      <c r="F351" s="51"/>
      <c r="G351" s="51"/>
      <c r="H351" s="51"/>
      <c r="I351" s="51"/>
      <c r="J351" s="51"/>
      <c r="K351" s="51"/>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c r="IS351" s="2"/>
      <c r="IT351" s="2"/>
      <c r="IU351" s="2"/>
      <c r="IV351" s="2"/>
      <c r="IW351" s="2"/>
      <c r="IX351" s="2"/>
      <c r="IY351" s="2"/>
      <c r="IZ351" s="2"/>
      <c r="JA351" s="2"/>
      <c r="JB351" s="2"/>
      <c r="JC351" s="2"/>
      <c r="JD351" s="2"/>
      <c r="JE351" s="2"/>
      <c r="JF351" s="2"/>
      <c r="JG351" s="2"/>
      <c r="JH351" s="2"/>
      <c r="JI351" s="2"/>
      <c r="JJ351" s="2"/>
      <c r="JK351" s="2"/>
    </row>
    <row r="352" spans="1:290" ht="39" customHeight="1" x14ac:dyDescent="0.25">
      <c r="A352" s="188" t="s">
        <v>1024</v>
      </c>
      <c r="B352" s="189" t="s">
        <v>1027</v>
      </c>
      <c r="C352" s="51">
        <f>C353</f>
        <v>0</v>
      </c>
      <c r="D352" s="51">
        <f>D353</f>
        <v>0</v>
      </c>
      <c r="E352" s="51">
        <f>C352+D352</f>
        <v>0</v>
      </c>
      <c r="F352" s="51">
        <f>F353</f>
        <v>0</v>
      </c>
      <c r="G352" s="51">
        <f>G353</f>
        <v>0</v>
      </c>
      <c r="H352" s="51">
        <f>F352+G352</f>
        <v>0</v>
      </c>
      <c r="I352" s="51">
        <f>I353</f>
        <v>0</v>
      </c>
      <c r="J352" s="51">
        <f>J353</f>
        <v>0</v>
      </c>
      <c r="K352" s="51">
        <f>I352+J352</f>
        <v>0</v>
      </c>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c r="IS352" s="2"/>
      <c r="IT352" s="2"/>
      <c r="IU352" s="2"/>
      <c r="IV352" s="2"/>
      <c r="IW352" s="2"/>
      <c r="IX352" s="2"/>
      <c r="IY352" s="2"/>
      <c r="IZ352" s="2"/>
      <c r="JA352" s="2"/>
      <c r="JB352" s="2"/>
      <c r="JC352" s="2"/>
      <c r="JD352" s="2"/>
      <c r="JE352" s="2"/>
      <c r="JF352" s="2"/>
      <c r="JG352" s="2"/>
      <c r="JH352" s="2"/>
      <c r="JI352" s="2"/>
      <c r="JJ352" s="2"/>
      <c r="JK352" s="2"/>
    </row>
    <row r="353" spans="1:271" ht="30" customHeight="1" x14ac:dyDescent="0.25">
      <c r="A353" s="190" t="s">
        <v>236</v>
      </c>
      <c r="B353" s="191" t="s">
        <v>1028</v>
      </c>
      <c r="C353" s="51"/>
      <c r="D353" s="51"/>
      <c r="E353" s="51"/>
      <c r="F353" s="51"/>
      <c r="G353" s="51"/>
      <c r="H353" s="51"/>
      <c r="I353" s="51"/>
      <c r="J353" s="51"/>
      <c r="K353" s="51"/>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c r="IS353" s="2"/>
      <c r="IT353" s="2"/>
      <c r="IU353" s="2"/>
      <c r="IV353" s="2"/>
      <c r="IW353" s="2"/>
      <c r="IX353" s="2"/>
      <c r="IY353" s="2"/>
      <c r="IZ353" s="2"/>
      <c r="JA353" s="2"/>
      <c r="JB353" s="2"/>
      <c r="JC353" s="2"/>
      <c r="JD353" s="2"/>
      <c r="JE353" s="2"/>
      <c r="JF353" s="2"/>
      <c r="JG353" s="2"/>
      <c r="JH353" s="2"/>
      <c r="JI353" s="2"/>
      <c r="JJ353" s="2"/>
      <c r="JK353" s="2"/>
    </row>
    <row r="354" spans="1:271" ht="39" customHeight="1" x14ac:dyDescent="0.25">
      <c r="A354" s="28" t="s">
        <v>1019</v>
      </c>
      <c r="B354" s="8" t="s">
        <v>1020</v>
      </c>
      <c r="C354" s="16">
        <f t="shared" ref="C354:K354" si="163">SUM(C355:C355)</f>
        <v>0</v>
      </c>
      <c r="D354" s="16">
        <f t="shared" si="163"/>
        <v>65263</v>
      </c>
      <c r="E354" s="16">
        <f t="shared" si="163"/>
        <v>65263</v>
      </c>
      <c r="F354" s="16">
        <f t="shared" si="163"/>
        <v>0</v>
      </c>
      <c r="G354" s="16">
        <f t="shared" si="163"/>
        <v>46263</v>
      </c>
      <c r="H354" s="16">
        <f t="shared" si="163"/>
        <v>46263</v>
      </c>
      <c r="I354" s="16">
        <f t="shared" si="163"/>
        <v>0</v>
      </c>
      <c r="J354" s="16">
        <f t="shared" si="163"/>
        <v>46263</v>
      </c>
      <c r="K354" s="16">
        <f t="shared" si="163"/>
        <v>46263</v>
      </c>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c r="IS354" s="2"/>
      <c r="IT354" s="2"/>
      <c r="IU354" s="2"/>
      <c r="IV354" s="2"/>
      <c r="IW354" s="2"/>
      <c r="IX354" s="2"/>
      <c r="IY354" s="2"/>
      <c r="IZ354" s="2"/>
      <c r="JA354" s="2"/>
      <c r="JB354" s="2"/>
      <c r="JC354" s="2"/>
      <c r="JD354" s="2"/>
      <c r="JE354" s="2"/>
      <c r="JF354" s="2"/>
      <c r="JG354" s="2"/>
      <c r="JH354" s="2"/>
      <c r="JI354" s="2"/>
      <c r="JJ354" s="2"/>
      <c r="JK354" s="2"/>
    </row>
    <row r="355" spans="1:271" ht="33.75" customHeight="1" x14ac:dyDescent="0.25">
      <c r="A355" s="28" t="s">
        <v>1022</v>
      </c>
      <c r="B355" s="8" t="s">
        <v>1021</v>
      </c>
      <c r="C355" s="16"/>
      <c r="D355" s="16">
        <f>D356</f>
        <v>65263</v>
      </c>
      <c r="E355" s="16">
        <f>SUM(C355:D355)</f>
        <v>65263</v>
      </c>
      <c r="F355" s="16"/>
      <c r="G355" s="16">
        <f>G356</f>
        <v>46263</v>
      </c>
      <c r="H355" s="16">
        <f>SUM(F355:G355)</f>
        <v>46263</v>
      </c>
      <c r="I355" s="16"/>
      <c r="J355" s="16">
        <f>J356</f>
        <v>46263</v>
      </c>
      <c r="K355" s="16">
        <f>SUM(I355:J355)</f>
        <v>46263</v>
      </c>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c r="IS355" s="2"/>
      <c r="IT355" s="2"/>
      <c r="IU355" s="2"/>
      <c r="IV355" s="2"/>
      <c r="IW355" s="2"/>
      <c r="IX355" s="2"/>
      <c r="IY355" s="2"/>
      <c r="IZ355" s="2"/>
      <c r="JA355" s="2"/>
      <c r="JB355" s="2"/>
      <c r="JC355" s="2"/>
      <c r="JD355" s="2"/>
      <c r="JE355" s="2"/>
      <c r="JF355" s="2"/>
      <c r="JG355" s="2"/>
      <c r="JH355" s="2"/>
      <c r="JI355" s="2"/>
      <c r="JJ355" s="2"/>
      <c r="JK355" s="2"/>
    </row>
    <row r="356" spans="1:271" ht="24" customHeight="1" x14ac:dyDescent="0.25">
      <c r="A356" s="15" t="s">
        <v>133</v>
      </c>
      <c r="B356" s="8"/>
      <c r="C356" s="16"/>
      <c r="D356" s="16">
        <v>65263</v>
      </c>
      <c r="E356" s="16">
        <f>SUM(C356:D356)</f>
        <v>65263</v>
      </c>
      <c r="F356" s="16"/>
      <c r="G356" s="16">
        <v>46263</v>
      </c>
      <c r="H356" s="16">
        <f>SUM(F356:G356)</f>
        <v>46263</v>
      </c>
      <c r="I356" s="16"/>
      <c r="J356" s="16">
        <v>46263</v>
      </c>
      <c r="K356" s="16">
        <f>SUM(I356:J356)</f>
        <v>46263</v>
      </c>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c r="IS356" s="2"/>
      <c r="IT356" s="2"/>
      <c r="IU356" s="2"/>
      <c r="IV356" s="2"/>
      <c r="IW356" s="2"/>
      <c r="IX356" s="2"/>
      <c r="IY356" s="2"/>
      <c r="IZ356" s="2"/>
      <c r="JA356" s="2"/>
      <c r="JB356" s="2"/>
      <c r="JC356" s="2"/>
      <c r="JD356" s="2"/>
      <c r="JE356" s="2"/>
      <c r="JF356" s="2"/>
      <c r="JG356" s="2"/>
      <c r="JH356" s="2"/>
      <c r="JI356" s="2"/>
      <c r="JJ356" s="2"/>
      <c r="JK356" s="2"/>
    </row>
    <row r="357" spans="1:271" s="91" customFormat="1" ht="47.25" x14ac:dyDescent="0.25">
      <c r="A357" s="5" t="s">
        <v>214</v>
      </c>
      <c r="B357" s="6" t="s">
        <v>171</v>
      </c>
      <c r="C357" s="53">
        <f>C358+C363</f>
        <v>0</v>
      </c>
      <c r="D357" s="53">
        <f t="shared" ref="D357:K357" si="164">D358+D363</f>
        <v>12952768</v>
      </c>
      <c r="E357" s="53">
        <f t="shared" si="164"/>
        <v>12952768</v>
      </c>
      <c r="F357" s="53">
        <f t="shared" si="164"/>
        <v>0</v>
      </c>
      <c r="G357" s="53">
        <f t="shared" si="164"/>
        <v>12952768</v>
      </c>
      <c r="H357" s="53">
        <f t="shared" si="164"/>
        <v>12952768</v>
      </c>
      <c r="I357" s="53">
        <f t="shared" si="164"/>
        <v>0</v>
      </c>
      <c r="J357" s="53">
        <f t="shared" si="164"/>
        <v>12952768</v>
      </c>
      <c r="K357" s="53">
        <f t="shared" si="164"/>
        <v>12952768</v>
      </c>
    </row>
    <row r="358" spans="1:271" s="91" customFormat="1" ht="31.5" x14ac:dyDescent="0.25">
      <c r="A358" s="81" t="s">
        <v>131</v>
      </c>
      <c r="B358" s="73" t="s">
        <v>170</v>
      </c>
      <c r="C358" s="74">
        <f>C359</f>
        <v>0</v>
      </c>
      <c r="D358" s="74">
        <f t="shared" ref="D358:K359" si="165">D359</f>
        <v>259400</v>
      </c>
      <c r="E358" s="74">
        <f t="shared" si="165"/>
        <v>259400</v>
      </c>
      <c r="F358" s="74">
        <f t="shared" si="165"/>
        <v>0</v>
      </c>
      <c r="G358" s="74">
        <f t="shared" si="165"/>
        <v>259400</v>
      </c>
      <c r="H358" s="74">
        <f t="shared" si="165"/>
        <v>259400</v>
      </c>
      <c r="I358" s="74">
        <f t="shared" si="165"/>
        <v>0</v>
      </c>
      <c r="J358" s="74">
        <f t="shared" si="165"/>
        <v>259400</v>
      </c>
      <c r="K358" s="74">
        <f t="shared" si="165"/>
        <v>259400</v>
      </c>
    </row>
    <row r="359" spans="1:271" s="91" customFormat="1" ht="31.5" x14ac:dyDescent="0.25">
      <c r="A359" s="28" t="s">
        <v>474</v>
      </c>
      <c r="B359" s="8" t="s">
        <v>169</v>
      </c>
      <c r="C359" s="16">
        <f>SUM(C361:C362)</f>
        <v>0</v>
      </c>
      <c r="D359" s="16">
        <f>D360</f>
        <v>259400</v>
      </c>
      <c r="E359" s="16">
        <f t="shared" si="165"/>
        <v>259400</v>
      </c>
      <c r="F359" s="16">
        <f t="shared" si="165"/>
        <v>0</v>
      </c>
      <c r="G359" s="16">
        <f t="shared" si="165"/>
        <v>259400</v>
      </c>
      <c r="H359" s="16">
        <f t="shared" si="165"/>
        <v>259400</v>
      </c>
      <c r="I359" s="16">
        <f t="shared" si="165"/>
        <v>0</v>
      </c>
      <c r="J359" s="16">
        <f t="shared" si="165"/>
        <v>259400</v>
      </c>
      <c r="K359" s="16">
        <f t="shared" si="165"/>
        <v>259400</v>
      </c>
    </row>
    <row r="360" spans="1:271" s="91" customFormat="1" x14ac:dyDescent="0.25">
      <c r="A360" s="28" t="s">
        <v>236</v>
      </c>
      <c r="B360" s="8" t="s">
        <v>168</v>
      </c>
      <c r="C360" s="16"/>
      <c r="D360" s="16">
        <f>D361+D362</f>
        <v>259400</v>
      </c>
      <c r="E360" s="16">
        <f t="shared" ref="E360:K360" si="166">E361+E362</f>
        <v>259400</v>
      </c>
      <c r="F360" s="16">
        <f t="shared" si="166"/>
        <v>0</v>
      </c>
      <c r="G360" s="16">
        <f t="shared" si="166"/>
        <v>259400</v>
      </c>
      <c r="H360" s="16">
        <f t="shared" si="166"/>
        <v>259400</v>
      </c>
      <c r="I360" s="16">
        <f t="shared" si="166"/>
        <v>0</v>
      </c>
      <c r="J360" s="16">
        <f t="shared" si="166"/>
        <v>259400</v>
      </c>
      <c r="K360" s="16">
        <f t="shared" si="166"/>
        <v>259400</v>
      </c>
    </row>
    <row r="361" spans="1:271" s="91" customFormat="1" x14ac:dyDescent="0.25">
      <c r="A361" s="30" t="s">
        <v>47</v>
      </c>
      <c r="B361" s="8"/>
      <c r="C361" s="16"/>
      <c r="D361" s="51">
        <v>259400</v>
      </c>
      <c r="E361" s="51">
        <f>SUM(C361:D361)</f>
        <v>259400</v>
      </c>
      <c r="F361" s="51"/>
      <c r="G361" s="51">
        <v>259400</v>
      </c>
      <c r="H361" s="51">
        <f>SUM(F361:G361)</f>
        <v>259400</v>
      </c>
      <c r="I361" s="51"/>
      <c r="J361" s="51">
        <v>259400</v>
      </c>
      <c r="K361" s="51">
        <f>SUM(I361:J361)</f>
        <v>259400</v>
      </c>
    </row>
    <row r="362" spans="1:271" s="91" customFormat="1" x14ac:dyDescent="0.25">
      <c r="A362" s="30" t="s">
        <v>113</v>
      </c>
      <c r="B362" s="8"/>
      <c r="C362" s="16"/>
      <c r="D362" s="51"/>
      <c r="E362" s="51">
        <f>SUM(C362:D362)</f>
        <v>0</v>
      </c>
      <c r="F362" s="51"/>
      <c r="G362" s="51"/>
      <c r="H362" s="51">
        <f>SUM(F362:G362)</f>
        <v>0</v>
      </c>
      <c r="I362" s="51"/>
      <c r="J362" s="51"/>
      <c r="K362" s="51">
        <f>SUM(I362:J362)</f>
        <v>0</v>
      </c>
    </row>
    <row r="363" spans="1:271" s="91" customFormat="1" ht="31.5" x14ac:dyDescent="0.25">
      <c r="A363" s="72" t="s">
        <v>132</v>
      </c>
      <c r="B363" s="73" t="s">
        <v>172</v>
      </c>
      <c r="C363" s="74">
        <f>SUM(C364)</f>
        <v>0</v>
      </c>
      <c r="D363" s="74">
        <f t="shared" ref="D363:K363" si="167">SUM(D364)</f>
        <v>12693368</v>
      </c>
      <c r="E363" s="74">
        <f t="shared" si="167"/>
        <v>12693368</v>
      </c>
      <c r="F363" s="74">
        <f t="shared" si="167"/>
        <v>0</v>
      </c>
      <c r="G363" s="74">
        <f t="shared" si="167"/>
        <v>12693368</v>
      </c>
      <c r="H363" s="74">
        <f t="shared" si="167"/>
        <v>12693368</v>
      </c>
      <c r="I363" s="74">
        <f t="shared" si="167"/>
        <v>0</v>
      </c>
      <c r="J363" s="74">
        <f t="shared" si="167"/>
        <v>12693368</v>
      </c>
      <c r="K363" s="74">
        <f t="shared" si="167"/>
        <v>12693368</v>
      </c>
    </row>
    <row r="364" spans="1:271" s="91" customFormat="1" ht="31.5" x14ac:dyDescent="0.25">
      <c r="A364" s="28" t="s">
        <v>321</v>
      </c>
      <c r="B364" s="8" t="s">
        <v>173</v>
      </c>
      <c r="C364" s="16">
        <f>SUM(C366:C372)</f>
        <v>0</v>
      </c>
      <c r="D364" s="16">
        <f>SUM(D366:D372)</f>
        <v>12693368</v>
      </c>
      <c r="E364" s="16">
        <f t="shared" ref="E364:K364" si="168">SUM(E366:E372)</f>
        <v>12693368</v>
      </c>
      <c r="F364" s="16">
        <f t="shared" si="168"/>
        <v>0</v>
      </c>
      <c r="G364" s="16">
        <f t="shared" si="168"/>
        <v>12693368</v>
      </c>
      <c r="H364" s="16">
        <f t="shared" si="168"/>
        <v>12693368</v>
      </c>
      <c r="I364" s="16">
        <f t="shared" si="168"/>
        <v>0</v>
      </c>
      <c r="J364" s="16">
        <f t="shared" si="168"/>
        <v>12693368</v>
      </c>
      <c r="K364" s="16">
        <f t="shared" si="168"/>
        <v>12693368</v>
      </c>
    </row>
    <row r="365" spans="1:271" s="91" customFormat="1" x14ac:dyDescent="0.25">
      <c r="A365" s="28" t="s">
        <v>236</v>
      </c>
      <c r="B365" s="31" t="s">
        <v>56</v>
      </c>
      <c r="C365" s="16"/>
      <c r="D365" s="16">
        <f>SUM(D366:D372)</f>
        <v>12693368</v>
      </c>
      <c r="E365" s="16">
        <f t="shared" ref="E365:K365" si="169">SUM(E366:E372)</f>
        <v>12693368</v>
      </c>
      <c r="F365" s="16">
        <f t="shared" si="169"/>
        <v>0</v>
      </c>
      <c r="G365" s="16">
        <f t="shared" si="169"/>
        <v>12693368</v>
      </c>
      <c r="H365" s="16">
        <f t="shared" si="169"/>
        <v>12693368</v>
      </c>
      <c r="I365" s="16">
        <f t="shared" si="169"/>
        <v>0</v>
      </c>
      <c r="J365" s="16">
        <f t="shared" si="169"/>
        <v>12693368</v>
      </c>
      <c r="K365" s="16">
        <f t="shared" si="169"/>
        <v>12693368</v>
      </c>
    </row>
    <row r="366" spans="1:271" s="91" customFormat="1" x14ac:dyDescent="0.25">
      <c r="A366" s="15" t="s">
        <v>115</v>
      </c>
      <c r="B366" s="31"/>
      <c r="C366" s="35"/>
      <c r="D366" s="35">
        <v>9276000</v>
      </c>
      <c r="E366" s="16">
        <f>SUM(C366:D366)</f>
        <v>9276000</v>
      </c>
      <c r="F366" s="35"/>
      <c r="G366" s="35">
        <v>9276000</v>
      </c>
      <c r="H366" s="35">
        <f>SUM(F366:G366)</f>
        <v>9276000</v>
      </c>
      <c r="I366" s="35"/>
      <c r="J366" s="35">
        <v>9276000</v>
      </c>
      <c r="K366" s="35">
        <f>SUM(I366:J366)</f>
        <v>9276000</v>
      </c>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c r="BB366" s="90"/>
      <c r="BC366" s="90"/>
      <c r="BD366" s="90"/>
      <c r="BE366" s="90"/>
      <c r="BF366" s="90"/>
      <c r="BG366" s="90"/>
      <c r="BH366" s="90"/>
      <c r="BI366" s="90"/>
      <c r="BJ366" s="90"/>
      <c r="BK366" s="90"/>
      <c r="BL366" s="90"/>
      <c r="BM366" s="90"/>
      <c r="BN366" s="90"/>
      <c r="BO366" s="90"/>
      <c r="BP366" s="90"/>
      <c r="BQ366" s="90"/>
      <c r="BR366" s="90"/>
      <c r="BS366" s="90"/>
      <c r="BT366" s="90"/>
      <c r="BU366" s="90"/>
      <c r="BV366" s="90"/>
      <c r="BW366" s="90"/>
      <c r="BX366" s="90"/>
      <c r="BY366" s="90"/>
      <c r="BZ366" s="90"/>
      <c r="CA366" s="90"/>
      <c r="CB366" s="90"/>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c r="IW366" s="90"/>
      <c r="IX366" s="90"/>
      <c r="IY366" s="90"/>
      <c r="IZ366" s="90"/>
      <c r="JA366" s="90"/>
      <c r="JB366" s="90"/>
      <c r="JC366" s="90"/>
      <c r="JD366" s="90"/>
      <c r="JE366" s="90"/>
      <c r="JF366" s="90"/>
      <c r="JG366" s="90"/>
      <c r="JH366" s="90"/>
      <c r="JI366" s="90"/>
      <c r="JJ366" s="90"/>
      <c r="JK366" s="90"/>
    </row>
    <row r="367" spans="1:271" s="91" customFormat="1" x14ac:dyDescent="0.25">
      <c r="A367" s="15" t="s">
        <v>133</v>
      </c>
      <c r="B367" s="31"/>
      <c r="C367" s="35"/>
      <c r="D367" s="35">
        <f>84500+895668+170000</f>
        <v>1150168</v>
      </c>
      <c r="E367" s="16">
        <f t="shared" ref="E367:E372" si="170">SUM(C367:D367)</f>
        <v>1150168</v>
      </c>
      <c r="F367" s="35"/>
      <c r="G367" s="35">
        <f>84500+895668+170000</f>
        <v>1150168</v>
      </c>
      <c r="H367" s="35">
        <f t="shared" ref="H367:H372" si="171">SUM(F367:G367)</f>
        <v>1150168</v>
      </c>
      <c r="I367" s="35"/>
      <c r="J367" s="35">
        <f>84500+895668+170000</f>
        <v>1150168</v>
      </c>
      <c r="K367" s="35">
        <f t="shared" ref="K367:K372" si="172">SUM(I367:J367)</f>
        <v>1150168</v>
      </c>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c r="BB367" s="90"/>
      <c r="BC367" s="90"/>
      <c r="BD367" s="90"/>
      <c r="BE367" s="90"/>
      <c r="BF367" s="90"/>
      <c r="BG367" s="90"/>
      <c r="BH367" s="90"/>
      <c r="BI367" s="90"/>
      <c r="BJ367" s="90"/>
      <c r="BK367" s="90"/>
      <c r="BL367" s="90"/>
      <c r="BM367" s="90"/>
      <c r="BN367" s="90"/>
      <c r="BO367" s="90"/>
      <c r="BP367" s="90"/>
      <c r="BQ367" s="90"/>
      <c r="BR367" s="90"/>
      <c r="BS367" s="90"/>
      <c r="BT367" s="90"/>
      <c r="BU367" s="90"/>
      <c r="BV367" s="90"/>
      <c r="BW367" s="90"/>
      <c r="BX367" s="90"/>
      <c r="BY367" s="90"/>
      <c r="BZ367" s="90"/>
      <c r="CA367" s="90"/>
      <c r="CB367" s="90"/>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c r="IW367" s="90"/>
      <c r="IX367" s="90"/>
      <c r="IY367" s="90"/>
      <c r="IZ367" s="90"/>
      <c r="JA367" s="90"/>
      <c r="JB367" s="90"/>
      <c r="JC367" s="90"/>
      <c r="JD367" s="90"/>
      <c r="JE367" s="90"/>
      <c r="JF367" s="90"/>
      <c r="JG367" s="90"/>
      <c r="JH367" s="90"/>
      <c r="JI367" s="90"/>
      <c r="JJ367" s="90"/>
      <c r="JK367" s="90"/>
    </row>
    <row r="368" spans="1:271" s="91" customFormat="1" x14ac:dyDescent="0.25">
      <c r="A368" s="15" t="s">
        <v>114</v>
      </c>
      <c r="B368" s="31"/>
      <c r="C368" s="35"/>
      <c r="D368" s="35">
        <v>1373200</v>
      </c>
      <c r="E368" s="16">
        <f t="shared" si="170"/>
        <v>1373200</v>
      </c>
      <c r="F368" s="35"/>
      <c r="G368" s="35">
        <v>1373200</v>
      </c>
      <c r="H368" s="35">
        <f t="shared" si="171"/>
        <v>1373200</v>
      </c>
      <c r="I368" s="35"/>
      <c r="J368" s="35">
        <v>1373200</v>
      </c>
      <c r="K368" s="35">
        <f t="shared" si="172"/>
        <v>1373200</v>
      </c>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c r="BB368" s="90"/>
      <c r="BC368" s="90"/>
      <c r="BD368" s="90"/>
      <c r="BE368" s="90"/>
      <c r="BF368" s="90"/>
      <c r="BG368" s="90"/>
      <c r="BH368" s="90"/>
      <c r="BI368" s="90"/>
      <c r="BJ368" s="90"/>
      <c r="BK368" s="90"/>
      <c r="BL368" s="90"/>
      <c r="BM368" s="90"/>
      <c r="BN368" s="90"/>
      <c r="BO368" s="90"/>
      <c r="BP368" s="90"/>
      <c r="BQ368" s="90"/>
      <c r="BR368" s="90"/>
      <c r="BS368" s="90"/>
      <c r="BT368" s="90"/>
      <c r="BU368" s="90"/>
      <c r="BV368" s="90"/>
      <c r="BW368" s="90"/>
      <c r="BX368" s="90"/>
      <c r="BY368" s="90"/>
      <c r="BZ368" s="90"/>
      <c r="CA368" s="90"/>
      <c r="CB368" s="90"/>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c r="IW368" s="90"/>
      <c r="IX368" s="90"/>
      <c r="IY368" s="90"/>
      <c r="IZ368" s="90"/>
      <c r="JA368" s="90"/>
      <c r="JB368" s="90"/>
      <c r="JC368" s="90"/>
      <c r="JD368" s="90"/>
      <c r="JE368" s="90"/>
      <c r="JF368" s="90"/>
      <c r="JG368" s="90"/>
      <c r="JH368" s="90"/>
      <c r="JI368" s="90"/>
      <c r="JJ368" s="90"/>
      <c r="JK368" s="90"/>
    </row>
    <row r="369" spans="1:271" s="91" customFormat="1" x14ac:dyDescent="0.25">
      <c r="A369" s="15" t="s">
        <v>47</v>
      </c>
      <c r="B369" s="31"/>
      <c r="C369" s="35"/>
      <c r="D369" s="35">
        <f>151300</f>
        <v>151300</v>
      </c>
      <c r="E369" s="16">
        <f t="shared" si="170"/>
        <v>151300</v>
      </c>
      <c r="F369" s="35"/>
      <c r="G369" s="35">
        <v>151300</v>
      </c>
      <c r="H369" s="35">
        <f t="shared" si="171"/>
        <v>151300</v>
      </c>
      <c r="I369" s="35"/>
      <c r="J369" s="35">
        <v>151300</v>
      </c>
      <c r="K369" s="35">
        <f t="shared" si="172"/>
        <v>151300</v>
      </c>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c r="BB369" s="90"/>
      <c r="BC369" s="90"/>
      <c r="BD369" s="90"/>
      <c r="BE369" s="90"/>
      <c r="BF369" s="90"/>
      <c r="BG369" s="90"/>
      <c r="BH369" s="90"/>
      <c r="BI369" s="90"/>
      <c r="BJ369" s="90"/>
      <c r="BK369" s="90"/>
      <c r="BL369" s="90"/>
      <c r="BM369" s="90"/>
      <c r="BN369" s="90"/>
      <c r="BO369" s="90"/>
      <c r="BP369" s="90"/>
      <c r="BQ369" s="90"/>
      <c r="BR369" s="90"/>
      <c r="BS369" s="90"/>
      <c r="BT369" s="90"/>
      <c r="BU369" s="90"/>
      <c r="BV369" s="90"/>
      <c r="BW369" s="90"/>
      <c r="BX369" s="90"/>
      <c r="BY369" s="90"/>
      <c r="BZ369" s="90"/>
      <c r="CA369" s="90"/>
      <c r="CB369" s="90"/>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c r="IW369" s="90"/>
      <c r="IX369" s="90"/>
      <c r="IY369" s="90"/>
      <c r="IZ369" s="90"/>
      <c r="JA369" s="90"/>
      <c r="JB369" s="90"/>
      <c r="JC369" s="90"/>
      <c r="JD369" s="90"/>
      <c r="JE369" s="90"/>
      <c r="JF369" s="90"/>
      <c r="JG369" s="90"/>
      <c r="JH369" s="90"/>
      <c r="JI369" s="90"/>
      <c r="JJ369" s="90"/>
      <c r="JK369" s="90"/>
    </row>
    <row r="370" spans="1:271" s="91" customFormat="1" x14ac:dyDescent="0.25">
      <c r="A370" s="15" t="s">
        <v>28</v>
      </c>
      <c r="B370" s="31"/>
      <c r="C370" s="35"/>
      <c r="D370" s="35">
        <f>55800+84500+187100+80800+109100</f>
        <v>517300</v>
      </c>
      <c r="E370" s="16">
        <f t="shared" si="170"/>
        <v>517300</v>
      </c>
      <c r="F370" s="35"/>
      <c r="G370" s="35">
        <v>517300</v>
      </c>
      <c r="H370" s="35">
        <f t="shared" si="171"/>
        <v>517300</v>
      </c>
      <c r="I370" s="35"/>
      <c r="J370" s="35">
        <v>517300</v>
      </c>
      <c r="K370" s="35">
        <f t="shared" si="172"/>
        <v>517300</v>
      </c>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c r="BB370" s="90"/>
      <c r="BC370" s="90"/>
      <c r="BD370" s="90"/>
      <c r="BE370" s="90"/>
      <c r="BF370" s="90"/>
      <c r="BG370" s="90"/>
      <c r="BH370" s="90"/>
      <c r="BI370" s="90"/>
      <c r="BJ370" s="90"/>
      <c r="BK370" s="90"/>
      <c r="BL370" s="90"/>
      <c r="BM370" s="90"/>
      <c r="BN370" s="90"/>
      <c r="BO370" s="90"/>
      <c r="BP370" s="90"/>
      <c r="BQ370" s="90"/>
      <c r="BR370" s="90"/>
      <c r="BS370" s="90"/>
      <c r="BT370" s="90"/>
      <c r="BU370" s="90"/>
      <c r="BV370" s="90"/>
      <c r="BW370" s="90"/>
      <c r="BX370" s="90"/>
      <c r="BY370" s="90"/>
      <c r="BZ370" s="90"/>
      <c r="CA370" s="90"/>
      <c r="CB370" s="90"/>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c r="IW370" s="90"/>
      <c r="IX370" s="90"/>
      <c r="IY370" s="90"/>
      <c r="IZ370" s="90"/>
      <c r="JA370" s="90"/>
      <c r="JB370" s="90"/>
      <c r="JC370" s="90"/>
      <c r="JD370" s="90"/>
      <c r="JE370" s="90"/>
      <c r="JF370" s="90"/>
      <c r="JG370" s="90"/>
      <c r="JH370" s="90"/>
      <c r="JI370" s="90"/>
      <c r="JJ370" s="90"/>
      <c r="JK370" s="90"/>
    </row>
    <row r="371" spans="1:271" s="91" customFormat="1" x14ac:dyDescent="0.25">
      <c r="A371" s="15" t="s">
        <v>113</v>
      </c>
      <c r="B371" s="31"/>
      <c r="C371" s="35"/>
      <c r="D371" s="35">
        <v>94100</v>
      </c>
      <c r="E371" s="16">
        <f t="shared" si="170"/>
        <v>94100</v>
      </c>
      <c r="F371" s="35"/>
      <c r="G371" s="35">
        <v>94100</v>
      </c>
      <c r="H371" s="35">
        <f t="shared" si="171"/>
        <v>94100</v>
      </c>
      <c r="I371" s="35"/>
      <c r="J371" s="35">
        <v>94100</v>
      </c>
      <c r="K371" s="35">
        <f t="shared" si="172"/>
        <v>94100</v>
      </c>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c r="BB371" s="90"/>
      <c r="BC371" s="90"/>
      <c r="BD371" s="90"/>
      <c r="BE371" s="90"/>
      <c r="BF371" s="90"/>
      <c r="BG371" s="90"/>
      <c r="BH371" s="90"/>
      <c r="BI371" s="90"/>
      <c r="BJ371" s="90"/>
      <c r="BK371" s="90"/>
      <c r="BL371" s="90"/>
      <c r="BM371" s="90"/>
      <c r="BN371" s="90"/>
      <c r="BO371" s="90"/>
      <c r="BP371" s="90"/>
      <c r="BQ371" s="90"/>
      <c r="BR371" s="90"/>
      <c r="BS371" s="90"/>
      <c r="BT371" s="90"/>
      <c r="BU371" s="90"/>
      <c r="BV371" s="90"/>
      <c r="BW371" s="90"/>
      <c r="BX371" s="90"/>
      <c r="BY371" s="90"/>
      <c r="BZ371" s="90"/>
      <c r="CA371" s="90"/>
      <c r="CB371" s="90"/>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c r="IW371" s="90"/>
      <c r="IX371" s="90"/>
      <c r="IY371" s="90"/>
      <c r="IZ371" s="90"/>
      <c r="JA371" s="90"/>
      <c r="JB371" s="90"/>
      <c r="JC371" s="90"/>
      <c r="JD371" s="90"/>
      <c r="JE371" s="90"/>
      <c r="JF371" s="90"/>
      <c r="JG371" s="90"/>
      <c r="JH371" s="90"/>
      <c r="JI371" s="90"/>
      <c r="JJ371" s="90"/>
      <c r="JK371" s="90"/>
    </row>
    <row r="372" spans="1:271" s="95" customFormat="1" x14ac:dyDescent="0.2">
      <c r="A372" s="15" t="s">
        <v>112</v>
      </c>
      <c r="B372" s="31"/>
      <c r="C372" s="35"/>
      <c r="D372" s="35">
        <v>131300</v>
      </c>
      <c r="E372" s="16">
        <f t="shared" si="170"/>
        <v>131300</v>
      </c>
      <c r="F372" s="35"/>
      <c r="G372" s="35">
        <v>131300</v>
      </c>
      <c r="H372" s="35">
        <f t="shared" si="171"/>
        <v>131300</v>
      </c>
      <c r="I372" s="35"/>
      <c r="J372" s="35">
        <v>131300</v>
      </c>
      <c r="K372" s="35">
        <f t="shared" si="172"/>
        <v>131300</v>
      </c>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c r="BV372" s="94"/>
      <c r="BW372" s="94"/>
      <c r="BX372" s="94"/>
      <c r="BY372" s="94"/>
      <c r="BZ372" s="94"/>
      <c r="CA372" s="94"/>
      <c r="CB372" s="94"/>
      <c r="CC372" s="94"/>
      <c r="CD372" s="94"/>
      <c r="CE372" s="94"/>
      <c r="CF372" s="94"/>
      <c r="CG372" s="94"/>
      <c r="CH372" s="94"/>
      <c r="CI372" s="94"/>
      <c r="CJ372" s="94"/>
      <c r="CK372" s="94"/>
      <c r="CL372" s="94"/>
      <c r="CM372" s="94"/>
      <c r="CN372" s="94"/>
      <c r="CO372" s="94"/>
      <c r="CP372" s="94"/>
      <c r="CQ372" s="94"/>
      <c r="CR372" s="94"/>
      <c r="CS372" s="94"/>
      <c r="CT372" s="94"/>
      <c r="CU372" s="94"/>
      <c r="CV372" s="94"/>
      <c r="CW372" s="94"/>
      <c r="CX372" s="94"/>
      <c r="CY372" s="94"/>
      <c r="CZ372" s="94"/>
      <c r="DA372" s="94"/>
      <c r="DB372" s="94"/>
      <c r="DC372" s="94"/>
      <c r="DD372" s="94"/>
      <c r="DE372" s="94"/>
      <c r="DF372" s="94"/>
      <c r="DG372" s="94"/>
      <c r="DH372" s="94"/>
      <c r="DI372" s="94"/>
      <c r="DJ372" s="94"/>
      <c r="DK372" s="94"/>
      <c r="DL372" s="94"/>
      <c r="DM372" s="94"/>
      <c r="DN372" s="94"/>
      <c r="DO372" s="94"/>
      <c r="DP372" s="94"/>
      <c r="DQ372" s="94"/>
      <c r="DR372" s="94"/>
      <c r="DS372" s="94"/>
      <c r="DT372" s="94"/>
      <c r="DU372" s="94"/>
      <c r="DV372" s="94"/>
      <c r="DW372" s="94"/>
      <c r="DX372" s="94"/>
      <c r="DY372" s="94"/>
      <c r="DZ372" s="94"/>
      <c r="EA372" s="94"/>
      <c r="EB372" s="94"/>
      <c r="EC372" s="94"/>
      <c r="ED372" s="94"/>
      <c r="EE372" s="94"/>
      <c r="EF372" s="94"/>
      <c r="EG372" s="94"/>
      <c r="EH372" s="94"/>
      <c r="EI372" s="94"/>
      <c r="EJ372" s="94"/>
      <c r="EK372" s="94"/>
      <c r="EL372" s="94"/>
      <c r="EM372" s="94"/>
      <c r="EN372" s="94"/>
      <c r="EO372" s="94"/>
      <c r="EP372" s="94"/>
      <c r="EQ372" s="94"/>
      <c r="ER372" s="94"/>
      <c r="ES372" s="94"/>
      <c r="ET372" s="94"/>
      <c r="EU372" s="94"/>
      <c r="EV372" s="94"/>
      <c r="EW372" s="94"/>
      <c r="EX372" s="94"/>
      <c r="EY372" s="94"/>
      <c r="EZ372" s="94"/>
      <c r="FA372" s="94"/>
      <c r="FB372" s="94"/>
      <c r="FC372" s="94"/>
      <c r="FD372" s="94"/>
      <c r="FE372" s="94"/>
      <c r="FF372" s="94"/>
      <c r="FG372" s="94"/>
      <c r="FH372" s="94"/>
      <c r="FI372" s="94"/>
      <c r="FJ372" s="94"/>
      <c r="FK372" s="94"/>
      <c r="FL372" s="94"/>
      <c r="FM372" s="94"/>
      <c r="FN372" s="94"/>
      <c r="FO372" s="94"/>
      <c r="FP372" s="94"/>
      <c r="FQ372" s="94"/>
      <c r="FR372" s="94"/>
      <c r="FS372" s="94"/>
      <c r="FT372" s="94"/>
      <c r="FU372" s="94"/>
      <c r="FV372" s="94"/>
      <c r="FW372" s="94"/>
      <c r="FX372" s="94"/>
      <c r="FY372" s="94"/>
      <c r="FZ372" s="94"/>
      <c r="GA372" s="94"/>
      <c r="GB372" s="94"/>
      <c r="GC372" s="94"/>
      <c r="GD372" s="94"/>
      <c r="GE372" s="94"/>
      <c r="GF372" s="94"/>
      <c r="GG372" s="94"/>
      <c r="GH372" s="94"/>
      <c r="GI372" s="94"/>
      <c r="GJ372" s="94"/>
      <c r="GK372" s="94"/>
      <c r="GL372" s="94"/>
      <c r="GM372" s="94"/>
      <c r="GN372" s="94"/>
      <c r="GO372" s="94"/>
      <c r="GP372" s="94"/>
      <c r="GQ372" s="94"/>
      <c r="GR372" s="94"/>
      <c r="GS372" s="94"/>
      <c r="GT372" s="94"/>
      <c r="GU372" s="94"/>
      <c r="GV372" s="94"/>
      <c r="GW372" s="94"/>
      <c r="GX372" s="94"/>
      <c r="GY372" s="94"/>
      <c r="GZ372" s="94"/>
      <c r="HA372" s="94"/>
      <c r="HB372" s="94"/>
      <c r="HC372" s="94"/>
      <c r="HD372" s="94"/>
      <c r="HE372" s="94"/>
      <c r="HF372" s="94"/>
      <c r="HG372" s="94"/>
      <c r="HH372" s="94"/>
      <c r="HI372" s="94"/>
      <c r="HJ372" s="94"/>
      <c r="HK372" s="94"/>
      <c r="HL372" s="94"/>
      <c r="HM372" s="94"/>
      <c r="HN372" s="94"/>
      <c r="HO372" s="94"/>
      <c r="HP372" s="94"/>
      <c r="HQ372" s="94"/>
      <c r="HR372" s="94"/>
      <c r="HS372" s="94"/>
      <c r="HT372" s="94"/>
      <c r="HU372" s="94"/>
      <c r="HV372" s="94"/>
      <c r="HW372" s="94"/>
      <c r="HX372" s="94"/>
      <c r="HY372" s="94"/>
      <c r="HZ372" s="94"/>
      <c r="IA372" s="94"/>
      <c r="IB372" s="94"/>
      <c r="IC372" s="94"/>
      <c r="ID372" s="94"/>
      <c r="IE372" s="94"/>
      <c r="IF372" s="94"/>
      <c r="IG372" s="94"/>
      <c r="IH372" s="94"/>
      <c r="II372" s="94"/>
      <c r="IJ372" s="94"/>
      <c r="IK372" s="94"/>
      <c r="IL372" s="94"/>
      <c r="IM372" s="94"/>
      <c r="IN372" s="94"/>
      <c r="IO372" s="94"/>
      <c r="IP372" s="94"/>
      <c r="IQ372" s="94"/>
      <c r="IR372" s="94"/>
      <c r="IS372" s="94"/>
      <c r="IT372" s="94"/>
      <c r="IU372" s="94"/>
      <c r="IV372" s="94"/>
      <c r="IW372" s="94"/>
      <c r="IX372" s="94"/>
      <c r="IY372" s="94"/>
      <c r="IZ372" s="94"/>
      <c r="JA372" s="94"/>
      <c r="JB372" s="94"/>
      <c r="JC372" s="94"/>
      <c r="JD372" s="94"/>
      <c r="JE372" s="94"/>
      <c r="JF372" s="94"/>
      <c r="JG372" s="94"/>
      <c r="JH372" s="94"/>
      <c r="JI372" s="94"/>
      <c r="JJ372" s="94"/>
      <c r="JK372" s="94"/>
    </row>
    <row r="373" spans="1:271" s="91" customFormat="1" ht="129" customHeight="1" x14ac:dyDescent="0.25">
      <c r="A373" s="5" t="s">
        <v>215</v>
      </c>
      <c r="B373" s="6" t="s">
        <v>350</v>
      </c>
      <c r="C373" s="53">
        <f t="shared" ref="C373:K373" si="173">C374+C392+C410+C427</f>
        <v>58407000</v>
      </c>
      <c r="D373" s="53">
        <f t="shared" si="173"/>
        <v>397531200</v>
      </c>
      <c r="E373" s="53">
        <f t="shared" si="173"/>
        <v>455938200</v>
      </c>
      <c r="F373" s="53">
        <f t="shared" si="173"/>
        <v>55087100</v>
      </c>
      <c r="G373" s="53">
        <f t="shared" si="173"/>
        <v>394310000</v>
      </c>
      <c r="H373" s="53">
        <f t="shared" si="173"/>
        <v>449397100</v>
      </c>
      <c r="I373" s="53">
        <f t="shared" si="173"/>
        <v>54227700</v>
      </c>
      <c r="J373" s="53">
        <f t="shared" si="173"/>
        <v>395428700</v>
      </c>
      <c r="K373" s="53">
        <f t="shared" si="173"/>
        <v>449656400</v>
      </c>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c r="BB373" s="90"/>
      <c r="BC373" s="90"/>
      <c r="BD373" s="90"/>
      <c r="BE373" s="90"/>
      <c r="BF373" s="90"/>
      <c r="BG373" s="90"/>
      <c r="BH373" s="90"/>
      <c r="BI373" s="90"/>
      <c r="BJ373" s="90"/>
      <c r="BK373" s="90"/>
      <c r="BL373" s="90"/>
      <c r="BM373" s="90"/>
      <c r="BN373" s="90"/>
      <c r="BO373" s="90"/>
      <c r="BP373" s="90"/>
      <c r="BQ373" s="90"/>
      <c r="BR373" s="90"/>
      <c r="BS373" s="90"/>
      <c r="BT373" s="90"/>
      <c r="BU373" s="90"/>
      <c r="BV373" s="90"/>
      <c r="BW373" s="90"/>
      <c r="BX373" s="90"/>
      <c r="BY373" s="90"/>
      <c r="BZ373" s="90"/>
      <c r="CA373" s="90"/>
      <c r="CB373" s="90"/>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c r="IW373" s="90"/>
      <c r="IX373" s="90"/>
      <c r="IY373" s="90"/>
      <c r="IZ373" s="90"/>
      <c r="JA373" s="90"/>
      <c r="JB373" s="90"/>
      <c r="JC373" s="90"/>
      <c r="JD373" s="90"/>
      <c r="JE373" s="90"/>
      <c r="JF373" s="90"/>
      <c r="JG373" s="90"/>
      <c r="JH373" s="90"/>
      <c r="JI373" s="90"/>
      <c r="JJ373" s="90"/>
      <c r="JK373" s="90"/>
    </row>
    <row r="374" spans="1:271" s="91" customFormat="1" x14ac:dyDescent="0.25">
      <c r="A374" s="72" t="s">
        <v>134</v>
      </c>
      <c r="B374" s="73" t="s">
        <v>351</v>
      </c>
      <c r="C374" s="74">
        <f t="shared" ref="C374:K374" si="174">C375+C377+C378+C379+C386</f>
        <v>1984400</v>
      </c>
      <c r="D374" s="74">
        <f t="shared" si="174"/>
        <v>347727800</v>
      </c>
      <c r="E374" s="74">
        <f>E375+E377+E378+E379+E386</f>
        <v>349712200</v>
      </c>
      <c r="F374" s="74">
        <f t="shared" si="174"/>
        <v>0</v>
      </c>
      <c r="G374" s="74">
        <f t="shared" si="174"/>
        <v>344600700</v>
      </c>
      <c r="H374" s="74">
        <f t="shared" si="174"/>
        <v>344600700</v>
      </c>
      <c r="I374" s="74">
        <f t="shared" si="174"/>
        <v>0</v>
      </c>
      <c r="J374" s="74">
        <f t="shared" si="174"/>
        <v>345642300</v>
      </c>
      <c r="K374" s="74">
        <f t="shared" si="174"/>
        <v>345642300</v>
      </c>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c r="BB374" s="90"/>
      <c r="BC374" s="90"/>
      <c r="BD374" s="90"/>
      <c r="BE374" s="90"/>
      <c r="BF374" s="90"/>
      <c r="BG374" s="90"/>
      <c r="BH374" s="90"/>
      <c r="BI374" s="90"/>
      <c r="BJ374" s="90"/>
      <c r="BK374" s="90"/>
      <c r="BL374" s="90"/>
      <c r="BM374" s="90"/>
      <c r="BN374" s="90"/>
      <c r="BO374" s="90"/>
      <c r="BP374" s="90"/>
      <c r="BQ374" s="90"/>
      <c r="BR374" s="90"/>
      <c r="BS374" s="90"/>
      <c r="BT374" s="90"/>
      <c r="BU374" s="90"/>
      <c r="BV374" s="90"/>
      <c r="BW374" s="90"/>
      <c r="BX374" s="90"/>
      <c r="BY374" s="90"/>
      <c r="BZ374" s="90"/>
      <c r="CA374" s="90"/>
      <c r="CB374" s="90"/>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c r="IW374" s="90"/>
      <c r="IX374" s="90"/>
      <c r="IY374" s="90"/>
      <c r="IZ374" s="90"/>
      <c r="JA374" s="90"/>
      <c r="JB374" s="90"/>
      <c r="JC374" s="90"/>
      <c r="JD374" s="90"/>
      <c r="JE374" s="90"/>
      <c r="JF374" s="90"/>
      <c r="JG374" s="90"/>
      <c r="JH374" s="90"/>
      <c r="JI374" s="90"/>
      <c r="JJ374" s="90"/>
      <c r="JK374" s="90"/>
    </row>
    <row r="375" spans="1:271" s="91" customFormat="1" ht="59.25" customHeight="1" x14ac:dyDescent="0.25">
      <c r="A375" s="29" t="s">
        <v>352</v>
      </c>
      <c r="B375" s="8" t="s">
        <v>353</v>
      </c>
      <c r="C375" s="16">
        <f>C376</f>
        <v>0</v>
      </c>
      <c r="D375" s="16">
        <f>D376</f>
        <v>0</v>
      </c>
      <c r="E375" s="16">
        <f t="shared" ref="E375:E380" si="175">C375+D375</f>
        <v>0</v>
      </c>
      <c r="F375" s="16">
        <f>F376</f>
        <v>0</v>
      </c>
      <c r="G375" s="16">
        <f>G376</f>
        <v>0</v>
      </c>
      <c r="H375" s="16">
        <f t="shared" ref="H375:H380" si="176">F375+G375</f>
        <v>0</v>
      </c>
      <c r="I375" s="16">
        <f>I376</f>
        <v>0</v>
      </c>
      <c r="J375" s="16">
        <f>J376</f>
        <v>0</v>
      </c>
      <c r="K375" s="16">
        <f t="shared" ref="K375:K380" si="177">I375+J375</f>
        <v>0</v>
      </c>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c r="BB375" s="90"/>
      <c r="BC375" s="90"/>
      <c r="BD375" s="90"/>
      <c r="BE375" s="90"/>
      <c r="BF375" s="90"/>
      <c r="BG375" s="90"/>
      <c r="BH375" s="90"/>
      <c r="BI375" s="90"/>
      <c r="BJ375" s="90"/>
      <c r="BK375" s="90"/>
      <c r="BL375" s="90"/>
      <c r="BM375" s="90"/>
      <c r="BN375" s="90"/>
      <c r="BO375" s="90"/>
      <c r="BP375" s="90"/>
      <c r="BQ375" s="90"/>
      <c r="BR375" s="90"/>
      <c r="BS375" s="90"/>
      <c r="BT375" s="90"/>
      <c r="BU375" s="90"/>
      <c r="BV375" s="90"/>
      <c r="BW375" s="90"/>
      <c r="BX375" s="90"/>
      <c r="BY375" s="90"/>
      <c r="BZ375" s="90"/>
      <c r="CA375" s="90"/>
      <c r="CB375" s="90"/>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c r="IW375" s="90"/>
      <c r="IX375" s="90"/>
      <c r="IY375" s="90"/>
      <c r="IZ375" s="90"/>
      <c r="JA375" s="90"/>
      <c r="JB375" s="90"/>
      <c r="JC375" s="90"/>
      <c r="JD375" s="90"/>
      <c r="JE375" s="90"/>
      <c r="JF375" s="90"/>
      <c r="JG375" s="90"/>
      <c r="JH375" s="90"/>
      <c r="JI375" s="90"/>
      <c r="JJ375" s="90"/>
      <c r="JK375" s="90"/>
    </row>
    <row r="376" spans="1:271" s="91" customFormat="1" ht="19.5" customHeight="1" x14ac:dyDescent="0.25">
      <c r="A376" s="29" t="s">
        <v>236</v>
      </c>
      <c r="B376" s="8" t="s">
        <v>354</v>
      </c>
      <c r="C376" s="16"/>
      <c r="D376" s="16"/>
      <c r="E376" s="16">
        <f t="shared" si="175"/>
        <v>0</v>
      </c>
      <c r="F376" s="16"/>
      <c r="G376" s="16"/>
      <c r="H376" s="16">
        <f t="shared" si="176"/>
        <v>0</v>
      </c>
      <c r="I376" s="16"/>
      <c r="J376" s="16">
        <v>0</v>
      </c>
      <c r="K376" s="16">
        <f t="shared" si="177"/>
        <v>0</v>
      </c>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c r="BB376" s="90"/>
      <c r="BC376" s="90"/>
      <c r="BD376" s="90"/>
      <c r="BE376" s="90"/>
      <c r="BF376" s="90"/>
      <c r="BG376" s="90"/>
      <c r="BH376" s="90"/>
      <c r="BI376" s="90"/>
      <c r="BJ376" s="90"/>
      <c r="BK376" s="90"/>
      <c r="BL376" s="90"/>
      <c r="BM376" s="90"/>
      <c r="BN376" s="90"/>
      <c r="BO376" s="90"/>
      <c r="BP376" s="90"/>
      <c r="BQ376" s="90"/>
      <c r="BR376" s="90"/>
      <c r="BS376" s="90"/>
      <c r="BT376" s="90"/>
      <c r="BU376" s="90"/>
      <c r="BV376" s="90"/>
      <c r="BW376" s="90"/>
      <c r="BX376" s="90"/>
      <c r="BY376" s="90"/>
      <c r="BZ376" s="90"/>
      <c r="CA376" s="90"/>
      <c r="CB376" s="90"/>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c r="IW376" s="90"/>
      <c r="IX376" s="90"/>
      <c r="IY376" s="90"/>
      <c r="IZ376" s="90"/>
      <c r="JA376" s="90"/>
      <c r="JB376" s="90"/>
      <c r="JC376" s="90"/>
      <c r="JD376" s="90"/>
      <c r="JE376" s="90"/>
      <c r="JF376" s="90"/>
      <c r="JG376" s="90"/>
      <c r="JH376" s="90"/>
      <c r="JI376" s="90"/>
      <c r="JJ376" s="90"/>
      <c r="JK376" s="90"/>
    </row>
    <row r="377" spans="1:271" s="91" customFormat="1" ht="33.75" customHeight="1" x14ac:dyDescent="0.25">
      <c r="A377" s="29" t="s">
        <v>355</v>
      </c>
      <c r="B377" s="8" t="s">
        <v>356</v>
      </c>
      <c r="C377" s="16">
        <v>0</v>
      </c>
      <c r="D377" s="16">
        <v>0</v>
      </c>
      <c r="E377" s="16">
        <f t="shared" si="175"/>
        <v>0</v>
      </c>
      <c r="F377" s="16">
        <v>0</v>
      </c>
      <c r="G377" s="16">
        <v>0</v>
      </c>
      <c r="H377" s="16">
        <f t="shared" si="176"/>
        <v>0</v>
      </c>
      <c r="I377" s="16">
        <v>0</v>
      </c>
      <c r="J377" s="16">
        <v>0</v>
      </c>
      <c r="K377" s="16">
        <f t="shared" si="177"/>
        <v>0</v>
      </c>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c r="BB377" s="90"/>
      <c r="BC377" s="90"/>
      <c r="BD377" s="90"/>
      <c r="BE377" s="90"/>
      <c r="BF377" s="90"/>
      <c r="BG377" s="90"/>
      <c r="BH377" s="90"/>
      <c r="BI377" s="90"/>
      <c r="BJ377" s="90"/>
      <c r="BK377" s="90"/>
      <c r="BL377" s="90"/>
      <c r="BM377" s="90"/>
      <c r="BN377" s="90"/>
      <c r="BO377" s="90"/>
      <c r="BP377" s="90"/>
      <c r="BQ377" s="90"/>
      <c r="BR377" s="90"/>
      <c r="BS377" s="90"/>
      <c r="BT377" s="90"/>
      <c r="BU377" s="90"/>
      <c r="BV377" s="90"/>
      <c r="BW377" s="90"/>
      <c r="BX377" s="90"/>
      <c r="BY377" s="90"/>
      <c r="BZ377" s="90"/>
      <c r="CA377" s="90"/>
      <c r="CB377" s="90"/>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c r="IW377" s="90"/>
      <c r="IX377" s="90"/>
      <c r="IY377" s="90"/>
      <c r="IZ377" s="90"/>
      <c r="JA377" s="90"/>
      <c r="JB377" s="90"/>
      <c r="JC377" s="90"/>
      <c r="JD377" s="90"/>
      <c r="JE377" s="90"/>
      <c r="JF377" s="90"/>
      <c r="JG377" s="90"/>
      <c r="JH377" s="90"/>
      <c r="JI377" s="90"/>
      <c r="JJ377" s="90"/>
      <c r="JK377" s="90"/>
    </row>
    <row r="378" spans="1:271" s="91" customFormat="1" ht="33.75" customHeight="1" x14ac:dyDescent="0.25">
      <c r="A378" s="29" t="s">
        <v>357</v>
      </c>
      <c r="B378" s="8" t="s">
        <v>358</v>
      </c>
      <c r="C378" s="16">
        <v>0</v>
      </c>
      <c r="D378" s="16">
        <v>0</v>
      </c>
      <c r="E378" s="16">
        <f t="shared" si="175"/>
        <v>0</v>
      </c>
      <c r="F378" s="16">
        <v>0</v>
      </c>
      <c r="G378" s="16">
        <v>0</v>
      </c>
      <c r="H378" s="16">
        <f t="shared" si="176"/>
        <v>0</v>
      </c>
      <c r="I378" s="16">
        <v>0</v>
      </c>
      <c r="J378" s="16">
        <v>0</v>
      </c>
      <c r="K378" s="16">
        <f t="shared" si="177"/>
        <v>0</v>
      </c>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c r="BB378" s="90"/>
      <c r="BC378" s="90"/>
      <c r="BD378" s="90"/>
      <c r="BE378" s="90"/>
      <c r="BF378" s="90"/>
      <c r="BG378" s="90"/>
      <c r="BH378" s="90"/>
      <c r="BI378" s="90"/>
      <c r="BJ378" s="90"/>
      <c r="BK378" s="90"/>
      <c r="BL378" s="90"/>
      <c r="BM378" s="90"/>
      <c r="BN378" s="90"/>
      <c r="BO378" s="90"/>
      <c r="BP378" s="90"/>
      <c r="BQ378" s="90"/>
      <c r="BR378" s="90"/>
      <c r="BS378" s="90"/>
      <c r="BT378" s="90"/>
      <c r="BU378" s="90"/>
      <c r="BV378" s="90"/>
      <c r="BW378" s="90"/>
      <c r="BX378" s="90"/>
      <c r="BY378" s="90"/>
      <c r="BZ378" s="90"/>
      <c r="CA378" s="90"/>
      <c r="CB378" s="90"/>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c r="IW378" s="90"/>
      <c r="IX378" s="90"/>
      <c r="IY378" s="90"/>
      <c r="IZ378" s="90"/>
      <c r="JA378" s="90"/>
      <c r="JB378" s="90"/>
      <c r="JC378" s="90"/>
      <c r="JD378" s="90"/>
      <c r="JE378" s="90"/>
      <c r="JF378" s="90"/>
      <c r="JG378" s="90"/>
      <c r="JH378" s="90"/>
      <c r="JI378" s="90"/>
      <c r="JJ378" s="90"/>
      <c r="JK378" s="90"/>
    </row>
    <row r="379" spans="1:271" s="91" customFormat="1" ht="31.5" x14ac:dyDescent="0.25">
      <c r="A379" s="29" t="s">
        <v>135</v>
      </c>
      <c r="B379" s="8" t="s">
        <v>359</v>
      </c>
      <c r="C379" s="16">
        <f>C380+C382+C384</f>
        <v>0</v>
      </c>
      <c r="D379" s="16">
        <f>D380+D382+D384</f>
        <v>302298300</v>
      </c>
      <c r="E379" s="16">
        <f t="shared" si="175"/>
        <v>302298300</v>
      </c>
      <c r="F379" s="16">
        <f>F380+F382+F384</f>
        <v>0</v>
      </c>
      <c r="G379" s="16">
        <f>G380+G382+G384</f>
        <v>299171200</v>
      </c>
      <c r="H379" s="16">
        <f t="shared" si="176"/>
        <v>299171200</v>
      </c>
      <c r="I379" s="16">
        <f>I380+I382+I384</f>
        <v>0</v>
      </c>
      <c r="J379" s="16">
        <f>J380+J382+J384</f>
        <v>300212800</v>
      </c>
      <c r="K379" s="16">
        <f t="shared" si="177"/>
        <v>300212800</v>
      </c>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c r="BB379" s="90"/>
      <c r="BC379" s="90"/>
      <c r="BD379" s="90"/>
      <c r="BE379" s="90"/>
      <c r="BF379" s="90"/>
      <c r="BG379" s="90"/>
      <c r="BH379" s="90"/>
      <c r="BI379" s="90"/>
      <c r="BJ379" s="90"/>
      <c r="BK379" s="90"/>
      <c r="BL379" s="90"/>
      <c r="BM379" s="90"/>
      <c r="BN379" s="90"/>
      <c r="BO379" s="90"/>
      <c r="BP379" s="90"/>
      <c r="BQ379" s="90"/>
      <c r="BR379" s="90"/>
      <c r="BS379" s="90"/>
      <c r="BT379" s="90"/>
      <c r="BU379" s="90"/>
      <c r="BV379" s="90"/>
      <c r="BW379" s="90"/>
      <c r="BX379" s="90"/>
      <c r="BY379" s="90"/>
      <c r="BZ379" s="90"/>
      <c r="CA379" s="90"/>
      <c r="CB379" s="90"/>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c r="IW379" s="90"/>
      <c r="IX379" s="90"/>
      <c r="IY379" s="90"/>
      <c r="IZ379" s="90"/>
      <c r="JA379" s="90"/>
      <c r="JB379" s="90"/>
      <c r="JC379" s="90"/>
      <c r="JD379" s="90"/>
      <c r="JE379" s="90"/>
      <c r="JF379" s="90"/>
      <c r="JG379" s="90"/>
      <c r="JH379" s="90"/>
      <c r="JI379" s="90"/>
      <c r="JJ379" s="90"/>
      <c r="JK379" s="90"/>
    </row>
    <row r="380" spans="1:271" s="91" customFormat="1" x14ac:dyDescent="0.25">
      <c r="A380" s="29" t="s">
        <v>256</v>
      </c>
      <c r="B380" s="8" t="s">
        <v>360</v>
      </c>
      <c r="C380" s="16">
        <f>C381</f>
        <v>0</v>
      </c>
      <c r="D380" s="16">
        <f>D381</f>
        <v>85056600</v>
      </c>
      <c r="E380" s="16">
        <f t="shared" si="175"/>
        <v>85056600</v>
      </c>
      <c r="F380" s="16">
        <f>F381</f>
        <v>0</v>
      </c>
      <c r="G380" s="16">
        <f>G381</f>
        <v>84415800</v>
      </c>
      <c r="H380" s="16">
        <f t="shared" si="176"/>
        <v>84415800</v>
      </c>
      <c r="I380" s="16">
        <f>I381</f>
        <v>0</v>
      </c>
      <c r="J380" s="16">
        <f>J381</f>
        <v>85056600</v>
      </c>
      <c r="K380" s="16">
        <f t="shared" si="177"/>
        <v>85056600</v>
      </c>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c r="BB380" s="90"/>
      <c r="BC380" s="90"/>
      <c r="BD380" s="90"/>
      <c r="BE380" s="90"/>
      <c r="BF380" s="90"/>
      <c r="BG380" s="90"/>
      <c r="BH380" s="90"/>
      <c r="BI380" s="90"/>
      <c r="BJ380" s="90"/>
      <c r="BK380" s="90"/>
      <c r="BL380" s="90"/>
      <c r="BM380" s="90"/>
      <c r="BN380" s="90"/>
      <c r="BO380" s="90"/>
      <c r="BP380" s="90"/>
      <c r="BQ380" s="90"/>
      <c r="BR380" s="90"/>
      <c r="BS380" s="90"/>
      <c r="BT380" s="90"/>
      <c r="BU380" s="90"/>
      <c r="BV380" s="90"/>
      <c r="BW380" s="90"/>
      <c r="BX380" s="90"/>
      <c r="BY380" s="90"/>
      <c r="BZ380" s="90"/>
      <c r="CA380" s="90"/>
      <c r="CB380" s="90"/>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c r="IW380" s="90"/>
      <c r="IX380" s="90"/>
      <c r="IY380" s="90"/>
      <c r="IZ380" s="90"/>
      <c r="JA380" s="90"/>
      <c r="JB380" s="90"/>
      <c r="JC380" s="90"/>
      <c r="JD380" s="90"/>
      <c r="JE380" s="90"/>
      <c r="JF380" s="90"/>
      <c r="JG380" s="90"/>
      <c r="JH380" s="90"/>
      <c r="JI380" s="90"/>
      <c r="JJ380" s="90"/>
      <c r="JK380" s="90"/>
    </row>
    <row r="381" spans="1:271" s="91" customFormat="1" x14ac:dyDescent="0.25">
      <c r="A381" s="32" t="s">
        <v>117</v>
      </c>
      <c r="B381" s="33"/>
      <c r="C381" s="56"/>
      <c r="D381" s="21">
        <f>84201900+656500+198200</f>
        <v>85056600</v>
      </c>
      <c r="E381" s="21">
        <f>SUM(C381:D381)</f>
        <v>85056600</v>
      </c>
      <c r="F381" s="21"/>
      <c r="G381" s="21">
        <f>83561100+656500+198200</f>
        <v>84415800</v>
      </c>
      <c r="H381" s="21">
        <f>SUM(F381:G381)</f>
        <v>84415800</v>
      </c>
      <c r="I381" s="21"/>
      <c r="J381" s="21">
        <f>84201900+656500+198200</f>
        <v>85056600</v>
      </c>
      <c r="K381" s="21">
        <f>SUM(I381:J381)</f>
        <v>85056600</v>
      </c>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c r="BB381" s="90"/>
      <c r="BC381" s="90"/>
      <c r="BD381" s="90"/>
      <c r="BE381" s="90"/>
      <c r="BF381" s="90"/>
      <c r="BG381" s="90"/>
      <c r="BH381" s="90"/>
      <c r="BI381" s="90"/>
      <c r="BJ381" s="90"/>
      <c r="BK381" s="90"/>
      <c r="BL381" s="90"/>
      <c r="BM381" s="90"/>
      <c r="BN381" s="90"/>
      <c r="BO381" s="90"/>
      <c r="BP381" s="90"/>
      <c r="BQ381" s="90"/>
      <c r="BR381" s="90"/>
      <c r="BS381" s="90"/>
      <c r="BT381" s="90"/>
      <c r="BU381" s="90"/>
      <c r="BV381" s="90"/>
      <c r="BW381" s="90"/>
      <c r="BX381" s="90"/>
      <c r="BY381" s="90"/>
      <c r="BZ381" s="90"/>
      <c r="CA381" s="90"/>
      <c r="CB381" s="90"/>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c r="IW381" s="90"/>
      <c r="IX381" s="90"/>
      <c r="IY381" s="90"/>
      <c r="IZ381" s="90"/>
      <c r="JA381" s="90"/>
      <c r="JB381" s="90"/>
      <c r="JC381" s="90"/>
      <c r="JD381" s="90"/>
      <c r="JE381" s="90"/>
      <c r="JF381" s="90"/>
      <c r="JG381" s="90"/>
      <c r="JH381" s="90"/>
      <c r="JI381" s="90"/>
      <c r="JJ381" s="90"/>
      <c r="JK381" s="90"/>
    </row>
    <row r="382" spans="1:271" s="91" customFormat="1" x14ac:dyDescent="0.25">
      <c r="A382" s="29" t="s">
        <v>94</v>
      </c>
      <c r="B382" s="8" t="s">
        <v>361</v>
      </c>
      <c r="C382" s="16">
        <f>C383</f>
        <v>0</v>
      </c>
      <c r="D382" s="16">
        <f>D383</f>
        <v>215358600</v>
      </c>
      <c r="E382" s="16">
        <f>C382+D382</f>
        <v>215358600</v>
      </c>
      <c r="F382" s="16">
        <f>F383</f>
        <v>0</v>
      </c>
      <c r="G382" s="16">
        <f>G383</f>
        <v>212872300</v>
      </c>
      <c r="H382" s="16">
        <f>F382+G382</f>
        <v>212872300</v>
      </c>
      <c r="I382" s="16">
        <f>I383</f>
        <v>0</v>
      </c>
      <c r="J382" s="16">
        <f>J383</f>
        <v>213273100</v>
      </c>
      <c r="K382" s="16">
        <f>I382+J382</f>
        <v>213273100</v>
      </c>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c r="BB382" s="90"/>
      <c r="BC382" s="90"/>
      <c r="BD382" s="90"/>
      <c r="BE382" s="90"/>
      <c r="BF382" s="90"/>
      <c r="BG382" s="90"/>
      <c r="BH382" s="90"/>
      <c r="BI382" s="90"/>
      <c r="BJ382" s="90"/>
      <c r="BK382" s="90"/>
      <c r="BL382" s="90"/>
      <c r="BM382" s="90"/>
      <c r="BN382" s="90"/>
      <c r="BO382" s="90"/>
      <c r="BP382" s="90"/>
      <c r="BQ382" s="90"/>
      <c r="BR382" s="90"/>
      <c r="BS382" s="90"/>
      <c r="BT382" s="90"/>
      <c r="BU382" s="90"/>
      <c r="BV382" s="90"/>
      <c r="BW382" s="90"/>
      <c r="BX382" s="90"/>
      <c r="BY382" s="90"/>
      <c r="BZ382" s="90"/>
      <c r="CA382" s="90"/>
      <c r="CB382" s="90"/>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c r="IW382" s="90"/>
      <c r="IX382" s="90"/>
      <c r="IY382" s="90"/>
      <c r="IZ382" s="90"/>
      <c r="JA382" s="90"/>
      <c r="JB382" s="90"/>
      <c r="JC382" s="90"/>
      <c r="JD382" s="90"/>
      <c r="JE382" s="90"/>
      <c r="JF382" s="90"/>
      <c r="JG382" s="90"/>
      <c r="JH382" s="90"/>
      <c r="JI382" s="90"/>
      <c r="JJ382" s="90"/>
      <c r="JK382" s="90"/>
    </row>
    <row r="383" spans="1:271" s="91" customFormat="1" x14ac:dyDescent="0.25">
      <c r="A383" s="18" t="s">
        <v>118</v>
      </c>
      <c r="B383" s="33"/>
      <c r="C383" s="56"/>
      <c r="D383" s="21">
        <f>211389400+1969200+2000000</f>
        <v>215358600</v>
      </c>
      <c r="E383" s="21">
        <f>SUM(C383:D383)</f>
        <v>215358600</v>
      </c>
      <c r="F383" s="21"/>
      <c r="G383" s="21">
        <f>210903100+1969200</f>
        <v>212872300</v>
      </c>
      <c r="H383" s="21">
        <f>SUM(F383:G383)</f>
        <v>212872300</v>
      </c>
      <c r="I383" s="21"/>
      <c r="J383" s="21">
        <f>211303900+1969200</f>
        <v>213273100</v>
      </c>
      <c r="K383" s="21">
        <f>SUM(I383:J383)</f>
        <v>213273100</v>
      </c>
      <c r="L383" s="90"/>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c r="BB383" s="90"/>
      <c r="BC383" s="90"/>
      <c r="BD383" s="90"/>
      <c r="BE383" s="90"/>
      <c r="BF383" s="90"/>
      <c r="BG383" s="90"/>
      <c r="BH383" s="90"/>
      <c r="BI383" s="90"/>
      <c r="BJ383" s="90"/>
      <c r="BK383" s="90"/>
      <c r="BL383" s="90"/>
      <c r="BM383" s="90"/>
      <c r="BN383" s="90"/>
      <c r="BO383" s="90"/>
      <c r="BP383" s="90"/>
      <c r="BQ383" s="90"/>
      <c r="BR383" s="90"/>
      <c r="BS383" s="90"/>
      <c r="BT383" s="90"/>
      <c r="BU383" s="90"/>
      <c r="BV383" s="90"/>
      <c r="BW383" s="90"/>
      <c r="BX383" s="90"/>
      <c r="BY383" s="90"/>
      <c r="BZ383" s="90"/>
      <c r="CA383" s="90"/>
      <c r="CB383" s="90"/>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c r="IW383" s="90"/>
      <c r="IX383" s="90"/>
      <c r="IY383" s="90"/>
      <c r="IZ383" s="90"/>
      <c r="JA383" s="90"/>
      <c r="JB383" s="90"/>
      <c r="JC383" s="90"/>
      <c r="JD383" s="90"/>
      <c r="JE383" s="90"/>
      <c r="JF383" s="90"/>
      <c r="JG383" s="90"/>
      <c r="JH383" s="90"/>
      <c r="JI383" s="90"/>
      <c r="JJ383" s="90"/>
      <c r="JK383" s="90"/>
    </row>
    <row r="384" spans="1:271" s="91" customFormat="1" x14ac:dyDescent="0.25">
      <c r="A384" s="29" t="s">
        <v>121</v>
      </c>
      <c r="B384" s="8" t="s">
        <v>362</v>
      </c>
      <c r="C384" s="16">
        <f>C385</f>
        <v>0</v>
      </c>
      <c r="D384" s="16">
        <f>D385</f>
        <v>1883100</v>
      </c>
      <c r="E384" s="16">
        <f>C384+D384</f>
        <v>1883100</v>
      </c>
      <c r="F384" s="16">
        <f>F385</f>
        <v>0</v>
      </c>
      <c r="G384" s="16">
        <f>G385</f>
        <v>1883100</v>
      </c>
      <c r="H384" s="16">
        <f>F384+G384</f>
        <v>1883100</v>
      </c>
      <c r="I384" s="16">
        <f>I385</f>
        <v>0</v>
      </c>
      <c r="J384" s="16">
        <f>J385</f>
        <v>1883100</v>
      </c>
      <c r="K384" s="16">
        <f>I384+J384</f>
        <v>1883100</v>
      </c>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c r="BB384" s="90"/>
      <c r="BC384" s="90"/>
      <c r="BD384" s="90"/>
      <c r="BE384" s="90"/>
      <c r="BF384" s="90"/>
      <c r="BG384" s="90"/>
      <c r="BH384" s="90"/>
      <c r="BI384" s="90"/>
      <c r="BJ384" s="90"/>
      <c r="BK384" s="90"/>
      <c r="BL384" s="90"/>
      <c r="BM384" s="90"/>
      <c r="BN384" s="90"/>
      <c r="BO384" s="90"/>
      <c r="BP384" s="90"/>
      <c r="BQ384" s="90"/>
      <c r="BR384" s="90"/>
      <c r="BS384" s="90"/>
      <c r="BT384" s="90"/>
      <c r="BU384" s="90"/>
      <c r="BV384" s="90"/>
      <c r="BW384" s="90"/>
      <c r="BX384" s="90"/>
      <c r="BY384" s="90"/>
      <c r="BZ384" s="90"/>
      <c r="CA384" s="90"/>
      <c r="CB384" s="90"/>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c r="IW384" s="90"/>
      <c r="IX384" s="90"/>
      <c r="IY384" s="90"/>
      <c r="IZ384" s="90"/>
      <c r="JA384" s="90"/>
      <c r="JB384" s="90"/>
      <c r="JC384" s="90"/>
      <c r="JD384" s="90"/>
      <c r="JE384" s="90"/>
      <c r="JF384" s="90"/>
      <c r="JG384" s="90"/>
      <c r="JH384" s="90"/>
      <c r="JI384" s="90"/>
      <c r="JJ384" s="90"/>
      <c r="JK384" s="90"/>
    </row>
    <row r="385" spans="1:271" s="91" customFormat="1" x14ac:dyDescent="0.25">
      <c r="A385" s="18" t="s">
        <v>118</v>
      </c>
      <c r="B385" s="33"/>
      <c r="C385" s="21"/>
      <c r="D385" s="21">
        <v>1883100</v>
      </c>
      <c r="E385" s="21">
        <f>SUM(C385:D385)</f>
        <v>1883100</v>
      </c>
      <c r="F385" s="21"/>
      <c r="G385" s="21">
        <v>1883100</v>
      </c>
      <c r="H385" s="21">
        <f>SUM(F385:G385)</f>
        <v>1883100</v>
      </c>
      <c r="I385" s="21"/>
      <c r="J385" s="21">
        <v>1883100</v>
      </c>
      <c r="K385" s="21">
        <f>SUM(I385:J385)</f>
        <v>1883100</v>
      </c>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c r="BB385" s="90"/>
      <c r="BC385" s="90"/>
      <c r="BD385" s="90"/>
      <c r="BE385" s="90"/>
      <c r="BF385" s="90"/>
      <c r="BG385" s="90"/>
      <c r="BH385" s="90"/>
      <c r="BI385" s="90"/>
      <c r="BJ385" s="90"/>
      <c r="BK385" s="90"/>
      <c r="BL385" s="90"/>
      <c r="BM385" s="90"/>
      <c r="BN385" s="90"/>
      <c r="BO385" s="90"/>
      <c r="BP385" s="90"/>
      <c r="BQ385" s="90"/>
      <c r="BR385" s="90"/>
      <c r="BS385" s="90"/>
      <c r="BT385" s="90"/>
      <c r="BU385" s="90"/>
      <c r="BV385" s="90"/>
      <c r="BW385" s="90"/>
      <c r="BX385" s="90"/>
      <c r="BY385" s="90"/>
      <c r="BZ385" s="90"/>
      <c r="CA385" s="90"/>
      <c r="CB385" s="90"/>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c r="IW385" s="90"/>
      <c r="IX385" s="90"/>
      <c r="IY385" s="90"/>
      <c r="IZ385" s="90"/>
      <c r="JA385" s="90"/>
      <c r="JB385" s="90"/>
      <c r="JC385" s="90"/>
      <c r="JD385" s="90"/>
      <c r="JE385" s="90"/>
      <c r="JF385" s="90"/>
      <c r="JG385" s="90"/>
      <c r="JH385" s="90"/>
      <c r="JI385" s="90"/>
      <c r="JJ385" s="90"/>
      <c r="JK385" s="90"/>
    </row>
    <row r="386" spans="1:271" s="91" customFormat="1" ht="31.5" x14ac:dyDescent="0.25">
      <c r="A386" s="29" t="s">
        <v>136</v>
      </c>
      <c r="B386" s="8" t="s">
        <v>363</v>
      </c>
      <c r="C386" s="16">
        <f>C387+C390</f>
        <v>1984400</v>
      </c>
      <c r="D386" s="16">
        <f t="shared" ref="D386:K386" si="178">D387+D390</f>
        <v>45429500</v>
      </c>
      <c r="E386" s="16">
        <f t="shared" si="178"/>
        <v>47413900</v>
      </c>
      <c r="F386" s="16">
        <f t="shared" si="178"/>
        <v>0</v>
      </c>
      <c r="G386" s="16">
        <f t="shared" si="178"/>
        <v>45429500</v>
      </c>
      <c r="H386" s="16">
        <f t="shared" si="178"/>
        <v>45429500</v>
      </c>
      <c r="I386" s="16">
        <f t="shared" si="178"/>
        <v>0</v>
      </c>
      <c r="J386" s="16">
        <f t="shared" si="178"/>
        <v>45429500</v>
      </c>
      <c r="K386" s="16">
        <f t="shared" si="178"/>
        <v>45429500</v>
      </c>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c r="BB386" s="90"/>
      <c r="BC386" s="90"/>
      <c r="BD386" s="90"/>
      <c r="BE386" s="90"/>
      <c r="BF386" s="90"/>
      <c r="BG386" s="90"/>
      <c r="BH386" s="90"/>
      <c r="BI386" s="90"/>
      <c r="BJ386" s="90"/>
      <c r="BK386" s="90"/>
      <c r="BL386" s="90"/>
      <c r="BM386" s="90"/>
      <c r="BN386" s="90"/>
      <c r="BO386" s="90"/>
      <c r="BP386" s="90"/>
      <c r="BQ386" s="90"/>
      <c r="BR386" s="90"/>
      <c r="BS386" s="90"/>
      <c r="BT386" s="90"/>
      <c r="BU386" s="90"/>
      <c r="BV386" s="90"/>
      <c r="BW386" s="90"/>
      <c r="BX386" s="90"/>
      <c r="BY386" s="90"/>
      <c r="BZ386" s="90"/>
      <c r="CA386" s="90"/>
      <c r="CB386" s="90"/>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c r="IW386" s="90"/>
      <c r="IX386" s="90"/>
      <c r="IY386" s="90"/>
      <c r="IZ386" s="90"/>
      <c r="JA386" s="90"/>
      <c r="JB386" s="90"/>
      <c r="JC386" s="90"/>
      <c r="JD386" s="90"/>
      <c r="JE386" s="90"/>
      <c r="JF386" s="90"/>
      <c r="JG386" s="90"/>
      <c r="JH386" s="90"/>
      <c r="JI386" s="90"/>
      <c r="JJ386" s="90"/>
      <c r="JK386" s="90"/>
    </row>
    <row r="387" spans="1:271" s="91" customFormat="1" x14ac:dyDescent="0.25">
      <c r="A387" s="29" t="s">
        <v>121</v>
      </c>
      <c r="B387" s="8" t="s">
        <v>364</v>
      </c>
      <c r="C387" s="16">
        <f>C388+C389</f>
        <v>0</v>
      </c>
      <c r="D387" s="16">
        <f>D388+D389</f>
        <v>45429500</v>
      </c>
      <c r="E387" s="16">
        <f>C387+D387</f>
        <v>45429500</v>
      </c>
      <c r="F387" s="16">
        <f>F388+F389</f>
        <v>0</v>
      </c>
      <c r="G387" s="16">
        <f>G388+G389</f>
        <v>45429500</v>
      </c>
      <c r="H387" s="16">
        <f>F387+G387</f>
        <v>45429500</v>
      </c>
      <c r="I387" s="16">
        <f>I388+I389</f>
        <v>0</v>
      </c>
      <c r="J387" s="16">
        <f>J388+J389</f>
        <v>45429500</v>
      </c>
      <c r="K387" s="16">
        <f>I387+J387</f>
        <v>45429500</v>
      </c>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c r="BB387" s="90"/>
      <c r="BC387" s="90"/>
      <c r="BD387" s="90"/>
      <c r="BE387" s="90"/>
      <c r="BF387" s="90"/>
      <c r="BG387" s="90"/>
      <c r="BH387" s="90"/>
      <c r="BI387" s="90"/>
      <c r="BJ387" s="90"/>
      <c r="BK387" s="90"/>
      <c r="BL387" s="90"/>
      <c r="BM387" s="90"/>
      <c r="BN387" s="90"/>
      <c r="BO387" s="90"/>
      <c r="BP387" s="90"/>
      <c r="BQ387" s="90"/>
      <c r="BR387" s="90"/>
      <c r="BS387" s="90"/>
      <c r="BT387" s="90"/>
      <c r="BU387" s="90"/>
      <c r="BV387" s="90"/>
      <c r="BW387" s="90"/>
      <c r="BX387" s="90"/>
      <c r="BY387" s="90"/>
      <c r="BZ387" s="90"/>
      <c r="CA387" s="90"/>
      <c r="CB387" s="90"/>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c r="IW387" s="90"/>
      <c r="IX387" s="90"/>
      <c r="IY387" s="90"/>
      <c r="IZ387" s="90"/>
      <c r="JA387" s="90"/>
      <c r="JB387" s="90"/>
      <c r="JC387" s="90"/>
      <c r="JD387" s="90"/>
      <c r="JE387" s="90"/>
      <c r="JF387" s="90"/>
      <c r="JG387" s="90"/>
      <c r="JH387" s="90"/>
      <c r="JI387" s="90"/>
      <c r="JJ387" s="90"/>
      <c r="JK387" s="90"/>
    </row>
    <row r="388" spans="1:271" s="91" customFormat="1" x14ac:dyDescent="0.25">
      <c r="A388" s="18" t="s">
        <v>62</v>
      </c>
      <c r="B388" s="33"/>
      <c r="C388" s="21"/>
      <c r="D388" s="21">
        <v>44049000</v>
      </c>
      <c r="E388" s="21">
        <f>SUM(C388:D388)</f>
        <v>44049000</v>
      </c>
      <c r="F388" s="21"/>
      <c r="G388" s="21">
        <v>44049000</v>
      </c>
      <c r="H388" s="21">
        <f>SUM(F388:G388)</f>
        <v>44049000</v>
      </c>
      <c r="I388" s="21"/>
      <c r="J388" s="21">
        <v>44049000</v>
      </c>
      <c r="K388" s="21">
        <f>SUM(I388:J388)</f>
        <v>44049000</v>
      </c>
    </row>
    <row r="389" spans="1:271" s="91" customFormat="1" x14ac:dyDescent="0.25">
      <c r="A389" s="18" t="s">
        <v>137</v>
      </c>
      <c r="B389" s="33"/>
      <c r="C389" s="21"/>
      <c r="D389" s="21">
        <v>1380500</v>
      </c>
      <c r="E389" s="21">
        <f>SUM(C389:D389)</f>
        <v>1380500</v>
      </c>
      <c r="F389" s="21"/>
      <c r="G389" s="21">
        <v>1380500</v>
      </c>
      <c r="H389" s="21">
        <f>SUM(F389:G389)</f>
        <v>1380500</v>
      </c>
      <c r="I389" s="21"/>
      <c r="J389" s="21">
        <v>1380500</v>
      </c>
      <c r="K389" s="21">
        <f>SUM(I389:J389)</f>
        <v>1380500</v>
      </c>
    </row>
    <row r="390" spans="1:271" s="91" customFormat="1" ht="31.5" x14ac:dyDescent="0.25">
      <c r="A390" s="186" t="s">
        <v>1013</v>
      </c>
      <c r="B390" s="187" t="s">
        <v>1012</v>
      </c>
      <c r="C390" s="21">
        <f>C391</f>
        <v>1984400</v>
      </c>
      <c r="D390" s="21">
        <f t="shared" ref="D390:K390" si="179">D391</f>
        <v>0</v>
      </c>
      <c r="E390" s="21">
        <f>SUM(C390:D390)</f>
        <v>1984400</v>
      </c>
      <c r="F390" s="21">
        <f t="shared" si="179"/>
        <v>0</v>
      </c>
      <c r="G390" s="21">
        <f t="shared" si="179"/>
        <v>0</v>
      </c>
      <c r="H390" s="21">
        <f t="shared" si="179"/>
        <v>0</v>
      </c>
      <c r="I390" s="21">
        <f t="shared" si="179"/>
        <v>0</v>
      </c>
      <c r="J390" s="21">
        <f t="shared" si="179"/>
        <v>0</v>
      </c>
      <c r="K390" s="21">
        <f t="shared" si="179"/>
        <v>0</v>
      </c>
    </row>
    <row r="391" spans="1:271" s="91" customFormat="1" x14ac:dyDescent="0.25">
      <c r="A391" s="18" t="s">
        <v>137</v>
      </c>
      <c r="B391" s="33"/>
      <c r="C391" s="21">
        <v>1984400</v>
      </c>
      <c r="D391" s="21"/>
      <c r="E391" s="21">
        <f>SUM(C391:D391)</f>
        <v>1984400</v>
      </c>
      <c r="F391" s="21"/>
      <c r="G391" s="21"/>
      <c r="H391" s="21"/>
      <c r="I391" s="21"/>
      <c r="J391" s="21"/>
      <c r="K391" s="21"/>
    </row>
    <row r="392" spans="1:271" x14ac:dyDescent="0.25">
      <c r="A392" s="72" t="s">
        <v>138</v>
      </c>
      <c r="B392" s="73" t="s">
        <v>365</v>
      </c>
      <c r="C392" s="74">
        <f>C393+C401+C403</f>
        <v>52219400</v>
      </c>
      <c r="D392" s="74">
        <f>D393+D401+D403</f>
        <v>0</v>
      </c>
      <c r="E392" s="74">
        <f t="shared" ref="E392:E399" si="180">C392+D392</f>
        <v>52219400</v>
      </c>
      <c r="F392" s="74">
        <f>F393+F401+F403</f>
        <v>50883900</v>
      </c>
      <c r="G392" s="74">
        <f>G393+G401+G403</f>
        <v>0</v>
      </c>
      <c r="H392" s="74">
        <f t="shared" ref="H392:H399" si="181">F392+G392</f>
        <v>50883900</v>
      </c>
      <c r="I392" s="74">
        <f>I393+I401+I403</f>
        <v>50024500</v>
      </c>
      <c r="J392" s="74">
        <f>J393+J401+J403</f>
        <v>0</v>
      </c>
      <c r="K392" s="74">
        <f t="shared" ref="K392:K399" si="182">I392+J392</f>
        <v>50024500</v>
      </c>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c r="IS392" s="2"/>
      <c r="IT392" s="2"/>
      <c r="IU392" s="2"/>
      <c r="IV392" s="2"/>
      <c r="IW392" s="2"/>
      <c r="IX392" s="2"/>
      <c r="IY392" s="2"/>
      <c r="IZ392" s="2"/>
      <c r="JA392" s="2"/>
      <c r="JB392" s="2"/>
      <c r="JC392" s="2"/>
      <c r="JD392" s="2"/>
      <c r="JE392" s="2"/>
      <c r="JF392" s="2"/>
      <c r="JG392" s="2"/>
      <c r="JH392" s="2"/>
      <c r="JI392" s="2"/>
      <c r="JJ392" s="2"/>
      <c r="JK392" s="2"/>
    </row>
    <row r="393" spans="1:271" s="91" customFormat="1" ht="47.25" x14ac:dyDescent="0.25">
      <c r="A393" s="75" t="s">
        <v>139</v>
      </c>
      <c r="B393" s="48" t="s">
        <v>366</v>
      </c>
      <c r="C393" s="51">
        <f>C394+C395+C396+C397+C398+C399</f>
        <v>30701300</v>
      </c>
      <c r="D393" s="51">
        <f>D394+D395+D396+D397+D398+D399</f>
        <v>0</v>
      </c>
      <c r="E393" s="51">
        <f t="shared" si="180"/>
        <v>30701300</v>
      </c>
      <c r="F393" s="51">
        <f>F394+F395+F396+F397+F398+F399</f>
        <v>30563900</v>
      </c>
      <c r="G393" s="51">
        <f>G394+G395+G396+G397+G398+G399</f>
        <v>0</v>
      </c>
      <c r="H393" s="51">
        <f t="shared" si="181"/>
        <v>30563900</v>
      </c>
      <c r="I393" s="51">
        <f>I394+I395+I396+I397+I398+I399</f>
        <v>30866000</v>
      </c>
      <c r="J393" s="51">
        <f>J394+J395+J396+J397+J398+J399</f>
        <v>0</v>
      </c>
      <c r="K393" s="51">
        <f t="shared" si="182"/>
        <v>30866000</v>
      </c>
    </row>
    <row r="394" spans="1:271" s="91" customFormat="1" ht="37.5" customHeight="1" x14ac:dyDescent="0.25">
      <c r="A394" s="75" t="s">
        <v>367</v>
      </c>
      <c r="B394" s="48" t="s">
        <v>368</v>
      </c>
      <c r="C394" s="51">
        <v>8677000</v>
      </c>
      <c r="D394" s="51"/>
      <c r="E394" s="51">
        <f t="shared" si="180"/>
        <v>8677000</v>
      </c>
      <c r="F394" s="51">
        <v>8503900</v>
      </c>
      <c r="G394" s="51"/>
      <c r="H394" s="51">
        <f t="shared" si="181"/>
        <v>8503900</v>
      </c>
      <c r="I394" s="51">
        <v>8770400</v>
      </c>
      <c r="J394" s="51"/>
      <c r="K394" s="51">
        <f t="shared" si="182"/>
        <v>8770400</v>
      </c>
    </row>
    <row r="395" spans="1:271" s="91" customFormat="1" ht="37.5" customHeight="1" x14ac:dyDescent="0.25">
      <c r="A395" s="75" t="s">
        <v>377</v>
      </c>
      <c r="B395" s="48" t="s">
        <v>378</v>
      </c>
      <c r="C395" s="51">
        <v>2096900</v>
      </c>
      <c r="D395" s="51"/>
      <c r="E395" s="51">
        <f t="shared" si="180"/>
        <v>2096900</v>
      </c>
      <c r="F395" s="51">
        <v>2096900</v>
      </c>
      <c r="G395" s="51"/>
      <c r="H395" s="51">
        <f t="shared" si="181"/>
        <v>2096900</v>
      </c>
      <c r="I395" s="51">
        <v>2096900</v>
      </c>
      <c r="J395" s="51"/>
      <c r="K395" s="51">
        <f t="shared" si="182"/>
        <v>2096900</v>
      </c>
    </row>
    <row r="396" spans="1:271" s="91" customFormat="1" ht="54" customHeight="1" x14ac:dyDescent="0.25">
      <c r="A396" s="75" t="s">
        <v>369</v>
      </c>
      <c r="B396" s="48" t="s">
        <v>370</v>
      </c>
      <c r="C396" s="51">
        <v>628300</v>
      </c>
      <c r="D396" s="51"/>
      <c r="E396" s="51">
        <f t="shared" si="180"/>
        <v>628300</v>
      </c>
      <c r="F396" s="51">
        <v>664000</v>
      </c>
      <c r="G396" s="51"/>
      <c r="H396" s="51">
        <f t="shared" si="181"/>
        <v>664000</v>
      </c>
      <c r="I396" s="51">
        <v>699600</v>
      </c>
      <c r="J396" s="51"/>
      <c r="K396" s="51">
        <f t="shared" si="182"/>
        <v>699600</v>
      </c>
    </row>
    <row r="397" spans="1:271" s="91" customFormat="1" ht="36" customHeight="1" x14ac:dyDescent="0.25">
      <c r="A397" s="75" t="s">
        <v>371</v>
      </c>
      <c r="B397" s="48" t="s">
        <v>372</v>
      </c>
      <c r="C397" s="51">
        <v>3702900</v>
      </c>
      <c r="D397" s="51"/>
      <c r="E397" s="51">
        <f t="shared" si="180"/>
        <v>3702900</v>
      </c>
      <c r="F397" s="51">
        <v>3702900</v>
      </c>
      <c r="G397" s="51"/>
      <c r="H397" s="51">
        <f t="shared" si="181"/>
        <v>3702900</v>
      </c>
      <c r="I397" s="51">
        <v>3702900</v>
      </c>
      <c r="J397" s="51"/>
      <c r="K397" s="51">
        <f t="shared" si="182"/>
        <v>3702900</v>
      </c>
    </row>
    <row r="398" spans="1:271" s="91" customFormat="1" ht="36" customHeight="1" x14ac:dyDescent="0.25">
      <c r="A398" s="75" t="s">
        <v>373</v>
      </c>
      <c r="B398" s="48" t="s">
        <v>374</v>
      </c>
      <c r="C398" s="51">
        <v>4922900</v>
      </c>
      <c r="D398" s="51"/>
      <c r="E398" s="51">
        <f t="shared" si="180"/>
        <v>4922900</v>
      </c>
      <c r="F398" s="51">
        <v>4922900</v>
      </c>
      <c r="G398" s="51"/>
      <c r="H398" s="51">
        <f t="shared" si="181"/>
        <v>4922900</v>
      </c>
      <c r="I398" s="51">
        <v>4922900</v>
      </c>
      <c r="J398" s="51"/>
      <c r="K398" s="51">
        <f t="shared" si="182"/>
        <v>4922900</v>
      </c>
    </row>
    <row r="399" spans="1:271" s="91" customFormat="1" ht="51.75" customHeight="1" x14ac:dyDescent="0.25">
      <c r="A399" s="75" t="s">
        <v>375</v>
      </c>
      <c r="B399" s="48" t="s">
        <v>376</v>
      </c>
      <c r="C399" s="51">
        <v>10673300</v>
      </c>
      <c r="D399" s="51"/>
      <c r="E399" s="51">
        <f t="shared" si="180"/>
        <v>10673300</v>
      </c>
      <c r="F399" s="51">
        <v>10673300</v>
      </c>
      <c r="G399" s="51"/>
      <c r="H399" s="51">
        <f t="shared" si="181"/>
        <v>10673300</v>
      </c>
      <c r="I399" s="51">
        <v>10673300</v>
      </c>
      <c r="J399" s="51"/>
      <c r="K399" s="51">
        <f t="shared" si="182"/>
        <v>10673300</v>
      </c>
    </row>
    <row r="400" spans="1:271" s="91" customFormat="1" x14ac:dyDescent="0.25">
      <c r="A400" s="142" t="s">
        <v>47</v>
      </c>
      <c r="B400" s="48"/>
      <c r="C400" s="51"/>
      <c r="D400" s="51"/>
      <c r="E400" s="51">
        <f>SUM(C400:D400)</f>
        <v>0</v>
      </c>
      <c r="F400" s="51"/>
      <c r="G400" s="51"/>
      <c r="H400" s="51">
        <f>SUM(F400:G400)</f>
        <v>0</v>
      </c>
      <c r="I400" s="51"/>
      <c r="J400" s="51"/>
      <c r="K400" s="51">
        <f>SUM(I400:J400)</f>
        <v>0</v>
      </c>
    </row>
    <row r="401" spans="1:271" s="91" customFormat="1" ht="47.25" x14ac:dyDescent="0.25">
      <c r="A401" s="75" t="s">
        <v>141</v>
      </c>
      <c r="B401" s="48" t="s">
        <v>379</v>
      </c>
      <c r="C401" s="51">
        <f>C402</f>
        <v>18100</v>
      </c>
      <c r="D401" s="51">
        <f>D402</f>
        <v>0</v>
      </c>
      <c r="E401" s="51">
        <f>C401+D401</f>
        <v>18100</v>
      </c>
      <c r="F401" s="51">
        <f>F402</f>
        <v>24400</v>
      </c>
      <c r="G401" s="51">
        <f>G402</f>
        <v>0</v>
      </c>
      <c r="H401" s="51">
        <f>F401+G401</f>
        <v>24400</v>
      </c>
      <c r="I401" s="51">
        <f>I402</f>
        <v>134200</v>
      </c>
      <c r="J401" s="51">
        <f>J402</f>
        <v>0</v>
      </c>
      <c r="K401" s="51">
        <f>I401+J401</f>
        <v>134200</v>
      </c>
    </row>
    <row r="402" spans="1:271" s="91" customFormat="1" ht="47.25" x14ac:dyDescent="0.25">
      <c r="A402" s="143" t="s">
        <v>694</v>
      </c>
      <c r="B402" s="48" t="s">
        <v>380</v>
      </c>
      <c r="C402" s="51">
        <v>18100</v>
      </c>
      <c r="D402" s="51"/>
      <c r="E402" s="51">
        <f>C402+D402</f>
        <v>18100</v>
      </c>
      <c r="F402" s="51">
        <v>24400</v>
      </c>
      <c r="G402" s="51"/>
      <c r="H402" s="51">
        <f>F402+G402</f>
        <v>24400</v>
      </c>
      <c r="I402" s="51">
        <v>134200</v>
      </c>
      <c r="J402" s="51"/>
      <c r="K402" s="51">
        <f>I402+J402</f>
        <v>134200</v>
      </c>
    </row>
    <row r="403" spans="1:271" ht="37.9" customHeight="1" x14ac:dyDescent="0.25">
      <c r="A403" s="144" t="s">
        <v>142</v>
      </c>
      <c r="B403" s="48" t="s">
        <v>381</v>
      </c>
      <c r="C403" s="12">
        <f>C404+C405+C406</f>
        <v>21500000</v>
      </c>
      <c r="D403" s="12">
        <f t="shared" ref="D403:K403" si="183">D404+D405+D406</f>
        <v>0</v>
      </c>
      <c r="E403" s="12">
        <f t="shared" si="183"/>
        <v>21500000</v>
      </c>
      <c r="F403" s="12">
        <f t="shared" si="183"/>
        <v>20295600</v>
      </c>
      <c r="G403" s="12">
        <f t="shared" si="183"/>
        <v>0</v>
      </c>
      <c r="H403" s="12">
        <f t="shared" si="183"/>
        <v>20295600</v>
      </c>
      <c r="I403" s="12">
        <f t="shared" si="183"/>
        <v>19024300</v>
      </c>
      <c r="J403" s="12">
        <f t="shared" si="183"/>
        <v>0</v>
      </c>
      <c r="K403" s="12">
        <f t="shared" si="183"/>
        <v>19024300</v>
      </c>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c r="IS403" s="2"/>
      <c r="IT403" s="2"/>
      <c r="IU403" s="2"/>
      <c r="IV403" s="2"/>
      <c r="IW403" s="2"/>
      <c r="IX403" s="2"/>
      <c r="IY403" s="2"/>
      <c r="IZ403" s="2"/>
      <c r="JA403" s="2"/>
      <c r="JB403" s="2"/>
      <c r="JC403" s="2"/>
      <c r="JD403" s="2"/>
      <c r="JE403" s="2"/>
      <c r="JF403" s="2"/>
      <c r="JG403" s="2"/>
      <c r="JH403" s="2"/>
      <c r="JI403" s="2"/>
      <c r="JJ403" s="2"/>
      <c r="JK403" s="2"/>
    </row>
    <row r="404" spans="1:271" ht="47.25" x14ac:dyDescent="0.25">
      <c r="A404" s="144" t="s">
        <v>252</v>
      </c>
      <c r="B404" s="48" t="s">
        <v>382</v>
      </c>
      <c r="C404" s="12">
        <v>15000</v>
      </c>
      <c r="D404" s="12"/>
      <c r="E404" s="12">
        <f>C404+D404</f>
        <v>15000</v>
      </c>
      <c r="F404" s="12"/>
      <c r="G404" s="12"/>
      <c r="H404" s="12">
        <f>F404+G404</f>
        <v>0</v>
      </c>
      <c r="I404" s="12"/>
      <c r="J404" s="12"/>
      <c r="K404" s="12">
        <f>I404+J404</f>
        <v>0</v>
      </c>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c r="IS404" s="2"/>
      <c r="IT404" s="2"/>
      <c r="IU404" s="2"/>
      <c r="IV404" s="2"/>
      <c r="IW404" s="2"/>
      <c r="IX404" s="2"/>
      <c r="IY404" s="2"/>
      <c r="IZ404" s="2"/>
      <c r="JA404" s="2"/>
      <c r="JB404" s="2"/>
      <c r="JC404" s="2"/>
      <c r="JD404" s="2"/>
      <c r="JE404" s="2"/>
      <c r="JF404" s="2"/>
      <c r="JG404" s="2"/>
      <c r="JH404" s="2"/>
      <c r="JI404" s="2"/>
      <c r="JJ404" s="2"/>
      <c r="JK404" s="2"/>
    </row>
    <row r="405" spans="1:271" ht="43.9" customHeight="1" x14ac:dyDescent="0.25">
      <c r="A405" s="144" t="s">
        <v>253</v>
      </c>
      <c r="B405" s="48" t="s">
        <v>383</v>
      </c>
      <c r="C405" s="12">
        <v>21485000</v>
      </c>
      <c r="D405" s="12"/>
      <c r="E405" s="12">
        <f>C405+D405</f>
        <v>21485000</v>
      </c>
      <c r="F405" s="12">
        <v>18295600</v>
      </c>
      <c r="G405" s="12"/>
      <c r="H405" s="12">
        <f>F405+G405</f>
        <v>18295600</v>
      </c>
      <c r="I405" s="12">
        <v>17024300</v>
      </c>
      <c r="J405" s="12"/>
      <c r="K405" s="12">
        <f>I405+J405</f>
        <v>17024300</v>
      </c>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c r="IU405" s="2"/>
      <c r="IV405" s="2"/>
      <c r="IW405" s="2"/>
      <c r="IX405" s="2"/>
      <c r="IY405" s="2"/>
      <c r="IZ405" s="2"/>
      <c r="JA405" s="2"/>
      <c r="JB405" s="2"/>
      <c r="JC405" s="2"/>
      <c r="JD405" s="2"/>
      <c r="JE405" s="2"/>
      <c r="JF405" s="2"/>
      <c r="JG405" s="2"/>
      <c r="JH405" s="2"/>
      <c r="JI405" s="2"/>
      <c r="JJ405" s="2"/>
      <c r="JK405" s="2"/>
    </row>
    <row r="406" spans="1:271" ht="43.9" customHeight="1" x14ac:dyDescent="0.25">
      <c r="A406" s="144" t="s">
        <v>254</v>
      </c>
      <c r="B406" s="48" t="s">
        <v>384</v>
      </c>
      <c r="C406" s="12"/>
      <c r="D406" s="12"/>
      <c r="E406" s="12">
        <f>C406+D406</f>
        <v>0</v>
      </c>
      <c r="F406" s="12">
        <v>2000000</v>
      </c>
      <c r="G406" s="12"/>
      <c r="H406" s="12">
        <f>F406+G406</f>
        <v>2000000</v>
      </c>
      <c r="I406" s="12">
        <v>2000000</v>
      </c>
      <c r="J406" s="12"/>
      <c r="K406" s="12">
        <f>I406+J406</f>
        <v>2000000</v>
      </c>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c r="IU406" s="2"/>
      <c r="IV406" s="2"/>
      <c r="IW406" s="2"/>
      <c r="IX406" s="2"/>
      <c r="IY406" s="2"/>
      <c r="IZ406" s="2"/>
      <c r="JA406" s="2"/>
      <c r="JB406" s="2"/>
      <c r="JC406" s="2"/>
      <c r="JD406" s="2"/>
      <c r="JE406" s="2"/>
      <c r="JF406" s="2"/>
      <c r="JG406" s="2"/>
      <c r="JH406" s="2"/>
      <c r="JI406" s="2"/>
      <c r="JJ406" s="2"/>
      <c r="JK406" s="2"/>
    </row>
    <row r="407" spans="1:271" x14ac:dyDescent="0.25">
      <c r="A407" s="142" t="s">
        <v>47</v>
      </c>
      <c r="B407" s="48"/>
      <c r="C407" s="12"/>
      <c r="D407" s="12"/>
      <c r="E407" s="12">
        <f>SUM(C407:D407)</f>
        <v>0</v>
      </c>
      <c r="F407" s="12"/>
      <c r="G407" s="12"/>
      <c r="H407" s="12">
        <f>SUM(F407:G407)</f>
        <v>0</v>
      </c>
      <c r="I407" s="12"/>
      <c r="J407" s="12"/>
      <c r="K407" s="12">
        <f>SUM(I407:J407)</f>
        <v>0</v>
      </c>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c r="IU407" s="2"/>
      <c r="IV407" s="2"/>
      <c r="IW407" s="2"/>
      <c r="IX407" s="2"/>
      <c r="IY407" s="2"/>
      <c r="IZ407" s="2"/>
      <c r="JA407" s="2"/>
      <c r="JB407" s="2"/>
      <c r="JC407" s="2"/>
      <c r="JD407" s="2"/>
      <c r="JE407" s="2"/>
      <c r="JF407" s="2"/>
      <c r="JG407" s="2"/>
      <c r="JH407" s="2"/>
      <c r="JI407" s="2"/>
      <c r="JJ407" s="2"/>
      <c r="JK407" s="2"/>
    </row>
    <row r="408" spans="1:271" s="91" customFormat="1" x14ac:dyDescent="0.25">
      <c r="A408" s="72" t="s">
        <v>385</v>
      </c>
      <c r="B408" s="73" t="s">
        <v>386</v>
      </c>
      <c r="C408" s="74">
        <f t="shared" ref="C408:H408" si="184">C409</f>
        <v>0</v>
      </c>
      <c r="D408" s="74">
        <f t="shared" si="184"/>
        <v>0</v>
      </c>
      <c r="E408" s="74">
        <f t="shared" si="184"/>
        <v>0</v>
      </c>
      <c r="F408" s="74">
        <f t="shared" si="184"/>
        <v>0</v>
      </c>
      <c r="G408" s="74">
        <f t="shared" si="184"/>
        <v>0</v>
      </c>
      <c r="H408" s="74">
        <f t="shared" si="184"/>
        <v>0</v>
      </c>
      <c r="I408" s="74">
        <f>I409</f>
        <v>0</v>
      </c>
      <c r="J408" s="74">
        <f>J409</f>
        <v>0</v>
      </c>
      <c r="K408" s="74">
        <f>K409</f>
        <v>0</v>
      </c>
    </row>
    <row r="409" spans="1:271" s="91" customFormat="1" ht="22.5" customHeight="1" x14ac:dyDescent="0.25">
      <c r="A409" s="29" t="s">
        <v>387</v>
      </c>
      <c r="B409" s="8" t="s">
        <v>388</v>
      </c>
      <c r="C409" s="16"/>
      <c r="D409" s="16"/>
      <c r="E409" s="16">
        <f>C409+D409</f>
        <v>0</v>
      </c>
      <c r="F409" s="16"/>
      <c r="G409" s="16"/>
      <c r="H409" s="16">
        <f>F409+G409</f>
        <v>0</v>
      </c>
      <c r="I409" s="16"/>
      <c r="J409" s="16"/>
      <c r="K409" s="16">
        <f>I409+J409</f>
        <v>0</v>
      </c>
    </row>
    <row r="410" spans="1:271" s="91" customFormat="1" x14ac:dyDescent="0.25">
      <c r="A410" s="72" t="s">
        <v>143</v>
      </c>
      <c r="B410" s="73" t="s">
        <v>389</v>
      </c>
      <c r="C410" s="74">
        <f>C411+C412+C417+C422</f>
        <v>4203200</v>
      </c>
      <c r="D410" s="74">
        <f t="shared" ref="D410:K410" si="185">D411+D412+D417+D422</f>
        <v>2330300</v>
      </c>
      <c r="E410" s="74">
        <f>C410+D410</f>
        <v>6533500</v>
      </c>
      <c r="F410" s="74">
        <f t="shared" si="185"/>
        <v>4203200</v>
      </c>
      <c r="G410" s="74">
        <f t="shared" si="185"/>
        <v>2330300</v>
      </c>
      <c r="H410" s="74">
        <f t="shared" si="185"/>
        <v>6533500</v>
      </c>
      <c r="I410" s="74">
        <f t="shared" si="185"/>
        <v>4203200</v>
      </c>
      <c r="J410" s="74">
        <f t="shared" si="185"/>
        <v>2330300</v>
      </c>
      <c r="K410" s="74">
        <f t="shared" si="185"/>
        <v>6533500</v>
      </c>
    </row>
    <row r="411" spans="1:271" s="91" customFormat="1" ht="33.75" customHeight="1" x14ac:dyDescent="0.25">
      <c r="A411" s="29" t="s">
        <v>391</v>
      </c>
      <c r="B411" s="8" t="s">
        <v>390</v>
      </c>
      <c r="C411" s="16"/>
      <c r="D411" s="16"/>
      <c r="E411" s="16">
        <f>C411+D411</f>
        <v>0</v>
      </c>
      <c r="F411" s="16"/>
      <c r="G411" s="16"/>
      <c r="H411" s="16">
        <f>F411+G411</f>
        <v>0</v>
      </c>
      <c r="I411" s="16"/>
      <c r="J411" s="16"/>
      <c r="K411" s="16">
        <f>I411+J411</f>
        <v>0</v>
      </c>
    </row>
    <row r="412" spans="1:271" s="91" customFormat="1" ht="33.75" customHeight="1" x14ac:dyDescent="0.25">
      <c r="A412" s="29" t="s">
        <v>144</v>
      </c>
      <c r="B412" s="8" t="s">
        <v>392</v>
      </c>
      <c r="C412" s="16">
        <f>C413+C415</f>
        <v>0</v>
      </c>
      <c r="D412" s="16">
        <f>D413+D415</f>
        <v>0</v>
      </c>
      <c r="E412" s="16">
        <f>C412+D412</f>
        <v>0</v>
      </c>
      <c r="F412" s="16">
        <f>F413+F415</f>
        <v>0</v>
      </c>
      <c r="G412" s="16">
        <f>G413+G415</f>
        <v>0</v>
      </c>
      <c r="H412" s="16">
        <f>F412+G412</f>
        <v>0</v>
      </c>
      <c r="I412" s="16">
        <f>I413+I415</f>
        <v>0</v>
      </c>
      <c r="J412" s="16">
        <f>J413+J415</f>
        <v>0</v>
      </c>
      <c r="K412" s="16">
        <f>I412+J412</f>
        <v>0</v>
      </c>
    </row>
    <row r="413" spans="1:271" s="91" customFormat="1" ht="33.75" customHeight="1" x14ac:dyDescent="0.25">
      <c r="A413" s="29" t="s">
        <v>250</v>
      </c>
      <c r="B413" s="8" t="s">
        <v>393</v>
      </c>
      <c r="C413" s="16">
        <f>C414</f>
        <v>0</v>
      </c>
      <c r="D413" s="16">
        <f>D414</f>
        <v>0</v>
      </c>
      <c r="E413" s="16">
        <f>C413+D413</f>
        <v>0</v>
      </c>
      <c r="F413" s="16">
        <f>F414</f>
        <v>0</v>
      </c>
      <c r="G413" s="16">
        <f>G414</f>
        <v>0</v>
      </c>
      <c r="H413" s="16">
        <f>F413+G413</f>
        <v>0</v>
      </c>
      <c r="I413" s="16">
        <f>I414</f>
        <v>0</v>
      </c>
      <c r="J413" s="16">
        <f>J414</f>
        <v>0</v>
      </c>
      <c r="K413" s="16">
        <f>I413+J413</f>
        <v>0</v>
      </c>
    </row>
    <row r="414" spans="1:271" s="91" customFormat="1" ht="19.899999999999999" customHeight="1" x14ac:dyDescent="0.25">
      <c r="A414" s="9" t="s">
        <v>47</v>
      </c>
      <c r="B414" s="8"/>
      <c r="C414" s="51"/>
      <c r="D414" s="51"/>
      <c r="E414" s="16">
        <f>SUM(C414:D414)</f>
        <v>0</v>
      </c>
      <c r="F414" s="51"/>
      <c r="G414" s="51"/>
      <c r="H414" s="16">
        <f>SUM(F414:G414)</f>
        <v>0</v>
      </c>
      <c r="I414" s="51"/>
      <c r="J414" s="51"/>
      <c r="K414" s="16">
        <f>SUM(I414:J414)</f>
        <v>0</v>
      </c>
    </row>
    <row r="415" spans="1:271" s="91" customFormat="1" ht="33.75" customHeight="1" x14ac:dyDescent="0.25">
      <c r="A415" s="29" t="s">
        <v>251</v>
      </c>
      <c r="B415" s="8" t="s">
        <v>394</v>
      </c>
      <c r="C415" s="16">
        <f>C416</f>
        <v>0</v>
      </c>
      <c r="D415" s="16">
        <f>D416</f>
        <v>0</v>
      </c>
      <c r="E415" s="16">
        <f>C415+D415</f>
        <v>0</v>
      </c>
      <c r="F415" s="16">
        <f>F416</f>
        <v>0</v>
      </c>
      <c r="G415" s="16">
        <f>G416</f>
        <v>0</v>
      </c>
      <c r="H415" s="16">
        <f>F415+G415</f>
        <v>0</v>
      </c>
      <c r="I415" s="16">
        <f>I416</f>
        <v>0</v>
      </c>
      <c r="J415" s="16">
        <f>J416</f>
        <v>0</v>
      </c>
      <c r="K415" s="16">
        <f>I415+J415</f>
        <v>0</v>
      </c>
    </row>
    <row r="416" spans="1:271" s="91" customFormat="1" ht="19.899999999999999" customHeight="1" x14ac:dyDescent="0.25">
      <c r="A416" s="9" t="s">
        <v>47</v>
      </c>
      <c r="B416" s="8"/>
      <c r="C416" s="51"/>
      <c r="D416" s="51"/>
      <c r="E416" s="16">
        <f>SUM(C416:D416)</f>
        <v>0</v>
      </c>
      <c r="F416" s="51"/>
      <c r="G416" s="51"/>
      <c r="H416" s="16">
        <f>SUM(F416:G416)</f>
        <v>0</v>
      </c>
      <c r="I416" s="51"/>
      <c r="J416" s="51"/>
      <c r="K416" s="16">
        <f>SUM(I416:J416)</f>
        <v>0</v>
      </c>
    </row>
    <row r="417" spans="1:11" s="91" customFormat="1" ht="45" customHeight="1" x14ac:dyDescent="0.25">
      <c r="A417" s="29" t="s">
        <v>929</v>
      </c>
      <c r="B417" s="8" t="s">
        <v>963</v>
      </c>
      <c r="C417" s="51">
        <f>C418</f>
        <v>3648900</v>
      </c>
      <c r="D417" s="51">
        <f>D418+D420</f>
        <v>1891000</v>
      </c>
      <c r="E417" s="16">
        <f>C417+D417</f>
        <v>5539900</v>
      </c>
      <c r="F417" s="51">
        <f>F418</f>
        <v>3648900</v>
      </c>
      <c r="G417" s="51">
        <f>G418+G420</f>
        <v>1891000</v>
      </c>
      <c r="H417" s="16">
        <f>F417+G417</f>
        <v>5539900</v>
      </c>
      <c r="I417" s="51">
        <f>I418</f>
        <v>3648900</v>
      </c>
      <c r="J417" s="51">
        <f>J418+J420</f>
        <v>1891000</v>
      </c>
      <c r="K417" s="16">
        <f>I417+J417</f>
        <v>5539900</v>
      </c>
    </row>
    <row r="418" spans="1:11" s="91" customFormat="1" ht="41.45" customHeight="1" x14ac:dyDescent="0.25">
      <c r="A418" s="29" t="s">
        <v>932</v>
      </c>
      <c r="B418" s="8" t="s">
        <v>964</v>
      </c>
      <c r="C418" s="51">
        <f>C419</f>
        <v>3648900</v>
      </c>
      <c r="D418" s="51">
        <f>D419</f>
        <v>0</v>
      </c>
      <c r="E418" s="16">
        <f t="shared" ref="E418:E426" si="186">C418+D418</f>
        <v>3648900</v>
      </c>
      <c r="F418" s="51">
        <f>F419</f>
        <v>3648900</v>
      </c>
      <c r="G418" s="51">
        <f>G419</f>
        <v>0</v>
      </c>
      <c r="H418" s="16">
        <f t="shared" ref="H418:H426" si="187">F418+G418</f>
        <v>3648900</v>
      </c>
      <c r="I418" s="51">
        <f>I419</f>
        <v>3648900</v>
      </c>
      <c r="J418" s="51">
        <f>J419</f>
        <v>0</v>
      </c>
      <c r="K418" s="16">
        <f t="shared" ref="K418:K426" si="188">I418+J418</f>
        <v>3648900</v>
      </c>
    </row>
    <row r="419" spans="1:11" s="91" customFormat="1" ht="24.6" customHeight="1" x14ac:dyDescent="0.25">
      <c r="A419" s="9" t="s">
        <v>47</v>
      </c>
      <c r="B419" s="170"/>
      <c r="C419" s="51">
        <v>3648900</v>
      </c>
      <c r="D419" s="51"/>
      <c r="E419" s="16">
        <f t="shared" si="186"/>
        <v>3648900</v>
      </c>
      <c r="F419" s="51">
        <v>3648900</v>
      </c>
      <c r="G419" s="51"/>
      <c r="H419" s="16">
        <f t="shared" si="187"/>
        <v>3648900</v>
      </c>
      <c r="I419" s="51">
        <v>3648900</v>
      </c>
      <c r="J419" s="51"/>
      <c r="K419" s="16">
        <f t="shared" si="188"/>
        <v>3648900</v>
      </c>
    </row>
    <row r="420" spans="1:11" s="91" customFormat="1" ht="24.6" customHeight="1" x14ac:dyDescent="0.25">
      <c r="A420" s="29" t="s">
        <v>934</v>
      </c>
      <c r="B420" s="8" t="s">
        <v>965</v>
      </c>
      <c r="C420" s="51"/>
      <c r="D420" s="51">
        <f>D421</f>
        <v>1891000</v>
      </c>
      <c r="E420" s="16">
        <f t="shared" si="186"/>
        <v>1891000</v>
      </c>
      <c r="F420" s="51"/>
      <c r="G420" s="51">
        <f>G421</f>
        <v>1891000</v>
      </c>
      <c r="H420" s="16">
        <f t="shared" si="187"/>
        <v>1891000</v>
      </c>
      <c r="I420" s="51">
        <f>I421</f>
        <v>0</v>
      </c>
      <c r="J420" s="51">
        <f>J421</f>
        <v>1891000</v>
      </c>
      <c r="K420" s="16">
        <f t="shared" si="188"/>
        <v>1891000</v>
      </c>
    </row>
    <row r="421" spans="1:11" s="91" customFormat="1" ht="24.6" customHeight="1" x14ac:dyDescent="0.25">
      <c r="A421" s="9" t="s">
        <v>47</v>
      </c>
      <c r="B421" s="170"/>
      <c r="C421" s="51"/>
      <c r="D421" s="51">
        <v>1891000</v>
      </c>
      <c r="E421" s="16">
        <f t="shared" si="186"/>
        <v>1891000</v>
      </c>
      <c r="F421" s="51"/>
      <c r="G421" s="51">
        <v>1891000</v>
      </c>
      <c r="H421" s="16">
        <f t="shared" si="187"/>
        <v>1891000</v>
      </c>
      <c r="I421" s="51"/>
      <c r="J421" s="51">
        <v>1891000</v>
      </c>
      <c r="K421" s="16">
        <f t="shared" si="188"/>
        <v>1891000</v>
      </c>
    </row>
    <row r="422" spans="1:11" s="91" customFormat="1" ht="30" customHeight="1" x14ac:dyDescent="0.25">
      <c r="A422" s="29" t="s">
        <v>935</v>
      </c>
      <c r="B422" s="8" t="s">
        <v>966</v>
      </c>
      <c r="C422" s="51">
        <f>C423+C425</f>
        <v>554300</v>
      </c>
      <c r="D422" s="51">
        <f>D423+D425</f>
        <v>439300</v>
      </c>
      <c r="E422" s="16">
        <f t="shared" si="186"/>
        <v>993600</v>
      </c>
      <c r="F422" s="51">
        <f>F423+F425</f>
        <v>554300</v>
      </c>
      <c r="G422" s="51">
        <f>G423+G425</f>
        <v>439300</v>
      </c>
      <c r="H422" s="16">
        <f t="shared" si="187"/>
        <v>993600</v>
      </c>
      <c r="I422" s="51">
        <f>I423+I425</f>
        <v>554300</v>
      </c>
      <c r="J422" s="51">
        <f>J423+J425</f>
        <v>439300</v>
      </c>
      <c r="K422" s="16">
        <f t="shared" si="188"/>
        <v>993600</v>
      </c>
    </row>
    <row r="423" spans="1:11" s="91" customFormat="1" ht="24.6" customHeight="1" x14ac:dyDescent="0.25">
      <c r="A423" s="29" t="s">
        <v>938</v>
      </c>
      <c r="B423" s="8" t="s">
        <v>967</v>
      </c>
      <c r="C423" s="51">
        <f>C424</f>
        <v>554300</v>
      </c>
      <c r="D423" s="51"/>
      <c r="E423" s="16">
        <f t="shared" si="186"/>
        <v>554300</v>
      </c>
      <c r="F423" s="51">
        <f>F424</f>
        <v>554300</v>
      </c>
      <c r="G423" s="51">
        <f>G424</f>
        <v>0</v>
      </c>
      <c r="H423" s="16">
        <f t="shared" si="187"/>
        <v>554300</v>
      </c>
      <c r="I423" s="51">
        <f>I424</f>
        <v>554300</v>
      </c>
      <c r="J423" s="51"/>
      <c r="K423" s="16">
        <f t="shared" si="188"/>
        <v>554300</v>
      </c>
    </row>
    <row r="424" spans="1:11" s="91" customFormat="1" ht="24.6" customHeight="1" x14ac:dyDescent="0.25">
      <c r="A424" s="9" t="s">
        <v>47</v>
      </c>
      <c r="B424" s="170"/>
      <c r="C424" s="51">
        <v>554300</v>
      </c>
      <c r="D424" s="51"/>
      <c r="E424" s="16">
        <f t="shared" si="186"/>
        <v>554300</v>
      </c>
      <c r="F424" s="51">
        <v>554300</v>
      </c>
      <c r="G424" s="51"/>
      <c r="H424" s="16">
        <f t="shared" si="187"/>
        <v>554300</v>
      </c>
      <c r="I424" s="51">
        <v>554300</v>
      </c>
      <c r="J424" s="51"/>
      <c r="K424" s="16">
        <f t="shared" si="188"/>
        <v>554300</v>
      </c>
    </row>
    <row r="425" spans="1:11" s="91" customFormat="1" ht="24.6" customHeight="1" x14ac:dyDescent="0.25">
      <c r="A425" s="29" t="s">
        <v>934</v>
      </c>
      <c r="B425" s="8" t="s">
        <v>968</v>
      </c>
      <c r="C425" s="51">
        <f>C426</f>
        <v>0</v>
      </c>
      <c r="D425" s="51">
        <f>D426</f>
        <v>439300</v>
      </c>
      <c r="E425" s="16">
        <f t="shared" si="186"/>
        <v>439300</v>
      </c>
      <c r="F425" s="51"/>
      <c r="G425" s="51">
        <f>G426</f>
        <v>439300</v>
      </c>
      <c r="H425" s="16">
        <f t="shared" si="187"/>
        <v>439300</v>
      </c>
      <c r="I425" s="51">
        <f>I426</f>
        <v>0</v>
      </c>
      <c r="J425" s="51">
        <f>J426</f>
        <v>439300</v>
      </c>
      <c r="K425" s="16">
        <f t="shared" si="188"/>
        <v>439300</v>
      </c>
    </row>
    <row r="426" spans="1:11" s="91" customFormat="1" ht="24.6" customHeight="1" x14ac:dyDescent="0.25">
      <c r="A426" s="9" t="s">
        <v>47</v>
      </c>
      <c r="B426" s="170"/>
      <c r="C426" s="51"/>
      <c r="D426" s="51">
        <v>439300</v>
      </c>
      <c r="E426" s="16">
        <f t="shared" si="186"/>
        <v>439300</v>
      </c>
      <c r="F426" s="51"/>
      <c r="G426" s="51">
        <v>439300</v>
      </c>
      <c r="H426" s="16">
        <f t="shared" si="187"/>
        <v>439300</v>
      </c>
      <c r="I426" s="51"/>
      <c r="J426" s="51">
        <v>439300</v>
      </c>
      <c r="K426" s="16">
        <f t="shared" si="188"/>
        <v>439300</v>
      </c>
    </row>
    <row r="427" spans="1:11" s="91" customFormat="1" ht="47.25" x14ac:dyDescent="0.25">
      <c r="A427" s="72" t="s">
        <v>145</v>
      </c>
      <c r="B427" s="73" t="s">
        <v>395</v>
      </c>
      <c r="C427" s="74">
        <f>C428</f>
        <v>0</v>
      </c>
      <c r="D427" s="74">
        <f>D428</f>
        <v>47473100</v>
      </c>
      <c r="E427" s="74">
        <f>C427+D427</f>
        <v>47473100</v>
      </c>
      <c r="F427" s="74"/>
      <c r="G427" s="74">
        <f>G428</f>
        <v>47379000</v>
      </c>
      <c r="H427" s="74">
        <f>H428</f>
        <v>47379000</v>
      </c>
      <c r="I427" s="74"/>
      <c r="J427" s="74">
        <f>J428</f>
        <v>47456100</v>
      </c>
      <c r="K427" s="74">
        <f>K428</f>
        <v>47456100</v>
      </c>
    </row>
    <row r="428" spans="1:11" s="91" customFormat="1" ht="47.25" x14ac:dyDescent="0.25">
      <c r="A428" s="29" t="s">
        <v>146</v>
      </c>
      <c r="B428" s="8" t="s">
        <v>396</v>
      </c>
      <c r="C428" s="16">
        <f>C429+C432</f>
        <v>0</v>
      </c>
      <c r="D428" s="16">
        <f>D429+D432</f>
        <v>47473100</v>
      </c>
      <c r="E428" s="16">
        <f>C428+D428</f>
        <v>47473100</v>
      </c>
      <c r="F428" s="16">
        <f>F429+F432</f>
        <v>0</v>
      </c>
      <c r="G428" s="16">
        <f>G429+G432</f>
        <v>47379000</v>
      </c>
      <c r="H428" s="16">
        <f>F428+G428</f>
        <v>47379000</v>
      </c>
      <c r="I428" s="16">
        <f>I429+I432</f>
        <v>0</v>
      </c>
      <c r="J428" s="16">
        <f>J429+J432</f>
        <v>47456100</v>
      </c>
      <c r="K428" s="16">
        <f>I428+J428</f>
        <v>47456100</v>
      </c>
    </row>
    <row r="429" spans="1:11" s="91" customFormat="1" x14ac:dyDescent="0.25">
      <c r="A429" s="29" t="s">
        <v>256</v>
      </c>
      <c r="B429" s="8" t="s">
        <v>397</v>
      </c>
      <c r="C429" s="16">
        <f>C430+C431</f>
        <v>0</v>
      </c>
      <c r="D429" s="16">
        <f>D430+D431</f>
        <v>39300000</v>
      </c>
      <c r="E429" s="16">
        <f>C429+D429</f>
        <v>39300000</v>
      </c>
      <c r="F429" s="16">
        <f>F430+F431</f>
        <v>0</v>
      </c>
      <c r="G429" s="16">
        <f>G430+G431</f>
        <v>39205900</v>
      </c>
      <c r="H429" s="16">
        <f>F429+G429</f>
        <v>39205900</v>
      </c>
      <c r="I429" s="16">
        <f>I430+I431</f>
        <v>0</v>
      </c>
      <c r="J429" s="16">
        <f>J430+J431</f>
        <v>39283000</v>
      </c>
      <c r="K429" s="16">
        <f>I429+J429</f>
        <v>39283000</v>
      </c>
    </row>
    <row r="430" spans="1:11" s="91" customFormat="1" x14ac:dyDescent="0.25">
      <c r="A430" s="15" t="s">
        <v>165</v>
      </c>
      <c r="B430" s="33"/>
      <c r="C430" s="21">
        <v>0</v>
      </c>
      <c r="D430" s="21">
        <v>23236900</v>
      </c>
      <c r="E430" s="21">
        <f>SUM(C430:D430)</f>
        <v>23236900</v>
      </c>
      <c r="F430" s="21">
        <v>0</v>
      </c>
      <c r="G430" s="21">
        <v>23254500</v>
      </c>
      <c r="H430" s="21">
        <f>SUM(F430:G430)</f>
        <v>23254500</v>
      </c>
      <c r="I430" s="21">
        <v>0</v>
      </c>
      <c r="J430" s="21">
        <v>23219900</v>
      </c>
      <c r="K430" s="21">
        <f>SUM(I430:J430)</f>
        <v>23219900</v>
      </c>
    </row>
    <row r="431" spans="1:11" s="91" customFormat="1" x14ac:dyDescent="0.25">
      <c r="A431" s="15" t="s">
        <v>147</v>
      </c>
      <c r="B431" s="11"/>
      <c r="C431" s="21">
        <v>0</v>
      </c>
      <c r="D431" s="21">
        <v>16063100</v>
      </c>
      <c r="E431" s="21">
        <f>SUM(C431:D431)</f>
        <v>16063100</v>
      </c>
      <c r="F431" s="21">
        <v>0</v>
      </c>
      <c r="G431" s="21">
        <v>15951400</v>
      </c>
      <c r="H431" s="21">
        <f>SUM(F431:G431)</f>
        <v>15951400</v>
      </c>
      <c r="I431" s="21">
        <v>0</v>
      </c>
      <c r="J431" s="21">
        <v>16063100</v>
      </c>
      <c r="K431" s="21">
        <f>SUM(I431:J431)</f>
        <v>16063100</v>
      </c>
    </row>
    <row r="432" spans="1:11" s="91" customFormat="1" x14ac:dyDescent="0.25">
      <c r="A432" s="29" t="s">
        <v>236</v>
      </c>
      <c r="B432" s="8" t="s">
        <v>398</v>
      </c>
      <c r="C432" s="16">
        <f>C433</f>
        <v>0</v>
      </c>
      <c r="D432" s="16">
        <f>D433</f>
        <v>8173100</v>
      </c>
      <c r="E432" s="16">
        <f>C432+D432</f>
        <v>8173100</v>
      </c>
      <c r="F432" s="16">
        <f>F433</f>
        <v>0</v>
      </c>
      <c r="G432" s="16">
        <f>G433</f>
        <v>8173100</v>
      </c>
      <c r="H432" s="16">
        <f>F432+G432</f>
        <v>8173100</v>
      </c>
      <c r="I432" s="16">
        <f>I433</f>
        <v>0</v>
      </c>
      <c r="J432" s="16">
        <f>J433</f>
        <v>8173100</v>
      </c>
      <c r="K432" s="16">
        <f>I432+J432</f>
        <v>8173100</v>
      </c>
    </row>
    <row r="433" spans="1:271" s="91" customFormat="1" x14ac:dyDescent="0.25">
      <c r="A433" s="9" t="s">
        <v>47</v>
      </c>
      <c r="B433" s="11"/>
      <c r="C433" s="54"/>
      <c r="D433" s="54">
        <v>8173100</v>
      </c>
      <c r="E433" s="21">
        <f>SUM(C433:D433)</f>
        <v>8173100</v>
      </c>
      <c r="F433" s="54"/>
      <c r="G433" s="54">
        <v>8173100</v>
      </c>
      <c r="H433" s="21">
        <f>SUM(F433:G433)</f>
        <v>8173100</v>
      </c>
      <c r="I433" s="54"/>
      <c r="J433" s="54">
        <v>8173100</v>
      </c>
      <c r="K433" s="21">
        <f>SUM(I433:J433)</f>
        <v>8173100</v>
      </c>
    </row>
    <row r="434" spans="1:271" ht="31.5" x14ac:dyDescent="0.25">
      <c r="A434" s="5" t="s">
        <v>216</v>
      </c>
      <c r="B434" s="6" t="s">
        <v>72</v>
      </c>
      <c r="C434" s="53">
        <f t="shared" ref="C434:K434" si="189">C435+C440+C450</f>
        <v>0</v>
      </c>
      <c r="D434" s="53">
        <f t="shared" si="189"/>
        <v>488629132</v>
      </c>
      <c r="E434" s="53">
        <f t="shared" si="189"/>
        <v>488629132</v>
      </c>
      <c r="F434" s="53">
        <f t="shared" si="189"/>
        <v>0</v>
      </c>
      <c r="G434" s="53">
        <f t="shared" si="189"/>
        <v>488629132</v>
      </c>
      <c r="H434" s="53">
        <f t="shared" si="189"/>
        <v>488629132</v>
      </c>
      <c r="I434" s="53">
        <f t="shared" si="189"/>
        <v>0</v>
      </c>
      <c r="J434" s="53">
        <f t="shared" si="189"/>
        <v>488629132</v>
      </c>
      <c r="K434" s="53">
        <f t="shared" si="189"/>
        <v>488629132</v>
      </c>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c r="IS434" s="2"/>
      <c r="IT434" s="2"/>
      <c r="IU434" s="2"/>
      <c r="IV434" s="2"/>
      <c r="IW434" s="2"/>
      <c r="IX434" s="2"/>
      <c r="IY434" s="2"/>
      <c r="IZ434" s="2"/>
      <c r="JA434" s="2"/>
      <c r="JB434" s="2"/>
      <c r="JC434" s="2"/>
      <c r="JD434" s="2"/>
      <c r="JE434" s="2"/>
      <c r="JF434" s="2"/>
      <c r="JG434" s="2"/>
      <c r="JH434" s="2"/>
      <c r="JI434" s="2"/>
      <c r="JJ434" s="2"/>
      <c r="JK434" s="2"/>
    </row>
    <row r="435" spans="1:271" x14ac:dyDescent="0.25">
      <c r="A435" s="72" t="s">
        <v>73</v>
      </c>
      <c r="B435" s="73" t="s">
        <v>74</v>
      </c>
      <c r="C435" s="74">
        <f>C436</f>
        <v>0</v>
      </c>
      <c r="D435" s="74">
        <f>D439</f>
        <v>263685932</v>
      </c>
      <c r="E435" s="74">
        <f>E439</f>
        <v>263685932</v>
      </c>
      <c r="F435" s="74">
        <f t="shared" ref="F435:K435" si="190">F439</f>
        <v>0</v>
      </c>
      <c r="G435" s="74">
        <f t="shared" si="190"/>
        <v>263685932</v>
      </c>
      <c r="H435" s="74">
        <f t="shared" si="190"/>
        <v>263685932</v>
      </c>
      <c r="I435" s="74">
        <f t="shared" si="190"/>
        <v>0</v>
      </c>
      <c r="J435" s="74">
        <f t="shared" si="190"/>
        <v>263685932</v>
      </c>
      <c r="K435" s="74">
        <f t="shared" si="190"/>
        <v>263685932</v>
      </c>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c r="IS435" s="2"/>
      <c r="IT435" s="2"/>
      <c r="IU435" s="2"/>
      <c r="IV435" s="2"/>
      <c r="IW435" s="2"/>
      <c r="IX435" s="2"/>
      <c r="IY435" s="2"/>
      <c r="IZ435" s="2"/>
      <c r="JA435" s="2"/>
      <c r="JB435" s="2"/>
      <c r="JC435" s="2"/>
      <c r="JD435" s="2"/>
      <c r="JE435" s="2"/>
      <c r="JF435" s="2"/>
      <c r="JG435" s="2"/>
      <c r="JH435" s="2"/>
      <c r="JI435" s="2"/>
      <c r="JJ435" s="2"/>
      <c r="JK435" s="2"/>
    </row>
    <row r="436" spans="1:271" ht="31.5" x14ac:dyDescent="0.25">
      <c r="A436" s="29" t="s">
        <v>75</v>
      </c>
      <c r="B436" s="8" t="s">
        <v>76</v>
      </c>
      <c r="C436" s="16">
        <f>C437+C438</f>
        <v>0</v>
      </c>
      <c r="D436" s="16">
        <f>D437+D438</f>
        <v>263685932</v>
      </c>
      <c r="E436" s="58">
        <f>C436+D436</f>
        <v>263685932</v>
      </c>
      <c r="F436" s="16">
        <f>F437+F438</f>
        <v>0</v>
      </c>
      <c r="G436" s="16">
        <f>G437+G438</f>
        <v>263685932</v>
      </c>
      <c r="H436" s="58">
        <f>F436+G436</f>
        <v>263685932</v>
      </c>
      <c r="I436" s="16">
        <f>I437+I438</f>
        <v>0</v>
      </c>
      <c r="J436" s="16">
        <f>J437+J438</f>
        <v>263685932</v>
      </c>
      <c r="K436" s="58">
        <f>I436+J436</f>
        <v>263685932</v>
      </c>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c r="IS436" s="2"/>
      <c r="IT436" s="2"/>
      <c r="IU436" s="2"/>
      <c r="IV436" s="2"/>
      <c r="IW436" s="2"/>
      <c r="IX436" s="2"/>
      <c r="IY436" s="2"/>
      <c r="IZ436" s="2"/>
      <c r="JA436" s="2"/>
      <c r="JB436" s="2"/>
      <c r="JC436" s="2"/>
      <c r="JD436" s="2"/>
      <c r="JE436" s="2"/>
      <c r="JF436" s="2"/>
      <c r="JG436" s="2"/>
      <c r="JH436" s="2"/>
      <c r="JI436" s="2"/>
      <c r="JJ436" s="2"/>
      <c r="JK436" s="2"/>
    </row>
    <row r="437" spans="1:271" x14ac:dyDescent="0.25">
      <c r="A437" s="145" t="s">
        <v>237</v>
      </c>
      <c r="B437" s="8" t="s">
        <v>238</v>
      </c>
      <c r="C437" s="58"/>
      <c r="D437" s="58"/>
      <c r="E437" s="58">
        <f>C437+D437</f>
        <v>0</v>
      </c>
      <c r="F437" s="58"/>
      <c r="G437" s="58"/>
      <c r="H437" s="58">
        <f>F437+G437</f>
        <v>0</v>
      </c>
      <c r="I437" s="58"/>
      <c r="J437" s="58"/>
      <c r="K437" s="58">
        <f>I437+J437</f>
        <v>0</v>
      </c>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c r="IS437" s="2"/>
      <c r="IT437" s="2"/>
      <c r="IU437" s="2"/>
      <c r="IV437" s="2"/>
      <c r="IW437" s="2"/>
      <c r="IX437" s="2"/>
      <c r="IY437" s="2"/>
      <c r="IZ437" s="2"/>
      <c r="JA437" s="2"/>
      <c r="JB437" s="2"/>
      <c r="JC437" s="2"/>
      <c r="JD437" s="2"/>
      <c r="JE437" s="2"/>
      <c r="JF437" s="2"/>
      <c r="JG437" s="2"/>
      <c r="JH437" s="2"/>
      <c r="JI437" s="2"/>
      <c r="JJ437" s="2"/>
      <c r="JK437" s="2"/>
    </row>
    <row r="438" spans="1:271" x14ac:dyDescent="0.25">
      <c r="A438" s="145" t="s">
        <v>236</v>
      </c>
      <c r="B438" s="8" t="s">
        <v>239</v>
      </c>
      <c r="C438" s="58"/>
      <c r="D438" s="58">
        <f>D439</f>
        <v>263685932</v>
      </c>
      <c r="E438" s="58">
        <f>C438+D438</f>
        <v>263685932</v>
      </c>
      <c r="F438" s="58"/>
      <c r="G438" s="58">
        <f>G439</f>
        <v>263685932</v>
      </c>
      <c r="H438" s="58">
        <f>F438+G438</f>
        <v>263685932</v>
      </c>
      <c r="I438" s="58"/>
      <c r="J438" s="58">
        <f>J439</f>
        <v>263685932</v>
      </c>
      <c r="K438" s="58">
        <f>I438+J438</f>
        <v>263685932</v>
      </c>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c r="IS438" s="2"/>
      <c r="IT438" s="2"/>
      <c r="IU438" s="2"/>
      <c r="IV438" s="2"/>
      <c r="IW438" s="2"/>
      <c r="IX438" s="2"/>
      <c r="IY438" s="2"/>
      <c r="IZ438" s="2"/>
      <c r="JA438" s="2"/>
      <c r="JB438" s="2"/>
      <c r="JC438" s="2"/>
      <c r="JD438" s="2"/>
      <c r="JE438" s="2"/>
      <c r="JF438" s="2"/>
      <c r="JG438" s="2"/>
      <c r="JH438" s="2"/>
      <c r="JI438" s="2"/>
      <c r="JJ438" s="2"/>
      <c r="JK438" s="2"/>
    </row>
    <row r="439" spans="1:271" x14ac:dyDescent="0.25">
      <c r="A439" s="15" t="s">
        <v>28</v>
      </c>
      <c r="B439" s="34"/>
      <c r="C439" s="58"/>
      <c r="D439" s="58">
        <v>263685932</v>
      </c>
      <c r="E439" s="58">
        <f>SUM(C439:D439)</f>
        <v>263685932</v>
      </c>
      <c r="F439" s="58"/>
      <c r="G439" s="58">
        <v>263685932</v>
      </c>
      <c r="H439" s="35">
        <f>SUM(F439:G439)</f>
        <v>263685932</v>
      </c>
      <c r="I439" s="58"/>
      <c r="J439" s="58">
        <v>263685932</v>
      </c>
      <c r="K439" s="35">
        <f>SUM(I439:J439)</f>
        <v>263685932</v>
      </c>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c r="IS439" s="2"/>
      <c r="IT439" s="2"/>
      <c r="IU439" s="2"/>
      <c r="IV439" s="2"/>
      <c r="IW439" s="2"/>
      <c r="IX439" s="2"/>
      <c r="IY439" s="2"/>
      <c r="IZ439" s="2"/>
      <c r="JA439" s="2"/>
      <c r="JB439" s="2"/>
      <c r="JC439" s="2"/>
      <c r="JD439" s="2"/>
      <c r="JE439" s="2"/>
      <c r="JF439" s="2"/>
      <c r="JG439" s="2"/>
      <c r="JH439" s="2"/>
      <c r="JI439" s="2"/>
      <c r="JJ439" s="2"/>
      <c r="JK439" s="2"/>
    </row>
    <row r="440" spans="1:271" x14ac:dyDescent="0.25">
      <c r="A440" s="72" t="s">
        <v>77</v>
      </c>
      <c r="B440" s="73" t="s">
        <v>78</v>
      </c>
      <c r="C440" s="74">
        <f t="shared" ref="C440:K440" si="191">C441+C447</f>
        <v>0</v>
      </c>
      <c r="D440" s="74">
        <f t="shared" si="191"/>
        <v>222955600</v>
      </c>
      <c r="E440" s="74">
        <f t="shared" si="191"/>
        <v>222955600</v>
      </c>
      <c r="F440" s="74">
        <f t="shared" si="191"/>
        <v>0</v>
      </c>
      <c r="G440" s="74">
        <f t="shared" si="191"/>
        <v>222955600</v>
      </c>
      <c r="H440" s="74">
        <f t="shared" si="191"/>
        <v>222955600</v>
      </c>
      <c r="I440" s="74">
        <f t="shared" si="191"/>
        <v>0</v>
      </c>
      <c r="J440" s="74">
        <f t="shared" si="191"/>
        <v>222955600</v>
      </c>
      <c r="K440" s="74">
        <f t="shared" si="191"/>
        <v>222955600</v>
      </c>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c r="IS440" s="2"/>
      <c r="IT440" s="2"/>
      <c r="IU440" s="2"/>
      <c r="IV440" s="2"/>
      <c r="IW440" s="2"/>
      <c r="IX440" s="2"/>
      <c r="IY440" s="2"/>
      <c r="IZ440" s="2"/>
      <c r="JA440" s="2"/>
      <c r="JB440" s="2"/>
      <c r="JC440" s="2"/>
      <c r="JD440" s="2"/>
      <c r="JE440" s="2"/>
      <c r="JF440" s="2"/>
      <c r="JG440" s="2"/>
      <c r="JH440" s="2"/>
      <c r="JI440" s="2"/>
      <c r="JJ440" s="2"/>
      <c r="JK440" s="2"/>
    </row>
    <row r="441" spans="1:271" ht="31.5" x14ac:dyDescent="0.25">
      <c r="A441" s="29" t="s">
        <v>148</v>
      </c>
      <c r="B441" s="8" t="s">
        <v>79</v>
      </c>
      <c r="C441" s="16">
        <f>C442+C443+C444+C445</f>
        <v>0</v>
      </c>
      <c r="D441" s="16">
        <f>D442+D443+D444+D445</f>
        <v>0</v>
      </c>
      <c r="E441" s="35">
        <f>C441+D441</f>
        <v>0</v>
      </c>
      <c r="F441" s="16">
        <f>F442+F443+F444+F445</f>
        <v>0</v>
      </c>
      <c r="G441" s="16">
        <f>G442+G443+G444+G445</f>
        <v>0</v>
      </c>
      <c r="H441" s="35">
        <f>F441+G441</f>
        <v>0</v>
      </c>
      <c r="I441" s="16">
        <f>I442+I443+I444+I445</f>
        <v>0</v>
      </c>
      <c r="J441" s="16">
        <f>J442+J443+J444+J445</f>
        <v>0</v>
      </c>
      <c r="K441" s="35">
        <f>I441+J441</f>
        <v>0</v>
      </c>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c r="IS441" s="2"/>
      <c r="IT441" s="2"/>
      <c r="IU441" s="2"/>
      <c r="IV441" s="2"/>
      <c r="IW441" s="2"/>
      <c r="IX441" s="2"/>
      <c r="IY441" s="2"/>
      <c r="IZ441" s="2"/>
      <c r="JA441" s="2"/>
      <c r="JB441" s="2"/>
      <c r="JC441" s="2"/>
      <c r="JD441" s="2"/>
      <c r="JE441" s="2"/>
      <c r="JF441" s="2"/>
      <c r="JG441" s="2"/>
      <c r="JH441" s="2"/>
      <c r="JI441" s="2"/>
      <c r="JJ441" s="2"/>
      <c r="JK441" s="2"/>
    </row>
    <row r="442" spans="1:271" ht="47.25" x14ac:dyDescent="0.25">
      <c r="A442" s="88" t="s">
        <v>240</v>
      </c>
      <c r="B442" s="31" t="s">
        <v>241</v>
      </c>
      <c r="C442" s="35"/>
      <c r="D442" s="35"/>
      <c r="E442" s="35">
        <f>C442+D442</f>
        <v>0</v>
      </c>
      <c r="F442" s="35"/>
      <c r="G442" s="35"/>
      <c r="H442" s="35">
        <f>F442+G442</f>
        <v>0</v>
      </c>
      <c r="I442" s="35">
        <f>I446</f>
        <v>0</v>
      </c>
      <c r="J442" s="35"/>
      <c r="K442" s="35">
        <f>I442+J442</f>
        <v>0</v>
      </c>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c r="IS442" s="2"/>
      <c r="IT442" s="2"/>
      <c r="IU442" s="2"/>
      <c r="IV442" s="2"/>
      <c r="IW442" s="2"/>
      <c r="IX442" s="2"/>
      <c r="IY442" s="2"/>
      <c r="IZ442" s="2"/>
      <c r="JA442" s="2"/>
      <c r="JB442" s="2"/>
      <c r="JC442" s="2"/>
      <c r="JD442" s="2"/>
      <c r="JE442" s="2"/>
      <c r="JF442" s="2"/>
      <c r="JG442" s="2"/>
      <c r="JH442" s="2"/>
      <c r="JI442" s="2"/>
      <c r="JJ442" s="2"/>
      <c r="JK442" s="2"/>
    </row>
    <row r="443" spans="1:271" ht="31.5" x14ac:dyDescent="0.25">
      <c r="A443" s="88" t="s">
        <v>242</v>
      </c>
      <c r="B443" s="31" t="s">
        <v>243</v>
      </c>
      <c r="C443" s="16"/>
      <c r="D443" s="16"/>
      <c r="E443" s="35">
        <f>SUM(C443:D443)</f>
        <v>0</v>
      </c>
      <c r="F443" s="16"/>
      <c r="G443" s="16"/>
      <c r="H443" s="35">
        <f>F443+G443</f>
        <v>0</v>
      </c>
      <c r="I443" s="16"/>
      <c r="J443" s="16">
        <f>J446</f>
        <v>0</v>
      </c>
      <c r="K443" s="35">
        <f>I443+J443</f>
        <v>0</v>
      </c>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c r="IU443" s="2"/>
      <c r="IV443" s="2"/>
      <c r="IW443" s="2"/>
      <c r="IX443" s="2"/>
      <c r="IY443" s="2"/>
      <c r="IZ443" s="2"/>
      <c r="JA443" s="2"/>
      <c r="JB443" s="2"/>
      <c r="JC443" s="2"/>
      <c r="JD443" s="2"/>
      <c r="JE443" s="2"/>
      <c r="JF443" s="2"/>
      <c r="JG443" s="2"/>
      <c r="JH443" s="2"/>
      <c r="JI443" s="2"/>
      <c r="JJ443" s="2"/>
      <c r="JK443" s="2"/>
    </row>
    <row r="444" spans="1:271" x14ac:dyDescent="0.25">
      <c r="A444" s="88" t="s">
        <v>244</v>
      </c>
      <c r="B444" s="31" t="s">
        <v>193</v>
      </c>
      <c r="C444" s="16"/>
      <c r="D444" s="16"/>
      <c r="E444" s="35"/>
      <c r="F444" s="16"/>
      <c r="G444" s="16"/>
      <c r="H444" s="35"/>
      <c r="I444" s="16"/>
      <c r="J444" s="16"/>
      <c r="K444" s="35"/>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c r="IS444" s="2"/>
      <c r="IT444" s="2"/>
      <c r="IU444" s="2"/>
      <c r="IV444" s="2"/>
      <c r="IW444" s="2"/>
      <c r="IX444" s="2"/>
      <c r="IY444" s="2"/>
      <c r="IZ444" s="2"/>
      <c r="JA444" s="2"/>
      <c r="JB444" s="2"/>
      <c r="JC444" s="2"/>
      <c r="JD444" s="2"/>
      <c r="JE444" s="2"/>
      <c r="JF444" s="2"/>
      <c r="JG444" s="2"/>
      <c r="JH444" s="2"/>
      <c r="JI444" s="2"/>
      <c r="JJ444" s="2"/>
      <c r="JK444" s="2"/>
    </row>
    <row r="445" spans="1:271" x14ac:dyDescent="0.25">
      <c r="A445" s="146" t="s">
        <v>245</v>
      </c>
      <c r="B445" s="31" t="s">
        <v>246</v>
      </c>
      <c r="C445" s="16"/>
      <c r="D445" s="16"/>
      <c r="E445" s="35"/>
      <c r="F445" s="16"/>
      <c r="G445" s="16"/>
      <c r="H445" s="35"/>
      <c r="I445" s="16"/>
      <c r="J445" s="16"/>
      <c r="K445" s="35"/>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c r="IS445" s="2"/>
      <c r="IT445" s="2"/>
      <c r="IU445" s="2"/>
      <c r="IV445" s="2"/>
      <c r="IW445" s="2"/>
      <c r="IX445" s="2"/>
      <c r="IY445" s="2"/>
      <c r="IZ445" s="2"/>
      <c r="JA445" s="2"/>
      <c r="JB445" s="2"/>
      <c r="JC445" s="2"/>
      <c r="JD445" s="2"/>
      <c r="JE445" s="2"/>
      <c r="JF445" s="2"/>
      <c r="JG445" s="2"/>
      <c r="JH445" s="2"/>
      <c r="JI445" s="2"/>
      <c r="JJ445" s="2"/>
      <c r="JK445" s="2"/>
    </row>
    <row r="446" spans="1:271" x14ac:dyDescent="0.25">
      <c r="A446" s="15" t="s">
        <v>28</v>
      </c>
      <c r="B446" s="31"/>
      <c r="C446" s="35"/>
      <c r="D446" s="35"/>
      <c r="E446" s="35">
        <f>SUM(C446:D446)</f>
        <v>0</v>
      </c>
      <c r="F446" s="35"/>
      <c r="G446" s="35"/>
      <c r="H446" s="35">
        <f>G446+F446</f>
        <v>0</v>
      </c>
      <c r="I446" s="35"/>
      <c r="J446" s="35"/>
      <c r="K446" s="35">
        <f>SUM(I446:J446)</f>
        <v>0</v>
      </c>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c r="IS446" s="2"/>
      <c r="IT446" s="2"/>
      <c r="IU446" s="2"/>
      <c r="IV446" s="2"/>
      <c r="IW446" s="2"/>
      <c r="IX446" s="2"/>
      <c r="IY446" s="2"/>
      <c r="IZ446" s="2"/>
      <c r="JA446" s="2"/>
      <c r="JB446" s="2"/>
      <c r="JC446" s="2"/>
      <c r="JD446" s="2"/>
      <c r="JE446" s="2"/>
      <c r="JF446" s="2"/>
      <c r="JG446" s="2"/>
      <c r="JH446" s="2"/>
      <c r="JI446" s="2"/>
      <c r="JJ446" s="2"/>
      <c r="JK446" s="2"/>
    </row>
    <row r="447" spans="1:271" ht="31.5" x14ac:dyDescent="0.25">
      <c r="A447" s="29" t="s">
        <v>80</v>
      </c>
      <c r="B447" s="8" t="s">
        <v>247</v>
      </c>
      <c r="C447" s="16">
        <f>C449</f>
        <v>0</v>
      </c>
      <c r="D447" s="16">
        <f>D449</f>
        <v>222955600</v>
      </c>
      <c r="E447" s="16">
        <f t="shared" ref="E447:K447" si="192">E449</f>
        <v>222955600</v>
      </c>
      <c r="F447" s="16">
        <f t="shared" si="192"/>
        <v>0</v>
      </c>
      <c r="G447" s="16">
        <f t="shared" si="192"/>
        <v>222955600</v>
      </c>
      <c r="H447" s="16">
        <f t="shared" si="192"/>
        <v>222955600</v>
      </c>
      <c r="I447" s="16">
        <f t="shared" si="192"/>
        <v>0</v>
      </c>
      <c r="J447" s="16">
        <f t="shared" si="192"/>
        <v>222955600</v>
      </c>
      <c r="K447" s="16">
        <f t="shared" si="192"/>
        <v>222955600</v>
      </c>
      <c r="L447" s="179"/>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c r="IS447" s="2"/>
      <c r="IT447" s="2"/>
      <c r="IU447" s="2"/>
      <c r="IV447" s="2"/>
      <c r="IW447" s="2"/>
      <c r="IX447" s="2"/>
      <c r="IY447" s="2"/>
      <c r="IZ447" s="2"/>
      <c r="JA447" s="2"/>
      <c r="JB447" s="2"/>
      <c r="JC447" s="2"/>
      <c r="JD447" s="2"/>
      <c r="JE447" s="2"/>
      <c r="JF447" s="2"/>
      <c r="JG447" s="2"/>
      <c r="JH447" s="2"/>
      <c r="JI447" s="2"/>
      <c r="JJ447" s="2"/>
      <c r="JK447" s="2"/>
    </row>
    <row r="448" spans="1:271" x14ac:dyDescent="0.25">
      <c r="A448" s="145" t="s">
        <v>236</v>
      </c>
      <c r="B448" s="8" t="s">
        <v>248</v>
      </c>
      <c r="C448" s="16"/>
      <c r="D448" s="35">
        <f>D449</f>
        <v>222955600</v>
      </c>
      <c r="E448" s="35">
        <f>SUM(C448:D448)</f>
        <v>222955600</v>
      </c>
      <c r="F448" s="35"/>
      <c r="G448" s="35">
        <f>G449</f>
        <v>222955600</v>
      </c>
      <c r="H448" s="35">
        <f>SUM(F448:G448)</f>
        <v>222955600</v>
      </c>
      <c r="I448" s="35"/>
      <c r="J448" s="35">
        <f>J449</f>
        <v>222955600</v>
      </c>
      <c r="K448" s="35">
        <f>SUM(I448:J448)</f>
        <v>222955600</v>
      </c>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c r="IS448" s="2"/>
      <c r="IT448" s="2"/>
      <c r="IU448" s="2"/>
      <c r="IV448" s="2"/>
      <c r="IW448" s="2"/>
      <c r="IX448" s="2"/>
      <c r="IY448" s="2"/>
      <c r="IZ448" s="2"/>
      <c r="JA448" s="2"/>
      <c r="JB448" s="2"/>
      <c r="JC448" s="2"/>
      <c r="JD448" s="2"/>
      <c r="JE448" s="2"/>
      <c r="JF448" s="2"/>
      <c r="JG448" s="2"/>
      <c r="JH448" s="2"/>
      <c r="JI448" s="2"/>
      <c r="JJ448" s="2"/>
      <c r="JK448" s="2"/>
    </row>
    <row r="449" spans="1:271" x14ac:dyDescent="0.25">
      <c r="A449" s="15" t="s">
        <v>28</v>
      </c>
      <c r="B449" s="8"/>
      <c r="C449" s="16"/>
      <c r="D449" s="35">
        <f>404700+10436000+212114900</f>
        <v>222955600</v>
      </c>
      <c r="E449" s="35">
        <f>SUM(C449:D449)</f>
        <v>222955600</v>
      </c>
      <c r="F449" s="35"/>
      <c r="G449" s="35">
        <f>10436000+212114900+404700</f>
        <v>222955600</v>
      </c>
      <c r="H449" s="35">
        <f>G449+F449</f>
        <v>222955600</v>
      </c>
      <c r="I449" s="35"/>
      <c r="J449" s="35">
        <f>10436000+212114900+404700</f>
        <v>222955600</v>
      </c>
      <c r="K449" s="35">
        <f>SUM(I449:J449)</f>
        <v>222955600</v>
      </c>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c r="IS449" s="2"/>
      <c r="IT449" s="2"/>
      <c r="IU449" s="2"/>
      <c r="IV449" s="2"/>
      <c r="IW449" s="2"/>
      <c r="IX449" s="2"/>
      <c r="IY449" s="2"/>
      <c r="IZ449" s="2"/>
      <c r="JA449" s="2"/>
      <c r="JB449" s="2"/>
      <c r="JC449" s="2"/>
      <c r="JD449" s="2"/>
      <c r="JE449" s="2"/>
      <c r="JF449" s="2"/>
      <c r="JG449" s="2"/>
      <c r="JH449" s="2"/>
      <c r="JI449" s="2"/>
      <c r="JJ449" s="2"/>
      <c r="JK449" s="2"/>
    </row>
    <row r="450" spans="1:271" x14ac:dyDescent="0.25">
      <c r="A450" s="72" t="s">
        <v>224</v>
      </c>
      <c r="B450" s="73" t="s">
        <v>225</v>
      </c>
      <c r="C450" s="74">
        <f>C451</f>
        <v>0</v>
      </c>
      <c r="D450" s="74">
        <f>D453</f>
        <v>1987600</v>
      </c>
      <c r="E450" s="74">
        <f>E453</f>
        <v>1987600</v>
      </c>
      <c r="F450" s="74">
        <f t="shared" ref="F450:K450" si="193">F453</f>
        <v>0</v>
      </c>
      <c r="G450" s="74">
        <f t="shared" si="193"/>
        <v>1987600</v>
      </c>
      <c r="H450" s="74">
        <f t="shared" si="193"/>
        <v>1987600</v>
      </c>
      <c r="I450" s="74">
        <f t="shared" si="193"/>
        <v>0</v>
      </c>
      <c r="J450" s="74">
        <f t="shared" si="193"/>
        <v>1987600</v>
      </c>
      <c r="K450" s="74">
        <f t="shared" si="193"/>
        <v>1987600</v>
      </c>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c r="IS450" s="2"/>
      <c r="IT450" s="2"/>
      <c r="IU450" s="2"/>
      <c r="IV450" s="2"/>
      <c r="IW450" s="2"/>
      <c r="IX450" s="2"/>
      <c r="IY450" s="2"/>
      <c r="IZ450" s="2"/>
      <c r="JA450" s="2"/>
      <c r="JB450" s="2"/>
      <c r="JC450" s="2"/>
      <c r="JD450" s="2"/>
      <c r="JE450" s="2"/>
      <c r="JF450" s="2"/>
      <c r="JG450" s="2"/>
      <c r="JH450" s="2"/>
      <c r="JI450" s="2"/>
      <c r="JJ450" s="2"/>
      <c r="JK450" s="2"/>
    </row>
    <row r="451" spans="1:271" ht="31.5" x14ac:dyDescent="0.25">
      <c r="A451" s="29" t="s">
        <v>226</v>
      </c>
      <c r="B451" s="48" t="s">
        <v>227</v>
      </c>
      <c r="C451" s="16">
        <f t="shared" ref="C451:K451" si="194">C453</f>
        <v>0</v>
      </c>
      <c r="D451" s="16">
        <f t="shared" si="194"/>
        <v>1987600</v>
      </c>
      <c r="E451" s="16">
        <f t="shared" si="194"/>
        <v>1987600</v>
      </c>
      <c r="F451" s="16">
        <f t="shared" si="194"/>
        <v>0</v>
      </c>
      <c r="G451" s="16">
        <f t="shared" si="194"/>
        <v>1987600</v>
      </c>
      <c r="H451" s="16">
        <f t="shared" si="194"/>
        <v>1987600</v>
      </c>
      <c r="I451" s="16">
        <f t="shared" si="194"/>
        <v>0</v>
      </c>
      <c r="J451" s="16">
        <f t="shared" si="194"/>
        <v>1987600</v>
      </c>
      <c r="K451" s="16">
        <f t="shared" si="194"/>
        <v>1987600</v>
      </c>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c r="IS451" s="2"/>
      <c r="IT451" s="2"/>
      <c r="IU451" s="2"/>
      <c r="IV451" s="2"/>
      <c r="IW451" s="2"/>
      <c r="IX451" s="2"/>
      <c r="IY451" s="2"/>
      <c r="IZ451" s="2"/>
      <c r="JA451" s="2"/>
      <c r="JB451" s="2"/>
      <c r="JC451" s="2"/>
      <c r="JD451" s="2"/>
      <c r="JE451" s="2"/>
      <c r="JF451" s="2"/>
      <c r="JG451" s="2"/>
      <c r="JH451" s="2"/>
      <c r="JI451" s="2"/>
      <c r="JJ451" s="2"/>
      <c r="JK451" s="2"/>
    </row>
    <row r="452" spans="1:271" x14ac:dyDescent="0.25">
      <c r="A452" s="145" t="s">
        <v>236</v>
      </c>
      <c r="B452" s="48" t="s">
        <v>249</v>
      </c>
      <c r="C452" s="16"/>
      <c r="D452" s="35">
        <f>D453</f>
        <v>1987600</v>
      </c>
      <c r="E452" s="35">
        <f>SUM(C452:D452)</f>
        <v>1987600</v>
      </c>
      <c r="F452" s="16"/>
      <c r="G452" s="35">
        <f>G453</f>
        <v>1987600</v>
      </c>
      <c r="H452" s="35">
        <f>SUM(F452:G452)</f>
        <v>1987600</v>
      </c>
      <c r="I452" s="16"/>
      <c r="J452" s="35">
        <f>J453</f>
        <v>1987600</v>
      </c>
      <c r="K452" s="35">
        <f>SUM(I452:J452)</f>
        <v>1987600</v>
      </c>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c r="IS452" s="2"/>
      <c r="IT452" s="2"/>
      <c r="IU452" s="2"/>
      <c r="IV452" s="2"/>
      <c r="IW452" s="2"/>
      <c r="IX452" s="2"/>
      <c r="IY452" s="2"/>
      <c r="IZ452" s="2"/>
      <c r="JA452" s="2"/>
      <c r="JB452" s="2"/>
      <c r="JC452" s="2"/>
      <c r="JD452" s="2"/>
      <c r="JE452" s="2"/>
      <c r="JF452" s="2"/>
      <c r="JG452" s="2"/>
      <c r="JH452" s="2"/>
      <c r="JI452" s="2"/>
      <c r="JJ452" s="2"/>
      <c r="JK452" s="2"/>
    </row>
    <row r="453" spans="1:271" x14ac:dyDescent="0.25">
      <c r="A453" s="15" t="s">
        <v>28</v>
      </c>
      <c r="B453" s="48"/>
      <c r="C453" s="16"/>
      <c r="D453" s="35">
        <v>1987600</v>
      </c>
      <c r="E453" s="35">
        <f>SUM(C453:D453)</f>
        <v>1987600</v>
      </c>
      <c r="F453" s="16"/>
      <c r="G453" s="35">
        <v>1987600</v>
      </c>
      <c r="H453" s="35">
        <f>SUM(F453:G453)</f>
        <v>1987600</v>
      </c>
      <c r="I453" s="16"/>
      <c r="J453" s="35">
        <v>1987600</v>
      </c>
      <c r="K453" s="35">
        <f>SUM(I453:J453)</f>
        <v>1987600</v>
      </c>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c r="IS453" s="2"/>
      <c r="IT453" s="2"/>
      <c r="IU453" s="2"/>
      <c r="IV453" s="2"/>
      <c r="IW453" s="2"/>
      <c r="IX453" s="2"/>
      <c r="IY453" s="2"/>
      <c r="IZ453" s="2"/>
      <c r="JA453" s="2"/>
      <c r="JB453" s="2"/>
      <c r="JC453" s="2"/>
      <c r="JD453" s="2"/>
      <c r="JE453" s="2"/>
      <c r="JF453" s="2"/>
      <c r="JG453" s="2"/>
      <c r="JH453" s="2"/>
      <c r="JI453" s="2"/>
      <c r="JJ453" s="2"/>
      <c r="JK453" s="2"/>
    </row>
    <row r="454" spans="1:271" s="91" customFormat="1" ht="31.5" x14ac:dyDescent="0.25">
      <c r="A454" s="5" t="s">
        <v>217</v>
      </c>
      <c r="B454" s="6" t="s">
        <v>328</v>
      </c>
      <c r="C454" s="53">
        <f>C455+C461</f>
        <v>0</v>
      </c>
      <c r="D454" s="53">
        <f>D455+D461</f>
        <v>69386800</v>
      </c>
      <c r="E454" s="53">
        <f>E455+E461</f>
        <v>69386800</v>
      </c>
      <c r="F454" s="53">
        <f t="shared" ref="F454:K454" si="195">F455+F461</f>
        <v>0</v>
      </c>
      <c r="G454" s="53">
        <f t="shared" si="195"/>
        <v>72145500</v>
      </c>
      <c r="H454" s="53">
        <f t="shared" si="195"/>
        <v>72145500</v>
      </c>
      <c r="I454" s="53">
        <f t="shared" si="195"/>
        <v>0</v>
      </c>
      <c r="J454" s="53">
        <f t="shared" si="195"/>
        <v>84515500</v>
      </c>
      <c r="K454" s="53">
        <f t="shared" si="195"/>
        <v>84515500</v>
      </c>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c r="BB454" s="90"/>
      <c r="BC454" s="90"/>
      <c r="BD454" s="90"/>
      <c r="BE454" s="90"/>
      <c r="BF454" s="90"/>
      <c r="BG454" s="90"/>
      <c r="BH454" s="90"/>
      <c r="BI454" s="90"/>
      <c r="BJ454" s="90"/>
      <c r="BK454" s="90"/>
      <c r="BL454" s="90"/>
      <c r="BM454" s="90"/>
      <c r="BN454" s="90"/>
      <c r="BO454" s="90"/>
      <c r="BP454" s="90"/>
      <c r="BQ454" s="90"/>
      <c r="BR454" s="90"/>
      <c r="BS454" s="90"/>
      <c r="BT454" s="90"/>
      <c r="BU454" s="90"/>
      <c r="BV454" s="90"/>
      <c r="BW454" s="90"/>
      <c r="BX454" s="90"/>
      <c r="BY454" s="90"/>
      <c r="BZ454" s="90"/>
      <c r="CA454" s="90"/>
      <c r="CB454" s="90"/>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c r="IW454" s="90"/>
      <c r="IX454" s="90"/>
      <c r="IY454" s="90"/>
      <c r="IZ454" s="90"/>
      <c r="JA454" s="90"/>
      <c r="JB454" s="90"/>
      <c r="JC454" s="90"/>
      <c r="JD454" s="90"/>
      <c r="JE454" s="90"/>
      <c r="JF454" s="90"/>
      <c r="JG454" s="90"/>
      <c r="JH454" s="90"/>
      <c r="JI454" s="90"/>
      <c r="JJ454" s="90"/>
      <c r="JK454" s="90"/>
    </row>
    <row r="455" spans="1:271" s="91" customFormat="1" x14ac:dyDescent="0.25">
      <c r="A455" s="72" t="s">
        <v>149</v>
      </c>
      <c r="B455" s="73" t="s">
        <v>329</v>
      </c>
      <c r="C455" s="74">
        <f>C456</f>
        <v>0</v>
      </c>
      <c r="D455" s="74">
        <f t="shared" ref="D455:K455" si="196">D456</f>
        <v>67767800</v>
      </c>
      <c r="E455" s="74">
        <f t="shared" si="196"/>
        <v>67767800</v>
      </c>
      <c r="F455" s="74">
        <f t="shared" si="196"/>
        <v>0</v>
      </c>
      <c r="G455" s="74">
        <f t="shared" si="196"/>
        <v>67145500</v>
      </c>
      <c r="H455" s="74">
        <f t="shared" si="196"/>
        <v>67145500</v>
      </c>
      <c r="I455" s="74">
        <f t="shared" si="196"/>
        <v>0</v>
      </c>
      <c r="J455" s="74">
        <f t="shared" si="196"/>
        <v>64515500</v>
      </c>
      <c r="K455" s="74">
        <f t="shared" si="196"/>
        <v>64515500</v>
      </c>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c r="BB455" s="90"/>
      <c r="BC455" s="90"/>
      <c r="BD455" s="90"/>
      <c r="BE455" s="90"/>
      <c r="BF455" s="90"/>
      <c r="BG455" s="90"/>
      <c r="BH455" s="90"/>
      <c r="BI455" s="90"/>
      <c r="BJ455" s="90"/>
      <c r="BK455" s="90"/>
      <c r="BL455" s="90"/>
      <c r="BM455" s="90"/>
      <c r="BN455" s="90"/>
      <c r="BO455" s="90"/>
      <c r="BP455" s="90"/>
      <c r="BQ455" s="90"/>
      <c r="BR455" s="90"/>
      <c r="BS455" s="90"/>
      <c r="BT455" s="90"/>
      <c r="BU455" s="90"/>
      <c r="BV455" s="90"/>
      <c r="BW455" s="90"/>
      <c r="BX455" s="90"/>
      <c r="BY455" s="90"/>
      <c r="BZ455" s="90"/>
      <c r="CA455" s="90"/>
      <c r="CB455" s="90"/>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c r="IW455" s="90"/>
      <c r="IX455" s="90"/>
      <c r="IY455" s="90"/>
      <c r="IZ455" s="90"/>
      <c r="JA455" s="90"/>
      <c r="JB455" s="90"/>
      <c r="JC455" s="90"/>
      <c r="JD455" s="90"/>
      <c r="JE455" s="90"/>
      <c r="JF455" s="90"/>
      <c r="JG455" s="90"/>
      <c r="JH455" s="90"/>
      <c r="JI455" s="90"/>
      <c r="JJ455" s="90"/>
      <c r="JK455" s="90"/>
    </row>
    <row r="456" spans="1:271" s="91" customFormat="1" x14ac:dyDescent="0.25">
      <c r="A456" s="29" t="s">
        <v>221</v>
      </c>
      <c r="B456" s="8" t="s">
        <v>330</v>
      </c>
      <c r="C456" s="16">
        <f>C460</f>
        <v>0</v>
      </c>
      <c r="D456" s="16">
        <f>D457+D459</f>
        <v>67767800</v>
      </c>
      <c r="E456" s="16">
        <f>C456+D456</f>
        <v>67767800</v>
      </c>
      <c r="F456" s="16">
        <f>F460</f>
        <v>0</v>
      </c>
      <c r="G456" s="16">
        <f>G457+G459</f>
        <v>67145500</v>
      </c>
      <c r="H456" s="16">
        <f>F456+G456</f>
        <v>67145500</v>
      </c>
      <c r="I456" s="16">
        <f>I460</f>
        <v>0</v>
      </c>
      <c r="J456" s="16">
        <f>J457+J459</f>
        <v>64515500</v>
      </c>
      <c r="K456" s="16">
        <f>I456+J456</f>
        <v>64515500</v>
      </c>
      <c r="L456" s="90"/>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c r="BB456" s="90"/>
      <c r="BC456" s="90"/>
      <c r="BD456" s="90"/>
      <c r="BE456" s="90"/>
      <c r="BF456" s="90"/>
      <c r="BG456" s="90"/>
      <c r="BH456" s="90"/>
      <c r="BI456" s="90"/>
      <c r="BJ456" s="90"/>
      <c r="BK456" s="90"/>
      <c r="BL456" s="90"/>
      <c r="BM456" s="90"/>
      <c r="BN456" s="90"/>
      <c r="BO456" s="90"/>
      <c r="BP456" s="90"/>
      <c r="BQ456" s="90"/>
      <c r="BR456" s="90"/>
      <c r="BS456" s="90"/>
      <c r="BT456" s="90"/>
      <c r="BU456" s="90"/>
      <c r="BV456" s="90"/>
      <c r="BW456" s="90"/>
      <c r="BX456" s="90"/>
      <c r="BY456" s="90"/>
      <c r="BZ456" s="90"/>
      <c r="CA456" s="90"/>
      <c r="CB456" s="90"/>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c r="IW456" s="90"/>
      <c r="IX456" s="90"/>
      <c r="IY456" s="90"/>
      <c r="IZ456" s="90"/>
      <c r="JA456" s="90"/>
      <c r="JB456" s="90"/>
      <c r="JC456" s="90"/>
      <c r="JD456" s="90"/>
      <c r="JE456" s="90"/>
      <c r="JF456" s="90"/>
      <c r="JG456" s="90"/>
      <c r="JH456" s="90"/>
      <c r="JI456" s="90"/>
      <c r="JJ456" s="90"/>
      <c r="JK456" s="90"/>
    </row>
    <row r="457" spans="1:271" s="91" customFormat="1" x14ac:dyDescent="0.25">
      <c r="A457" s="29" t="s">
        <v>94</v>
      </c>
      <c r="B457" s="8" t="s">
        <v>331</v>
      </c>
      <c r="C457" s="16"/>
      <c r="D457" s="16">
        <f>D458</f>
        <v>59905900</v>
      </c>
      <c r="E457" s="16">
        <f>C457+D457</f>
        <v>59905900</v>
      </c>
      <c r="F457" s="16"/>
      <c r="G457" s="16">
        <f>G458</f>
        <v>59133600</v>
      </c>
      <c r="H457" s="16">
        <f>F457+G457</f>
        <v>59133600</v>
      </c>
      <c r="I457" s="16"/>
      <c r="J457" s="16">
        <f>J458</f>
        <v>60003600</v>
      </c>
      <c r="K457" s="16">
        <f>I457+J457</f>
        <v>60003600</v>
      </c>
      <c r="L457" s="90"/>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c r="BB457" s="90"/>
      <c r="BC457" s="90"/>
      <c r="BD457" s="90"/>
      <c r="BE457" s="90"/>
      <c r="BF457" s="90"/>
      <c r="BG457" s="90"/>
      <c r="BH457" s="90"/>
      <c r="BI457" s="90"/>
      <c r="BJ457" s="90"/>
      <c r="BK457" s="90"/>
      <c r="BL457" s="90"/>
      <c r="BM457" s="90"/>
      <c r="BN457" s="90"/>
      <c r="BO457" s="90"/>
      <c r="BP457" s="90"/>
      <c r="BQ457" s="90"/>
      <c r="BR457" s="90"/>
      <c r="BS457" s="90"/>
      <c r="BT457" s="90"/>
      <c r="BU457" s="90"/>
      <c r="BV457" s="90"/>
      <c r="BW457" s="90"/>
      <c r="BX457" s="90"/>
      <c r="BY457" s="90"/>
      <c r="BZ457" s="90"/>
      <c r="CA457" s="90"/>
      <c r="CB457" s="90"/>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c r="IW457" s="90"/>
      <c r="IX457" s="90"/>
      <c r="IY457" s="90"/>
      <c r="IZ457" s="90"/>
      <c r="JA457" s="90"/>
      <c r="JB457" s="90"/>
      <c r="JC457" s="90"/>
      <c r="JD457" s="90"/>
      <c r="JE457" s="90"/>
      <c r="JF457" s="90"/>
      <c r="JG457" s="90"/>
      <c r="JH457" s="90"/>
      <c r="JI457" s="90"/>
      <c r="JJ457" s="90"/>
      <c r="JK457" s="90"/>
    </row>
    <row r="458" spans="1:271" s="91" customFormat="1" x14ac:dyDescent="0.25">
      <c r="A458" s="15" t="s">
        <v>110</v>
      </c>
      <c r="B458" s="8"/>
      <c r="C458" s="16"/>
      <c r="D458" s="21">
        <f>59298600+607300</f>
        <v>59905900</v>
      </c>
      <c r="E458" s="21">
        <f>C458+D458</f>
        <v>59905900</v>
      </c>
      <c r="F458" s="21"/>
      <c r="G458" s="21">
        <f>58526300+607300</f>
        <v>59133600</v>
      </c>
      <c r="H458" s="21">
        <f>F458+G458</f>
        <v>59133600</v>
      </c>
      <c r="I458" s="21"/>
      <c r="J458" s="21">
        <f>59396300+607300</f>
        <v>60003600</v>
      </c>
      <c r="K458" s="21">
        <f>I458+J458</f>
        <v>60003600</v>
      </c>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c r="BB458" s="90"/>
      <c r="BC458" s="90"/>
      <c r="BD458" s="90"/>
      <c r="BE458" s="90"/>
      <c r="BF458" s="90"/>
      <c r="BG458" s="90"/>
      <c r="BH458" s="90"/>
      <c r="BI458" s="90"/>
      <c r="BJ458" s="90"/>
      <c r="BK458" s="90"/>
      <c r="BL458" s="90"/>
      <c r="BM458" s="90"/>
      <c r="BN458" s="90"/>
      <c r="BO458" s="90"/>
      <c r="BP458" s="90"/>
      <c r="BQ458" s="90"/>
      <c r="BR458" s="90"/>
      <c r="BS458" s="90"/>
      <c r="BT458" s="90"/>
      <c r="BU458" s="90"/>
      <c r="BV458" s="90"/>
      <c r="BW458" s="90"/>
      <c r="BX458" s="90"/>
      <c r="BY458" s="90"/>
      <c r="BZ458" s="90"/>
      <c r="CA458" s="90"/>
      <c r="CB458" s="90"/>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c r="IW458" s="90"/>
      <c r="IX458" s="90"/>
      <c r="IY458" s="90"/>
      <c r="IZ458" s="90"/>
      <c r="JA458" s="90"/>
      <c r="JB458" s="90"/>
      <c r="JC458" s="90"/>
      <c r="JD458" s="90"/>
      <c r="JE458" s="90"/>
      <c r="JF458" s="90"/>
      <c r="JG458" s="90"/>
      <c r="JH458" s="90"/>
      <c r="JI458" s="90"/>
      <c r="JJ458" s="90"/>
      <c r="JK458" s="90"/>
    </row>
    <row r="459" spans="1:271" s="91" customFormat="1" x14ac:dyDescent="0.25">
      <c r="A459" s="29" t="s">
        <v>121</v>
      </c>
      <c r="B459" s="8" t="s">
        <v>332</v>
      </c>
      <c r="C459" s="16"/>
      <c r="D459" s="16">
        <f>D460</f>
        <v>7861900</v>
      </c>
      <c r="E459" s="16">
        <f>C459+D459</f>
        <v>7861900</v>
      </c>
      <c r="F459" s="16"/>
      <c r="G459" s="16">
        <f>G460</f>
        <v>8011900</v>
      </c>
      <c r="H459" s="16">
        <f>F459+G459</f>
        <v>8011900</v>
      </c>
      <c r="I459" s="16"/>
      <c r="J459" s="16">
        <f>J460</f>
        <v>4511900</v>
      </c>
      <c r="K459" s="16">
        <f>I459+J459</f>
        <v>4511900</v>
      </c>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c r="BB459" s="90"/>
      <c r="BC459" s="90"/>
      <c r="BD459" s="90"/>
      <c r="BE459" s="90"/>
      <c r="BF459" s="90"/>
      <c r="BG459" s="90"/>
      <c r="BH459" s="90"/>
      <c r="BI459" s="90"/>
      <c r="BJ459" s="90"/>
      <c r="BK459" s="90"/>
      <c r="BL459" s="90"/>
      <c r="BM459" s="90"/>
      <c r="BN459" s="90"/>
      <c r="BO459" s="90"/>
      <c r="BP459" s="90"/>
      <c r="BQ459" s="90"/>
      <c r="BR459" s="90"/>
      <c r="BS459" s="90"/>
      <c r="BT459" s="90"/>
      <c r="BU459" s="90"/>
      <c r="BV459" s="90"/>
      <c r="BW459" s="90"/>
      <c r="BX459" s="90"/>
      <c r="BY459" s="90"/>
      <c r="BZ459" s="90"/>
      <c r="CA459" s="90"/>
      <c r="CB459" s="90"/>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c r="IW459" s="90"/>
      <c r="IX459" s="90"/>
      <c r="IY459" s="90"/>
      <c r="IZ459" s="90"/>
      <c r="JA459" s="90"/>
      <c r="JB459" s="90"/>
      <c r="JC459" s="90"/>
      <c r="JD459" s="90"/>
      <c r="JE459" s="90"/>
      <c r="JF459" s="90"/>
      <c r="JG459" s="90"/>
      <c r="JH459" s="90"/>
      <c r="JI459" s="90"/>
      <c r="JJ459" s="90"/>
      <c r="JK459" s="90"/>
    </row>
    <row r="460" spans="1:271" s="97" customFormat="1" ht="18" customHeight="1" x14ac:dyDescent="0.2">
      <c r="A460" s="15" t="s">
        <v>110</v>
      </c>
      <c r="B460" s="8"/>
      <c r="C460" s="58"/>
      <c r="D460" s="58">
        <v>7861900</v>
      </c>
      <c r="E460" s="58">
        <f>SUM(C460:D460)</f>
        <v>7861900</v>
      </c>
      <c r="F460" s="58"/>
      <c r="G460" s="58">
        <v>8011900</v>
      </c>
      <c r="H460" s="58">
        <f>SUM(F460:G460)</f>
        <v>8011900</v>
      </c>
      <c r="I460" s="58"/>
      <c r="J460" s="58">
        <v>4511900</v>
      </c>
      <c r="K460" s="58">
        <f>SUM(I460:J460)</f>
        <v>4511900</v>
      </c>
      <c r="L460" s="96"/>
      <c r="M460" s="96"/>
      <c r="N460" s="96"/>
      <c r="O460" s="96"/>
      <c r="P460" s="96"/>
      <c r="Q460" s="96"/>
      <c r="R460" s="96"/>
      <c r="S460" s="96"/>
      <c r="T460" s="96"/>
      <c r="U460" s="96"/>
      <c r="V460" s="96"/>
      <c r="W460" s="96"/>
      <c r="X460" s="96"/>
      <c r="Y460" s="96"/>
      <c r="Z460" s="96"/>
      <c r="AA460" s="96"/>
      <c r="AB460" s="96"/>
      <c r="AC460" s="96"/>
      <c r="AD460" s="96"/>
      <c r="AE460" s="96"/>
      <c r="AF460" s="96"/>
      <c r="AG460" s="96"/>
      <c r="AH460" s="96"/>
      <c r="AI460" s="96"/>
      <c r="AJ460" s="96"/>
      <c r="AK460" s="96"/>
      <c r="AL460" s="96"/>
      <c r="AM460" s="96"/>
      <c r="AN460" s="96"/>
      <c r="AO460" s="96"/>
      <c r="AP460" s="96"/>
      <c r="AQ460" s="96"/>
      <c r="AR460" s="96"/>
      <c r="AS460" s="96"/>
      <c r="AT460" s="96"/>
      <c r="AU460" s="96"/>
      <c r="AV460" s="96"/>
      <c r="AW460" s="96"/>
      <c r="AX460" s="96"/>
      <c r="AY460" s="96"/>
      <c r="AZ460" s="96"/>
      <c r="BA460" s="96"/>
      <c r="BB460" s="96"/>
      <c r="BC460" s="96"/>
      <c r="BD460" s="96"/>
      <c r="BE460" s="96"/>
      <c r="BF460" s="96"/>
      <c r="BG460" s="96"/>
      <c r="BH460" s="96"/>
      <c r="BI460" s="96"/>
      <c r="BJ460" s="96"/>
      <c r="BK460" s="96"/>
      <c r="BL460" s="96"/>
      <c r="BM460" s="96"/>
      <c r="BN460" s="96"/>
      <c r="BO460" s="96"/>
      <c r="BP460" s="96"/>
      <c r="BQ460" s="96"/>
      <c r="BR460" s="96"/>
      <c r="BS460" s="96"/>
      <c r="BT460" s="96"/>
      <c r="BU460" s="96"/>
      <c r="BV460" s="96"/>
      <c r="BW460" s="96"/>
      <c r="BX460" s="96"/>
      <c r="BY460" s="96"/>
      <c r="BZ460" s="96"/>
      <c r="CA460" s="96"/>
      <c r="CB460" s="96"/>
      <c r="CC460" s="96"/>
      <c r="CD460" s="96"/>
      <c r="CE460" s="96"/>
      <c r="CF460" s="96"/>
      <c r="CG460" s="96"/>
      <c r="CH460" s="96"/>
      <c r="CI460" s="96"/>
      <c r="CJ460" s="96"/>
      <c r="CK460" s="96"/>
      <c r="CL460" s="96"/>
      <c r="CM460" s="96"/>
      <c r="CN460" s="96"/>
      <c r="CO460" s="96"/>
      <c r="CP460" s="96"/>
      <c r="CQ460" s="96"/>
      <c r="CR460" s="96"/>
      <c r="CS460" s="96"/>
      <c r="CT460" s="96"/>
      <c r="CU460" s="96"/>
      <c r="CV460" s="96"/>
      <c r="CW460" s="96"/>
      <c r="CX460" s="96"/>
      <c r="CY460" s="96"/>
      <c r="CZ460" s="96"/>
      <c r="DA460" s="96"/>
      <c r="DB460" s="96"/>
      <c r="DC460" s="96"/>
      <c r="DD460" s="96"/>
      <c r="DE460" s="96"/>
      <c r="DF460" s="96"/>
      <c r="DG460" s="96"/>
      <c r="DH460" s="96"/>
      <c r="DI460" s="96"/>
      <c r="DJ460" s="96"/>
      <c r="DK460" s="96"/>
      <c r="DL460" s="96"/>
      <c r="DM460" s="96"/>
      <c r="DN460" s="96"/>
      <c r="DO460" s="96"/>
      <c r="DP460" s="96"/>
      <c r="DQ460" s="96"/>
      <c r="DR460" s="96"/>
      <c r="DS460" s="96"/>
      <c r="DT460" s="96"/>
      <c r="DU460" s="96"/>
      <c r="DV460" s="96"/>
      <c r="DW460" s="96"/>
      <c r="DX460" s="96"/>
      <c r="DY460" s="96"/>
      <c r="DZ460" s="96"/>
      <c r="EA460" s="96"/>
      <c r="EB460" s="96"/>
      <c r="EC460" s="96"/>
      <c r="ED460" s="96"/>
      <c r="EE460" s="96"/>
      <c r="EF460" s="96"/>
      <c r="EG460" s="96"/>
      <c r="EH460" s="96"/>
      <c r="EI460" s="96"/>
      <c r="EJ460" s="96"/>
      <c r="EK460" s="96"/>
      <c r="EL460" s="96"/>
      <c r="EM460" s="96"/>
      <c r="EN460" s="96"/>
      <c r="EO460" s="96"/>
      <c r="EP460" s="96"/>
      <c r="EQ460" s="96"/>
      <c r="ER460" s="96"/>
      <c r="ES460" s="96"/>
      <c r="ET460" s="96"/>
      <c r="EU460" s="96"/>
      <c r="EV460" s="96"/>
      <c r="EW460" s="96"/>
      <c r="EX460" s="96"/>
      <c r="EY460" s="96"/>
      <c r="EZ460" s="96"/>
      <c r="FA460" s="96"/>
      <c r="FB460" s="96"/>
      <c r="FC460" s="96"/>
      <c r="FD460" s="96"/>
      <c r="FE460" s="96"/>
      <c r="FF460" s="96"/>
      <c r="FG460" s="96"/>
      <c r="FH460" s="96"/>
      <c r="FI460" s="96"/>
      <c r="FJ460" s="96"/>
      <c r="FK460" s="96"/>
      <c r="FL460" s="96"/>
      <c r="FM460" s="96"/>
      <c r="FN460" s="96"/>
      <c r="FO460" s="96"/>
      <c r="FP460" s="96"/>
      <c r="FQ460" s="96"/>
      <c r="FR460" s="96"/>
      <c r="FS460" s="96"/>
      <c r="FT460" s="96"/>
      <c r="FU460" s="96"/>
      <c r="FV460" s="96"/>
      <c r="FW460" s="96"/>
      <c r="FX460" s="96"/>
      <c r="FY460" s="96"/>
      <c r="FZ460" s="96"/>
      <c r="GA460" s="96"/>
      <c r="GB460" s="96"/>
      <c r="GC460" s="96"/>
      <c r="GD460" s="96"/>
      <c r="GE460" s="96"/>
      <c r="GF460" s="96"/>
      <c r="GG460" s="96"/>
      <c r="GH460" s="96"/>
      <c r="GI460" s="96"/>
      <c r="GJ460" s="96"/>
      <c r="GK460" s="96"/>
      <c r="GL460" s="96"/>
      <c r="GM460" s="96"/>
      <c r="GN460" s="96"/>
      <c r="GO460" s="96"/>
      <c r="GP460" s="96"/>
      <c r="GQ460" s="96"/>
      <c r="GR460" s="96"/>
      <c r="GS460" s="96"/>
      <c r="GT460" s="96"/>
      <c r="GU460" s="96"/>
      <c r="GV460" s="96"/>
      <c r="GW460" s="96"/>
      <c r="GX460" s="96"/>
      <c r="GY460" s="96"/>
      <c r="GZ460" s="96"/>
      <c r="HA460" s="96"/>
      <c r="HB460" s="96"/>
      <c r="HC460" s="96"/>
      <c r="HD460" s="96"/>
      <c r="HE460" s="96"/>
      <c r="HF460" s="96"/>
      <c r="HG460" s="96"/>
      <c r="HH460" s="96"/>
      <c r="HI460" s="96"/>
      <c r="HJ460" s="96"/>
      <c r="HK460" s="96"/>
      <c r="HL460" s="96"/>
      <c r="HM460" s="96"/>
      <c r="HN460" s="96"/>
      <c r="HO460" s="96"/>
      <c r="HP460" s="96"/>
      <c r="HQ460" s="96"/>
      <c r="HR460" s="96"/>
      <c r="HS460" s="96"/>
      <c r="HT460" s="96"/>
      <c r="HU460" s="96"/>
      <c r="HV460" s="96"/>
      <c r="HW460" s="96"/>
      <c r="HX460" s="96"/>
      <c r="HY460" s="96"/>
      <c r="HZ460" s="96"/>
      <c r="IA460" s="96"/>
      <c r="IB460" s="96"/>
      <c r="IC460" s="96"/>
      <c r="ID460" s="96"/>
      <c r="IE460" s="96"/>
      <c r="IF460" s="96"/>
      <c r="IG460" s="96"/>
      <c r="IH460" s="96"/>
      <c r="II460" s="96"/>
      <c r="IJ460" s="96"/>
      <c r="IK460" s="96"/>
      <c r="IL460" s="96"/>
      <c r="IM460" s="96"/>
      <c r="IN460" s="96"/>
      <c r="IO460" s="96"/>
      <c r="IP460" s="96"/>
      <c r="IQ460" s="96"/>
      <c r="IR460" s="96"/>
      <c r="IS460" s="96"/>
      <c r="IT460" s="96"/>
      <c r="IU460" s="96"/>
      <c r="IV460" s="96"/>
      <c r="IW460" s="96"/>
      <c r="IX460" s="96"/>
      <c r="IY460" s="96"/>
      <c r="IZ460" s="96"/>
      <c r="JA460" s="96"/>
      <c r="JB460" s="96"/>
      <c r="JC460" s="96"/>
      <c r="JD460" s="96"/>
      <c r="JE460" s="96"/>
      <c r="JF460" s="96"/>
      <c r="JG460" s="96"/>
      <c r="JH460" s="96"/>
      <c r="JI460" s="96"/>
      <c r="JJ460" s="96"/>
      <c r="JK460" s="96"/>
    </row>
    <row r="461" spans="1:271" s="91" customFormat="1" x14ac:dyDescent="0.25">
      <c r="A461" s="72" t="s">
        <v>152</v>
      </c>
      <c r="B461" s="73" t="s">
        <v>333</v>
      </c>
      <c r="C461" s="74">
        <f>C462+C464</f>
        <v>0</v>
      </c>
      <c r="D461" s="74">
        <f>D462+D464</f>
        <v>1619000</v>
      </c>
      <c r="E461" s="74">
        <f>C461+D461</f>
        <v>1619000</v>
      </c>
      <c r="F461" s="74">
        <f>F462+F464</f>
        <v>0</v>
      </c>
      <c r="G461" s="74">
        <f>G462+G464</f>
        <v>5000000</v>
      </c>
      <c r="H461" s="74">
        <f>F461+G461</f>
        <v>5000000</v>
      </c>
      <c r="I461" s="74">
        <f>I462+I464</f>
        <v>0</v>
      </c>
      <c r="J461" s="74">
        <f>J462+J464</f>
        <v>20000000</v>
      </c>
      <c r="K461" s="74">
        <f>I461+J461</f>
        <v>20000000</v>
      </c>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c r="BB461" s="90"/>
      <c r="BC461" s="90"/>
      <c r="BD461" s="90"/>
      <c r="BE461" s="90"/>
      <c r="BF461" s="90"/>
      <c r="BG461" s="90"/>
      <c r="BH461" s="90"/>
      <c r="BI461" s="90"/>
      <c r="BJ461" s="90"/>
      <c r="BK461" s="90"/>
      <c r="BL461" s="90"/>
      <c r="BM461" s="90"/>
      <c r="BN461" s="90"/>
      <c r="BO461" s="90"/>
      <c r="BP461" s="90"/>
      <c r="BQ461" s="90"/>
      <c r="BR461" s="90"/>
      <c r="BS461" s="90"/>
      <c r="BT461" s="90"/>
      <c r="BU461" s="90"/>
      <c r="BV461" s="90"/>
      <c r="BW461" s="90"/>
      <c r="BX461" s="90"/>
      <c r="BY461" s="90"/>
      <c r="BZ461" s="90"/>
      <c r="CA461" s="90"/>
      <c r="CB461" s="90"/>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c r="IW461" s="90"/>
      <c r="IX461" s="90"/>
      <c r="IY461" s="90"/>
      <c r="IZ461" s="90"/>
      <c r="JA461" s="90"/>
      <c r="JB461" s="90"/>
      <c r="JC461" s="90"/>
      <c r="JD461" s="90"/>
      <c r="JE461" s="90"/>
      <c r="JF461" s="90"/>
      <c r="JG461" s="90"/>
      <c r="JH461" s="90"/>
      <c r="JI461" s="90"/>
      <c r="JJ461" s="90"/>
      <c r="JK461" s="90"/>
    </row>
    <row r="462" spans="1:271" s="93" customFormat="1" x14ac:dyDescent="0.25">
      <c r="A462" s="75" t="s">
        <v>222</v>
      </c>
      <c r="B462" s="48" t="s">
        <v>334</v>
      </c>
      <c r="C462" s="51">
        <f>C463</f>
        <v>0</v>
      </c>
      <c r="D462" s="51">
        <f>D463</f>
        <v>0</v>
      </c>
      <c r="E462" s="51">
        <f>C462+D462</f>
        <v>0</v>
      </c>
      <c r="F462" s="51">
        <f>F463</f>
        <v>0</v>
      </c>
      <c r="G462" s="51">
        <f>G463</f>
        <v>0</v>
      </c>
      <c r="H462" s="51">
        <f>F462+G462</f>
        <v>0</v>
      </c>
      <c r="I462" s="51">
        <f>I463</f>
        <v>0</v>
      </c>
      <c r="J462" s="51">
        <f>J463</f>
        <v>0</v>
      </c>
      <c r="K462" s="51">
        <f>I462+J462</f>
        <v>0</v>
      </c>
      <c r="L462" s="92"/>
      <c r="M462" s="92"/>
      <c r="N462" s="92"/>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c r="BD462" s="92"/>
      <c r="BE462" s="92"/>
      <c r="BF462" s="92"/>
      <c r="BG462" s="92"/>
      <c r="BH462" s="92"/>
      <c r="BI462" s="92"/>
      <c r="BJ462" s="92"/>
      <c r="BK462" s="92"/>
      <c r="BL462" s="92"/>
      <c r="BM462" s="92"/>
      <c r="BN462" s="92"/>
      <c r="BO462" s="92"/>
      <c r="BP462" s="92"/>
      <c r="BQ462" s="92"/>
      <c r="BR462" s="92"/>
      <c r="BS462" s="92"/>
      <c r="BT462" s="92"/>
      <c r="BU462" s="92"/>
      <c r="BV462" s="92"/>
      <c r="BW462" s="92"/>
      <c r="BX462" s="92"/>
      <c r="BY462" s="92"/>
      <c r="BZ462" s="92"/>
      <c r="CA462" s="92"/>
      <c r="CB462" s="92"/>
      <c r="CC462" s="92"/>
      <c r="CD462" s="92"/>
      <c r="CE462" s="92"/>
      <c r="CF462" s="92"/>
      <c r="CG462" s="92"/>
      <c r="CH462" s="92"/>
      <c r="CI462" s="92"/>
      <c r="CJ462" s="92"/>
      <c r="CK462" s="92"/>
      <c r="CL462" s="92"/>
      <c r="CM462" s="92"/>
      <c r="CN462" s="92"/>
      <c r="CO462" s="92"/>
      <c r="CP462" s="92"/>
      <c r="CQ462" s="92"/>
      <c r="CR462" s="92"/>
      <c r="CS462" s="92"/>
      <c r="CT462" s="92"/>
      <c r="CU462" s="92"/>
      <c r="CV462" s="92"/>
      <c r="CW462" s="92"/>
      <c r="CX462" s="92"/>
      <c r="CY462" s="92"/>
      <c r="CZ462" s="92"/>
      <c r="DA462" s="92"/>
      <c r="DB462" s="92"/>
      <c r="DC462" s="92"/>
      <c r="DD462" s="92"/>
      <c r="DE462" s="92"/>
      <c r="DF462" s="92"/>
      <c r="DG462" s="92"/>
      <c r="DH462" s="92"/>
      <c r="DI462" s="92"/>
      <c r="DJ462" s="92"/>
      <c r="DK462" s="92"/>
      <c r="DL462" s="92"/>
      <c r="DM462" s="92"/>
      <c r="DN462" s="92"/>
      <c r="DO462" s="92"/>
      <c r="DP462" s="92"/>
      <c r="DQ462" s="92"/>
      <c r="DR462" s="92"/>
      <c r="DS462" s="92"/>
      <c r="DT462" s="92"/>
      <c r="DU462" s="92"/>
      <c r="DV462" s="92"/>
      <c r="DW462" s="92"/>
      <c r="DX462" s="92"/>
      <c r="DY462" s="92"/>
      <c r="DZ462" s="92"/>
      <c r="EA462" s="92"/>
      <c r="EB462" s="92"/>
      <c r="EC462" s="92"/>
      <c r="ED462" s="92"/>
      <c r="EE462" s="92"/>
      <c r="EF462" s="92"/>
      <c r="EG462" s="92"/>
      <c r="EH462" s="92"/>
      <c r="EI462" s="92"/>
      <c r="EJ462" s="92"/>
      <c r="EK462" s="92"/>
      <c r="EL462" s="92"/>
      <c r="EM462" s="92"/>
      <c r="EN462" s="92"/>
      <c r="EO462" s="92"/>
      <c r="EP462" s="92"/>
      <c r="EQ462" s="92"/>
      <c r="ER462" s="92"/>
      <c r="ES462" s="92"/>
      <c r="ET462" s="92"/>
      <c r="EU462" s="92"/>
      <c r="EV462" s="92"/>
      <c r="EW462" s="92"/>
      <c r="EX462" s="92"/>
      <c r="EY462" s="92"/>
      <c r="EZ462" s="92"/>
      <c r="FA462" s="92"/>
      <c r="FB462" s="92"/>
      <c r="FC462" s="92"/>
      <c r="FD462" s="92"/>
      <c r="FE462" s="92"/>
      <c r="FF462" s="92"/>
      <c r="FG462" s="92"/>
      <c r="FH462" s="92"/>
      <c r="FI462" s="92"/>
      <c r="FJ462" s="92"/>
      <c r="FK462" s="92"/>
      <c r="FL462" s="92"/>
      <c r="FM462" s="92"/>
      <c r="FN462" s="92"/>
      <c r="FO462" s="92"/>
      <c r="FP462" s="92"/>
      <c r="FQ462" s="92"/>
      <c r="FR462" s="92"/>
      <c r="FS462" s="92"/>
      <c r="FT462" s="92"/>
      <c r="FU462" s="92"/>
      <c r="FV462" s="92"/>
      <c r="FW462" s="92"/>
      <c r="FX462" s="92"/>
      <c r="FY462" s="92"/>
      <c r="FZ462" s="92"/>
      <c r="GA462" s="92"/>
      <c r="GB462" s="92"/>
      <c r="GC462" s="92"/>
      <c r="GD462" s="92"/>
      <c r="GE462" s="92"/>
      <c r="GF462" s="92"/>
      <c r="GG462" s="92"/>
      <c r="GH462" s="92"/>
      <c r="GI462" s="92"/>
      <c r="GJ462" s="92"/>
      <c r="GK462" s="92"/>
      <c r="GL462" s="92"/>
      <c r="GM462" s="92"/>
      <c r="GN462" s="92"/>
      <c r="GO462" s="92"/>
      <c r="GP462" s="92"/>
      <c r="GQ462" s="92"/>
      <c r="GR462" s="92"/>
      <c r="GS462" s="92"/>
      <c r="GT462" s="92"/>
      <c r="GU462" s="92"/>
      <c r="GV462" s="92"/>
      <c r="GW462" s="92"/>
      <c r="GX462" s="92"/>
      <c r="GY462" s="92"/>
      <c r="GZ462" s="92"/>
      <c r="HA462" s="92"/>
      <c r="HB462" s="92"/>
      <c r="HC462" s="92"/>
      <c r="HD462" s="92"/>
      <c r="HE462" s="92"/>
      <c r="HF462" s="92"/>
      <c r="HG462" s="92"/>
      <c r="HH462" s="92"/>
      <c r="HI462" s="92"/>
      <c r="HJ462" s="92"/>
      <c r="HK462" s="92"/>
      <c r="HL462" s="92"/>
      <c r="HM462" s="92"/>
      <c r="HN462" s="92"/>
      <c r="HO462" s="92"/>
      <c r="HP462" s="92"/>
      <c r="HQ462" s="92"/>
      <c r="HR462" s="92"/>
      <c r="HS462" s="92"/>
      <c r="HT462" s="92"/>
      <c r="HU462" s="92"/>
      <c r="HV462" s="92"/>
      <c r="HW462" s="92"/>
      <c r="HX462" s="92"/>
      <c r="HY462" s="92"/>
      <c r="HZ462" s="92"/>
      <c r="IA462" s="92"/>
      <c r="IB462" s="92"/>
      <c r="IC462" s="92"/>
      <c r="ID462" s="92"/>
      <c r="IE462" s="92"/>
      <c r="IF462" s="92"/>
      <c r="IG462" s="92"/>
      <c r="IH462" s="92"/>
      <c r="II462" s="92"/>
      <c r="IJ462" s="92"/>
      <c r="IK462" s="92"/>
      <c r="IL462" s="92"/>
      <c r="IM462" s="92"/>
      <c r="IN462" s="92"/>
      <c r="IO462" s="92"/>
      <c r="IP462" s="92"/>
      <c r="IQ462" s="92"/>
      <c r="IR462" s="92"/>
      <c r="IS462" s="92"/>
      <c r="IT462" s="92"/>
      <c r="IU462" s="92"/>
      <c r="IV462" s="92"/>
      <c r="IW462" s="92"/>
      <c r="IX462" s="92"/>
      <c r="IY462" s="92"/>
      <c r="IZ462" s="92"/>
      <c r="JA462" s="92"/>
      <c r="JB462" s="92"/>
      <c r="JC462" s="92"/>
      <c r="JD462" s="92"/>
      <c r="JE462" s="92"/>
      <c r="JF462" s="92"/>
      <c r="JG462" s="92"/>
      <c r="JH462" s="92"/>
      <c r="JI462" s="92"/>
      <c r="JJ462" s="92"/>
      <c r="JK462" s="92"/>
    </row>
    <row r="463" spans="1:271" s="93" customFormat="1" x14ac:dyDescent="0.25">
      <c r="A463" s="47" t="s">
        <v>110</v>
      </c>
      <c r="B463" s="48"/>
      <c r="C463" s="54"/>
      <c r="D463" s="54"/>
      <c r="E463" s="54">
        <f>C463+D463</f>
        <v>0</v>
      </c>
      <c r="F463" s="54"/>
      <c r="G463" s="54"/>
      <c r="H463" s="54">
        <f>F463+G463</f>
        <v>0</v>
      </c>
      <c r="I463" s="54"/>
      <c r="J463" s="54"/>
      <c r="K463" s="54">
        <f>I463+J463</f>
        <v>0</v>
      </c>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2"/>
      <c r="AY463" s="92"/>
      <c r="AZ463" s="92"/>
      <c r="BA463" s="92"/>
      <c r="BB463" s="92"/>
      <c r="BC463" s="92"/>
      <c r="BD463" s="92"/>
      <c r="BE463" s="92"/>
      <c r="BF463" s="92"/>
      <c r="BG463" s="92"/>
      <c r="BH463" s="92"/>
      <c r="BI463" s="92"/>
      <c r="BJ463" s="92"/>
      <c r="BK463" s="92"/>
      <c r="BL463" s="92"/>
      <c r="BM463" s="92"/>
      <c r="BN463" s="92"/>
      <c r="BO463" s="92"/>
      <c r="BP463" s="92"/>
      <c r="BQ463" s="92"/>
      <c r="BR463" s="92"/>
      <c r="BS463" s="92"/>
      <c r="BT463" s="92"/>
      <c r="BU463" s="92"/>
      <c r="BV463" s="92"/>
      <c r="BW463" s="92"/>
      <c r="BX463" s="92"/>
      <c r="BY463" s="92"/>
      <c r="BZ463" s="92"/>
      <c r="CA463" s="92"/>
      <c r="CB463" s="92"/>
      <c r="CC463" s="92"/>
      <c r="CD463" s="92"/>
      <c r="CE463" s="92"/>
      <c r="CF463" s="92"/>
      <c r="CG463" s="92"/>
      <c r="CH463" s="92"/>
      <c r="CI463" s="92"/>
      <c r="CJ463" s="92"/>
      <c r="CK463" s="92"/>
      <c r="CL463" s="92"/>
      <c r="CM463" s="92"/>
      <c r="CN463" s="92"/>
      <c r="CO463" s="92"/>
      <c r="CP463" s="92"/>
      <c r="CQ463" s="92"/>
      <c r="CR463" s="92"/>
      <c r="CS463" s="92"/>
      <c r="CT463" s="92"/>
      <c r="CU463" s="92"/>
      <c r="CV463" s="92"/>
      <c r="CW463" s="92"/>
      <c r="CX463" s="92"/>
      <c r="CY463" s="92"/>
      <c r="CZ463" s="92"/>
      <c r="DA463" s="92"/>
      <c r="DB463" s="92"/>
      <c r="DC463" s="92"/>
      <c r="DD463" s="92"/>
      <c r="DE463" s="92"/>
      <c r="DF463" s="92"/>
      <c r="DG463" s="92"/>
      <c r="DH463" s="92"/>
      <c r="DI463" s="92"/>
      <c r="DJ463" s="92"/>
      <c r="DK463" s="92"/>
      <c r="DL463" s="92"/>
      <c r="DM463" s="92"/>
      <c r="DN463" s="92"/>
      <c r="DO463" s="92"/>
      <c r="DP463" s="92"/>
      <c r="DQ463" s="92"/>
      <c r="DR463" s="92"/>
      <c r="DS463" s="92"/>
      <c r="DT463" s="92"/>
      <c r="DU463" s="92"/>
      <c r="DV463" s="92"/>
      <c r="DW463" s="92"/>
      <c r="DX463" s="92"/>
      <c r="DY463" s="92"/>
      <c r="DZ463" s="92"/>
      <c r="EA463" s="92"/>
      <c r="EB463" s="92"/>
      <c r="EC463" s="92"/>
      <c r="ED463" s="92"/>
      <c r="EE463" s="92"/>
      <c r="EF463" s="92"/>
      <c r="EG463" s="92"/>
      <c r="EH463" s="92"/>
      <c r="EI463" s="92"/>
      <c r="EJ463" s="92"/>
      <c r="EK463" s="92"/>
      <c r="EL463" s="92"/>
      <c r="EM463" s="92"/>
      <c r="EN463" s="92"/>
      <c r="EO463" s="92"/>
      <c r="EP463" s="92"/>
      <c r="EQ463" s="92"/>
      <c r="ER463" s="92"/>
      <c r="ES463" s="92"/>
      <c r="ET463" s="92"/>
      <c r="EU463" s="92"/>
      <c r="EV463" s="92"/>
      <c r="EW463" s="92"/>
      <c r="EX463" s="92"/>
      <c r="EY463" s="92"/>
      <c r="EZ463" s="92"/>
      <c r="FA463" s="92"/>
      <c r="FB463" s="92"/>
      <c r="FC463" s="92"/>
      <c r="FD463" s="92"/>
      <c r="FE463" s="92"/>
      <c r="FF463" s="92"/>
      <c r="FG463" s="92"/>
      <c r="FH463" s="92"/>
      <c r="FI463" s="92"/>
      <c r="FJ463" s="92"/>
      <c r="FK463" s="92"/>
      <c r="FL463" s="92"/>
      <c r="FM463" s="92"/>
      <c r="FN463" s="92"/>
      <c r="FO463" s="92"/>
      <c r="FP463" s="92"/>
      <c r="FQ463" s="92"/>
      <c r="FR463" s="92"/>
      <c r="FS463" s="92"/>
      <c r="FT463" s="92"/>
      <c r="FU463" s="92"/>
      <c r="FV463" s="92"/>
      <c r="FW463" s="92"/>
      <c r="FX463" s="92"/>
      <c r="FY463" s="92"/>
      <c r="FZ463" s="92"/>
      <c r="GA463" s="92"/>
      <c r="GB463" s="92"/>
      <c r="GC463" s="92"/>
      <c r="GD463" s="92"/>
      <c r="GE463" s="92"/>
      <c r="GF463" s="92"/>
      <c r="GG463" s="92"/>
      <c r="GH463" s="92"/>
      <c r="GI463" s="92"/>
      <c r="GJ463" s="92"/>
      <c r="GK463" s="92"/>
      <c r="GL463" s="92"/>
      <c r="GM463" s="92"/>
      <c r="GN463" s="92"/>
      <c r="GO463" s="92"/>
      <c r="GP463" s="92"/>
      <c r="GQ463" s="92"/>
      <c r="GR463" s="92"/>
      <c r="GS463" s="92"/>
      <c r="GT463" s="92"/>
      <c r="GU463" s="92"/>
      <c r="GV463" s="92"/>
      <c r="GW463" s="92"/>
      <c r="GX463" s="92"/>
      <c r="GY463" s="92"/>
      <c r="GZ463" s="92"/>
      <c r="HA463" s="92"/>
      <c r="HB463" s="92"/>
      <c r="HC463" s="92"/>
      <c r="HD463" s="92"/>
      <c r="HE463" s="92"/>
      <c r="HF463" s="92"/>
      <c r="HG463" s="92"/>
      <c r="HH463" s="92"/>
      <c r="HI463" s="92"/>
      <c r="HJ463" s="92"/>
      <c r="HK463" s="92"/>
      <c r="HL463" s="92"/>
      <c r="HM463" s="92"/>
      <c r="HN463" s="92"/>
      <c r="HO463" s="92"/>
      <c r="HP463" s="92"/>
      <c r="HQ463" s="92"/>
      <c r="HR463" s="92"/>
      <c r="HS463" s="92"/>
      <c r="HT463" s="92"/>
      <c r="HU463" s="92"/>
      <c r="HV463" s="92"/>
      <c r="HW463" s="92"/>
      <c r="HX463" s="92"/>
      <c r="HY463" s="92"/>
      <c r="HZ463" s="92"/>
      <c r="IA463" s="92"/>
      <c r="IB463" s="92"/>
      <c r="IC463" s="92"/>
      <c r="ID463" s="92"/>
      <c r="IE463" s="92"/>
      <c r="IF463" s="92"/>
      <c r="IG463" s="92"/>
      <c r="IH463" s="92"/>
      <c r="II463" s="92"/>
      <c r="IJ463" s="92"/>
      <c r="IK463" s="92"/>
      <c r="IL463" s="92"/>
      <c r="IM463" s="92"/>
      <c r="IN463" s="92"/>
      <c r="IO463" s="92"/>
      <c r="IP463" s="92"/>
      <c r="IQ463" s="92"/>
      <c r="IR463" s="92"/>
      <c r="IS463" s="92"/>
      <c r="IT463" s="92"/>
      <c r="IU463" s="92"/>
      <c r="IV463" s="92"/>
      <c r="IW463" s="92"/>
      <c r="IX463" s="92"/>
      <c r="IY463" s="92"/>
      <c r="IZ463" s="92"/>
      <c r="JA463" s="92"/>
      <c r="JB463" s="92"/>
      <c r="JC463" s="92"/>
      <c r="JD463" s="92"/>
      <c r="JE463" s="92"/>
      <c r="JF463" s="92"/>
      <c r="JG463" s="92"/>
      <c r="JH463" s="92"/>
      <c r="JI463" s="92"/>
      <c r="JJ463" s="92"/>
      <c r="JK463" s="92"/>
    </row>
    <row r="464" spans="1:271" s="93" customFormat="1" x14ac:dyDescent="0.25">
      <c r="A464" s="75" t="s">
        <v>151</v>
      </c>
      <c r="B464" s="48" t="s">
        <v>335</v>
      </c>
      <c r="C464" s="51">
        <f>C466</f>
        <v>0</v>
      </c>
      <c r="D464" s="51">
        <f t="shared" ref="D464:K464" si="197">D466</f>
        <v>1619000</v>
      </c>
      <c r="E464" s="51">
        <f t="shared" si="197"/>
        <v>1619000</v>
      </c>
      <c r="F464" s="51">
        <f t="shared" si="197"/>
        <v>0</v>
      </c>
      <c r="G464" s="51">
        <f t="shared" si="197"/>
        <v>5000000</v>
      </c>
      <c r="H464" s="51">
        <f t="shared" si="197"/>
        <v>5000000</v>
      </c>
      <c r="I464" s="51">
        <f t="shared" si="197"/>
        <v>0</v>
      </c>
      <c r="J464" s="51">
        <f t="shared" si="197"/>
        <v>20000000</v>
      </c>
      <c r="K464" s="51">
        <f t="shared" si="197"/>
        <v>20000000</v>
      </c>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c r="BZ464" s="92"/>
      <c r="CA464" s="92"/>
      <c r="CB464" s="92"/>
      <c r="CC464" s="92"/>
      <c r="CD464" s="92"/>
      <c r="CE464" s="92"/>
      <c r="CF464" s="92"/>
      <c r="CG464" s="92"/>
      <c r="CH464" s="92"/>
      <c r="CI464" s="92"/>
      <c r="CJ464" s="92"/>
      <c r="CK464" s="92"/>
      <c r="CL464" s="92"/>
      <c r="CM464" s="92"/>
      <c r="CN464" s="92"/>
      <c r="CO464" s="92"/>
      <c r="CP464" s="92"/>
      <c r="CQ464" s="92"/>
      <c r="CR464" s="92"/>
      <c r="CS464" s="92"/>
      <c r="CT464" s="92"/>
      <c r="CU464" s="92"/>
      <c r="CV464" s="92"/>
      <c r="CW464" s="92"/>
      <c r="CX464" s="92"/>
      <c r="CY464" s="92"/>
      <c r="CZ464" s="92"/>
      <c r="DA464" s="92"/>
      <c r="DB464" s="92"/>
      <c r="DC464" s="92"/>
      <c r="DD464" s="92"/>
      <c r="DE464" s="92"/>
      <c r="DF464" s="92"/>
      <c r="DG464" s="92"/>
      <c r="DH464" s="92"/>
      <c r="DI464" s="92"/>
      <c r="DJ464" s="92"/>
      <c r="DK464" s="92"/>
      <c r="DL464" s="92"/>
      <c r="DM464" s="92"/>
      <c r="DN464" s="92"/>
      <c r="DO464" s="92"/>
      <c r="DP464" s="92"/>
      <c r="DQ464" s="92"/>
      <c r="DR464" s="92"/>
      <c r="DS464" s="92"/>
      <c r="DT464" s="92"/>
      <c r="DU464" s="92"/>
      <c r="DV464" s="92"/>
      <c r="DW464" s="92"/>
      <c r="DX464" s="92"/>
      <c r="DY464" s="92"/>
      <c r="DZ464" s="92"/>
      <c r="EA464" s="92"/>
      <c r="EB464" s="92"/>
      <c r="EC464" s="92"/>
      <c r="ED464" s="92"/>
      <c r="EE464" s="92"/>
      <c r="EF464" s="92"/>
      <c r="EG464" s="92"/>
      <c r="EH464" s="92"/>
      <c r="EI464" s="92"/>
      <c r="EJ464" s="92"/>
      <c r="EK464" s="92"/>
      <c r="EL464" s="92"/>
      <c r="EM464" s="92"/>
      <c r="EN464" s="92"/>
      <c r="EO464" s="92"/>
      <c r="EP464" s="92"/>
      <c r="EQ464" s="92"/>
      <c r="ER464" s="92"/>
      <c r="ES464" s="92"/>
      <c r="ET464" s="92"/>
      <c r="EU464" s="92"/>
      <c r="EV464" s="92"/>
      <c r="EW464" s="92"/>
      <c r="EX464" s="92"/>
      <c r="EY464" s="92"/>
      <c r="EZ464" s="92"/>
      <c r="FA464" s="92"/>
      <c r="FB464" s="92"/>
      <c r="FC464" s="92"/>
      <c r="FD464" s="92"/>
      <c r="FE464" s="92"/>
      <c r="FF464" s="92"/>
      <c r="FG464" s="92"/>
      <c r="FH464" s="92"/>
      <c r="FI464" s="92"/>
      <c r="FJ464" s="92"/>
      <c r="FK464" s="92"/>
      <c r="FL464" s="92"/>
      <c r="FM464" s="92"/>
      <c r="FN464" s="92"/>
      <c r="FO464" s="92"/>
      <c r="FP464" s="92"/>
      <c r="FQ464" s="92"/>
      <c r="FR464" s="92"/>
      <c r="FS464" s="92"/>
      <c r="FT464" s="92"/>
      <c r="FU464" s="92"/>
      <c r="FV464" s="92"/>
      <c r="FW464" s="92"/>
      <c r="FX464" s="92"/>
      <c r="FY464" s="92"/>
      <c r="FZ464" s="92"/>
      <c r="GA464" s="92"/>
      <c r="GB464" s="92"/>
      <c r="GC464" s="92"/>
      <c r="GD464" s="92"/>
      <c r="GE464" s="92"/>
      <c r="GF464" s="92"/>
      <c r="GG464" s="92"/>
      <c r="GH464" s="92"/>
      <c r="GI464" s="92"/>
      <c r="GJ464" s="92"/>
      <c r="GK464" s="92"/>
      <c r="GL464" s="92"/>
      <c r="GM464" s="92"/>
      <c r="GN464" s="92"/>
      <c r="GO464" s="92"/>
      <c r="GP464" s="92"/>
      <c r="GQ464" s="92"/>
      <c r="GR464" s="92"/>
      <c r="GS464" s="92"/>
      <c r="GT464" s="92"/>
      <c r="GU464" s="92"/>
      <c r="GV464" s="92"/>
      <c r="GW464" s="92"/>
      <c r="GX464" s="92"/>
      <c r="GY464" s="92"/>
      <c r="GZ464" s="92"/>
      <c r="HA464" s="92"/>
      <c r="HB464" s="92"/>
      <c r="HC464" s="92"/>
      <c r="HD464" s="92"/>
      <c r="HE464" s="92"/>
      <c r="HF464" s="92"/>
      <c r="HG464" s="92"/>
      <c r="HH464" s="92"/>
      <c r="HI464" s="92"/>
      <c r="HJ464" s="92"/>
      <c r="HK464" s="92"/>
      <c r="HL464" s="92"/>
      <c r="HM464" s="92"/>
      <c r="HN464" s="92"/>
      <c r="HO464" s="92"/>
      <c r="HP464" s="92"/>
      <c r="HQ464" s="92"/>
      <c r="HR464" s="92"/>
      <c r="HS464" s="92"/>
      <c r="HT464" s="92"/>
      <c r="HU464" s="92"/>
      <c r="HV464" s="92"/>
      <c r="HW464" s="92"/>
      <c r="HX464" s="92"/>
      <c r="HY464" s="92"/>
      <c r="HZ464" s="92"/>
      <c r="IA464" s="92"/>
      <c r="IB464" s="92"/>
      <c r="IC464" s="92"/>
      <c r="ID464" s="92"/>
      <c r="IE464" s="92"/>
      <c r="IF464" s="92"/>
      <c r="IG464" s="92"/>
      <c r="IH464" s="92"/>
      <c r="II464" s="92"/>
      <c r="IJ464" s="92"/>
      <c r="IK464" s="92"/>
      <c r="IL464" s="92"/>
      <c r="IM464" s="92"/>
      <c r="IN464" s="92"/>
      <c r="IO464" s="92"/>
      <c r="IP464" s="92"/>
      <c r="IQ464" s="92"/>
      <c r="IR464" s="92"/>
      <c r="IS464" s="92"/>
      <c r="IT464" s="92"/>
      <c r="IU464" s="92"/>
      <c r="IV464" s="92"/>
      <c r="IW464" s="92"/>
      <c r="IX464" s="92"/>
      <c r="IY464" s="92"/>
      <c r="IZ464" s="92"/>
      <c r="JA464" s="92"/>
      <c r="JB464" s="92"/>
      <c r="JC464" s="92"/>
      <c r="JD464" s="92"/>
      <c r="JE464" s="92"/>
      <c r="JF464" s="92"/>
      <c r="JG464" s="92"/>
      <c r="JH464" s="92"/>
      <c r="JI464" s="92"/>
      <c r="JJ464" s="92"/>
      <c r="JK464" s="92"/>
    </row>
    <row r="465" spans="1:271" s="93" customFormat="1" x14ac:dyDescent="0.25">
      <c r="A465" s="75" t="s">
        <v>327</v>
      </c>
      <c r="B465" s="48" t="s">
        <v>336</v>
      </c>
      <c r="C465" s="51">
        <f>C466</f>
        <v>0</v>
      </c>
      <c r="D465" s="51">
        <f>D466</f>
        <v>1619000</v>
      </c>
      <c r="E465" s="51">
        <f>C465+D465</f>
        <v>1619000</v>
      </c>
      <c r="F465" s="51">
        <f>F466</f>
        <v>0</v>
      </c>
      <c r="G465" s="51">
        <f>G466</f>
        <v>5000000</v>
      </c>
      <c r="H465" s="51">
        <f>F465+G465</f>
        <v>5000000</v>
      </c>
      <c r="I465" s="51">
        <f>I466</f>
        <v>0</v>
      </c>
      <c r="J465" s="51">
        <f>J466</f>
        <v>20000000</v>
      </c>
      <c r="K465" s="51">
        <f>I465+J465</f>
        <v>20000000</v>
      </c>
      <c r="L465" s="92"/>
      <c r="M465" s="92"/>
      <c r="N465" s="92"/>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c r="BZ465" s="92"/>
      <c r="CA465" s="92"/>
      <c r="CB465" s="92"/>
      <c r="CC465" s="92"/>
      <c r="CD465" s="92"/>
      <c r="CE465" s="92"/>
      <c r="CF465" s="92"/>
      <c r="CG465" s="92"/>
      <c r="CH465" s="92"/>
      <c r="CI465" s="92"/>
      <c r="CJ465" s="92"/>
      <c r="CK465" s="92"/>
      <c r="CL465" s="92"/>
      <c r="CM465" s="92"/>
      <c r="CN465" s="92"/>
      <c r="CO465" s="92"/>
      <c r="CP465" s="92"/>
      <c r="CQ465" s="92"/>
      <c r="CR465" s="92"/>
      <c r="CS465" s="92"/>
      <c r="CT465" s="92"/>
      <c r="CU465" s="92"/>
      <c r="CV465" s="92"/>
      <c r="CW465" s="92"/>
      <c r="CX465" s="92"/>
      <c r="CY465" s="92"/>
      <c r="CZ465" s="92"/>
      <c r="DA465" s="92"/>
      <c r="DB465" s="92"/>
      <c r="DC465" s="92"/>
      <c r="DD465" s="92"/>
      <c r="DE465" s="92"/>
      <c r="DF465" s="92"/>
      <c r="DG465" s="92"/>
      <c r="DH465" s="92"/>
      <c r="DI465" s="92"/>
      <c r="DJ465" s="92"/>
      <c r="DK465" s="92"/>
      <c r="DL465" s="92"/>
      <c r="DM465" s="92"/>
      <c r="DN465" s="92"/>
      <c r="DO465" s="92"/>
      <c r="DP465" s="92"/>
      <c r="DQ465" s="92"/>
      <c r="DR465" s="92"/>
      <c r="DS465" s="92"/>
      <c r="DT465" s="92"/>
      <c r="DU465" s="92"/>
      <c r="DV465" s="92"/>
      <c r="DW465" s="92"/>
      <c r="DX465" s="92"/>
      <c r="DY465" s="92"/>
      <c r="DZ465" s="92"/>
      <c r="EA465" s="92"/>
      <c r="EB465" s="92"/>
      <c r="EC465" s="92"/>
      <c r="ED465" s="92"/>
      <c r="EE465" s="92"/>
      <c r="EF465" s="92"/>
      <c r="EG465" s="92"/>
      <c r="EH465" s="92"/>
      <c r="EI465" s="92"/>
      <c r="EJ465" s="92"/>
      <c r="EK465" s="92"/>
      <c r="EL465" s="92"/>
      <c r="EM465" s="92"/>
      <c r="EN465" s="92"/>
      <c r="EO465" s="92"/>
      <c r="EP465" s="92"/>
      <c r="EQ465" s="92"/>
      <c r="ER465" s="92"/>
      <c r="ES465" s="92"/>
      <c r="ET465" s="92"/>
      <c r="EU465" s="92"/>
      <c r="EV465" s="92"/>
      <c r="EW465" s="92"/>
      <c r="EX465" s="92"/>
      <c r="EY465" s="92"/>
      <c r="EZ465" s="92"/>
      <c r="FA465" s="92"/>
      <c r="FB465" s="92"/>
      <c r="FC465" s="92"/>
      <c r="FD465" s="92"/>
      <c r="FE465" s="92"/>
      <c r="FF465" s="92"/>
      <c r="FG465" s="92"/>
      <c r="FH465" s="92"/>
      <c r="FI465" s="92"/>
      <c r="FJ465" s="92"/>
      <c r="FK465" s="92"/>
      <c r="FL465" s="92"/>
      <c r="FM465" s="92"/>
      <c r="FN465" s="92"/>
      <c r="FO465" s="92"/>
      <c r="FP465" s="92"/>
      <c r="FQ465" s="92"/>
      <c r="FR465" s="92"/>
      <c r="FS465" s="92"/>
      <c r="FT465" s="92"/>
      <c r="FU465" s="92"/>
      <c r="FV465" s="92"/>
      <c r="FW465" s="92"/>
      <c r="FX465" s="92"/>
      <c r="FY465" s="92"/>
      <c r="FZ465" s="92"/>
      <c r="GA465" s="92"/>
      <c r="GB465" s="92"/>
      <c r="GC465" s="92"/>
      <c r="GD465" s="92"/>
      <c r="GE465" s="92"/>
      <c r="GF465" s="92"/>
      <c r="GG465" s="92"/>
      <c r="GH465" s="92"/>
      <c r="GI465" s="92"/>
      <c r="GJ465" s="92"/>
      <c r="GK465" s="92"/>
      <c r="GL465" s="92"/>
      <c r="GM465" s="92"/>
      <c r="GN465" s="92"/>
      <c r="GO465" s="92"/>
      <c r="GP465" s="92"/>
      <c r="GQ465" s="92"/>
      <c r="GR465" s="92"/>
      <c r="GS465" s="92"/>
      <c r="GT465" s="92"/>
      <c r="GU465" s="92"/>
      <c r="GV465" s="92"/>
      <c r="GW465" s="92"/>
      <c r="GX465" s="92"/>
      <c r="GY465" s="92"/>
      <c r="GZ465" s="92"/>
      <c r="HA465" s="92"/>
      <c r="HB465" s="92"/>
      <c r="HC465" s="92"/>
      <c r="HD465" s="92"/>
      <c r="HE465" s="92"/>
      <c r="HF465" s="92"/>
      <c r="HG465" s="92"/>
      <c r="HH465" s="92"/>
      <c r="HI465" s="92"/>
      <c r="HJ465" s="92"/>
      <c r="HK465" s="92"/>
      <c r="HL465" s="92"/>
      <c r="HM465" s="92"/>
      <c r="HN465" s="92"/>
      <c r="HO465" s="92"/>
      <c r="HP465" s="92"/>
      <c r="HQ465" s="92"/>
      <c r="HR465" s="92"/>
      <c r="HS465" s="92"/>
      <c r="HT465" s="92"/>
      <c r="HU465" s="92"/>
      <c r="HV465" s="92"/>
      <c r="HW465" s="92"/>
      <c r="HX465" s="92"/>
      <c r="HY465" s="92"/>
      <c r="HZ465" s="92"/>
      <c r="IA465" s="92"/>
      <c r="IB465" s="92"/>
      <c r="IC465" s="92"/>
      <c r="ID465" s="92"/>
      <c r="IE465" s="92"/>
      <c r="IF465" s="92"/>
      <c r="IG465" s="92"/>
      <c r="IH465" s="92"/>
      <c r="II465" s="92"/>
      <c r="IJ465" s="92"/>
      <c r="IK465" s="92"/>
      <c r="IL465" s="92"/>
      <c r="IM465" s="92"/>
      <c r="IN465" s="92"/>
      <c r="IO465" s="92"/>
      <c r="IP465" s="92"/>
      <c r="IQ465" s="92"/>
      <c r="IR465" s="92"/>
      <c r="IS465" s="92"/>
      <c r="IT465" s="92"/>
      <c r="IU465" s="92"/>
      <c r="IV465" s="92"/>
      <c r="IW465" s="92"/>
      <c r="IX465" s="92"/>
      <c r="IY465" s="92"/>
      <c r="IZ465" s="92"/>
      <c r="JA465" s="92"/>
      <c r="JB465" s="92"/>
      <c r="JC465" s="92"/>
      <c r="JD465" s="92"/>
      <c r="JE465" s="92"/>
      <c r="JF465" s="92"/>
      <c r="JG465" s="92"/>
      <c r="JH465" s="92"/>
      <c r="JI465" s="92"/>
      <c r="JJ465" s="92"/>
      <c r="JK465" s="92"/>
    </row>
    <row r="466" spans="1:271" s="99" customFormat="1" x14ac:dyDescent="0.2">
      <c r="A466" s="9" t="s">
        <v>337</v>
      </c>
      <c r="B466" s="33"/>
      <c r="C466" s="21"/>
      <c r="D466" s="21">
        <v>1619000</v>
      </c>
      <c r="E466" s="21">
        <f>SUM(C466:D466)</f>
        <v>1619000</v>
      </c>
      <c r="F466" s="21"/>
      <c r="G466" s="21">
        <v>5000000</v>
      </c>
      <c r="H466" s="21">
        <f>SUM(F466:G466)</f>
        <v>5000000</v>
      </c>
      <c r="I466" s="21"/>
      <c r="J466" s="21">
        <v>20000000</v>
      </c>
      <c r="K466" s="21">
        <f>SUM(I466:J466)</f>
        <v>20000000</v>
      </c>
      <c r="L466" s="98"/>
      <c r="M466" s="98"/>
      <c r="N466" s="98"/>
      <c r="O466" s="98"/>
      <c r="P466" s="98"/>
      <c r="Q466" s="98"/>
      <c r="R466" s="98"/>
      <c r="S466" s="98"/>
      <c r="T466" s="98"/>
      <c r="U466" s="98"/>
      <c r="V466" s="98"/>
      <c r="W466" s="98"/>
      <c r="X466" s="98"/>
      <c r="Y466" s="98"/>
      <c r="Z466" s="98"/>
      <c r="AA466" s="98"/>
      <c r="AB466" s="98"/>
      <c r="AC466" s="98"/>
      <c r="AD466" s="98"/>
      <c r="AE466" s="98"/>
      <c r="AF466" s="98"/>
      <c r="AG466" s="98"/>
      <c r="AH466" s="98"/>
      <c r="AI466" s="98"/>
      <c r="AJ466" s="98"/>
      <c r="AK466" s="98"/>
      <c r="AL466" s="98"/>
      <c r="AM466" s="98"/>
      <c r="AN466" s="98"/>
      <c r="AO466" s="98"/>
      <c r="AP466" s="98"/>
      <c r="AQ466" s="98"/>
      <c r="AR466" s="98"/>
      <c r="AS466" s="98"/>
      <c r="AT466" s="98"/>
      <c r="AU466" s="98"/>
      <c r="AV466" s="98"/>
      <c r="AW466" s="98"/>
      <c r="AX466" s="98"/>
      <c r="AY466" s="98"/>
      <c r="AZ466" s="98"/>
      <c r="BA466" s="98"/>
      <c r="BB466" s="98"/>
      <c r="BC466" s="98"/>
      <c r="BD466" s="98"/>
      <c r="BE466" s="98"/>
      <c r="BF466" s="98"/>
      <c r="BG466" s="98"/>
      <c r="BH466" s="98"/>
      <c r="BI466" s="98"/>
      <c r="BJ466" s="98"/>
      <c r="BK466" s="98"/>
      <c r="BL466" s="98"/>
      <c r="BM466" s="98"/>
      <c r="BN466" s="98"/>
      <c r="BO466" s="98"/>
      <c r="BP466" s="98"/>
      <c r="BQ466" s="98"/>
      <c r="BR466" s="98"/>
      <c r="BS466" s="98"/>
      <c r="BT466" s="98"/>
      <c r="BU466" s="98"/>
      <c r="BV466" s="98"/>
      <c r="BW466" s="98"/>
      <c r="BX466" s="98"/>
      <c r="BY466" s="98"/>
      <c r="BZ466" s="98"/>
      <c r="CA466" s="98"/>
      <c r="CB466" s="98"/>
      <c r="CC466" s="98"/>
      <c r="CD466" s="98"/>
      <c r="CE466" s="98"/>
      <c r="CF466" s="98"/>
      <c r="CG466" s="98"/>
      <c r="CH466" s="98"/>
      <c r="CI466" s="98"/>
      <c r="CJ466" s="98"/>
      <c r="CK466" s="98"/>
      <c r="CL466" s="98"/>
      <c r="CM466" s="98"/>
      <c r="CN466" s="98"/>
      <c r="CO466" s="98"/>
      <c r="CP466" s="98"/>
      <c r="CQ466" s="98"/>
      <c r="CR466" s="98"/>
      <c r="CS466" s="98"/>
      <c r="CT466" s="98"/>
      <c r="CU466" s="98"/>
      <c r="CV466" s="98"/>
      <c r="CW466" s="98"/>
      <c r="CX466" s="98"/>
      <c r="CY466" s="98"/>
      <c r="CZ466" s="98"/>
      <c r="DA466" s="98"/>
      <c r="DB466" s="98"/>
      <c r="DC466" s="98"/>
      <c r="DD466" s="98"/>
      <c r="DE466" s="98"/>
      <c r="DF466" s="98"/>
      <c r="DG466" s="98"/>
      <c r="DH466" s="98"/>
      <c r="DI466" s="98"/>
      <c r="DJ466" s="98"/>
      <c r="DK466" s="98"/>
      <c r="DL466" s="98"/>
      <c r="DM466" s="98"/>
      <c r="DN466" s="98"/>
      <c r="DO466" s="98"/>
      <c r="DP466" s="98"/>
      <c r="DQ466" s="98"/>
      <c r="DR466" s="98"/>
      <c r="DS466" s="98"/>
      <c r="DT466" s="98"/>
      <c r="DU466" s="98"/>
      <c r="DV466" s="98"/>
      <c r="DW466" s="98"/>
      <c r="DX466" s="98"/>
      <c r="DY466" s="98"/>
      <c r="DZ466" s="98"/>
      <c r="EA466" s="98"/>
      <c r="EB466" s="98"/>
      <c r="EC466" s="98"/>
      <c r="ED466" s="98"/>
      <c r="EE466" s="98"/>
      <c r="EF466" s="98"/>
      <c r="EG466" s="98"/>
      <c r="EH466" s="98"/>
      <c r="EI466" s="98"/>
      <c r="EJ466" s="98"/>
      <c r="EK466" s="98"/>
      <c r="EL466" s="98"/>
      <c r="EM466" s="98"/>
      <c r="EN466" s="98"/>
      <c r="EO466" s="98"/>
      <c r="EP466" s="98"/>
      <c r="EQ466" s="98"/>
      <c r="ER466" s="98"/>
      <c r="ES466" s="98"/>
      <c r="ET466" s="98"/>
      <c r="EU466" s="98"/>
      <c r="EV466" s="98"/>
      <c r="EW466" s="98"/>
      <c r="EX466" s="98"/>
      <c r="EY466" s="98"/>
      <c r="EZ466" s="98"/>
      <c r="FA466" s="98"/>
      <c r="FB466" s="98"/>
      <c r="FC466" s="98"/>
      <c r="FD466" s="98"/>
      <c r="FE466" s="98"/>
      <c r="FF466" s="98"/>
      <c r="FG466" s="98"/>
      <c r="FH466" s="98"/>
      <c r="FI466" s="98"/>
      <c r="FJ466" s="98"/>
      <c r="FK466" s="98"/>
      <c r="FL466" s="98"/>
      <c r="FM466" s="98"/>
      <c r="FN466" s="98"/>
      <c r="FO466" s="98"/>
      <c r="FP466" s="98"/>
      <c r="FQ466" s="98"/>
      <c r="FR466" s="98"/>
      <c r="FS466" s="98"/>
      <c r="FT466" s="98"/>
      <c r="FU466" s="98"/>
      <c r="FV466" s="98"/>
      <c r="FW466" s="98"/>
      <c r="FX466" s="98"/>
      <c r="FY466" s="98"/>
      <c r="FZ466" s="98"/>
      <c r="GA466" s="98"/>
      <c r="GB466" s="98"/>
      <c r="GC466" s="98"/>
      <c r="GD466" s="98"/>
      <c r="GE466" s="98"/>
      <c r="GF466" s="98"/>
      <c r="GG466" s="98"/>
      <c r="GH466" s="98"/>
      <c r="GI466" s="98"/>
      <c r="GJ466" s="98"/>
      <c r="GK466" s="98"/>
      <c r="GL466" s="98"/>
      <c r="GM466" s="98"/>
      <c r="GN466" s="98"/>
      <c r="GO466" s="98"/>
      <c r="GP466" s="98"/>
      <c r="GQ466" s="98"/>
      <c r="GR466" s="98"/>
      <c r="GS466" s="98"/>
      <c r="GT466" s="98"/>
      <c r="GU466" s="98"/>
      <c r="GV466" s="98"/>
      <c r="GW466" s="98"/>
      <c r="GX466" s="98"/>
      <c r="GY466" s="98"/>
      <c r="GZ466" s="98"/>
      <c r="HA466" s="98"/>
      <c r="HB466" s="98"/>
      <c r="HC466" s="98"/>
      <c r="HD466" s="98"/>
      <c r="HE466" s="98"/>
      <c r="HF466" s="98"/>
      <c r="HG466" s="98"/>
      <c r="HH466" s="98"/>
      <c r="HI466" s="98"/>
      <c r="HJ466" s="98"/>
      <c r="HK466" s="98"/>
      <c r="HL466" s="98"/>
      <c r="HM466" s="98"/>
      <c r="HN466" s="98"/>
      <c r="HO466" s="98"/>
      <c r="HP466" s="98"/>
      <c r="HQ466" s="98"/>
      <c r="HR466" s="98"/>
      <c r="HS466" s="98"/>
      <c r="HT466" s="98"/>
      <c r="HU466" s="98"/>
      <c r="HV466" s="98"/>
      <c r="HW466" s="98"/>
      <c r="HX466" s="98"/>
      <c r="HY466" s="98"/>
      <c r="HZ466" s="98"/>
      <c r="IA466" s="98"/>
      <c r="IB466" s="98"/>
      <c r="IC466" s="98"/>
      <c r="ID466" s="98"/>
      <c r="IE466" s="98"/>
      <c r="IF466" s="98"/>
      <c r="IG466" s="98"/>
      <c r="IH466" s="98"/>
      <c r="II466" s="98"/>
      <c r="IJ466" s="98"/>
      <c r="IK466" s="98"/>
      <c r="IL466" s="98"/>
      <c r="IM466" s="98"/>
      <c r="IN466" s="98"/>
      <c r="IO466" s="98"/>
      <c r="IP466" s="98"/>
      <c r="IQ466" s="98"/>
      <c r="IR466" s="98"/>
      <c r="IS466" s="98"/>
      <c r="IT466" s="98"/>
      <c r="IU466" s="98"/>
      <c r="IV466" s="98"/>
      <c r="IW466" s="98"/>
      <c r="IX466" s="98"/>
      <c r="IY466" s="98"/>
      <c r="IZ466" s="98"/>
      <c r="JA466" s="98"/>
      <c r="JB466" s="98"/>
      <c r="JC466" s="98"/>
      <c r="JD466" s="98"/>
      <c r="JE466" s="98"/>
      <c r="JF466" s="98"/>
      <c r="JG466" s="98"/>
      <c r="JH466" s="98"/>
      <c r="JI466" s="98"/>
      <c r="JJ466" s="98"/>
      <c r="JK466" s="98"/>
    </row>
    <row r="467" spans="1:271" ht="36.75" customHeight="1" x14ac:dyDescent="0.25">
      <c r="A467" s="161" t="s">
        <v>218</v>
      </c>
      <c r="B467" s="162" t="s">
        <v>83</v>
      </c>
      <c r="C467" s="163">
        <f>C468+C472+C477</f>
        <v>0</v>
      </c>
      <c r="D467" s="163">
        <f>D468+D472+D477</f>
        <v>55344300</v>
      </c>
      <c r="E467" s="163">
        <f>C467+D467</f>
        <v>55344300</v>
      </c>
      <c r="F467" s="163">
        <f>F468+F472+F477</f>
        <v>0</v>
      </c>
      <c r="G467" s="163">
        <f>G468+G472+G477</f>
        <v>55114800</v>
      </c>
      <c r="H467" s="163">
        <f>F467+G467</f>
        <v>55114800</v>
      </c>
      <c r="I467" s="163">
        <f>I468+I472+I477</f>
        <v>0</v>
      </c>
      <c r="J467" s="163">
        <f>J468+J472+J477</f>
        <v>55337900</v>
      </c>
      <c r="K467" s="163">
        <f>I467+J467</f>
        <v>55337900</v>
      </c>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c r="IS467" s="2"/>
      <c r="IT467" s="2"/>
      <c r="IU467" s="2"/>
      <c r="IV467" s="2"/>
      <c r="IW467" s="2"/>
      <c r="IX467" s="2"/>
      <c r="IY467" s="2"/>
      <c r="IZ467" s="2"/>
      <c r="JA467" s="2"/>
      <c r="JB467" s="2"/>
      <c r="JC467" s="2"/>
      <c r="JD467" s="2"/>
      <c r="JE467" s="2"/>
      <c r="JF467" s="2"/>
      <c r="JG467" s="2"/>
      <c r="JH467" s="2"/>
      <c r="JI467" s="2"/>
      <c r="JJ467" s="2"/>
      <c r="JK467" s="2"/>
    </row>
    <row r="468" spans="1:271" ht="33.75" customHeight="1" x14ac:dyDescent="0.25">
      <c r="A468" s="75" t="s">
        <v>338</v>
      </c>
      <c r="B468" s="48" t="s">
        <v>339</v>
      </c>
      <c r="C468" s="51">
        <f>C469</f>
        <v>0</v>
      </c>
      <c r="D468" s="51">
        <f>D469</f>
        <v>5451400</v>
      </c>
      <c r="E468" s="51">
        <f>C468+D468</f>
        <v>5451400</v>
      </c>
      <c r="F468" s="51">
        <f>F469</f>
        <v>0</v>
      </c>
      <c r="G468" s="51">
        <f>G469</f>
        <v>5446900</v>
      </c>
      <c r="H468" s="51">
        <f>F468+G468</f>
        <v>5446900</v>
      </c>
      <c r="I468" s="51">
        <f>I469</f>
        <v>0</v>
      </c>
      <c r="J468" s="51">
        <f>J469</f>
        <v>5446900</v>
      </c>
      <c r="K468" s="51">
        <f>I468+J468</f>
        <v>5446900</v>
      </c>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c r="IS468" s="2"/>
      <c r="IT468" s="2"/>
      <c r="IU468" s="2"/>
      <c r="IV468" s="2"/>
      <c r="IW468" s="2"/>
      <c r="IX468" s="2"/>
      <c r="IY468" s="2"/>
      <c r="IZ468" s="2"/>
      <c r="JA468" s="2"/>
      <c r="JB468" s="2"/>
      <c r="JC468" s="2"/>
      <c r="JD468" s="2"/>
      <c r="JE468" s="2"/>
      <c r="JF468" s="2"/>
      <c r="JG468" s="2"/>
      <c r="JH468" s="2"/>
      <c r="JI468" s="2"/>
      <c r="JJ468" s="2"/>
      <c r="JK468" s="2"/>
    </row>
    <row r="469" spans="1:271" ht="19.5" customHeight="1" x14ac:dyDescent="0.25">
      <c r="A469" s="75" t="s">
        <v>236</v>
      </c>
      <c r="B469" s="48" t="s">
        <v>84</v>
      </c>
      <c r="C469" s="51">
        <f>C470+C471</f>
        <v>0</v>
      </c>
      <c r="D469" s="51">
        <f>D470+D471</f>
        <v>5451400</v>
      </c>
      <c r="E469" s="51">
        <f>C469+D469</f>
        <v>5451400</v>
      </c>
      <c r="F469" s="51">
        <f>F470+F471</f>
        <v>0</v>
      </c>
      <c r="G469" s="51">
        <f>G470+G471</f>
        <v>5446900</v>
      </c>
      <c r="H469" s="51">
        <f>F469+G469</f>
        <v>5446900</v>
      </c>
      <c r="I469" s="51">
        <f>I470+I471</f>
        <v>0</v>
      </c>
      <c r="J469" s="51">
        <f>J470+J471</f>
        <v>5446900</v>
      </c>
      <c r="K469" s="51">
        <f>I469+J469</f>
        <v>5446900</v>
      </c>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c r="IS469" s="2"/>
      <c r="IT469" s="2"/>
      <c r="IU469" s="2"/>
      <c r="IV469" s="2"/>
      <c r="IW469" s="2"/>
      <c r="IX469" s="2"/>
      <c r="IY469" s="2"/>
      <c r="IZ469" s="2"/>
      <c r="JA469" s="2"/>
      <c r="JB469" s="2"/>
      <c r="JC469" s="2"/>
      <c r="JD469" s="2"/>
      <c r="JE469" s="2"/>
      <c r="JF469" s="2"/>
      <c r="JG469" s="2"/>
      <c r="JH469" s="2"/>
      <c r="JI469" s="2"/>
      <c r="JJ469" s="2"/>
      <c r="JK469" s="2"/>
    </row>
    <row r="470" spans="1:271" x14ac:dyDescent="0.25">
      <c r="A470" s="15" t="s">
        <v>113</v>
      </c>
      <c r="B470" s="48"/>
      <c r="C470" s="54">
        <v>0</v>
      </c>
      <c r="D470" s="54">
        <v>2030000</v>
      </c>
      <c r="E470" s="54">
        <f>C470+D470</f>
        <v>2030000</v>
      </c>
      <c r="F470" s="54"/>
      <c r="G470" s="54">
        <v>2030600</v>
      </c>
      <c r="H470" s="54">
        <f>F470+G470</f>
        <v>2030600</v>
      </c>
      <c r="I470" s="54"/>
      <c r="J470" s="54">
        <v>2030600</v>
      </c>
      <c r="K470" s="54">
        <f>I470+J470</f>
        <v>2030600</v>
      </c>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c r="IS470" s="2"/>
      <c r="IT470" s="2"/>
      <c r="IU470" s="2"/>
      <c r="IV470" s="2"/>
      <c r="IW470" s="2"/>
      <c r="IX470" s="2"/>
      <c r="IY470" s="2"/>
      <c r="IZ470" s="2"/>
      <c r="JA470" s="2"/>
      <c r="JB470" s="2"/>
      <c r="JC470" s="2"/>
      <c r="JD470" s="2"/>
      <c r="JE470" s="2"/>
      <c r="JF470" s="2"/>
      <c r="JG470" s="2"/>
      <c r="JH470" s="2"/>
      <c r="JI470" s="2"/>
      <c r="JJ470" s="2"/>
      <c r="JK470" s="2"/>
    </row>
    <row r="471" spans="1:271" x14ac:dyDescent="0.25">
      <c r="A471" s="117" t="s">
        <v>112</v>
      </c>
      <c r="B471" s="48"/>
      <c r="C471" s="54">
        <v>0</v>
      </c>
      <c r="D471" s="54">
        <v>3421400</v>
      </c>
      <c r="E471" s="54">
        <f>SUM(C471:D471)</f>
        <v>3421400</v>
      </c>
      <c r="F471" s="54"/>
      <c r="G471" s="54">
        <v>3416300</v>
      </c>
      <c r="H471" s="54">
        <f>SUM(F471:G471)</f>
        <v>3416300</v>
      </c>
      <c r="I471" s="54"/>
      <c r="J471" s="54">
        <v>3416300</v>
      </c>
      <c r="K471" s="54">
        <f>SUM(I471:J471)</f>
        <v>3416300</v>
      </c>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c r="IS471" s="2"/>
      <c r="IT471" s="2"/>
      <c r="IU471" s="2"/>
      <c r="IV471" s="2"/>
      <c r="IW471" s="2"/>
      <c r="IX471" s="2"/>
      <c r="IY471" s="2"/>
      <c r="IZ471" s="2"/>
      <c r="JA471" s="2"/>
      <c r="JB471" s="2"/>
      <c r="JC471" s="2"/>
      <c r="JD471" s="2"/>
      <c r="JE471" s="2"/>
      <c r="JF471" s="2"/>
      <c r="JG471" s="2"/>
      <c r="JH471" s="2"/>
      <c r="JI471" s="2"/>
      <c r="JJ471" s="2"/>
      <c r="JK471" s="2"/>
    </row>
    <row r="472" spans="1:271" ht="31.5" x14ac:dyDescent="0.25">
      <c r="A472" s="75" t="s">
        <v>340</v>
      </c>
      <c r="B472" s="48" t="s">
        <v>341</v>
      </c>
      <c r="C472" s="51">
        <f>C473+C475</f>
        <v>0</v>
      </c>
      <c r="D472" s="51">
        <f>D473+D475</f>
        <v>49892900</v>
      </c>
      <c r="E472" s="51">
        <f>C472+D472</f>
        <v>49892900</v>
      </c>
      <c r="F472" s="51">
        <f>F473+F475</f>
        <v>0</v>
      </c>
      <c r="G472" s="51">
        <f>G473+G475</f>
        <v>49667900</v>
      </c>
      <c r="H472" s="51">
        <f>F472+G472</f>
        <v>49667900</v>
      </c>
      <c r="I472" s="51">
        <f>I473+I475</f>
        <v>0</v>
      </c>
      <c r="J472" s="51">
        <f>J473+J475</f>
        <v>49891000</v>
      </c>
      <c r="K472" s="51">
        <f>I472+J472</f>
        <v>49891000</v>
      </c>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c r="IS472" s="2"/>
      <c r="IT472" s="2"/>
      <c r="IU472" s="2"/>
      <c r="IV472" s="2"/>
      <c r="IW472" s="2"/>
      <c r="IX472" s="2"/>
      <c r="IY472" s="2"/>
      <c r="IZ472" s="2"/>
      <c r="JA472" s="2"/>
      <c r="JB472" s="2"/>
      <c r="JC472" s="2"/>
      <c r="JD472" s="2"/>
      <c r="JE472" s="2"/>
      <c r="JF472" s="2"/>
      <c r="JG472" s="2"/>
      <c r="JH472" s="2"/>
      <c r="JI472" s="2"/>
      <c r="JJ472" s="2"/>
      <c r="JK472" s="2"/>
    </row>
    <row r="473" spans="1:271" ht="21" customHeight="1" x14ac:dyDescent="0.25">
      <c r="A473" s="77" t="s">
        <v>94</v>
      </c>
      <c r="B473" s="48" t="s">
        <v>342</v>
      </c>
      <c r="C473" s="51">
        <f>C474</f>
        <v>0</v>
      </c>
      <c r="D473" s="51">
        <f>D474</f>
        <v>48697600</v>
      </c>
      <c r="E473" s="51">
        <f>SUM(C473:D473)</f>
        <v>48697600</v>
      </c>
      <c r="F473" s="51">
        <f>F474</f>
        <v>0</v>
      </c>
      <c r="G473" s="51">
        <f>G474</f>
        <v>48472600</v>
      </c>
      <c r="H473" s="51">
        <f>SUM(F473:G473)</f>
        <v>48472600</v>
      </c>
      <c r="I473" s="51">
        <f>I474</f>
        <v>0</v>
      </c>
      <c r="J473" s="51">
        <f>J474</f>
        <v>48695700</v>
      </c>
      <c r="K473" s="51">
        <f>SUM(I473:J473)</f>
        <v>48695700</v>
      </c>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c r="IS473" s="2"/>
      <c r="IT473" s="2"/>
      <c r="IU473" s="2"/>
      <c r="IV473" s="2"/>
      <c r="IW473" s="2"/>
      <c r="IX473" s="2"/>
      <c r="IY473" s="2"/>
      <c r="IZ473" s="2"/>
      <c r="JA473" s="2"/>
      <c r="JB473" s="2"/>
      <c r="JC473" s="2"/>
      <c r="JD473" s="2"/>
      <c r="JE473" s="2"/>
      <c r="JF473" s="2"/>
      <c r="JG473" s="2"/>
      <c r="JH473" s="2"/>
      <c r="JI473" s="2"/>
      <c r="JJ473" s="2"/>
      <c r="JK473" s="2"/>
    </row>
    <row r="474" spans="1:271" x14ac:dyDescent="0.25">
      <c r="A474" s="117" t="s">
        <v>112</v>
      </c>
      <c r="B474" s="48"/>
      <c r="C474" s="54"/>
      <c r="D474" s="54">
        <f>48123400+574200</f>
        <v>48697600</v>
      </c>
      <c r="E474" s="54">
        <f>SUM(C474:D474)</f>
        <v>48697600</v>
      </c>
      <c r="F474" s="54"/>
      <c r="G474" s="54">
        <f>47898400+574200</f>
        <v>48472600</v>
      </c>
      <c r="H474" s="54">
        <f>SUM(F474:G474)</f>
        <v>48472600</v>
      </c>
      <c r="I474" s="54"/>
      <c r="J474" s="54">
        <f>48121500+574200</f>
        <v>48695700</v>
      </c>
      <c r="K474" s="54">
        <f>SUM(I474:J474)</f>
        <v>48695700</v>
      </c>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c r="IS474" s="2"/>
      <c r="IT474" s="2"/>
      <c r="IU474" s="2"/>
      <c r="IV474" s="2"/>
      <c r="IW474" s="2"/>
      <c r="IX474" s="2"/>
      <c r="IY474" s="2"/>
      <c r="IZ474" s="2"/>
      <c r="JA474" s="2"/>
      <c r="JB474" s="2"/>
      <c r="JC474" s="2"/>
      <c r="JD474" s="2"/>
      <c r="JE474" s="2"/>
      <c r="JF474" s="2"/>
      <c r="JG474" s="2"/>
      <c r="JH474" s="2"/>
      <c r="JI474" s="2"/>
      <c r="JJ474" s="2"/>
      <c r="JK474" s="2"/>
    </row>
    <row r="475" spans="1:271" ht="18" customHeight="1" x14ac:dyDescent="0.25">
      <c r="A475" s="77" t="s">
        <v>121</v>
      </c>
      <c r="B475" s="48" t="s">
        <v>343</v>
      </c>
      <c r="C475" s="51">
        <f>C476</f>
        <v>0</v>
      </c>
      <c r="D475" s="51">
        <f>D476</f>
        <v>1195300</v>
      </c>
      <c r="E475" s="51">
        <f>SUM(C475:D475)</f>
        <v>1195300</v>
      </c>
      <c r="F475" s="51">
        <f>F476</f>
        <v>0</v>
      </c>
      <c r="G475" s="51">
        <f>G476</f>
        <v>1195300</v>
      </c>
      <c r="H475" s="51">
        <f>SUM(F475:G475)</f>
        <v>1195300</v>
      </c>
      <c r="I475" s="51">
        <f>I476</f>
        <v>0</v>
      </c>
      <c r="J475" s="51">
        <f>J476</f>
        <v>1195300</v>
      </c>
      <c r="K475" s="51">
        <f>SUM(I475:J475)</f>
        <v>1195300</v>
      </c>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c r="IS475" s="2"/>
      <c r="IT475" s="2"/>
      <c r="IU475" s="2"/>
      <c r="IV475" s="2"/>
      <c r="IW475" s="2"/>
      <c r="IX475" s="2"/>
      <c r="IY475" s="2"/>
      <c r="IZ475" s="2"/>
      <c r="JA475" s="2"/>
      <c r="JB475" s="2"/>
      <c r="JC475" s="2"/>
      <c r="JD475" s="2"/>
      <c r="JE475" s="2"/>
      <c r="JF475" s="2"/>
      <c r="JG475" s="2"/>
      <c r="JH475" s="2"/>
      <c r="JI475" s="2"/>
      <c r="JJ475" s="2"/>
      <c r="JK475" s="2"/>
    </row>
    <row r="476" spans="1:271" x14ac:dyDescent="0.25">
      <c r="A476" s="117" t="s">
        <v>112</v>
      </c>
      <c r="B476" s="48"/>
      <c r="C476" s="54"/>
      <c r="D476" s="54">
        <v>1195300</v>
      </c>
      <c r="E476" s="54">
        <f>SUM(C476:D476)</f>
        <v>1195300</v>
      </c>
      <c r="F476" s="54"/>
      <c r="G476" s="54">
        <v>1195300</v>
      </c>
      <c r="H476" s="54">
        <f>SUM(F476:G476)</f>
        <v>1195300</v>
      </c>
      <c r="I476" s="54"/>
      <c r="J476" s="54">
        <v>1195300</v>
      </c>
      <c r="K476" s="54">
        <f>SUM(I476:J476)</f>
        <v>1195300</v>
      </c>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c r="IS476" s="2"/>
      <c r="IT476" s="2"/>
      <c r="IU476" s="2"/>
      <c r="IV476" s="2"/>
      <c r="IW476" s="2"/>
      <c r="IX476" s="2"/>
      <c r="IY476" s="2"/>
      <c r="IZ476" s="2"/>
      <c r="JA476" s="2"/>
      <c r="JB476" s="2"/>
      <c r="JC476" s="2"/>
      <c r="JD476" s="2"/>
      <c r="JE476" s="2"/>
      <c r="JF476" s="2"/>
      <c r="JG476" s="2"/>
      <c r="JH476" s="2"/>
      <c r="JI476" s="2"/>
      <c r="JJ476" s="2"/>
      <c r="JK476" s="2"/>
    </row>
    <row r="477" spans="1:271" ht="63" x14ac:dyDescent="0.25">
      <c r="A477" s="75" t="s">
        <v>344</v>
      </c>
      <c r="B477" s="48" t="s">
        <v>85</v>
      </c>
      <c r="C477" s="51">
        <f>C478+C479+C480</f>
        <v>0</v>
      </c>
      <c r="D477" s="51">
        <f>D478+D479+D480</f>
        <v>0</v>
      </c>
      <c r="E477" s="51">
        <f t="shared" ref="E477:E482" si="198">C477+D477</f>
        <v>0</v>
      </c>
      <c r="F477" s="51">
        <f>F478+F479+F480</f>
        <v>0</v>
      </c>
      <c r="G477" s="51">
        <f>G478+G479+G480</f>
        <v>0</v>
      </c>
      <c r="H477" s="51">
        <f>G477+F477</f>
        <v>0</v>
      </c>
      <c r="I477" s="51">
        <f>I478+I479+I480</f>
        <v>0</v>
      </c>
      <c r="J477" s="51">
        <f>J478+J479+J480</f>
        <v>0</v>
      </c>
      <c r="K477" s="51">
        <f t="shared" ref="K477:K482" si="199">I477+J477</f>
        <v>0</v>
      </c>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c r="IS477" s="2"/>
      <c r="IT477" s="2"/>
      <c r="IU477" s="2"/>
      <c r="IV477" s="2"/>
      <c r="IW477" s="2"/>
      <c r="IX477" s="2"/>
      <c r="IY477" s="2"/>
      <c r="IZ477" s="2"/>
      <c r="JA477" s="2"/>
      <c r="JB477" s="2"/>
      <c r="JC477" s="2"/>
      <c r="JD477" s="2"/>
      <c r="JE477" s="2"/>
      <c r="JF477" s="2"/>
      <c r="JG477" s="2"/>
      <c r="JH477" s="2"/>
      <c r="JI477" s="2"/>
      <c r="JJ477" s="2"/>
      <c r="JK477" s="2"/>
    </row>
    <row r="478" spans="1:271" ht="30.75" customHeight="1" x14ac:dyDescent="0.25">
      <c r="A478" s="75" t="s">
        <v>348</v>
      </c>
      <c r="B478" s="48" t="s">
        <v>345</v>
      </c>
      <c r="C478" s="51"/>
      <c r="D478" s="51"/>
      <c r="E478" s="51">
        <f t="shared" si="198"/>
        <v>0</v>
      </c>
      <c r="F478" s="51"/>
      <c r="G478" s="51"/>
      <c r="H478" s="51">
        <f>G478+F478</f>
        <v>0</v>
      </c>
      <c r="I478" s="51"/>
      <c r="J478" s="51"/>
      <c r="K478" s="51">
        <f t="shared" si="199"/>
        <v>0</v>
      </c>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c r="IS478" s="2"/>
      <c r="IT478" s="2"/>
      <c r="IU478" s="2"/>
      <c r="IV478" s="2"/>
      <c r="IW478" s="2"/>
      <c r="IX478" s="2"/>
      <c r="IY478" s="2"/>
      <c r="IZ478" s="2"/>
      <c r="JA478" s="2"/>
      <c r="JB478" s="2"/>
      <c r="JC478" s="2"/>
      <c r="JD478" s="2"/>
      <c r="JE478" s="2"/>
      <c r="JF478" s="2"/>
      <c r="JG478" s="2"/>
      <c r="JH478" s="2"/>
      <c r="JI478" s="2"/>
      <c r="JJ478" s="2"/>
      <c r="JK478" s="2"/>
    </row>
    <row r="479" spans="1:271" x14ac:dyDescent="0.25">
      <c r="A479" s="75" t="s">
        <v>349</v>
      </c>
      <c r="B479" s="48" t="s">
        <v>346</v>
      </c>
      <c r="C479" s="51"/>
      <c r="D479" s="51"/>
      <c r="E479" s="51">
        <f t="shared" si="198"/>
        <v>0</v>
      </c>
      <c r="F479" s="51"/>
      <c r="G479" s="51"/>
      <c r="H479" s="51">
        <f>G479+F479</f>
        <v>0</v>
      </c>
      <c r="I479" s="51"/>
      <c r="J479" s="51"/>
      <c r="K479" s="51">
        <f t="shared" si="199"/>
        <v>0</v>
      </c>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c r="IS479" s="2"/>
      <c r="IT479" s="2"/>
      <c r="IU479" s="2"/>
      <c r="IV479" s="2"/>
      <c r="IW479" s="2"/>
      <c r="IX479" s="2"/>
      <c r="IY479" s="2"/>
      <c r="IZ479" s="2"/>
      <c r="JA479" s="2"/>
      <c r="JB479" s="2"/>
      <c r="JC479" s="2"/>
      <c r="JD479" s="2"/>
      <c r="JE479" s="2"/>
      <c r="JF479" s="2"/>
      <c r="JG479" s="2"/>
      <c r="JH479" s="2"/>
      <c r="JI479" s="2"/>
      <c r="JJ479" s="2"/>
      <c r="JK479" s="2"/>
    </row>
    <row r="480" spans="1:271" x14ac:dyDescent="0.25">
      <c r="A480" s="75" t="s">
        <v>236</v>
      </c>
      <c r="B480" s="48" t="s">
        <v>347</v>
      </c>
      <c r="C480" s="51"/>
      <c r="D480" s="51"/>
      <c r="E480" s="51">
        <f t="shared" si="198"/>
        <v>0</v>
      </c>
      <c r="F480" s="51"/>
      <c r="G480" s="51"/>
      <c r="H480" s="51">
        <f>G480+F480</f>
        <v>0</v>
      </c>
      <c r="I480" s="51"/>
      <c r="J480" s="51"/>
      <c r="K480" s="51">
        <f t="shared" si="199"/>
        <v>0</v>
      </c>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c r="IS480" s="2"/>
      <c r="IT480" s="2"/>
      <c r="IU480" s="2"/>
      <c r="IV480" s="2"/>
      <c r="IW480" s="2"/>
      <c r="IX480" s="2"/>
      <c r="IY480" s="2"/>
      <c r="IZ480" s="2"/>
      <c r="JA480" s="2"/>
      <c r="JB480" s="2"/>
      <c r="JC480" s="2"/>
      <c r="JD480" s="2"/>
      <c r="JE480" s="2"/>
      <c r="JF480" s="2"/>
      <c r="JG480" s="2"/>
      <c r="JH480" s="2"/>
      <c r="JI480" s="2"/>
      <c r="JJ480" s="2"/>
      <c r="JK480" s="2"/>
    </row>
    <row r="481" spans="1:12" s="91" customFormat="1" ht="47.25" customHeight="1" x14ac:dyDescent="0.25">
      <c r="A481" s="5" t="s">
        <v>219</v>
      </c>
      <c r="B481" s="6" t="s">
        <v>183</v>
      </c>
      <c r="C481" s="53">
        <f>C482+C491</f>
        <v>0</v>
      </c>
      <c r="D481" s="53">
        <f>D482+D491</f>
        <v>553400</v>
      </c>
      <c r="E481" s="53">
        <f t="shared" si="198"/>
        <v>553400</v>
      </c>
      <c r="F481" s="53">
        <f>F482+F491</f>
        <v>0</v>
      </c>
      <c r="G481" s="53">
        <f>G482+G491</f>
        <v>553400</v>
      </c>
      <c r="H481" s="53">
        <f>F481+G481</f>
        <v>553400</v>
      </c>
      <c r="I481" s="53">
        <f>I482+I491</f>
        <v>0</v>
      </c>
      <c r="J481" s="53">
        <f>J482+J491</f>
        <v>553400</v>
      </c>
      <c r="K481" s="53">
        <f t="shared" si="199"/>
        <v>553400</v>
      </c>
    </row>
    <row r="482" spans="1:12" s="91" customFormat="1" ht="72" customHeight="1" x14ac:dyDescent="0.25">
      <c r="A482" s="147" t="s">
        <v>473</v>
      </c>
      <c r="B482" s="73" t="s">
        <v>405</v>
      </c>
      <c r="C482" s="74">
        <f>C483+C484+C485+C486+C487+C488+C489+C490</f>
        <v>0</v>
      </c>
      <c r="D482" s="74">
        <f>D483+D484+D485+D486+D487+D488+D489+D490</f>
        <v>0</v>
      </c>
      <c r="E482" s="74">
        <f t="shared" si="198"/>
        <v>0</v>
      </c>
      <c r="F482" s="74">
        <f>F483+F484+F485+F486+F487+F488+F489+F490</f>
        <v>0</v>
      </c>
      <c r="G482" s="74">
        <f>G483+G484+G485+G486+G487+G488+G489+G490</f>
        <v>0</v>
      </c>
      <c r="H482" s="74">
        <f>F482+G482</f>
        <v>0</v>
      </c>
      <c r="I482" s="74">
        <f>I483+I484+I485+I486+I487+I488+I489+I490</f>
        <v>0</v>
      </c>
      <c r="J482" s="74">
        <f>J483+J484+J485+J486+J487+J488+J489+J490</f>
        <v>0</v>
      </c>
      <c r="K482" s="74">
        <f t="shared" si="199"/>
        <v>0</v>
      </c>
      <c r="L482" s="50"/>
    </row>
    <row r="483" spans="1:12" s="91" customFormat="1" ht="66.75" customHeight="1" x14ac:dyDescent="0.25">
      <c r="A483" s="83" t="s">
        <v>399</v>
      </c>
      <c r="B483" s="8" t="s">
        <v>400</v>
      </c>
      <c r="C483" s="57"/>
      <c r="D483" s="57"/>
      <c r="E483" s="57"/>
      <c r="F483" s="57"/>
      <c r="G483" s="57"/>
      <c r="H483" s="57"/>
      <c r="I483" s="57"/>
      <c r="J483" s="57"/>
      <c r="K483" s="57"/>
    </row>
    <row r="484" spans="1:12" s="91" customFormat="1" ht="66.75" customHeight="1" x14ac:dyDescent="0.25">
      <c r="A484" s="83" t="s">
        <v>401</v>
      </c>
      <c r="B484" s="8" t="s">
        <v>402</v>
      </c>
      <c r="C484" s="57"/>
      <c r="D484" s="57"/>
      <c r="E484" s="57"/>
      <c r="F484" s="57"/>
      <c r="G484" s="57"/>
      <c r="H484" s="57"/>
      <c r="I484" s="57"/>
      <c r="J484" s="57"/>
      <c r="K484" s="57"/>
    </row>
    <row r="485" spans="1:12" s="91" customFormat="1" ht="34.5" customHeight="1" x14ac:dyDescent="0.25">
      <c r="A485" s="83" t="s">
        <v>403</v>
      </c>
      <c r="B485" s="8" t="s">
        <v>404</v>
      </c>
      <c r="C485" s="57"/>
      <c r="D485" s="57"/>
      <c r="E485" s="57"/>
      <c r="F485" s="57"/>
      <c r="G485" s="57"/>
      <c r="H485" s="57"/>
      <c r="I485" s="57"/>
      <c r="J485" s="57"/>
      <c r="K485" s="57"/>
    </row>
    <row r="486" spans="1:12" s="91" customFormat="1" ht="26.25" customHeight="1" x14ac:dyDescent="0.25">
      <c r="A486" s="83" t="s">
        <v>406</v>
      </c>
      <c r="B486" s="8" t="s">
        <v>407</v>
      </c>
      <c r="C486" s="57"/>
      <c r="D486" s="57"/>
      <c r="E486" s="57"/>
      <c r="F486" s="57"/>
      <c r="G486" s="57"/>
      <c r="H486" s="57"/>
      <c r="I486" s="57"/>
      <c r="J486" s="57"/>
      <c r="K486" s="57"/>
    </row>
    <row r="487" spans="1:12" s="91" customFormat="1" ht="67.5" customHeight="1" x14ac:dyDescent="0.25">
      <c r="A487" s="83" t="s">
        <v>471</v>
      </c>
      <c r="B487" s="8" t="s">
        <v>408</v>
      </c>
      <c r="C487" s="57"/>
      <c r="D487" s="57"/>
      <c r="E487" s="57"/>
      <c r="F487" s="57"/>
      <c r="G487" s="57"/>
      <c r="H487" s="57"/>
      <c r="I487" s="57"/>
      <c r="J487" s="57"/>
      <c r="K487" s="57"/>
    </row>
    <row r="488" spans="1:12" s="91" customFormat="1" ht="33" customHeight="1" x14ac:dyDescent="0.25">
      <c r="A488" s="83" t="s">
        <v>409</v>
      </c>
      <c r="B488" s="8" t="s">
        <v>410</v>
      </c>
      <c r="C488" s="57"/>
      <c r="D488" s="57"/>
      <c r="E488" s="57"/>
      <c r="F488" s="57"/>
      <c r="G488" s="57"/>
      <c r="H488" s="57"/>
      <c r="I488" s="57"/>
      <c r="J488" s="57"/>
      <c r="K488" s="57"/>
    </row>
    <row r="489" spans="1:12" s="91" customFormat="1" ht="54" customHeight="1" x14ac:dyDescent="0.25">
      <c r="A489" s="83" t="s">
        <v>411</v>
      </c>
      <c r="B489" s="8" t="s">
        <v>412</v>
      </c>
      <c r="C489" s="57"/>
      <c r="D489" s="57"/>
      <c r="E489" s="57"/>
      <c r="F489" s="57"/>
      <c r="G489" s="57"/>
      <c r="H489" s="57"/>
      <c r="I489" s="57"/>
      <c r="J489" s="57"/>
      <c r="K489" s="57"/>
    </row>
    <row r="490" spans="1:12" s="91" customFormat="1" ht="38.25" customHeight="1" x14ac:dyDescent="0.25">
      <c r="A490" s="83" t="s">
        <v>413</v>
      </c>
      <c r="B490" s="8" t="s">
        <v>414</v>
      </c>
      <c r="C490" s="57"/>
      <c r="D490" s="57"/>
      <c r="E490" s="57"/>
      <c r="F490" s="57"/>
      <c r="G490" s="57"/>
      <c r="H490" s="57"/>
      <c r="I490" s="57"/>
      <c r="J490" s="57"/>
      <c r="K490" s="57"/>
    </row>
    <row r="491" spans="1:12" s="91" customFormat="1" ht="41.25" customHeight="1" x14ac:dyDescent="0.25">
      <c r="A491" s="75" t="s">
        <v>472</v>
      </c>
      <c r="B491" s="48" t="s">
        <v>415</v>
      </c>
      <c r="C491" s="51">
        <f>C492+C496+C499+C502+C505</f>
        <v>0</v>
      </c>
      <c r="D491" s="51">
        <f>D492+D496+D499+D502+D505</f>
        <v>553400</v>
      </c>
      <c r="E491" s="51">
        <f t="shared" ref="E491:E507" si="200">C491+D491</f>
        <v>553400</v>
      </c>
      <c r="F491" s="51">
        <f>F492+F496+F499+F502+F505</f>
        <v>0</v>
      </c>
      <c r="G491" s="51">
        <f>G492+G496+G499+G502+G505</f>
        <v>553400</v>
      </c>
      <c r="H491" s="51">
        <f>F491+G491</f>
        <v>553400</v>
      </c>
      <c r="I491" s="51">
        <f>I492+I496+I499+I502+I505</f>
        <v>0</v>
      </c>
      <c r="J491" s="51">
        <f>J492+J496+J499+J502+J505</f>
        <v>553400</v>
      </c>
      <c r="K491" s="51">
        <f t="shared" ref="K491:K507" si="201">I491+J491</f>
        <v>553400</v>
      </c>
    </row>
    <row r="492" spans="1:12" s="91" customFormat="1" ht="53.25" customHeight="1" x14ac:dyDescent="0.25">
      <c r="A492" s="82" t="s">
        <v>416</v>
      </c>
      <c r="B492" s="48" t="s">
        <v>417</v>
      </c>
      <c r="C492" s="51">
        <f>C493</f>
        <v>0</v>
      </c>
      <c r="D492" s="51">
        <f>D493</f>
        <v>193400</v>
      </c>
      <c r="E492" s="51">
        <f t="shared" si="200"/>
        <v>193400</v>
      </c>
      <c r="F492" s="51">
        <f>F493</f>
        <v>0</v>
      </c>
      <c r="G492" s="51">
        <f>G493</f>
        <v>193400</v>
      </c>
      <c r="H492" s="51">
        <f>F492+G492</f>
        <v>193400</v>
      </c>
      <c r="I492" s="51">
        <f>I493</f>
        <v>0</v>
      </c>
      <c r="J492" s="51">
        <f>J493</f>
        <v>193400</v>
      </c>
      <c r="K492" s="51">
        <f t="shared" si="201"/>
        <v>193400</v>
      </c>
    </row>
    <row r="493" spans="1:12" s="91" customFormat="1" ht="24" customHeight="1" x14ac:dyDescent="0.25">
      <c r="A493" s="82" t="s">
        <v>236</v>
      </c>
      <c r="B493" s="48" t="s">
        <v>418</v>
      </c>
      <c r="C493" s="51">
        <f>C494+C495</f>
        <v>0</v>
      </c>
      <c r="D493" s="51">
        <f>D494+D495</f>
        <v>193400</v>
      </c>
      <c r="E493" s="51">
        <f t="shared" si="200"/>
        <v>193400</v>
      </c>
      <c r="F493" s="51">
        <f>F494+F495</f>
        <v>0</v>
      </c>
      <c r="G493" s="51">
        <f>G494+G495</f>
        <v>193400</v>
      </c>
      <c r="H493" s="51">
        <f>F493+G493</f>
        <v>193400</v>
      </c>
      <c r="I493" s="51">
        <f>I494+I495</f>
        <v>0</v>
      </c>
      <c r="J493" s="51">
        <f>J494+J495</f>
        <v>193400</v>
      </c>
      <c r="K493" s="51">
        <f t="shared" si="201"/>
        <v>193400</v>
      </c>
    </row>
    <row r="494" spans="1:12" s="91" customFormat="1" ht="23.25" customHeight="1" x14ac:dyDescent="0.25">
      <c r="A494" s="47" t="s">
        <v>47</v>
      </c>
      <c r="B494" s="112"/>
      <c r="C494" s="54"/>
      <c r="D494" s="54">
        <v>104500</v>
      </c>
      <c r="E494" s="54">
        <f t="shared" si="200"/>
        <v>104500</v>
      </c>
      <c r="F494" s="54"/>
      <c r="G494" s="54">
        <v>104500</v>
      </c>
      <c r="H494" s="54">
        <f>G494+F494</f>
        <v>104500</v>
      </c>
      <c r="I494" s="54"/>
      <c r="J494" s="54">
        <v>104500</v>
      </c>
      <c r="K494" s="54">
        <f t="shared" si="201"/>
        <v>104500</v>
      </c>
    </row>
    <row r="495" spans="1:12" s="91" customFormat="1" ht="23.25" customHeight="1" x14ac:dyDescent="0.25">
      <c r="A495" s="47" t="s">
        <v>133</v>
      </c>
      <c r="B495" s="112"/>
      <c r="C495" s="54"/>
      <c r="D495" s="54">
        <v>88900</v>
      </c>
      <c r="E495" s="54">
        <f t="shared" si="200"/>
        <v>88900</v>
      </c>
      <c r="F495" s="54"/>
      <c r="G495" s="54">
        <v>88900</v>
      </c>
      <c r="H495" s="54">
        <f>G495+F495</f>
        <v>88900</v>
      </c>
      <c r="I495" s="54"/>
      <c r="J495" s="54">
        <v>88900</v>
      </c>
      <c r="K495" s="54">
        <f t="shared" si="201"/>
        <v>88900</v>
      </c>
    </row>
    <row r="496" spans="1:12" s="91" customFormat="1" ht="70.5" customHeight="1" x14ac:dyDescent="0.25">
      <c r="A496" s="82" t="s">
        <v>814</v>
      </c>
      <c r="B496" s="48" t="s">
        <v>420</v>
      </c>
      <c r="C496" s="51">
        <f>C497</f>
        <v>0</v>
      </c>
      <c r="D496" s="51">
        <f>D497</f>
        <v>190000</v>
      </c>
      <c r="E496" s="51">
        <f t="shared" si="200"/>
        <v>190000</v>
      </c>
      <c r="F496" s="51">
        <f>F497</f>
        <v>0</v>
      </c>
      <c r="G496" s="51">
        <f>G497</f>
        <v>190000</v>
      </c>
      <c r="H496" s="51">
        <f>F496+G496</f>
        <v>190000</v>
      </c>
      <c r="I496" s="51">
        <f>I497</f>
        <v>0</v>
      </c>
      <c r="J496" s="51">
        <f>J497</f>
        <v>190000</v>
      </c>
      <c r="K496" s="51">
        <f t="shared" si="201"/>
        <v>190000</v>
      </c>
    </row>
    <row r="497" spans="1:11" s="91" customFormat="1" ht="23.25" customHeight="1" x14ac:dyDescent="0.25">
      <c r="A497" s="82" t="s">
        <v>236</v>
      </c>
      <c r="B497" s="48" t="s">
        <v>422</v>
      </c>
      <c r="C497" s="51">
        <f>C498</f>
        <v>0</v>
      </c>
      <c r="D497" s="51">
        <f>D498</f>
        <v>190000</v>
      </c>
      <c r="E497" s="51">
        <f t="shared" si="200"/>
        <v>190000</v>
      </c>
      <c r="F497" s="51">
        <f>F498</f>
        <v>0</v>
      </c>
      <c r="G497" s="51">
        <f>G498</f>
        <v>190000</v>
      </c>
      <c r="H497" s="51">
        <f>F497+G497</f>
        <v>190000</v>
      </c>
      <c r="I497" s="51">
        <f>I498</f>
        <v>0</v>
      </c>
      <c r="J497" s="51">
        <f>J498</f>
        <v>190000</v>
      </c>
      <c r="K497" s="51">
        <f t="shared" si="201"/>
        <v>190000</v>
      </c>
    </row>
    <row r="498" spans="1:11" s="91" customFormat="1" x14ac:dyDescent="0.25">
      <c r="A498" s="47" t="s">
        <v>115</v>
      </c>
      <c r="B498" s="112"/>
      <c r="C498" s="54"/>
      <c r="D498" s="51">
        <v>190000</v>
      </c>
      <c r="E498" s="51">
        <f t="shared" si="200"/>
        <v>190000</v>
      </c>
      <c r="F498" s="51"/>
      <c r="G498" s="51">
        <v>190000</v>
      </c>
      <c r="H498" s="51">
        <f>G498+F498</f>
        <v>190000</v>
      </c>
      <c r="I498" s="51"/>
      <c r="J498" s="51">
        <v>190000</v>
      </c>
      <c r="K498" s="51">
        <f t="shared" si="201"/>
        <v>190000</v>
      </c>
    </row>
    <row r="499" spans="1:11" s="91" customFormat="1" ht="78.75" x14ac:dyDescent="0.25">
      <c r="A499" s="82" t="s">
        <v>419</v>
      </c>
      <c r="B499" s="48" t="s">
        <v>421</v>
      </c>
      <c r="C499" s="51">
        <f>C500</f>
        <v>0</v>
      </c>
      <c r="D499" s="51">
        <f>D500</f>
        <v>70000</v>
      </c>
      <c r="E499" s="51">
        <f t="shared" si="200"/>
        <v>70000</v>
      </c>
      <c r="F499" s="51">
        <f>F500</f>
        <v>0</v>
      </c>
      <c r="G499" s="51">
        <f>G500</f>
        <v>70000</v>
      </c>
      <c r="H499" s="51">
        <f>F499+G499</f>
        <v>70000</v>
      </c>
      <c r="I499" s="51">
        <f>I500</f>
        <v>0</v>
      </c>
      <c r="J499" s="51">
        <f>J500</f>
        <v>70000</v>
      </c>
      <c r="K499" s="51">
        <f t="shared" si="201"/>
        <v>70000</v>
      </c>
    </row>
    <row r="500" spans="1:11" s="91" customFormat="1" ht="23.25" customHeight="1" x14ac:dyDescent="0.25">
      <c r="A500" s="82" t="s">
        <v>236</v>
      </c>
      <c r="B500" s="48" t="s">
        <v>423</v>
      </c>
      <c r="C500" s="51">
        <f>C501</f>
        <v>0</v>
      </c>
      <c r="D500" s="51">
        <f>D501</f>
        <v>70000</v>
      </c>
      <c r="E500" s="51">
        <f t="shared" si="200"/>
        <v>70000</v>
      </c>
      <c r="F500" s="51">
        <f>F501</f>
        <v>0</v>
      </c>
      <c r="G500" s="51">
        <f>G501</f>
        <v>70000</v>
      </c>
      <c r="H500" s="51">
        <f>F500+G500</f>
        <v>70000</v>
      </c>
      <c r="I500" s="51">
        <f>I501</f>
        <v>0</v>
      </c>
      <c r="J500" s="51">
        <f>J501</f>
        <v>70000</v>
      </c>
      <c r="K500" s="51">
        <f t="shared" si="201"/>
        <v>70000</v>
      </c>
    </row>
    <row r="501" spans="1:11" s="91" customFormat="1" x14ac:dyDescent="0.25">
      <c r="A501" s="47" t="s">
        <v>115</v>
      </c>
      <c r="B501" s="112"/>
      <c r="C501" s="54"/>
      <c r="D501" s="51">
        <v>70000</v>
      </c>
      <c r="E501" s="51">
        <f t="shared" si="200"/>
        <v>70000</v>
      </c>
      <c r="F501" s="51"/>
      <c r="G501" s="51">
        <v>70000</v>
      </c>
      <c r="H501" s="51">
        <f>G501+F501</f>
        <v>70000</v>
      </c>
      <c r="I501" s="51"/>
      <c r="J501" s="51">
        <v>70000</v>
      </c>
      <c r="K501" s="51">
        <f t="shared" si="201"/>
        <v>70000</v>
      </c>
    </row>
    <row r="502" spans="1:11" s="91" customFormat="1" ht="63" x14ac:dyDescent="0.25">
      <c r="A502" s="82" t="s">
        <v>424</v>
      </c>
      <c r="B502" s="48" t="s">
        <v>425</v>
      </c>
      <c r="C502" s="51">
        <f>C503</f>
        <v>0</v>
      </c>
      <c r="D502" s="51">
        <f>D503</f>
        <v>50000</v>
      </c>
      <c r="E502" s="51">
        <f t="shared" si="200"/>
        <v>50000</v>
      </c>
      <c r="F502" s="51">
        <f>F503</f>
        <v>0</v>
      </c>
      <c r="G502" s="51">
        <f>G503</f>
        <v>50000</v>
      </c>
      <c r="H502" s="51">
        <f>F502+G502</f>
        <v>50000</v>
      </c>
      <c r="I502" s="51">
        <f>I503</f>
        <v>0</v>
      </c>
      <c r="J502" s="51">
        <f>J503</f>
        <v>50000</v>
      </c>
      <c r="K502" s="51">
        <f t="shared" si="201"/>
        <v>50000</v>
      </c>
    </row>
    <row r="503" spans="1:11" s="91" customFormat="1" ht="23.25" customHeight="1" x14ac:dyDescent="0.25">
      <c r="A503" s="82" t="s">
        <v>236</v>
      </c>
      <c r="B503" s="48" t="s">
        <v>426</v>
      </c>
      <c r="C503" s="51">
        <f>C504</f>
        <v>0</v>
      </c>
      <c r="D503" s="51">
        <f>D504</f>
        <v>50000</v>
      </c>
      <c r="E503" s="51">
        <f t="shared" si="200"/>
        <v>50000</v>
      </c>
      <c r="F503" s="51">
        <f>F504</f>
        <v>0</v>
      </c>
      <c r="G503" s="51">
        <f>G504</f>
        <v>50000</v>
      </c>
      <c r="H503" s="51">
        <f>F503+G503</f>
        <v>50000</v>
      </c>
      <c r="I503" s="51">
        <f>I504</f>
        <v>0</v>
      </c>
      <c r="J503" s="51">
        <f>J504</f>
        <v>50000</v>
      </c>
      <c r="K503" s="51">
        <f t="shared" si="201"/>
        <v>50000</v>
      </c>
    </row>
    <row r="504" spans="1:11" s="91" customFormat="1" x14ac:dyDescent="0.25">
      <c r="A504" s="47" t="s">
        <v>115</v>
      </c>
      <c r="B504" s="112"/>
      <c r="C504" s="54"/>
      <c r="D504" s="51">
        <v>50000</v>
      </c>
      <c r="E504" s="51">
        <f t="shared" si="200"/>
        <v>50000</v>
      </c>
      <c r="F504" s="51"/>
      <c r="G504" s="51">
        <v>50000</v>
      </c>
      <c r="H504" s="51">
        <f>G504+F504</f>
        <v>50000</v>
      </c>
      <c r="I504" s="51"/>
      <c r="J504" s="51">
        <v>50000</v>
      </c>
      <c r="K504" s="51">
        <f t="shared" si="201"/>
        <v>50000</v>
      </c>
    </row>
    <row r="505" spans="1:11" s="91" customFormat="1" ht="63" x14ac:dyDescent="0.25">
      <c r="A505" s="82" t="s">
        <v>427</v>
      </c>
      <c r="B505" s="48" t="s">
        <v>428</v>
      </c>
      <c r="C505" s="51">
        <f>C506</f>
        <v>0</v>
      </c>
      <c r="D505" s="51">
        <f>D506</f>
        <v>50000</v>
      </c>
      <c r="E505" s="51">
        <f t="shared" si="200"/>
        <v>50000</v>
      </c>
      <c r="F505" s="51">
        <f>F506</f>
        <v>0</v>
      </c>
      <c r="G505" s="51">
        <f>G506</f>
        <v>50000</v>
      </c>
      <c r="H505" s="51">
        <f>F505+G505</f>
        <v>50000</v>
      </c>
      <c r="I505" s="51">
        <f>I506</f>
        <v>0</v>
      </c>
      <c r="J505" s="51">
        <f>J506</f>
        <v>50000</v>
      </c>
      <c r="K505" s="51">
        <f t="shared" si="201"/>
        <v>50000</v>
      </c>
    </row>
    <row r="506" spans="1:11" s="91" customFormat="1" ht="23.25" customHeight="1" x14ac:dyDescent="0.25">
      <c r="A506" s="82" t="s">
        <v>236</v>
      </c>
      <c r="B506" s="48" t="s">
        <v>429</v>
      </c>
      <c r="C506" s="51">
        <f>C507</f>
        <v>0</v>
      </c>
      <c r="D506" s="51">
        <f>D507</f>
        <v>50000</v>
      </c>
      <c r="E506" s="51">
        <f t="shared" si="200"/>
        <v>50000</v>
      </c>
      <c r="F506" s="51">
        <f>F507</f>
        <v>0</v>
      </c>
      <c r="G506" s="51">
        <f>G507</f>
        <v>50000</v>
      </c>
      <c r="H506" s="51">
        <f>F506+G506</f>
        <v>50000</v>
      </c>
      <c r="I506" s="51">
        <f>I507</f>
        <v>0</v>
      </c>
      <c r="J506" s="51">
        <f>J507</f>
        <v>50000</v>
      </c>
      <c r="K506" s="51">
        <f t="shared" si="201"/>
        <v>50000</v>
      </c>
    </row>
    <row r="507" spans="1:11" s="91" customFormat="1" x14ac:dyDescent="0.25">
      <c r="A507" s="47" t="s">
        <v>115</v>
      </c>
      <c r="B507" s="112"/>
      <c r="C507" s="54"/>
      <c r="D507" s="51">
        <v>50000</v>
      </c>
      <c r="E507" s="51">
        <f t="shared" si="200"/>
        <v>50000</v>
      </c>
      <c r="F507" s="51"/>
      <c r="G507" s="51">
        <v>50000</v>
      </c>
      <c r="H507" s="51">
        <f>G507+F507</f>
        <v>50000</v>
      </c>
      <c r="I507" s="51"/>
      <c r="J507" s="51">
        <v>50000</v>
      </c>
      <c r="K507" s="51">
        <f t="shared" si="201"/>
        <v>50000</v>
      </c>
    </row>
    <row r="508" spans="1:11" s="91" customFormat="1" ht="47.25" x14ac:dyDescent="0.25">
      <c r="A508" s="5" t="s">
        <v>220</v>
      </c>
      <c r="B508" s="6" t="s">
        <v>175</v>
      </c>
      <c r="C508" s="53">
        <f>C509</f>
        <v>0</v>
      </c>
      <c r="D508" s="53">
        <f t="shared" ref="D508:K508" si="202">D509</f>
        <v>4414200</v>
      </c>
      <c r="E508" s="53">
        <f t="shared" si="202"/>
        <v>4414200</v>
      </c>
      <c r="F508" s="53">
        <f t="shared" si="202"/>
        <v>0</v>
      </c>
      <c r="G508" s="53">
        <f t="shared" si="202"/>
        <v>2414200</v>
      </c>
      <c r="H508" s="53">
        <f t="shared" si="202"/>
        <v>2414200</v>
      </c>
      <c r="I508" s="53">
        <f t="shared" si="202"/>
        <v>0</v>
      </c>
      <c r="J508" s="53">
        <f t="shared" si="202"/>
        <v>2414200</v>
      </c>
      <c r="K508" s="53">
        <f t="shared" si="202"/>
        <v>2414200</v>
      </c>
    </row>
    <row r="509" spans="1:11" s="91" customFormat="1" ht="31.5" x14ac:dyDescent="0.25">
      <c r="A509" s="71" t="s">
        <v>153</v>
      </c>
      <c r="B509" s="10" t="s">
        <v>176</v>
      </c>
      <c r="C509" s="57">
        <f>C510+C512+C514</f>
        <v>0</v>
      </c>
      <c r="D509" s="57">
        <f>D510+D512+D514</f>
        <v>4414200</v>
      </c>
      <c r="E509" s="57">
        <f>C509+D509</f>
        <v>4414200</v>
      </c>
      <c r="F509" s="57">
        <f>F510+F512+F514</f>
        <v>0</v>
      </c>
      <c r="G509" s="57">
        <f>G510+G512+G514</f>
        <v>2414200</v>
      </c>
      <c r="H509" s="57">
        <f>F509+G509</f>
        <v>2414200</v>
      </c>
      <c r="I509" s="57">
        <f>I510+I512+I514</f>
        <v>0</v>
      </c>
      <c r="J509" s="57">
        <f>J510+J512+J514</f>
        <v>2414200</v>
      </c>
      <c r="K509" s="57">
        <f>I509+J509</f>
        <v>2414200</v>
      </c>
    </row>
    <row r="510" spans="1:11" s="91" customFormat="1" ht="63" x14ac:dyDescent="0.25">
      <c r="A510" s="83" t="s">
        <v>322</v>
      </c>
      <c r="B510" s="36" t="s">
        <v>223</v>
      </c>
      <c r="C510" s="57"/>
      <c r="D510" s="57">
        <f>D511</f>
        <v>1464200</v>
      </c>
      <c r="E510" s="16">
        <f t="shared" ref="E510:E516" si="203">SUM(C510:D510)</f>
        <v>1464200</v>
      </c>
      <c r="F510" s="57"/>
      <c r="G510" s="57">
        <f>G511</f>
        <v>1464200</v>
      </c>
      <c r="H510" s="16">
        <f t="shared" ref="H510:H516" si="204">SUM(F510:G510)</f>
        <v>1464200</v>
      </c>
      <c r="I510" s="57"/>
      <c r="J510" s="57">
        <f>J511</f>
        <v>1464200</v>
      </c>
      <c r="K510" s="16">
        <f t="shared" ref="K510:K515" si="205">SUM(I510:J510)</f>
        <v>1464200</v>
      </c>
    </row>
    <row r="511" spans="1:11" s="91" customFormat="1" x14ac:dyDescent="0.25">
      <c r="A511" s="9" t="s">
        <v>115</v>
      </c>
      <c r="B511" s="36"/>
      <c r="C511" s="52"/>
      <c r="D511" s="16">
        <v>1464200</v>
      </c>
      <c r="E511" s="16">
        <f t="shared" si="203"/>
        <v>1464200</v>
      </c>
      <c r="F511" s="16"/>
      <c r="G511" s="16">
        <v>1464200</v>
      </c>
      <c r="H511" s="16">
        <f t="shared" si="204"/>
        <v>1464200</v>
      </c>
      <c r="I511" s="16"/>
      <c r="J511" s="16">
        <v>1464200</v>
      </c>
      <c r="K511" s="16">
        <f t="shared" si="205"/>
        <v>1464200</v>
      </c>
    </row>
    <row r="512" spans="1:11" s="91" customFormat="1" ht="53.25" customHeight="1" x14ac:dyDescent="0.25">
      <c r="A512" s="29" t="s">
        <v>470</v>
      </c>
      <c r="B512" s="36" t="s">
        <v>177</v>
      </c>
      <c r="C512" s="52"/>
      <c r="D512" s="16">
        <f>D513</f>
        <v>2950000</v>
      </c>
      <c r="E512" s="16">
        <f t="shared" si="203"/>
        <v>2950000</v>
      </c>
      <c r="F512" s="16"/>
      <c r="G512" s="16">
        <f>G513</f>
        <v>950000</v>
      </c>
      <c r="H512" s="16">
        <f t="shared" si="204"/>
        <v>950000</v>
      </c>
      <c r="I512" s="16"/>
      <c r="J512" s="16">
        <f>J513</f>
        <v>950000</v>
      </c>
      <c r="K512" s="16">
        <f t="shared" si="205"/>
        <v>950000</v>
      </c>
    </row>
    <row r="513" spans="1:11" s="91" customFormat="1" x14ac:dyDescent="0.25">
      <c r="A513" s="9" t="s">
        <v>47</v>
      </c>
      <c r="B513" s="36"/>
      <c r="C513" s="52"/>
      <c r="D513" s="16">
        <v>2950000</v>
      </c>
      <c r="E513" s="16">
        <f t="shared" si="203"/>
        <v>2950000</v>
      </c>
      <c r="F513" s="16"/>
      <c r="G513" s="16">
        <v>950000</v>
      </c>
      <c r="H513" s="16">
        <f t="shared" si="204"/>
        <v>950000</v>
      </c>
      <c r="I513" s="16"/>
      <c r="J513" s="16">
        <v>950000</v>
      </c>
      <c r="K513" s="16">
        <f t="shared" si="205"/>
        <v>950000</v>
      </c>
    </row>
    <row r="514" spans="1:11" s="91" customFormat="1" x14ac:dyDescent="0.25">
      <c r="A514" s="29" t="s">
        <v>236</v>
      </c>
      <c r="B514" s="36" t="s">
        <v>323</v>
      </c>
      <c r="C514" s="52"/>
      <c r="D514" s="16">
        <v>0</v>
      </c>
      <c r="E514" s="16">
        <f t="shared" si="203"/>
        <v>0</v>
      </c>
      <c r="F514" s="16"/>
      <c r="G514" s="16">
        <v>0</v>
      </c>
      <c r="H514" s="16">
        <f t="shared" si="204"/>
        <v>0</v>
      </c>
      <c r="I514" s="16"/>
      <c r="J514" s="16">
        <v>0</v>
      </c>
      <c r="K514" s="16">
        <f t="shared" si="205"/>
        <v>0</v>
      </c>
    </row>
    <row r="515" spans="1:11" s="91" customFormat="1" ht="31.5" x14ac:dyDescent="0.25">
      <c r="A515" s="29" t="s">
        <v>324</v>
      </c>
      <c r="B515" s="10" t="s">
        <v>325</v>
      </c>
      <c r="C515" s="52"/>
      <c r="D515" s="16">
        <f>D516</f>
        <v>0</v>
      </c>
      <c r="E515" s="16">
        <f t="shared" si="203"/>
        <v>0</v>
      </c>
      <c r="F515" s="16"/>
      <c r="G515" s="16"/>
      <c r="H515" s="16">
        <f t="shared" si="204"/>
        <v>0</v>
      </c>
      <c r="I515" s="16"/>
      <c r="J515" s="16"/>
      <c r="K515" s="16">
        <f t="shared" si="205"/>
        <v>0</v>
      </c>
    </row>
    <row r="516" spans="1:11" s="91" customFormat="1" x14ac:dyDescent="0.25">
      <c r="A516" s="29" t="s">
        <v>236</v>
      </c>
      <c r="B516" s="10" t="s">
        <v>326</v>
      </c>
      <c r="C516" s="52"/>
      <c r="D516" s="16"/>
      <c r="E516" s="16">
        <f t="shared" si="203"/>
        <v>0</v>
      </c>
      <c r="F516" s="16"/>
      <c r="G516" s="16"/>
      <c r="H516" s="16">
        <f t="shared" si="204"/>
        <v>0</v>
      </c>
      <c r="I516" s="16"/>
      <c r="J516" s="16"/>
      <c r="K516" s="16">
        <f>SUM(I516:J516)</f>
        <v>0</v>
      </c>
    </row>
    <row r="517" spans="1:11" s="91" customFormat="1" ht="31.5" x14ac:dyDescent="0.25">
      <c r="A517" s="5" t="s">
        <v>954</v>
      </c>
      <c r="B517" s="6" t="s">
        <v>986</v>
      </c>
      <c r="C517" s="53">
        <f>C518</f>
        <v>0</v>
      </c>
      <c r="D517" s="53">
        <f>D518+D523+D527+D529+D535+D536+D537+D538</f>
        <v>1500000</v>
      </c>
      <c r="E517" s="53">
        <f>E518+E523+E527+E529+E535+E536+E537+E538</f>
        <v>1500000</v>
      </c>
      <c r="F517" s="53">
        <f t="shared" ref="F517:K517" si="206">F518+F523+F527+F529+F535+F536+F537+F538</f>
        <v>0</v>
      </c>
      <c r="G517" s="53">
        <f t="shared" si="206"/>
        <v>1500000</v>
      </c>
      <c r="H517" s="53">
        <f t="shared" si="206"/>
        <v>1500000</v>
      </c>
      <c r="I517" s="53">
        <f t="shared" si="206"/>
        <v>0</v>
      </c>
      <c r="J517" s="53">
        <f t="shared" si="206"/>
        <v>1500000</v>
      </c>
      <c r="K517" s="53">
        <f t="shared" si="206"/>
        <v>1500000</v>
      </c>
    </row>
    <row r="518" spans="1:11" s="91" customFormat="1" ht="47.25" x14ac:dyDescent="0.25">
      <c r="A518" s="71" t="s">
        <v>955</v>
      </c>
      <c r="B518" s="10" t="s">
        <v>988</v>
      </c>
      <c r="C518" s="57">
        <f>C519+C523+C524</f>
        <v>0</v>
      </c>
      <c r="D518" s="57">
        <f>D521+D520+D522</f>
        <v>0</v>
      </c>
      <c r="E518" s="57">
        <f>C518+D518</f>
        <v>0</v>
      </c>
      <c r="F518" s="57">
        <f>F519+F523+F524</f>
        <v>0</v>
      </c>
      <c r="G518" s="57">
        <f>G519</f>
        <v>0</v>
      </c>
      <c r="H518" s="57">
        <f>F518+G518</f>
        <v>0</v>
      </c>
      <c r="I518" s="57">
        <f>I519+I523+I524</f>
        <v>0</v>
      </c>
      <c r="J518" s="57">
        <f>J519</f>
        <v>0</v>
      </c>
      <c r="K518" s="57">
        <f>I518+J518</f>
        <v>0</v>
      </c>
    </row>
    <row r="519" spans="1:11" s="91" customFormat="1" x14ac:dyDescent="0.25">
      <c r="A519" s="29" t="s">
        <v>236</v>
      </c>
      <c r="B519" s="36" t="s">
        <v>998</v>
      </c>
      <c r="C519" s="57"/>
      <c r="D519" s="57">
        <f>D520+D521+D522</f>
        <v>0</v>
      </c>
      <c r="E519" s="16">
        <f>SUM(C519:D519)</f>
        <v>0</v>
      </c>
      <c r="F519" s="57"/>
      <c r="G519" s="57">
        <f>G520+G521+G522</f>
        <v>0</v>
      </c>
      <c r="H519" s="16">
        <f>SUM(F519:G519)</f>
        <v>0</v>
      </c>
      <c r="I519" s="57"/>
      <c r="J519" s="57">
        <f>J520+J521+J522</f>
        <v>0</v>
      </c>
      <c r="K519" s="16">
        <f>SUM(I519:J519)</f>
        <v>0</v>
      </c>
    </row>
    <row r="520" spans="1:11" s="91" customFormat="1" x14ac:dyDescent="0.25">
      <c r="A520" s="9" t="s">
        <v>115</v>
      </c>
      <c r="B520" s="36"/>
      <c r="C520" s="52"/>
      <c r="D520" s="16"/>
      <c r="E520" s="16">
        <f>SUM(C520:D520)</f>
        <v>0</v>
      </c>
      <c r="F520" s="16"/>
      <c r="G520" s="16"/>
      <c r="H520" s="16">
        <f>SUM(F520:G520)</f>
        <v>0</v>
      </c>
      <c r="I520" s="16"/>
      <c r="J520" s="16"/>
      <c r="K520" s="16">
        <f>SUM(I520:J520)</f>
        <v>0</v>
      </c>
    </row>
    <row r="521" spans="1:11" s="91" customFormat="1" x14ac:dyDescent="0.25">
      <c r="A521" s="15" t="s">
        <v>133</v>
      </c>
      <c r="B521" s="36"/>
      <c r="C521" s="52"/>
      <c r="D521" s="16"/>
      <c r="E521" s="16">
        <f>SUM(C521:D521)</f>
        <v>0</v>
      </c>
      <c r="F521" s="16"/>
      <c r="G521" s="16"/>
      <c r="H521" s="16">
        <f>SUM(F521:G521)</f>
        <v>0</v>
      </c>
      <c r="I521" s="16"/>
      <c r="J521" s="16"/>
      <c r="K521" s="16">
        <f>SUM(I521:J521)</f>
        <v>0</v>
      </c>
    </row>
    <row r="522" spans="1:11" s="91" customFormat="1" x14ac:dyDescent="0.25">
      <c r="A522" s="15" t="s">
        <v>114</v>
      </c>
      <c r="B522" s="36"/>
      <c r="C522" s="52"/>
      <c r="D522" s="16"/>
      <c r="E522" s="16">
        <f>SUM(C522:D522)</f>
        <v>0</v>
      </c>
      <c r="F522" s="16"/>
      <c r="G522" s="16"/>
      <c r="H522" s="16">
        <f>SUM(F522:G522)</f>
        <v>0</v>
      </c>
      <c r="I522" s="16"/>
      <c r="J522" s="16"/>
      <c r="K522" s="16">
        <f>SUM(I522:J522)</f>
        <v>0</v>
      </c>
    </row>
    <row r="523" spans="1:11" s="91" customFormat="1" ht="41.25" customHeight="1" x14ac:dyDescent="0.25">
      <c r="A523" s="71" t="s">
        <v>987</v>
      </c>
      <c r="B523" s="10" t="s">
        <v>989</v>
      </c>
      <c r="C523" s="52"/>
      <c r="D523" s="16">
        <f>D525+D526</f>
        <v>0</v>
      </c>
      <c r="E523" s="16">
        <f t="shared" ref="E523:E528" si="207">SUM(C523:D523)</f>
        <v>0</v>
      </c>
      <c r="F523" s="16"/>
      <c r="G523" s="16">
        <f>G525+G526</f>
        <v>0</v>
      </c>
      <c r="H523" s="16">
        <f t="shared" ref="H523:H528" si="208">SUM(F523:G523)</f>
        <v>0</v>
      </c>
      <c r="I523" s="16"/>
      <c r="J523" s="16">
        <f>J525+J526</f>
        <v>0</v>
      </c>
      <c r="K523" s="16">
        <f t="shared" ref="K523:K528" si="209">SUM(I523:J523)</f>
        <v>0</v>
      </c>
    </row>
    <row r="524" spans="1:11" s="91" customFormat="1" x14ac:dyDescent="0.25">
      <c r="A524" s="29" t="s">
        <v>236</v>
      </c>
      <c r="B524" s="10" t="s">
        <v>997</v>
      </c>
      <c r="C524" s="52"/>
      <c r="D524" s="16">
        <v>0</v>
      </c>
      <c r="E524" s="16">
        <f t="shared" si="207"/>
        <v>0</v>
      </c>
      <c r="F524" s="16"/>
      <c r="G524" s="16">
        <v>0</v>
      </c>
      <c r="H524" s="16">
        <f t="shared" si="208"/>
        <v>0</v>
      </c>
      <c r="I524" s="16"/>
      <c r="J524" s="16">
        <v>0</v>
      </c>
      <c r="K524" s="16">
        <f t="shared" si="209"/>
        <v>0</v>
      </c>
    </row>
    <row r="525" spans="1:11" s="91" customFormat="1" x14ac:dyDescent="0.25">
      <c r="A525" s="9" t="s">
        <v>47</v>
      </c>
      <c r="B525" s="36"/>
      <c r="C525" s="52"/>
      <c r="D525" s="16"/>
      <c r="E525" s="16">
        <f t="shared" si="207"/>
        <v>0</v>
      </c>
      <c r="F525" s="16"/>
      <c r="G525" s="16"/>
      <c r="H525" s="16">
        <f t="shared" si="208"/>
        <v>0</v>
      </c>
      <c r="I525" s="16"/>
      <c r="J525" s="16"/>
      <c r="K525" s="16">
        <f t="shared" si="209"/>
        <v>0</v>
      </c>
    </row>
    <row r="526" spans="1:11" s="91" customFormat="1" x14ac:dyDescent="0.25">
      <c r="A526" s="9" t="s">
        <v>115</v>
      </c>
      <c r="B526" s="36"/>
      <c r="C526" s="52"/>
      <c r="D526" s="16"/>
      <c r="E526" s="16">
        <f t="shared" si="207"/>
        <v>0</v>
      </c>
      <c r="F526" s="16"/>
      <c r="G526" s="16"/>
      <c r="H526" s="16">
        <f t="shared" si="208"/>
        <v>0</v>
      </c>
      <c r="I526" s="16"/>
      <c r="J526" s="16"/>
      <c r="K526" s="16">
        <f t="shared" si="209"/>
        <v>0</v>
      </c>
    </row>
    <row r="527" spans="1:11" s="91" customFormat="1" ht="35.25" customHeight="1" x14ac:dyDescent="0.25">
      <c r="A527" s="71" t="s">
        <v>956</v>
      </c>
      <c r="B527" s="10" t="s">
        <v>990</v>
      </c>
      <c r="C527" s="52"/>
      <c r="D527" s="16">
        <f>D528</f>
        <v>0</v>
      </c>
      <c r="E527" s="16">
        <f t="shared" si="207"/>
        <v>0</v>
      </c>
      <c r="F527" s="16"/>
      <c r="G527" s="16">
        <f>G528</f>
        <v>0</v>
      </c>
      <c r="H527" s="16">
        <f t="shared" si="208"/>
        <v>0</v>
      </c>
      <c r="I527" s="16"/>
      <c r="J527" s="16">
        <f>J528</f>
        <v>0</v>
      </c>
      <c r="K527" s="16">
        <f t="shared" si="209"/>
        <v>0</v>
      </c>
    </row>
    <row r="528" spans="1:11" s="91" customFormat="1" x14ac:dyDescent="0.25">
      <c r="A528" s="9" t="s">
        <v>47</v>
      </c>
      <c r="B528" s="10" t="s">
        <v>996</v>
      </c>
      <c r="C528" s="52"/>
      <c r="D528" s="16"/>
      <c r="E528" s="16">
        <f t="shared" si="207"/>
        <v>0</v>
      </c>
      <c r="F528" s="16"/>
      <c r="G528" s="16"/>
      <c r="H528" s="16">
        <f t="shared" si="208"/>
        <v>0</v>
      </c>
      <c r="I528" s="16"/>
      <c r="J528" s="16"/>
      <c r="K528" s="16">
        <f t="shared" si="209"/>
        <v>0</v>
      </c>
    </row>
    <row r="529" spans="1:271" s="91" customFormat="1" ht="47.25" x14ac:dyDescent="0.25">
      <c r="A529" s="29" t="s">
        <v>1034</v>
      </c>
      <c r="B529" s="10" t="s">
        <v>991</v>
      </c>
      <c r="C529" s="52"/>
      <c r="D529" s="16">
        <f>D530</f>
        <v>60000</v>
      </c>
      <c r="E529" s="16">
        <f t="shared" ref="E529:K529" si="210">E530</f>
        <v>60000</v>
      </c>
      <c r="F529" s="16">
        <f t="shared" si="210"/>
        <v>0</v>
      </c>
      <c r="G529" s="16">
        <f t="shared" si="210"/>
        <v>40000</v>
      </c>
      <c r="H529" s="16">
        <f t="shared" si="210"/>
        <v>40000</v>
      </c>
      <c r="I529" s="16">
        <f t="shared" si="210"/>
        <v>0</v>
      </c>
      <c r="J529" s="16">
        <f t="shared" si="210"/>
        <v>50000</v>
      </c>
      <c r="K529" s="16">
        <f t="shared" si="210"/>
        <v>50000</v>
      </c>
    </row>
    <row r="530" spans="1:271" s="91" customFormat="1" x14ac:dyDescent="0.25">
      <c r="A530" s="29" t="s">
        <v>236</v>
      </c>
      <c r="B530" s="10" t="s">
        <v>992</v>
      </c>
      <c r="C530" s="52"/>
      <c r="D530" s="16">
        <f>D531+D532+D533+D534</f>
        <v>60000</v>
      </c>
      <c r="E530" s="16">
        <f t="shared" ref="E530:K530" si="211">E531+E532+E533+E534</f>
        <v>60000</v>
      </c>
      <c r="F530" s="16">
        <f t="shared" si="211"/>
        <v>0</v>
      </c>
      <c r="G530" s="16">
        <f t="shared" si="211"/>
        <v>40000</v>
      </c>
      <c r="H530" s="16">
        <f t="shared" si="211"/>
        <v>40000</v>
      </c>
      <c r="I530" s="16">
        <f t="shared" si="211"/>
        <v>0</v>
      </c>
      <c r="J530" s="16">
        <f t="shared" si="211"/>
        <v>50000</v>
      </c>
      <c r="K530" s="16">
        <f t="shared" si="211"/>
        <v>50000</v>
      </c>
    </row>
    <row r="531" spans="1:271" s="91" customFormat="1" x14ac:dyDescent="0.25">
      <c r="A531" s="9" t="s">
        <v>47</v>
      </c>
      <c r="B531" s="10"/>
      <c r="C531" s="52"/>
      <c r="D531" s="16"/>
      <c r="E531" s="16">
        <f t="shared" ref="E531:E537" si="212">SUM(C531:D531)</f>
        <v>0</v>
      </c>
      <c r="F531" s="16"/>
      <c r="G531" s="16"/>
      <c r="H531" s="16">
        <f>SUM(F531:G531)</f>
        <v>0</v>
      </c>
      <c r="I531" s="16"/>
      <c r="J531" s="16"/>
      <c r="K531" s="16">
        <f>SUM(I531:J531)</f>
        <v>0</v>
      </c>
    </row>
    <row r="532" spans="1:271" s="91" customFormat="1" x14ac:dyDescent="0.25">
      <c r="A532" s="9" t="s">
        <v>115</v>
      </c>
      <c r="B532" s="10"/>
      <c r="C532" s="52"/>
      <c r="D532" s="16">
        <v>20000</v>
      </c>
      <c r="E532" s="16">
        <f t="shared" si="212"/>
        <v>20000</v>
      </c>
      <c r="F532" s="16"/>
      <c r="G532" s="16">
        <v>20000</v>
      </c>
      <c r="H532" s="16">
        <f>SUM(F532:G532)</f>
        <v>20000</v>
      </c>
      <c r="I532" s="16"/>
      <c r="J532" s="16">
        <v>30000</v>
      </c>
      <c r="K532" s="16">
        <f>SUM(I532:J532)</f>
        <v>30000</v>
      </c>
    </row>
    <row r="533" spans="1:271" s="91" customFormat="1" x14ac:dyDescent="0.25">
      <c r="A533" s="15" t="s">
        <v>133</v>
      </c>
      <c r="B533" s="10"/>
      <c r="C533" s="52"/>
      <c r="D533" s="16">
        <v>20000</v>
      </c>
      <c r="E533" s="16">
        <f t="shared" si="212"/>
        <v>20000</v>
      </c>
      <c r="F533" s="16"/>
      <c r="G533" s="16">
        <v>10000</v>
      </c>
      <c r="H533" s="16">
        <f>SUM(F533:G533)</f>
        <v>10000</v>
      </c>
      <c r="I533" s="16"/>
      <c r="J533" s="16">
        <v>10000</v>
      </c>
      <c r="K533" s="16">
        <f>SUM(I533:J533)</f>
        <v>10000</v>
      </c>
    </row>
    <row r="534" spans="1:271" s="91" customFormat="1" x14ac:dyDescent="0.25">
      <c r="A534" s="15" t="s">
        <v>114</v>
      </c>
      <c r="B534" s="10"/>
      <c r="C534" s="52"/>
      <c r="D534" s="16">
        <v>20000</v>
      </c>
      <c r="E534" s="16">
        <f t="shared" si="212"/>
        <v>20000</v>
      </c>
      <c r="F534" s="16"/>
      <c r="G534" s="16">
        <v>10000</v>
      </c>
      <c r="H534" s="16">
        <f>SUM(F534:G534)</f>
        <v>10000</v>
      </c>
      <c r="I534" s="16"/>
      <c r="J534" s="16">
        <v>10000</v>
      </c>
      <c r="K534" s="16">
        <f>SUM(I534:J534)</f>
        <v>10000</v>
      </c>
    </row>
    <row r="535" spans="1:271" s="91" customFormat="1" ht="39" customHeight="1" x14ac:dyDescent="0.25">
      <c r="A535" s="29" t="s">
        <v>957</v>
      </c>
      <c r="B535" s="10" t="s">
        <v>993</v>
      </c>
      <c r="C535" s="52"/>
      <c r="D535" s="16">
        <v>0</v>
      </c>
      <c r="E535" s="16">
        <f t="shared" si="212"/>
        <v>0</v>
      </c>
      <c r="F535" s="16"/>
      <c r="G535" s="16"/>
      <c r="H535" s="16">
        <f>SUM(F535:G535)</f>
        <v>0</v>
      </c>
      <c r="I535" s="16"/>
      <c r="J535" s="16"/>
      <c r="K535" s="16">
        <f>SUM(I535:J535)</f>
        <v>0</v>
      </c>
    </row>
    <row r="536" spans="1:271" s="91" customFormat="1" ht="39" customHeight="1" x14ac:dyDescent="0.25">
      <c r="A536" s="29" t="s">
        <v>994</v>
      </c>
      <c r="B536" s="10" t="s">
        <v>995</v>
      </c>
      <c r="C536" s="52"/>
      <c r="D536" s="16"/>
      <c r="E536" s="16">
        <f t="shared" si="212"/>
        <v>0</v>
      </c>
      <c r="F536" s="16"/>
      <c r="G536" s="16"/>
      <c r="H536" s="16"/>
      <c r="I536" s="16"/>
      <c r="J536" s="16"/>
      <c r="K536" s="16"/>
    </row>
    <row r="537" spans="1:271" s="91" customFormat="1" ht="86.25" customHeight="1" x14ac:dyDescent="0.25">
      <c r="A537" s="29" t="s">
        <v>958</v>
      </c>
      <c r="B537" s="10" t="s">
        <v>999</v>
      </c>
      <c r="C537" s="52"/>
      <c r="D537" s="16"/>
      <c r="E537" s="16">
        <f t="shared" si="212"/>
        <v>0</v>
      </c>
      <c r="F537" s="16"/>
      <c r="G537" s="16"/>
      <c r="H537" s="16"/>
      <c r="I537" s="16"/>
      <c r="J537" s="16"/>
      <c r="K537" s="16"/>
    </row>
    <row r="538" spans="1:271" s="91" customFormat="1" ht="31.5" x14ac:dyDescent="0.25">
      <c r="A538" s="29" t="s">
        <v>959</v>
      </c>
      <c r="B538" s="10" t="s">
        <v>1000</v>
      </c>
      <c r="C538" s="52"/>
      <c r="D538" s="16">
        <f>D539</f>
        <v>1440000</v>
      </c>
      <c r="E538" s="16">
        <f t="shared" ref="E538:K538" si="213">E539</f>
        <v>1440000</v>
      </c>
      <c r="F538" s="16"/>
      <c r="G538" s="16">
        <f t="shared" si="213"/>
        <v>1460000</v>
      </c>
      <c r="H538" s="16">
        <f t="shared" si="213"/>
        <v>1460000</v>
      </c>
      <c r="I538" s="16"/>
      <c r="J538" s="16">
        <f t="shared" si="213"/>
        <v>1450000</v>
      </c>
      <c r="K538" s="16">
        <f t="shared" si="213"/>
        <v>1450000</v>
      </c>
    </row>
    <row r="539" spans="1:271" s="91" customFormat="1" x14ac:dyDescent="0.25">
      <c r="A539" s="29" t="s">
        <v>236</v>
      </c>
      <c r="B539" s="10" t="s">
        <v>1001</v>
      </c>
      <c r="C539" s="52"/>
      <c r="D539" s="16">
        <f>D540+D541+D542</f>
        <v>1440000</v>
      </c>
      <c r="E539" s="16">
        <f t="shared" ref="E539:K539" si="214">E540+E541+E542</f>
        <v>1440000</v>
      </c>
      <c r="F539" s="16"/>
      <c r="G539" s="16">
        <f t="shared" si="214"/>
        <v>1460000</v>
      </c>
      <c r="H539" s="16">
        <f t="shared" si="214"/>
        <v>1460000</v>
      </c>
      <c r="I539" s="16"/>
      <c r="J539" s="16">
        <f t="shared" si="214"/>
        <v>1450000</v>
      </c>
      <c r="K539" s="16">
        <f t="shared" si="214"/>
        <v>1450000</v>
      </c>
    </row>
    <row r="540" spans="1:271" s="91" customFormat="1" x14ac:dyDescent="0.25">
      <c r="A540" s="9" t="s">
        <v>115</v>
      </c>
      <c r="B540" s="10"/>
      <c r="C540" s="52"/>
      <c r="D540" s="16">
        <v>480000</v>
      </c>
      <c r="E540" s="16">
        <f>SUM(C540:D540)</f>
        <v>480000</v>
      </c>
      <c r="F540" s="16"/>
      <c r="G540" s="16">
        <v>480000</v>
      </c>
      <c r="H540" s="16">
        <f>SUM(F540:G540)</f>
        <v>480000</v>
      </c>
      <c r="I540" s="16"/>
      <c r="J540" s="16">
        <v>470000</v>
      </c>
      <c r="K540" s="16">
        <f>SUM(I540:J540)</f>
        <v>470000</v>
      </c>
    </row>
    <row r="541" spans="1:271" s="91" customFormat="1" x14ac:dyDescent="0.25">
      <c r="A541" s="15" t="s">
        <v>133</v>
      </c>
      <c r="B541" s="10"/>
      <c r="C541" s="52"/>
      <c r="D541" s="16">
        <v>480000</v>
      </c>
      <c r="E541" s="16">
        <f>SUM(C541:D541)</f>
        <v>480000</v>
      </c>
      <c r="F541" s="16"/>
      <c r="G541" s="16">
        <v>490000</v>
      </c>
      <c r="H541" s="16">
        <f>SUM(F541:G541)</f>
        <v>490000</v>
      </c>
      <c r="I541" s="16"/>
      <c r="J541" s="16">
        <v>490000</v>
      </c>
      <c r="K541" s="16">
        <f>SUM(I541:J541)</f>
        <v>490000</v>
      </c>
    </row>
    <row r="542" spans="1:271" s="91" customFormat="1" x14ac:dyDescent="0.25">
      <c r="A542" s="15" t="s">
        <v>114</v>
      </c>
      <c r="B542" s="10"/>
      <c r="C542" s="52"/>
      <c r="D542" s="16">
        <v>480000</v>
      </c>
      <c r="E542" s="16">
        <f>SUM(C542:D542)</f>
        <v>480000</v>
      </c>
      <c r="F542" s="16"/>
      <c r="G542" s="16">
        <v>490000</v>
      </c>
      <c r="H542" s="16">
        <f>SUM(F542:G542)</f>
        <v>490000</v>
      </c>
      <c r="I542" s="16"/>
      <c r="J542" s="16">
        <v>490000</v>
      </c>
      <c r="K542" s="16">
        <f>SUM(I542:J542)</f>
        <v>490000</v>
      </c>
    </row>
    <row r="543" spans="1:271" x14ac:dyDescent="0.25">
      <c r="A543" s="5" t="s">
        <v>86</v>
      </c>
      <c r="B543" s="6" t="s">
        <v>87</v>
      </c>
      <c r="C543" s="53">
        <f>C544+C547+C562</f>
        <v>0</v>
      </c>
      <c r="D543" s="53">
        <f t="shared" ref="D543:K543" si="215">D544+D547+D562</f>
        <v>77718400</v>
      </c>
      <c r="E543" s="53">
        <f t="shared" si="215"/>
        <v>77718400</v>
      </c>
      <c r="F543" s="53">
        <f t="shared" si="215"/>
        <v>0</v>
      </c>
      <c r="G543" s="53">
        <f t="shared" si="215"/>
        <v>183914400</v>
      </c>
      <c r="H543" s="53">
        <f t="shared" si="215"/>
        <v>183914400</v>
      </c>
      <c r="I543" s="53">
        <f t="shared" si="215"/>
        <v>0</v>
      </c>
      <c r="J543" s="53">
        <f t="shared" si="215"/>
        <v>294254200</v>
      </c>
      <c r="K543" s="53">
        <f t="shared" si="215"/>
        <v>294254200</v>
      </c>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c r="HR543" s="2"/>
      <c r="HS543" s="2"/>
      <c r="HT543" s="2"/>
      <c r="HU543" s="2"/>
      <c r="HV543" s="2"/>
      <c r="HW543" s="2"/>
      <c r="HX543" s="2"/>
      <c r="HY543" s="2"/>
      <c r="HZ543" s="2"/>
      <c r="IA543" s="2"/>
      <c r="IB543" s="2"/>
      <c r="IC543" s="2"/>
      <c r="ID543" s="2"/>
      <c r="IE543" s="2"/>
      <c r="IF543" s="2"/>
      <c r="IG543" s="2"/>
      <c r="IH543" s="2"/>
      <c r="II543" s="2"/>
      <c r="IJ543" s="2"/>
      <c r="IK543" s="2"/>
      <c r="IL543" s="2"/>
      <c r="IM543" s="2"/>
      <c r="IN543" s="2"/>
      <c r="IO543" s="2"/>
      <c r="IP543" s="2"/>
      <c r="IQ543" s="2"/>
      <c r="IR543" s="2"/>
      <c r="IS543" s="2"/>
      <c r="IT543" s="2"/>
      <c r="IU543" s="2"/>
      <c r="IV543" s="2"/>
      <c r="IW543" s="2"/>
      <c r="IX543" s="2"/>
      <c r="IY543" s="2"/>
      <c r="IZ543" s="2"/>
      <c r="JA543" s="2"/>
      <c r="JB543" s="2"/>
      <c r="JC543" s="2"/>
      <c r="JD543" s="2"/>
      <c r="JE543" s="2"/>
      <c r="JF543" s="2"/>
      <c r="JG543" s="2"/>
      <c r="JH543" s="2"/>
      <c r="JI543" s="2"/>
      <c r="JJ543" s="2"/>
      <c r="JK543" s="2"/>
    </row>
    <row r="544" spans="1:271" x14ac:dyDescent="0.25">
      <c r="A544" s="66" t="s">
        <v>88</v>
      </c>
      <c r="B544" s="4" t="s">
        <v>89</v>
      </c>
      <c r="C544" s="22">
        <f>C545</f>
        <v>0</v>
      </c>
      <c r="D544" s="22">
        <f t="shared" ref="D544:K545" si="216">D545</f>
        <v>5000000</v>
      </c>
      <c r="E544" s="22">
        <f t="shared" si="216"/>
        <v>5000000</v>
      </c>
      <c r="F544" s="22">
        <f t="shared" si="216"/>
        <v>0</v>
      </c>
      <c r="G544" s="22">
        <f t="shared" si="216"/>
        <v>5000000</v>
      </c>
      <c r="H544" s="22">
        <f t="shared" si="216"/>
        <v>5000000</v>
      </c>
      <c r="I544" s="22">
        <f t="shared" si="216"/>
        <v>0</v>
      </c>
      <c r="J544" s="22">
        <f t="shared" si="216"/>
        <v>5000000</v>
      </c>
      <c r="K544" s="22">
        <f t="shared" si="216"/>
        <v>5000000</v>
      </c>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c r="IE544" s="2"/>
      <c r="IF544" s="2"/>
      <c r="IG544" s="2"/>
      <c r="IH544" s="2"/>
      <c r="II544" s="2"/>
      <c r="IJ544" s="2"/>
      <c r="IK544" s="2"/>
      <c r="IL544" s="2"/>
      <c r="IM544" s="2"/>
      <c r="IN544" s="2"/>
      <c r="IO544" s="2"/>
      <c r="IP544" s="2"/>
      <c r="IQ544" s="2"/>
      <c r="IR544" s="2"/>
      <c r="IS544" s="2"/>
      <c r="IT544" s="2"/>
      <c r="IU544" s="2"/>
      <c r="IV544" s="2"/>
      <c r="IW544" s="2"/>
      <c r="IX544" s="2"/>
      <c r="IY544" s="2"/>
      <c r="IZ544" s="2"/>
      <c r="JA544" s="2"/>
      <c r="JB544" s="2"/>
      <c r="JC544" s="2"/>
      <c r="JD544" s="2"/>
      <c r="JE544" s="2"/>
      <c r="JF544" s="2"/>
      <c r="JG544" s="2"/>
      <c r="JH544" s="2"/>
      <c r="JI544" s="2"/>
      <c r="JJ544" s="2"/>
      <c r="JK544" s="2"/>
    </row>
    <row r="545" spans="1:271" x14ac:dyDescent="0.25">
      <c r="A545" s="67" t="s">
        <v>90</v>
      </c>
      <c r="B545" s="8" t="s">
        <v>91</v>
      </c>
      <c r="C545" s="16">
        <f>C546</f>
        <v>0</v>
      </c>
      <c r="D545" s="16">
        <f t="shared" si="216"/>
        <v>5000000</v>
      </c>
      <c r="E545" s="16">
        <f t="shared" si="216"/>
        <v>5000000</v>
      </c>
      <c r="F545" s="16">
        <f t="shared" si="216"/>
        <v>0</v>
      </c>
      <c r="G545" s="16">
        <f t="shared" si="216"/>
        <v>5000000</v>
      </c>
      <c r="H545" s="16">
        <f t="shared" si="216"/>
        <v>5000000</v>
      </c>
      <c r="I545" s="16">
        <f t="shared" si="216"/>
        <v>0</v>
      </c>
      <c r="J545" s="16">
        <f t="shared" si="216"/>
        <v>5000000</v>
      </c>
      <c r="K545" s="16">
        <f t="shared" si="216"/>
        <v>5000000</v>
      </c>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c r="IE545" s="2"/>
      <c r="IF545" s="2"/>
      <c r="IG545" s="2"/>
      <c r="IH545" s="2"/>
      <c r="II545" s="2"/>
      <c r="IJ545" s="2"/>
      <c r="IK545" s="2"/>
      <c r="IL545" s="2"/>
      <c r="IM545" s="2"/>
      <c r="IN545" s="2"/>
      <c r="IO545" s="2"/>
      <c r="IP545" s="2"/>
      <c r="IQ545" s="2"/>
      <c r="IR545" s="2"/>
      <c r="IS545" s="2"/>
      <c r="IT545" s="2"/>
      <c r="IU545" s="2"/>
      <c r="IV545" s="2"/>
      <c r="IW545" s="2"/>
      <c r="IX545" s="2"/>
      <c r="IY545" s="2"/>
      <c r="IZ545" s="2"/>
      <c r="JA545" s="2"/>
      <c r="JB545" s="2"/>
      <c r="JC545" s="2"/>
      <c r="JD545" s="2"/>
      <c r="JE545" s="2"/>
      <c r="JF545" s="2"/>
      <c r="JG545" s="2"/>
      <c r="JH545" s="2"/>
      <c r="JI545" s="2"/>
      <c r="JJ545" s="2"/>
      <c r="JK545" s="2"/>
    </row>
    <row r="546" spans="1:271" x14ac:dyDescent="0.25">
      <c r="A546" s="68" t="s">
        <v>110</v>
      </c>
      <c r="B546" s="8"/>
      <c r="C546" s="16"/>
      <c r="D546" s="16">
        <v>5000000</v>
      </c>
      <c r="E546" s="16">
        <f>SUM(C546:D546)</f>
        <v>5000000</v>
      </c>
      <c r="F546" s="16"/>
      <c r="G546" s="16">
        <v>5000000</v>
      </c>
      <c r="H546" s="16">
        <f>SUM(F546:G546)</f>
        <v>5000000</v>
      </c>
      <c r="I546" s="16"/>
      <c r="J546" s="16">
        <v>5000000</v>
      </c>
      <c r="K546" s="16">
        <f>SUM(I546:J546)</f>
        <v>5000000</v>
      </c>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c r="HR546" s="2"/>
      <c r="HS546" s="2"/>
      <c r="HT546" s="2"/>
      <c r="HU546" s="2"/>
      <c r="HV546" s="2"/>
      <c r="HW546" s="2"/>
      <c r="HX546" s="2"/>
      <c r="HY546" s="2"/>
      <c r="HZ546" s="2"/>
      <c r="IA546" s="2"/>
      <c r="IB546" s="2"/>
      <c r="IC546" s="2"/>
      <c r="ID546" s="2"/>
      <c r="IE546" s="2"/>
      <c r="IF546" s="2"/>
      <c r="IG546" s="2"/>
      <c r="IH546" s="2"/>
      <c r="II546" s="2"/>
      <c r="IJ546" s="2"/>
      <c r="IK546" s="2"/>
      <c r="IL546" s="2"/>
      <c r="IM546" s="2"/>
      <c r="IN546" s="2"/>
      <c r="IO546" s="2"/>
      <c r="IP546" s="2"/>
      <c r="IQ546" s="2"/>
      <c r="IR546" s="2"/>
      <c r="IS546" s="2"/>
      <c r="IT546" s="2"/>
      <c r="IU546" s="2"/>
      <c r="IV546" s="2"/>
      <c r="IW546" s="2"/>
      <c r="IX546" s="2"/>
      <c r="IY546" s="2"/>
      <c r="IZ546" s="2"/>
      <c r="JA546" s="2"/>
      <c r="JB546" s="2"/>
      <c r="JC546" s="2"/>
      <c r="JD546" s="2"/>
      <c r="JE546" s="2"/>
      <c r="JF546" s="2"/>
      <c r="JG546" s="2"/>
      <c r="JH546" s="2"/>
      <c r="JI546" s="2"/>
      <c r="JJ546" s="2"/>
      <c r="JK546" s="2"/>
    </row>
    <row r="547" spans="1:271" x14ac:dyDescent="0.25">
      <c r="A547" s="66" t="s">
        <v>92</v>
      </c>
      <c r="B547" s="4" t="s">
        <v>186</v>
      </c>
      <c r="C547" s="22">
        <f>C548+C550+C552+C554+C556+C558+C560</f>
        <v>0</v>
      </c>
      <c r="D547" s="22">
        <f t="shared" ref="D547:K547" si="217">D548+D550+D552+D554+D556+D558+D560</f>
        <v>63716400</v>
      </c>
      <c r="E547" s="22">
        <f t="shared" si="217"/>
        <v>63716400</v>
      </c>
      <c r="F547" s="22">
        <f t="shared" si="217"/>
        <v>0</v>
      </c>
      <c r="G547" s="22">
        <f t="shared" si="217"/>
        <v>169912400</v>
      </c>
      <c r="H547" s="22">
        <f t="shared" si="217"/>
        <v>169912400</v>
      </c>
      <c r="I547" s="22">
        <f t="shared" si="217"/>
        <v>0</v>
      </c>
      <c r="J547" s="22">
        <f t="shared" si="217"/>
        <v>280252200</v>
      </c>
      <c r="K547" s="22">
        <f t="shared" si="217"/>
        <v>280252200</v>
      </c>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c r="IE547" s="2"/>
      <c r="IF547" s="2"/>
      <c r="IG547" s="2"/>
      <c r="IH547" s="2"/>
      <c r="II547" s="2"/>
      <c r="IJ547" s="2"/>
      <c r="IK547" s="2"/>
      <c r="IL547" s="2"/>
      <c r="IM547" s="2"/>
      <c r="IN547" s="2"/>
      <c r="IO547" s="2"/>
      <c r="IP547" s="2"/>
      <c r="IQ547" s="2"/>
      <c r="IR547" s="2"/>
      <c r="IS547" s="2"/>
      <c r="IT547" s="2"/>
      <c r="IU547" s="2"/>
      <c r="IV547" s="2"/>
      <c r="IW547" s="2"/>
      <c r="IX547" s="2"/>
      <c r="IY547" s="2"/>
      <c r="IZ547" s="2"/>
      <c r="JA547" s="2"/>
      <c r="JB547" s="2"/>
      <c r="JC547" s="2"/>
      <c r="JD547" s="2"/>
      <c r="JE547" s="2"/>
      <c r="JF547" s="2"/>
      <c r="JG547" s="2"/>
      <c r="JH547" s="2"/>
      <c r="JI547" s="2"/>
      <c r="JJ547" s="2"/>
      <c r="JK547" s="2"/>
    </row>
    <row r="548" spans="1:271" x14ac:dyDescent="0.25">
      <c r="A548" s="67" t="s">
        <v>93</v>
      </c>
      <c r="B548" s="8" t="s">
        <v>187</v>
      </c>
      <c r="C548" s="16">
        <f>C549</f>
        <v>0</v>
      </c>
      <c r="D548" s="16">
        <f>D549</f>
        <v>5900200</v>
      </c>
      <c r="E548" s="16">
        <f t="shared" ref="E548:K548" si="218">E549</f>
        <v>5900200</v>
      </c>
      <c r="F548" s="16">
        <f t="shared" si="218"/>
        <v>0</v>
      </c>
      <c r="G548" s="16">
        <f t="shared" si="218"/>
        <v>5900200</v>
      </c>
      <c r="H548" s="16">
        <f t="shared" si="218"/>
        <v>5900200</v>
      </c>
      <c r="I548" s="16">
        <f t="shared" si="218"/>
        <v>0</v>
      </c>
      <c r="J548" s="16">
        <f t="shared" si="218"/>
        <v>5900200</v>
      </c>
      <c r="K548" s="16">
        <f t="shared" si="218"/>
        <v>5900200</v>
      </c>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c r="HR548" s="2"/>
      <c r="HS548" s="2"/>
      <c r="HT548" s="2"/>
      <c r="HU548" s="2"/>
      <c r="HV548" s="2"/>
      <c r="HW548" s="2"/>
      <c r="HX548" s="2"/>
      <c r="HY548" s="2"/>
      <c r="HZ548" s="2"/>
      <c r="IA548" s="2"/>
      <c r="IB548" s="2"/>
      <c r="IC548" s="2"/>
      <c r="ID548" s="2"/>
      <c r="IE548" s="2"/>
      <c r="IF548" s="2"/>
      <c r="IG548" s="2"/>
      <c r="IH548" s="2"/>
      <c r="II548" s="2"/>
      <c r="IJ548" s="2"/>
      <c r="IK548" s="2"/>
      <c r="IL548" s="2"/>
      <c r="IM548" s="2"/>
      <c r="IN548" s="2"/>
      <c r="IO548" s="2"/>
      <c r="IP548" s="2"/>
      <c r="IQ548" s="2"/>
      <c r="IR548" s="2"/>
      <c r="IS548" s="2"/>
      <c r="IT548" s="2"/>
      <c r="IU548" s="2"/>
      <c r="IV548" s="2"/>
      <c r="IW548" s="2"/>
      <c r="IX548" s="2"/>
      <c r="IY548" s="2"/>
      <c r="IZ548" s="2"/>
      <c r="JA548" s="2"/>
      <c r="JB548" s="2"/>
      <c r="JC548" s="2"/>
      <c r="JD548" s="2"/>
      <c r="JE548" s="2"/>
      <c r="JF548" s="2"/>
      <c r="JG548" s="2"/>
      <c r="JH548" s="2"/>
      <c r="JI548" s="2"/>
      <c r="JJ548" s="2"/>
      <c r="JK548" s="2"/>
    </row>
    <row r="549" spans="1:271" x14ac:dyDescent="0.25">
      <c r="A549" s="68" t="s">
        <v>47</v>
      </c>
      <c r="B549" s="8"/>
      <c r="C549" s="16"/>
      <c r="D549" s="16">
        <f>5881800+18400</f>
        <v>5900200</v>
      </c>
      <c r="E549" s="16">
        <f>SUM(C549:D549)</f>
        <v>5900200</v>
      </c>
      <c r="F549" s="16"/>
      <c r="G549" s="16">
        <f>5881800+18400</f>
        <v>5900200</v>
      </c>
      <c r="H549" s="16">
        <f>SUM(F549:G549)</f>
        <v>5900200</v>
      </c>
      <c r="I549" s="16"/>
      <c r="J549" s="16">
        <f>5881800+18400</f>
        <v>5900200</v>
      </c>
      <c r="K549" s="16">
        <f>SUM(I549:J549)</f>
        <v>5900200</v>
      </c>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c r="HR549" s="2"/>
      <c r="HS549" s="2"/>
      <c r="HT549" s="2"/>
      <c r="HU549" s="2"/>
      <c r="HV549" s="2"/>
      <c r="HW549" s="2"/>
      <c r="HX549" s="2"/>
      <c r="HY549" s="2"/>
      <c r="HZ549" s="2"/>
      <c r="IA549" s="2"/>
      <c r="IB549" s="2"/>
      <c r="IC549" s="2"/>
      <c r="ID549" s="2"/>
      <c r="IE549" s="2"/>
      <c r="IF549" s="2"/>
      <c r="IG549" s="2"/>
      <c r="IH549" s="2"/>
      <c r="II549" s="2"/>
      <c r="IJ549" s="2"/>
      <c r="IK549" s="2"/>
      <c r="IL549" s="2"/>
      <c r="IM549" s="2"/>
      <c r="IN549" s="2"/>
      <c r="IO549" s="2"/>
      <c r="IP549" s="2"/>
      <c r="IQ549" s="2"/>
      <c r="IR549" s="2"/>
      <c r="IS549" s="2"/>
      <c r="IT549" s="2"/>
      <c r="IU549" s="2"/>
      <c r="IV549" s="2"/>
      <c r="IW549" s="2"/>
      <c r="IX549" s="2"/>
      <c r="IY549" s="2"/>
      <c r="IZ549" s="2"/>
      <c r="JA549" s="2"/>
      <c r="JB549" s="2"/>
      <c r="JC549" s="2"/>
      <c r="JD549" s="2"/>
      <c r="JE549" s="2"/>
      <c r="JF549" s="2"/>
      <c r="JG549" s="2"/>
      <c r="JH549" s="2"/>
      <c r="JI549" s="2"/>
      <c r="JJ549" s="2"/>
      <c r="JK549" s="2"/>
    </row>
    <row r="550" spans="1:271" x14ac:dyDescent="0.25">
      <c r="A550" s="67" t="s">
        <v>94</v>
      </c>
      <c r="B550" s="8" t="s">
        <v>95</v>
      </c>
      <c r="C550" s="16">
        <f>C551</f>
        <v>0</v>
      </c>
      <c r="D550" s="16">
        <f t="shared" ref="D550:K550" si="219">D551</f>
        <v>41600700</v>
      </c>
      <c r="E550" s="16">
        <f t="shared" si="219"/>
        <v>41600700</v>
      </c>
      <c r="F550" s="16">
        <f t="shared" si="219"/>
        <v>0</v>
      </c>
      <c r="G550" s="16">
        <f t="shared" si="219"/>
        <v>41931700</v>
      </c>
      <c r="H550" s="16">
        <f t="shared" si="219"/>
        <v>41931700</v>
      </c>
      <c r="I550" s="16">
        <f t="shared" si="219"/>
        <v>0</v>
      </c>
      <c r="J550" s="16">
        <f t="shared" si="219"/>
        <v>41607700</v>
      </c>
      <c r="K550" s="16">
        <f t="shared" si="219"/>
        <v>41607700</v>
      </c>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c r="HV550" s="2"/>
      <c r="HW550" s="2"/>
      <c r="HX550" s="2"/>
      <c r="HY550" s="2"/>
      <c r="HZ550" s="2"/>
      <c r="IA550" s="2"/>
      <c r="IB550" s="2"/>
      <c r="IC550" s="2"/>
      <c r="ID550" s="2"/>
      <c r="IE550" s="2"/>
      <c r="IF550" s="2"/>
      <c r="IG550" s="2"/>
      <c r="IH550" s="2"/>
      <c r="II550" s="2"/>
      <c r="IJ550" s="2"/>
      <c r="IK550" s="2"/>
      <c r="IL550" s="2"/>
      <c r="IM550" s="2"/>
      <c r="IN550" s="2"/>
      <c r="IO550" s="2"/>
      <c r="IP550" s="2"/>
      <c r="IQ550" s="2"/>
      <c r="IR550" s="2"/>
      <c r="IS550" s="2"/>
      <c r="IT550" s="2"/>
      <c r="IU550" s="2"/>
      <c r="IV550" s="2"/>
      <c r="IW550" s="2"/>
      <c r="IX550" s="2"/>
      <c r="IY550" s="2"/>
      <c r="IZ550" s="2"/>
      <c r="JA550" s="2"/>
      <c r="JB550" s="2"/>
      <c r="JC550" s="2"/>
      <c r="JD550" s="2"/>
      <c r="JE550" s="2"/>
      <c r="JF550" s="2"/>
      <c r="JG550" s="2"/>
      <c r="JH550" s="2"/>
      <c r="JI550" s="2"/>
      <c r="JJ550" s="2"/>
      <c r="JK550" s="2"/>
    </row>
    <row r="551" spans="1:271" x14ac:dyDescent="0.25">
      <c r="A551" s="68" t="s">
        <v>119</v>
      </c>
      <c r="B551" s="8"/>
      <c r="C551" s="16"/>
      <c r="D551" s="57">
        <f>21839500+19411500+165600+184100</f>
        <v>41600700</v>
      </c>
      <c r="E551" s="16">
        <f>SUM(C551:D551)</f>
        <v>41600700</v>
      </c>
      <c r="F551" s="57"/>
      <c r="G551" s="57">
        <f>21782000+19800000+184100+165600</f>
        <v>41931700</v>
      </c>
      <c r="H551" s="16">
        <f>SUM(F551:G551)</f>
        <v>41931700</v>
      </c>
      <c r="I551" s="57"/>
      <c r="J551" s="57">
        <f>21839500+19418500+184100+165600</f>
        <v>41607700</v>
      </c>
      <c r="K551" s="16">
        <f>SUM(I551:J551)</f>
        <v>41607700</v>
      </c>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c r="HR551" s="2"/>
      <c r="HS551" s="2"/>
      <c r="HT551" s="2"/>
      <c r="HU551" s="2"/>
      <c r="HV551" s="2"/>
      <c r="HW551" s="2"/>
      <c r="HX551" s="2"/>
      <c r="HY551" s="2"/>
      <c r="HZ551" s="2"/>
      <c r="IA551" s="2"/>
      <c r="IB551" s="2"/>
      <c r="IC551" s="2"/>
      <c r="ID551" s="2"/>
      <c r="IE551" s="2"/>
      <c r="IF551" s="2"/>
      <c r="IG551" s="2"/>
      <c r="IH551" s="2"/>
      <c r="II551" s="2"/>
      <c r="IJ551" s="2"/>
      <c r="IK551" s="2"/>
      <c r="IL551" s="2"/>
      <c r="IM551" s="2"/>
      <c r="IN551" s="2"/>
      <c r="IO551" s="2"/>
      <c r="IP551" s="2"/>
      <c r="IQ551" s="2"/>
      <c r="IR551" s="2"/>
      <c r="IS551" s="2"/>
      <c r="IT551" s="2"/>
      <c r="IU551" s="2"/>
      <c r="IV551" s="2"/>
      <c r="IW551" s="2"/>
      <c r="IX551" s="2"/>
      <c r="IY551" s="2"/>
      <c r="IZ551" s="2"/>
      <c r="JA551" s="2"/>
      <c r="JB551" s="2"/>
      <c r="JC551" s="2"/>
      <c r="JD551" s="2"/>
      <c r="JE551" s="2"/>
      <c r="JF551" s="2"/>
      <c r="JG551" s="2"/>
      <c r="JH551" s="2"/>
      <c r="JI551" s="2"/>
      <c r="JJ551" s="2"/>
      <c r="JK551" s="2"/>
    </row>
    <row r="552" spans="1:271" x14ac:dyDescent="0.25">
      <c r="A552" s="67" t="s">
        <v>96</v>
      </c>
      <c r="B552" s="8" t="s">
        <v>97</v>
      </c>
      <c r="C552" s="16">
        <f>C553</f>
        <v>0</v>
      </c>
      <c r="D552" s="16">
        <f t="shared" ref="D552:K552" si="220">D553</f>
        <v>5896300</v>
      </c>
      <c r="E552" s="16">
        <f t="shared" si="220"/>
        <v>5896300</v>
      </c>
      <c r="F552" s="16">
        <f t="shared" si="220"/>
        <v>0</v>
      </c>
      <c r="G552" s="16">
        <f t="shared" si="220"/>
        <v>5896300</v>
      </c>
      <c r="H552" s="16">
        <f t="shared" si="220"/>
        <v>5896300</v>
      </c>
      <c r="I552" s="16">
        <f t="shared" si="220"/>
        <v>0</v>
      </c>
      <c r="J552" s="16">
        <f t="shared" si="220"/>
        <v>5896300</v>
      </c>
      <c r="K552" s="16">
        <f t="shared" si="220"/>
        <v>5896300</v>
      </c>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c r="HR552" s="2"/>
      <c r="HS552" s="2"/>
      <c r="HT552" s="2"/>
      <c r="HU552" s="2"/>
      <c r="HV552" s="2"/>
      <c r="HW552" s="2"/>
      <c r="HX552" s="2"/>
      <c r="HY552" s="2"/>
      <c r="HZ552" s="2"/>
      <c r="IA552" s="2"/>
      <c r="IB552" s="2"/>
      <c r="IC552" s="2"/>
      <c r="ID552" s="2"/>
      <c r="IE552" s="2"/>
      <c r="IF552" s="2"/>
      <c r="IG552" s="2"/>
      <c r="IH552" s="2"/>
      <c r="II552" s="2"/>
      <c r="IJ552" s="2"/>
      <c r="IK552" s="2"/>
      <c r="IL552" s="2"/>
      <c r="IM552" s="2"/>
      <c r="IN552" s="2"/>
      <c r="IO552" s="2"/>
      <c r="IP552" s="2"/>
      <c r="IQ552" s="2"/>
      <c r="IR552" s="2"/>
      <c r="IS552" s="2"/>
      <c r="IT552" s="2"/>
      <c r="IU552" s="2"/>
      <c r="IV552" s="2"/>
      <c r="IW552" s="2"/>
      <c r="IX552" s="2"/>
      <c r="IY552" s="2"/>
      <c r="IZ552" s="2"/>
      <c r="JA552" s="2"/>
      <c r="JB552" s="2"/>
      <c r="JC552" s="2"/>
      <c r="JD552" s="2"/>
      <c r="JE552" s="2"/>
      <c r="JF552" s="2"/>
      <c r="JG552" s="2"/>
      <c r="JH552" s="2"/>
      <c r="JI552" s="2"/>
      <c r="JJ552" s="2"/>
      <c r="JK552" s="2"/>
    </row>
    <row r="553" spans="1:271" x14ac:dyDescent="0.25">
      <c r="A553" s="68" t="s">
        <v>119</v>
      </c>
      <c r="B553" s="8"/>
      <c r="C553" s="16"/>
      <c r="D553" s="16">
        <f>5877900+18400</f>
        <v>5896300</v>
      </c>
      <c r="E553" s="16">
        <f>SUM(C553:D553)</f>
        <v>5896300</v>
      </c>
      <c r="F553" s="16"/>
      <c r="G553" s="16">
        <f>5877900+18400</f>
        <v>5896300</v>
      </c>
      <c r="H553" s="16">
        <f>SUM(F553:G553)</f>
        <v>5896300</v>
      </c>
      <c r="I553" s="16"/>
      <c r="J553" s="16">
        <f>5877900+18400</f>
        <v>5896300</v>
      </c>
      <c r="K553" s="16">
        <f>SUM(I553:J553)</f>
        <v>5896300</v>
      </c>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c r="HV553" s="2"/>
      <c r="HW553" s="2"/>
      <c r="HX553" s="2"/>
      <c r="HY553" s="2"/>
      <c r="HZ553" s="2"/>
      <c r="IA553" s="2"/>
      <c r="IB553" s="2"/>
      <c r="IC553" s="2"/>
      <c r="ID553" s="2"/>
      <c r="IE553" s="2"/>
      <c r="IF553" s="2"/>
      <c r="IG553" s="2"/>
      <c r="IH553" s="2"/>
      <c r="II553" s="2"/>
      <c r="IJ553" s="2"/>
      <c r="IK553" s="2"/>
      <c r="IL553" s="2"/>
      <c r="IM553" s="2"/>
      <c r="IN553" s="2"/>
      <c r="IO553" s="2"/>
      <c r="IP553" s="2"/>
      <c r="IQ553" s="2"/>
      <c r="IR553" s="2"/>
      <c r="IS553" s="2"/>
      <c r="IT553" s="2"/>
      <c r="IU553" s="2"/>
      <c r="IV553" s="2"/>
      <c r="IW553" s="2"/>
      <c r="IX553" s="2"/>
      <c r="IY553" s="2"/>
      <c r="IZ553" s="2"/>
      <c r="JA553" s="2"/>
      <c r="JB553" s="2"/>
      <c r="JC553" s="2"/>
      <c r="JD553" s="2"/>
      <c r="JE553" s="2"/>
      <c r="JF553" s="2"/>
      <c r="JG553" s="2"/>
      <c r="JH553" s="2"/>
      <c r="JI553" s="2"/>
      <c r="JJ553" s="2"/>
      <c r="JK553" s="2"/>
    </row>
    <row r="554" spans="1:271" x14ac:dyDescent="0.25">
      <c r="A554" s="67" t="s">
        <v>98</v>
      </c>
      <c r="B554" s="8" t="s">
        <v>99</v>
      </c>
      <c r="C554" s="16">
        <f>C555</f>
        <v>0</v>
      </c>
      <c r="D554" s="16">
        <f t="shared" ref="D554:K554" si="221">D555</f>
        <v>4144000</v>
      </c>
      <c r="E554" s="16">
        <f t="shared" si="221"/>
        <v>4144000</v>
      </c>
      <c r="F554" s="16">
        <f t="shared" si="221"/>
        <v>0</v>
      </c>
      <c r="G554" s="16">
        <f t="shared" si="221"/>
        <v>4144000</v>
      </c>
      <c r="H554" s="16">
        <f t="shared" si="221"/>
        <v>4144000</v>
      </c>
      <c r="I554" s="16">
        <f t="shared" si="221"/>
        <v>0</v>
      </c>
      <c r="J554" s="16">
        <f t="shared" si="221"/>
        <v>4144000</v>
      </c>
      <c r="K554" s="16">
        <f t="shared" si="221"/>
        <v>4144000</v>
      </c>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c r="HR554" s="2"/>
      <c r="HS554" s="2"/>
      <c r="HT554" s="2"/>
      <c r="HU554" s="2"/>
      <c r="HV554" s="2"/>
      <c r="HW554" s="2"/>
      <c r="HX554" s="2"/>
      <c r="HY554" s="2"/>
      <c r="HZ554" s="2"/>
      <c r="IA554" s="2"/>
      <c r="IB554" s="2"/>
      <c r="IC554" s="2"/>
      <c r="ID554" s="2"/>
      <c r="IE554" s="2"/>
      <c r="IF554" s="2"/>
      <c r="IG554" s="2"/>
      <c r="IH554" s="2"/>
      <c r="II554" s="2"/>
      <c r="IJ554" s="2"/>
      <c r="IK554" s="2"/>
      <c r="IL554" s="2"/>
      <c r="IM554" s="2"/>
      <c r="IN554" s="2"/>
      <c r="IO554" s="2"/>
      <c r="IP554" s="2"/>
      <c r="IQ554" s="2"/>
      <c r="IR554" s="2"/>
      <c r="IS554" s="2"/>
      <c r="IT554" s="2"/>
      <c r="IU554" s="2"/>
      <c r="IV554" s="2"/>
      <c r="IW554" s="2"/>
      <c r="IX554" s="2"/>
      <c r="IY554" s="2"/>
      <c r="IZ554" s="2"/>
      <c r="JA554" s="2"/>
      <c r="JB554" s="2"/>
      <c r="JC554" s="2"/>
      <c r="JD554" s="2"/>
      <c r="JE554" s="2"/>
      <c r="JF554" s="2"/>
      <c r="JG554" s="2"/>
      <c r="JH554" s="2"/>
      <c r="JI554" s="2"/>
      <c r="JJ554" s="2"/>
      <c r="JK554" s="2"/>
    </row>
    <row r="555" spans="1:271" x14ac:dyDescent="0.25">
      <c r="A555" s="68" t="s">
        <v>119</v>
      </c>
      <c r="B555" s="8"/>
      <c r="C555" s="16"/>
      <c r="D555" s="51">
        <f>4125600+18400</f>
        <v>4144000</v>
      </c>
      <c r="E555" s="16">
        <f>SUM(C555:D555)</f>
        <v>4144000</v>
      </c>
      <c r="F555" s="57"/>
      <c r="G555" s="57">
        <f>4125600+18400</f>
        <v>4144000</v>
      </c>
      <c r="H555" s="16">
        <f>SUM(F555:G555)</f>
        <v>4144000</v>
      </c>
      <c r="I555" s="57"/>
      <c r="J555" s="57">
        <f>4125600+18400</f>
        <v>4144000</v>
      </c>
      <c r="K555" s="16">
        <f>SUM(I555:J555)</f>
        <v>4144000</v>
      </c>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c r="HR555" s="2"/>
      <c r="HS555" s="2"/>
      <c r="HT555" s="2"/>
      <c r="HU555" s="2"/>
      <c r="HV555" s="2"/>
      <c r="HW555" s="2"/>
      <c r="HX555" s="2"/>
      <c r="HY555" s="2"/>
      <c r="HZ555" s="2"/>
      <c r="IA555" s="2"/>
      <c r="IB555" s="2"/>
      <c r="IC555" s="2"/>
      <c r="ID555" s="2"/>
      <c r="IE555" s="2"/>
      <c r="IF555" s="2"/>
      <c r="IG555" s="2"/>
      <c r="IH555" s="2"/>
      <c r="II555" s="2"/>
      <c r="IJ555" s="2"/>
      <c r="IK555" s="2"/>
      <c r="IL555" s="2"/>
      <c r="IM555" s="2"/>
      <c r="IN555" s="2"/>
      <c r="IO555" s="2"/>
      <c r="IP555" s="2"/>
      <c r="IQ555" s="2"/>
      <c r="IR555" s="2"/>
      <c r="IS555" s="2"/>
      <c r="IT555" s="2"/>
      <c r="IU555" s="2"/>
      <c r="IV555" s="2"/>
      <c r="IW555" s="2"/>
      <c r="IX555" s="2"/>
      <c r="IY555" s="2"/>
      <c r="IZ555" s="2"/>
      <c r="JA555" s="2"/>
      <c r="JB555" s="2"/>
      <c r="JC555" s="2"/>
      <c r="JD555" s="2"/>
      <c r="JE555" s="2"/>
      <c r="JF555" s="2"/>
      <c r="JG555" s="2"/>
      <c r="JH555" s="2"/>
      <c r="JI555" s="2"/>
      <c r="JJ555" s="2"/>
      <c r="JK555" s="2"/>
    </row>
    <row r="556" spans="1:271" ht="31.5" x14ac:dyDescent="0.25">
      <c r="A556" s="67" t="s">
        <v>100</v>
      </c>
      <c r="B556" s="8" t="s">
        <v>101</v>
      </c>
      <c r="C556" s="16">
        <f>C557</f>
        <v>0</v>
      </c>
      <c r="D556" s="51">
        <f t="shared" ref="D556:K556" si="222">D557</f>
        <v>5389400</v>
      </c>
      <c r="E556" s="16">
        <f t="shared" si="222"/>
        <v>5389400</v>
      </c>
      <c r="F556" s="16">
        <f t="shared" si="222"/>
        <v>0</v>
      </c>
      <c r="G556" s="16">
        <f t="shared" si="222"/>
        <v>5389400</v>
      </c>
      <c r="H556" s="16">
        <f t="shared" si="222"/>
        <v>5389400</v>
      </c>
      <c r="I556" s="16">
        <f t="shared" si="222"/>
        <v>0</v>
      </c>
      <c r="J556" s="16">
        <f t="shared" si="222"/>
        <v>5389400</v>
      </c>
      <c r="K556" s="16">
        <f t="shared" si="222"/>
        <v>5389400</v>
      </c>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c r="GY556" s="2"/>
      <c r="GZ556" s="2"/>
      <c r="HA556" s="2"/>
      <c r="HB556" s="2"/>
      <c r="HC556" s="2"/>
      <c r="HD556" s="2"/>
      <c r="HE556" s="2"/>
      <c r="HF556" s="2"/>
      <c r="HG556" s="2"/>
      <c r="HH556" s="2"/>
      <c r="HI556" s="2"/>
      <c r="HJ556" s="2"/>
      <c r="HK556" s="2"/>
      <c r="HL556" s="2"/>
      <c r="HM556" s="2"/>
      <c r="HN556" s="2"/>
      <c r="HO556" s="2"/>
      <c r="HP556" s="2"/>
      <c r="HQ556" s="2"/>
      <c r="HR556" s="2"/>
      <c r="HS556" s="2"/>
      <c r="HT556" s="2"/>
      <c r="HU556" s="2"/>
      <c r="HV556" s="2"/>
      <c r="HW556" s="2"/>
      <c r="HX556" s="2"/>
      <c r="HY556" s="2"/>
      <c r="HZ556" s="2"/>
      <c r="IA556" s="2"/>
      <c r="IB556" s="2"/>
      <c r="IC556" s="2"/>
      <c r="ID556" s="2"/>
      <c r="IE556" s="2"/>
      <c r="IF556" s="2"/>
      <c r="IG556" s="2"/>
      <c r="IH556" s="2"/>
      <c r="II556" s="2"/>
      <c r="IJ556" s="2"/>
      <c r="IK556" s="2"/>
      <c r="IL556" s="2"/>
      <c r="IM556" s="2"/>
      <c r="IN556" s="2"/>
      <c r="IO556" s="2"/>
      <c r="IP556" s="2"/>
      <c r="IQ556" s="2"/>
      <c r="IR556" s="2"/>
      <c r="IS556" s="2"/>
      <c r="IT556" s="2"/>
      <c r="IU556" s="2"/>
      <c r="IV556" s="2"/>
      <c r="IW556" s="2"/>
      <c r="IX556" s="2"/>
      <c r="IY556" s="2"/>
      <c r="IZ556" s="2"/>
      <c r="JA556" s="2"/>
      <c r="JB556" s="2"/>
      <c r="JC556" s="2"/>
      <c r="JD556" s="2"/>
      <c r="JE556" s="2"/>
      <c r="JF556" s="2"/>
      <c r="JG556" s="2"/>
      <c r="JH556" s="2"/>
      <c r="JI556" s="2"/>
      <c r="JJ556" s="2"/>
      <c r="JK556" s="2"/>
    </row>
    <row r="557" spans="1:271" x14ac:dyDescent="0.25">
      <c r="A557" s="68" t="s">
        <v>119</v>
      </c>
      <c r="B557" s="8"/>
      <c r="C557" s="16"/>
      <c r="D557" s="51">
        <f>5352600+36800</f>
        <v>5389400</v>
      </c>
      <c r="E557" s="16">
        <f>SUM(C557:D557)</f>
        <v>5389400</v>
      </c>
      <c r="F557" s="57"/>
      <c r="G557" s="57">
        <f>5352600+36800</f>
        <v>5389400</v>
      </c>
      <c r="H557" s="16">
        <f>SUM(F557:G557)</f>
        <v>5389400</v>
      </c>
      <c r="I557" s="57"/>
      <c r="J557" s="57">
        <f>5352600+36800</f>
        <v>5389400</v>
      </c>
      <c r="K557" s="16">
        <f>SUM(I557:J557)</f>
        <v>5389400</v>
      </c>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c r="GY557" s="2"/>
      <c r="GZ557" s="2"/>
      <c r="HA557" s="2"/>
      <c r="HB557" s="2"/>
      <c r="HC557" s="2"/>
      <c r="HD557" s="2"/>
      <c r="HE557" s="2"/>
      <c r="HF557" s="2"/>
      <c r="HG557" s="2"/>
      <c r="HH557" s="2"/>
      <c r="HI557" s="2"/>
      <c r="HJ557" s="2"/>
      <c r="HK557" s="2"/>
      <c r="HL557" s="2"/>
      <c r="HM557" s="2"/>
      <c r="HN557" s="2"/>
      <c r="HO557" s="2"/>
      <c r="HP557" s="2"/>
      <c r="HQ557" s="2"/>
      <c r="HR557" s="2"/>
      <c r="HS557" s="2"/>
      <c r="HT557" s="2"/>
      <c r="HU557" s="2"/>
      <c r="HV557" s="2"/>
      <c r="HW557" s="2"/>
      <c r="HX557" s="2"/>
      <c r="HY557" s="2"/>
      <c r="HZ557" s="2"/>
      <c r="IA557" s="2"/>
      <c r="IB557" s="2"/>
      <c r="IC557" s="2"/>
      <c r="ID557" s="2"/>
      <c r="IE557" s="2"/>
      <c r="IF557" s="2"/>
      <c r="IG557" s="2"/>
      <c r="IH557" s="2"/>
      <c r="II557" s="2"/>
      <c r="IJ557" s="2"/>
      <c r="IK557" s="2"/>
      <c r="IL557" s="2"/>
      <c r="IM557" s="2"/>
      <c r="IN557" s="2"/>
      <c r="IO557" s="2"/>
      <c r="IP557" s="2"/>
      <c r="IQ557" s="2"/>
      <c r="IR557" s="2"/>
      <c r="IS557" s="2"/>
      <c r="IT557" s="2"/>
      <c r="IU557" s="2"/>
      <c r="IV557" s="2"/>
      <c r="IW557" s="2"/>
      <c r="IX557" s="2"/>
      <c r="IY557" s="2"/>
      <c r="IZ557" s="2"/>
      <c r="JA557" s="2"/>
      <c r="JB557" s="2"/>
      <c r="JC557" s="2"/>
      <c r="JD557" s="2"/>
      <c r="JE557" s="2"/>
      <c r="JF557" s="2"/>
      <c r="JG557" s="2"/>
      <c r="JH557" s="2"/>
      <c r="JI557" s="2"/>
      <c r="JJ557" s="2"/>
      <c r="JK557" s="2"/>
    </row>
    <row r="558" spans="1:271" x14ac:dyDescent="0.25">
      <c r="A558" s="67" t="s">
        <v>121</v>
      </c>
      <c r="B558" s="8" t="s">
        <v>192</v>
      </c>
      <c r="C558" s="16">
        <f>C559</f>
        <v>0</v>
      </c>
      <c r="D558" s="16">
        <f t="shared" ref="D558:K558" si="223">D559</f>
        <v>785800</v>
      </c>
      <c r="E558" s="16">
        <f t="shared" si="223"/>
        <v>785800</v>
      </c>
      <c r="F558" s="16">
        <f t="shared" si="223"/>
        <v>0</v>
      </c>
      <c r="G558" s="16">
        <f t="shared" si="223"/>
        <v>785800</v>
      </c>
      <c r="H558" s="16">
        <f t="shared" si="223"/>
        <v>785800</v>
      </c>
      <c r="I558" s="16">
        <f t="shared" si="223"/>
        <v>0</v>
      </c>
      <c r="J558" s="16">
        <f t="shared" si="223"/>
        <v>785800</v>
      </c>
      <c r="K558" s="16">
        <f t="shared" si="223"/>
        <v>785800</v>
      </c>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c r="HR558" s="2"/>
      <c r="HS558" s="2"/>
      <c r="HT558" s="2"/>
      <c r="HU558" s="2"/>
      <c r="HV558" s="2"/>
      <c r="HW558" s="2"/>
      <c r="HX558" s="2"/>
      <c r="HY558" s="2"/>
      <c r="HZ558" s="2"/>
      <c r="IA558" s="2"/>
      <c r="IB558" s="2"/>
      <c r="IC558" s="2"/>
      <c r="ID558" s="2"/>
      <c r="IE558" s="2"/>
      <c r="IF558" s="2"/>
      <c r="IG558" s="2"/>
      <c r="IH558" s="2"/>
      <c r="II558" s="2"/>
      <c r="IJ558" s="2"/>
      <c r="IK558" s="2"/>
      <c r="IL558" s="2"/>
      <c r="IM558" s="2"/>
      <c r="IN558" s="2"/>
      <c r="IO558" s="2"/>
      <c r="IP558" s="2"/>
      <c r="IQ558" s="2"/>
      <c r="IR558" s="2"/>
      <c r="IS558" s="2"/>
      <c r="IT558" s="2"/>
      <c r="IU558" s="2"/>
      <c r="IV558" s="2"/>
      <c r="IW558" s="2"/>
      <c r="IX558" s="2"/>
      <c r="IY558" s="2"/>
      <c r="IZ558" s="2"/>
      <c r="JA558" s="2"/>
      <c r="JB558" s="2"/>
      <c r="JC558" s="2"/>
      <c r="JD558" s="2"/>
      <c r="JE558" s="2"/>
      <c r="JF558" s="2"/>
      <c r="JG558" s="2"/>
      <c r="JH558" s="2"/>
      <c r="JI558" s="2"/>
      <c r="JJ558" s="2"/>
      <c r="JK558" s="2"/>
    </row>
    <row r="559" spans="1:271" x14ac:dyDescent="0.25">
      <c r="A559" s="68" t="s">
        <v>119</v>
      </c>
      <c r="B559" s="8"/>
      <c r="C559" s="16"/>
      <c r="D559" s="57">
        <v>785800</v>
      </c>
      <c r="E559" s="16">
        <f>SUM(C559:D559)</f>
        <v>785800</v>
      </c>
      <c r="F559" s="57"/>
      <c r="G559" s="57">
        <v>785800</v>
      </c>
      <c r="H559" s="16">
        <f>SUM(F559:G559)</f>
        <v>785800</v>
      </c>
      <c r="I559" s="57"/>
      <c r="J559" s="57">
        <v>785800</v>
      </c>
      <c r="K559" s="16">
        <f>SUM(I559:J559)</f>
        <v>785800</v>
      </c>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c r="GY559" s="2"/>
      <c r="GZ559" s="2"/>
      <c r="HA559" s="2"/>
      <c r="HB559" s="2"/>
      <c r="HC559" s="2"/>
      <c r="HD559" s="2"/>
      <c r="HE559" s="2"/>
      <c r="HF559" s="2"/>
      <c r="HG559" s="2"/>
      <c r="HH559" s="2"/>
      <c r="HI559" s="2"/>
      <c r="HJ559" s="2"/>
      <c r="HK559" s="2"/>
      <c r="HL559" s="2"/>
      <c r="HM559" s="2"/>
      <c r="HN559" s="2"/>
      <c r="HO559" s="2"/>
      <c r="HP559" s="2"/>
      <c r="HQ559" s="2"/>
      <c r="HR559" s="2"/>
      <c r="HS559" s="2"/>
      <c r="HT559" s="2"/>
      <c r="HU559" s="2"/>
      <c r="HV559" s="2"/>
      <c r="HW559" s="2"/>
      <c r="HX559" s="2"/>
      <c r="HY559" s="2"/>
      <c r="HZ559" s="2"/>
      <c r="IA559" s="2"/>
      <c r="IB559" s="2"/>
      <c r="IC559" s="2"/>
      <c r="ID559" s="2"/>
      <c r="IE559" s="2"/>
      <c r="IF559" s="2"/>
      <c r="IG559" s="2"/>
      <c r="IH559" s="2"/>
      <c r="II559" s="2"/>
      <c r="IJ559" s="2"/>
      <c r="IK559" s="2"/>
      <c r="IL559" s="2"/>
      <c r="IM559" s="2"/>
      <c r="IN559" s="2"/>
      <c r="IO559" s="2"/>
      <c r="IP559" s="2"/>
      <c r="IQ559" s="2"/>
      <c r="IR559" s="2"/>
      <c r="IS559" s="2"/>
      <c r="IT559" s="2"/>
      <c r="IU559" s="2"/>
      <c r="IV559" s="2"/>
      <c r="IW559" s="2"/>
      <c r="IX559" s="2"/>
      <c r="IY559" s="2"/>
      <c r="IZ559" s="2"/>
      <c r="JA559" s="2"/>
      <c r="JB559" s="2"/>
      <c r="JC559" s="2"/>
      <c r="JD559" s="2"/>
      <c r="JE559" s="2"/>
      <c r="JF559" s="2"/>
      <c r="JG559" s="2"/>
      <c r="JH559" s="2"/>
      <c r="JI559" s="2"/>
      <c r="JJ559" s="2"/>
      <c r="JK559" s="2"/>
    </row>
    <row r="560" spans="1:271" x14ac:dyDescent="0.25">
      <c r="A560" s="67" t="s">
        <v>102</v>
      </c>
      <c r="B560" s="8" t="s">
        <v>103</v>
      </c>
      <c r="C560" s="16">
        <f>C561</f>
        <v>0</v>
      </c>
      <c r="D560" s="16">
        <f>D561</f>
        <v>0</v>
      </c>
      <c r="E560" s="16">
        <f t="shared" ref="E560:K560" si="224">E561</f>
        <v>0</v>
      </c>
      <c r="F560" s="16">
        <f t="shared" si="224"/>
        <v>0</v>
      </c>
      <c r="G560" s="16">
        <f t="shared" si="224"/>
        <v>105865000</v>
      </c>
      <c r="H560" s="16">
        <f t="shared" si="224"/>
        <v>105865000</v>
      </c>
      <c r="I560" s="16">
        <f t="shared" si="224"/>
        <v>0</v>
      </c>
      <c r="J560" s="16">
        <f t="shared" si="224"/>
        <v>216528800</v>
      </c>
      <c r="K560" s="16">
        <f t="shared" si="224"/>
        <v>216528800</v>
      </c>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c r="GY560" s="2"/>
      <c r="GZ560" s="2"/>
      <c r="HA560" s="2"/>
      <c r="HB560" s="2"/>
      <c r="HC560" s="2"/>
      <c r="HD560" s="2"/>
      <c r="HE560" s="2"/>
      <c r="HF560" s="2"/>
      <c r="HG560" s="2"/>
      <c r="HH560" s="2"/>
      <c r="HI560" s="2"/>
      <c r="HJ560" s="2"/>
      <c r="HK560" s="2"/>
      <c r="HL560" s="2"/>
      <c r="HM560" s="2"/>
      <c r="HN560" s="2"/>
      <c r="HO560" s="2"/>
      <c r="HP560" s="2"/>
      <c r="HQ560" s="2"/>
      <c r="HR560" s="2"/>
      <c r="HS560" s="2"/>
      <c r="HT560" s="2"/>
      <c r="HU560" s="2"/>
      <c r="HV560" s="2"/>
      <c r="HW560" s="2"/>
      <c r="HX560" s="2"/>
      <c r="HY560" s="2"/>
      <c r="HZ560" s="2"/>
      <c r="IA560" s="2"/>
      <c r="IB560" s="2"/>
      <c r="IC560" s="2"/>
      <c r="ID560" s="2"/>
      <c r="IE560" s="2"/>
      <c r="IF560" s="2"/>
      <c r="IG560" s="2"/>
      <c r="IH560" s="2"/>
      <c r="II560" s="2"/>
      <c r="IJ560" s="2"/>
      <c r="IK560" s="2"/>
      <c r="IL560" s="2"/>
      <c r="IM560" s="2"/>
      <c r="IN560" s="2"/>
      <c r="IO560" s="2"/>
      <c r="IP560" s="2"/>
      <c r="IQ560" s="2"/>
      <c r="IR560" s="2"/>
      <c r="IS560" s="2"/>
      <c r="IT560" s="2"/>
      <c r="IU560" s="2"/>
      <c r="IV560" s="2"/>
      <c r="IW560" s="2"/>
      <c r="IX560" s="2"/>
      <c r="IY560" s="2"/>
      <c r="IZ560" s="2"/>
      <c r="JA560" s="2"/>
      <c r="JB560" s="2"/>
      <c r="JC560" s="2"/>
      <c r="JD560" s="2"/>
      <c r="JE560" s="2"/>
      <c r="JF560" s="2"/>
      <c r="JG560" s="2"/>
      <c r="JH560" s="2"/>
      <c r="JI560" s="2"/>
      <c r="JJ560" s="2"/>
      <c r="JK560" s="2"/>
    </row>
    <row r="561" spans="1:271" x14ac:dyDescent="0.25">
      <c r="A561" s="68" t="s">
        <v>110</v>
      </c>
      <c r="B561" s="8"/>
      <c r="C561" s="16"/>
      <c r="D561" s="16"/>
      <c r="E561" s="16">
        <f>SUM(C561:D561)</f>
        <v>0</v>
      </c>
      <c r="F561" s="16"/>
      <c r="G561" s="16">
        <v>105865000</v>
      </c>
      <c r="H561" s="16">
        <f>SUM(F561:G561)</f>
        <v>105865000</v>
      </c>
      <c r="I561" s="16"/>
      <c r="J561" s="16">
        <v>216528800</v>
      </c>
      <c r="K561" s="16">
        <f>SUM(I561:J561)</f>
        <v>216528800</v>
      </c>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
      <c r="IL561" s="2"/>
      <c r="IM561" s="2"/>
      <c r="IN561" s="2"/>
      <c r="IO561" s="2"/>
      <c r="IP561" s="2"/>
      <c r="IQ561" s="2"/>
      <c r="IR561" s="2"/>
      <c r="IS561" s="2"/>
      <c r="IT561" s="2"/>
      <c r="IU561" s="2"/>
      <c r="IV561" s="2"/>
      <c r="IW561" s="2"/>
      <c r="IX561" s="2"/>
      <c r="IY561" s="2"/>
      <c r="IZ561" s="2"/>
      <c r="JA561" s="2"/>
      <c r="JB561" s="2"/>
      <c r="JC561" s="2"/>
      <c r="JD561" s="2"/>
      <c r="JE561" s="2"/>
      <c r="JF561" s="2"/>
      <c r="JG561" s="2"/>
      <c r="JH561" s="2"/>
      <c r="JI561" s="2"/>
      <c r="JJ561" s="2"/>
      <c r="JK561" s="2"/>
    </row>
    <row r="562" spans="1:271" ht="31.5" x14ac:dyDescent="0.25">
      <c r="A562" s="66" t="s">
        <v>104</v>
      </c>
      <c r="B562" s="4" t="s">
        <v>184</v>
      </c>
      <c r="C562" s="22">
        <f>C563+C565</f>
        <v>0</v>
      </c>
      <c r="D562" s="22">
        <f>D563+D565</f>
        <v>9002000</v>
      </c>
      <c r="E562" s="22">
        <f t="shared" ref="E562:K562" si="225">E563+E565</f>
        <v>9002000</v>
      </c>
      <c r="F562" s="22">
        <f t="shared" si="225"/>
        <v>0</v>
      </c>
      <c r="G562" s="22">
        <f t="shared" si="225"/>
        <v>9002000</v>
      </c>
      <c r="H562" s="22">
        <f t="shared" si="225"/>
        <v>9002000</v>
      </c>
      <c r="I562" s="22">
        <f t="shared" si="225"/>
        <v>0</v>
      </c>
      <c r="J562" s="22">
        <f t="shared" si="225"/>
        <v>9002000</v>
      </c>
      <c r="K562" s="22">
        <f t="shared" si="225"/>
        <v>9002000</v>
      </c>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c r="HR562" s="2"/>
      <c r="HS562" s="2"/>
      <c r="HT562" s="2"/>
      <c r="HU562" s="2"/>
      <c r="HV562" s="2"/>
      <c r="HW562" s="2"/>
      <c r="HX562" s="2"/>
      <c r="HY562" s="2"/>
      <c r="HZ562" s="2"/>
      <c r="IA562" s="2"/>
      <c r="IB562" s="2"/>
      <c r="IC562" s="2"/>
      <c r="ID562" s="2"/>
      <c r="IE562" s="2"/>
      <c r="IF562" s="2"/>
      <c r="IG562" s="2"/>
      <c r="IH562" s="2"/>
      <c r="II562" s="2"/>
      <c r="IJ562" s="2"/>
      <c r="IK562" s="2"/>
      <c r="IL562" s="2"/>
      <c r="IM562" s="2"/>
      <c r="IN562" s="2"/>
      <c r="IO562" s="2"/>
      <c r="IP562" s="2"/>
      <c r="IQ562" s="2"/>
      <c r="IR562" s="2"/>
      <c r="IS562" s="2"/>
      <c r="IT562" s="2"/>
      <c r="IU562" s="2"/>
      <c r="IV562" s="2"/>
      <c r="IW562" s="2"/>
      <c r="IX562" s="2"/>
      <c r="IY562" s="2"/>
      <c r="IZ562" s="2"/>
      <c r="JA562" s="2"/>
      <c r="JB562" s="2"/>
      <c r="JC562" s="2"/>
      <c r="JD562" s="2"/>
      <c r="JE562" s="2"/>
      <c r="JF562" s="2"/>
      <c r="JG562" s="2"/>
      <c r="JH562" s="2"/>
      <c r="JI562" s="2"/>
      <c r="JJ562" s="2"/>
      <c r="JK562" s="2"/>
    </row>
    <row r="563" spans="1:271" x14ac:dyDescent="0.25">
      <c r="A563" s="67" t="s">
        <v>105</v>
      </c>
      <c r="B563" s="8" t="s">
        <v>185</v>
      </c>
      <c r="C563" s="16">
        <f>C564</f>
        <v>0</v>
      </c>
      <c r="D563" s="16">
        <f>D564</f>
        <v>8842000</v>
      </c>
      <c r="E563" s="16">
        <f t="shared" ref="E563:K563" si="226">E564</f>
        <v>8842000</v>
      </c>
      <c r="F563" s="16">
        <f t="shared" si="226"/>
        <v>0</v>
      </c>
      <c r="G563" s="16">
        <f t="shared" si="226"/>
        <v>8842000</v>
      </c>
      <c r="H563" s="16">
        <f t="shared" si="226"/>
        <v>8842000</v>
      </c>
      <c r="I563" s="16">
        <f t="shared" si="226"/>
        <v>0</v>
      </c>
      <c r="J563" s="16">
        <f t="shared" si="226"/>
        <v>8842000</v>
      </c>
      <c r="K563" s="16">
        <f t="shared" si="226"/>
        <v>8842000</v>
      </c>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c r="HR563" s="2"/>
      <c r="HS563" s="2"/>
      <c r="HT563" s="2"/>
      <c r="HU563" s="2"/>
      <c r="HV563" s="2"/>
      <c r="HW563" s="2"/>
      <c r="HX563" s="2"/>
      <c r="HY563" s="2"/>
      <c r="HZ563" s="2"/>
      <c r="IA563" s="2"/>
      <c r="IB563" s="2"/>
      <c r="IC563" s="2"/>
      <c r="ID563" s="2"/>
      <c r="IE563" s="2"/>
      <c r="IF563" s="2"/>
      <c r="IG563" s="2"/>
      <c r="IH563" s="2"/>
      <c r="II563" s="2"/>
      <c r="IJ563" s="2"/>
      <c r="IK563" s="2"/>
      <c r="IL563" s="2"/>
      <c r="IM563" s="2"/>
      <c r="IN563" s="2"/>
      <c r="IO563" s="2"/>
      <c r="IP563" s="2"/>
      <c r="IQ563" s="2"/>
      <c r="IR563" s="2"/>
      <c r="IS563" s="2"/>
      <c r="IT563" s="2"/>
      <c r="IU563" s="2"/>
      <c r="IV563" s="2"/>
      <c r="IW563" s="2"/>
      <c r="IX563" s="2"/>
      <c r="IY563" s="2"/>
      <c r="IZ563" s="2"/>
      <c r="JA563" s="2"/>
      <c r="JB563" s="2"/>
      <c r="JC563" s="2"/>
      <c r="JD563" s="2"/>
      <c r="JE563" s="2"/>
      <c r="JF563" s="2"/>
      <c r="JG563" s="2"/>
      <c r="JH563" s="2"/>
      <c r="JI563" s="2"/>
      <c r="JJ563" s="2"/>
      <c r="JK563" s="2"/>
    </row>
    <row r="564" spans="1:271" x14ac:dyDescent="0.25">
      <c r="A564" s="68" t="s">
        <v>47</v>
      </c>
      <c r="B564" s="8"/>
      <c r="C564" s="16"/>
      <c r="D564" s="16">
        <v>8842000</v>
      </c>
      <c r="E564" s="16">
        <f>SUM(C564:D564)</f>
        <v>8842000</v>
      </c>
      <c r="F564" s="16"/>
      <c r="G564" s="16">
        <v>8842000</v>
      </c>
      <c r="H564" s="16">
        <f>SUM(F564:G564)</f>
        <v>8842000</v>
      </c>
      <c r="I564" s="16"/>
      <c r="J564" s="16">
        <v>8842000</v>
      </c>
      <c r="K564" s="16">
        <f>SUM(I564:J564)</f>
        <v>8842000</v>
      </c>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c r="HR564" s="2"/>
      <c r="HS564" s="2"/>
      <c r="HT564" s="2"/>
      <c r="HU564" s="2"/>
      <c r="HV564" s="2"/>
      <c r="HW564" s="2"/>
      <c r="HX564" s="2"/>
      <c r="HY564" s="2"/>
      <c r="HZ564" s="2"/>
      <c r="IA564" s="2"/>
      <c r="IB564" s="2"/>
      <c r="IC564" s="2"/>
      <c r="ID564" s="2"/>
      <c r="IE564" s="2"/>
      <c r="IF564" s="2"/>
      <c r="IG564" s="2"/>
      <c r="IH564" s="2"/>
      <c r="II564" s="2"/>
      <c r="IJ564" s="2"/>
      <c r="IK564" s="2"/>
      <c r="IL564" s="2"/>
      <c r="IM564" s="2"/>
      <c r="IN564" s="2"/>
      <c r="IO564" s="2"/>
      <c r="IP564" s="2"/>
      <c r="IQ564" s="2"/>
      <c r="IR564" s="2"/>
      <c r="IS564" s="2"/>
      <c r="IT564" s="2"/>
      <c r="IU564" s="2"/>
      <c r="IV564" s="2"/>
      <c r="IW564" s="2"/>
      <c r="IX564" s="2"/>
      <c r="IY564" s="2"/>
      <c r="IZ564" s="2"/>
      <c r="JA564" s="2"/>
      <c r="JB564" s="2"/>
      <c r="JC564" s="2"/>
      <c r="JD564" s="2"/>
      <c r="JE564" s="2"/>
      <c r="JF564" s="2"/>
      <c r="JG564" s="2"/>
      <c r="JH564" s="2"/>
      <c r="JI564" s="2"/>
      <c r="JJ564" s="2"/>
      <c r="JK564" s="2"/>
    </row>
    <row r="565" spans="1:271" x14ac:dyDescent="0.25">
      <c r="A565" s="67" t="s">
        <v>106</v>
      </c>
      <c r="B565" s="8" t="s">
        <v>107</v>
      </c>
      <c r="C565" s="16">
        <f>C566+C567</f>
        <v>0</v>
      </c>
      <c r="D565" s="16">
        <f>D566+D567+D568</f>
        <v>160000</v>
      </c>
      <c r="E565" s="16">
        <f>E566+E567+E568</f>
        <v>160000</v>
      </c>
      <c r="F565" s="16">
        <f t="shared" ref="F565:K565" si="227">F566+F567</f>
        <v>0</v>
      </c>
      <c r="G565" s="16">
        <f t="shared" si="227"/>
        <v>160000</v>
      </c>
      <c r="H565" s="16">
        <f t="shared" si="227"/>
        <v>160000</v>
      </c>
      <c r="I565" s="16">
        <f t="shared" si="227"/>
        <v>0</v>
      </c>
      <c r="J565" s="16">
        <f t="shared" si="227"/>
        <v>160000</v>
      </c>
      <c r="K565" s="16">
        <f t="shared" si="227"/>
        <v>160000</v>
      </c>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c r="HR565" s="2"/>
      <c r="HS565" s="2"/>
      <c r="HT565" s="2"/>
      <c r="HU565" s="2"/>
      <c r="HV565" s="2"/>
      <c r="HW565" s="2"/>
      <c r="HX565" s="2"/>
      <c r="HY565" s="2"/>
      <c r="HZ565" s="2"/>
      <c r="IA565" s="2"/>
      <c r="IB565" s="2"/>
      <c r="IC565" s="2"/>
      <c r="ID565" s="2"/>
      <c r="IE565" s="2"/>
      <c r="IF565" s="2"/>
      <c r="IG565" s="2"/>
      <c r="IH565" s="2"/>
      <c r="II565" s="2"/>
      <c r="IJ565" s="2"/>
      <c r="IK565" s="2"/>
      <c r="IL565" s="2"/>
      <c r="IM565" s="2"/>
      <c r="IN565" s="2"/>
      <c r="IO565" s="2"/>
      <c r="IP565" s="2"/>
      <c r="IQ565" s="2"/>
      <c r="IR565" s="2"/>
      <c r="IS565" s="2"/>
      <c r="IT565" s="2"/>
      <c r="IU565" s="2"/>
      <c r="IV565" s="2"/>
      <c r="IW565" s="2"/>
      <c r="IX565" s="2"/>
      <c r="IY565" s="2"/>
      <c r="IZ565" s="2"/>
      <c r="JA565" s="2"/>
      <c r="JB565" s="2"/>
      <c r="JC565" s="2"/>
      <c r="JD565" s="2"/>
      <c r="JE565" s="2"/>
      <c r="JF565" s="2"/>
      <c r="JG565" s="2"/>
      <c r="JH565" s="2"/>
      <c r="JI565" s="2"/>
      <c r="JJ565" s="2"/>
      <c r="JK565" s="2"/>
    </row>
    <row r="566" spans="1:271" x14ac:dyDescent="0.25">
      <c r="A566" s="68" t="s">
        <v>47</v>
      </c>
      <c r="B566" s="8"/>
      <c r="C566" s="16">
        <v>0</v>
      </c>
      <c r="D566" s="16"/>
      <c r="E566" s="16">
        <f>SUM(C566:D566)</f>
        <v>0</v>
      </c>
      <c r="F566" s="16"/>
      <c r="G566" s="16"/>
      <c r="H566" s="16">
        <f>SUM(F566:G566)</f>
        <v>0</v>
      </c>
      <c r="I566" s="16"/>
      <c r="J566" s="16"/>
      <c r="K566" s="16">
        <f>SUM(I566:J566)</f>
        <v>0</v>
      </c>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c r="HR566" s="2"/>
      <c r="HS566" s="2"/>
      <c r="HT566" s="2"/>
      <c r="HU566" s="2"/>
      <c r="HV566" s="2"/>
      <c r="HW566" s="2"/>
      <c r="HX566" s="2"/>
      <c r="HY566" s="2"/>
      <c r="HZ566" s="2"/>
      <c r="IA566" s="2"/>
      <c r="IB566" s="2"/>
      <c r="IC566" s="2"/>
      <c r="ID566" s="2"/>
      <c r="IE566" s="2"/>
      <c r="IF566" s="2"/>
      <c r="IG566" s="2"/>
      <c r="IH566" s="2"/>
      <c r="II566" s="2"/>
      <c r="IJ566" s="2"/>
      <c r="IK566" s="2"/>
      <c r="IL566" s="2"/>
      <c r="IM566" s="2"/>
      <c r="IN566" s="2"/>
      <c r="IO566" s="2"/>
      <c r="IP566" s="2"/>
      <c r="IQ566" s="2"/>
      <c r="IR566" s="2"/>
      <c r="IS566" s="2"/>
      <c r="IT566" s="2"/>
      <c r="IU566" s="2"/>
      <c r="IV566" s="2"/>
      <c r="IW566" s="2"/>
      <c r="IX566" s="2"/>
      <c r="IY566" s="2"/>
      <c r="IZ566" s="2"/>
      <c r="JA566" s="2"/>
      <c r="JB566" s="2"/>
      <c r="JC566" s="2"/>
      <c r="JD566" s="2"/>
      <c r="JE566" s="2"/>
      <c r="JF566" s="2"/>
      <c r="JG566" s="2"/>
      <c r="JH566" s="2"/>
      <c r="JI566" s="2"/>
      <c r="JJ566" s="2"/>
      <c r="JK566" s="2"/>
    </row>
    <row r="567" spans="1:271" x14ac:dyDescent="0.25">
      <c r="A567" s="68" t="s">
        <v>119</v>
      </c>
      <c r="B567" s="8"/>
      <c r="C567" s="16"/>
      <c r="D567" s="16">
        <v>160000</v>
      </c>
      <c r="E567" s="16">
        <f>SUM(C567:D567)</f>
        <v>160000</v>
      </c>
      <c r="F567" s="16"/>
      <c r="G567" s="16">
        <v>160000</v>
      </c>
      <c r="H567" s="16">
        <f>SUM(F567:G567)</f>
        <v>160000</v>
      </c>
      <c r="I567" s="16"/>
      <c r="J567" s="16">
        <v>160000</v>
      </c>
      <c r="K567" s="16">
        <f>SUM(I567:J567)</f>
        <v>160000</v>
      </c>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c r="GY567" s="2"/>
      <c r="GZ567" s="2"/>
      <c r="HA567" s="2"/>
      <c r="HB567" s="2"/>
      <c r="HC567" s="2"/>
      <c r="HD567" s="2"/>
      <c r="HE567" s="2"/>
      <c r="HF567" s="2"/>
      <c r="HG567" s="2"/>
      <c r="HH567" s="2"/>
      <c r="HI567" s="2"/>
      <c r="HJ567" s="2"/>
      <c r="HK567" s="2"/>
      <c r="HL567" s="2"/>
      <c r="HM567" s="2"/>
      <c r="HN567" s="2"/>
      <c r="HO567" s="2"/>
      <c r="HP567" s="2"/>
      <c r="HQ567" s="2"/>
      <c r="HR567" s="2"/>
      <c r="HS567" s="2"/>
      <c r="HT567" s="2"/>
      <c r="HU567" s="2"/>
      <c r="HV567" s="2"/>
      <c r="HW567" s="2"/>
      <c r="HX567" s="2"/>
      <c r="HY567" s="2"/>
      <c r="HZ567" s="2"/>
      <c r="IA567" s="2"/>
      <c r="IB567" s="2"/>
      <c r="IC567" s="2"/>
      <c r="ID567" s="2"/>
      <c r="IE567" s="2"/>
      <c r="IF567" s="2"/>
      <c r="IG567" s="2"/>
      <c r="IH567" s="2"/>
      <c r="II567" s="2"/>
      <c r="IJ567" s="2"/>
      <c r="IK567" s="2"/>
      <c r="IL567" s="2"/>
      <c r="IM567" s="2"/>
      <c r="IN567" s="2"/>
      <c r="IO567" s="2"/>
      <c r="IP567" s="2"/>
      <c r="IQ567" s="2"/>
      <c r="IR567" s="2"/>
      <c r="IS567" s="2"/>
      <c r="IT567" s="2"/>
      <c r="IU567" s="2"/>
      <c r="IV567" s="2"/>
      <c r="IW567" s="2"/>
      <c r="IX567" s="2"/>
      <c r="IY567" s="2"/>
      <c r="IZ567" s="2"/>
      <c r="JA567" s="2"/>
      <c r="JB567" s="2"/>
      <c r="JC567" s="2"/>
      <c r="JD567" s="2"/>
      <c r="JE567" s="2"/>
      <c r="JF567" s="2"/>
      <c r="JG567" s="2"/>
      <c r="JH567" s="2"/>
      <c r="JI567" s="2"/>
      <c r="JJ567" s="2"/>
      <c r="JK567" s="2"/>
    </row>
    <row r="568" spans="1:271" x14ac:dyDescent="0.25">
      <c r="A568" s="9" t="s">
        <v>28</v>
      </c>
      <c r="B568" s="8"/>
      <c r="C568" s="16"/>
      <c r="D568" s="16"/>
      <c r="E568" s="16">
        <f>SUM(C568:D568)</f>
        <v>0</v>
      </c>
      <c r="F568" s="16"/>
      <c r="G568" s="16"/>
      <c r="H568" s="16"/>
      <c r="I568" s="16"/>
      <c r="J568" s="16"/>
      <c r="K568" s="16"/>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c r="GY568" s="2"/>
      <c r="GZ568" s="2"/>
      <c r="HA568" s="2"/>
      <c r="HB568" s="2"/>
      <c r="HC568" s="2"/>
      <c r="HD568" s="2"/>
      <c r="HE568" s="2"/>
      <c r="HF568" s="2"/>
      <c r="HG568" s="2"/>
      <c r="HH568" s="2"/>
      <c r="HI568" s="2"/>
      <c r="HJ568" s="2"/>
      <c r="HK568" s="2"/>
      <c r="HL568" s="2"/>
      <c r="HM568" s="2"/>
      <c r="HN568" s="2"/>
      <c r="HO568" s="2"/>
      <c r="HP568" s="2"/>
      <c r="HQ568" s="2"/>
      <c r="HR568" s="2"/>
      <c r="HS568" s="2"/>
      <c r="HT568" s="2"/>
      <c r="HU568" s="2"/>
      <c r="HV568" s="2"/>
      <c r="HW568" s="2"/>
      <c r="HX568" s="2"/>
      <c r="HY568" s="2"/>
      <c r="HZ568" s="2"/>
      <c r="IA568" s="2"/>
      <c r="IB568" s="2"/>
      <c r="IC568" s="2"/>
      <c r="ID568" s="2"/>
      <c r="IE568" s="2"/>
      <c r="IF568" s="2"/>
      <c r="IG568" s="2"/>
      <c r="IH568" s="2"/>
      <c r="II568" s="2"/>
      <c r="IJ568" s="2"/>
      <c r="IK568" s="2"/>
      <c r="IL568" s="2"/>
      <c r="IM568" s="2"/>
      <c r="IN568" s="2"/>
      <c r="IO568" s="2"/>
      <c r="IP568" s="2"/>
      <c r="IQ568" s="2"/>
      <c r="IR568" s="2"/>
      <c r="IS568" s="2"/>
      <c r="IT568" s="2"/>
      <c r="IU568" s="2"/>
      <c r="IV568" s="2"/>
      <c r="IW568" s="2"/>
      <c r="IX568" s="2"/>
      <c r="IY568" s="2"/>
      <c r="IZ568" s="2"/>
      <c r="JA568" s="2"/>
      <c r="JB568" s="2"/>
      <c r="JC568" s="2"/>
      <c r="JD568" s="2"/>
      <c r="JE568" s="2"/>
      <c r="JF568" s="2"/>
      <c r="JG568" s="2"/>
      <c r="JH568" s="2"/>
      <c r="JI568" s="2"/>
      <c r="JJ568" s="2"/>
      <c r="JK568" s="2"/>
    </row>
    <row r="569" spans="1:271" x14ac:dyDescent="0.25">
      <c r="A569" s="37" t="s">
        <v>108</v>
      </c>
      <c r="B569" s="38"/>
      <c r="C569" s="59">
        <f>C5+C110+C120+C173+C209+C269+C340+C357+C373+C434+C454+C467+C481+C508+C543+C93+C517</f>
        <v>5700320000</v>
      </c>
      <c r="D569" s="59">
        <f>D5+D110+D120+D173+D209+D269+D340+D357+D373+D434+D454+D467+D481+D508+D543+D93+D517</f>
        <v>4207472615</v>
      </c>
      <c r="E569" s="59">
        <f>E5+E110+E120+E173+E209+E269+E340+E357+E373+E434+E454+E467+E481+E508+E543+E93+E517</f>
        <v>9907792615</v>
      </c>
      <c r="F569" s="59">
        <f t="shared" ref="F569:K569" si="228">F5+F110+F120+F173+F209+F269+F340+F357+F373+F434+F454+F467+F481+F508+F543+F93+F517</f>
        <v>6582613600</v>
      </c>
      <c r="G569" s="59">
        <f t="shared" si="228"/>
        <v>4233979489</v>
      </c>
      <c r="H569" s="59">
        <f>H5+H110+H120+H173+H209+H269+H340+H357+H373+H434+H454+H467+H481+H508+H543+H93+H517</f>
        <v>10816593089</v>
      </c>
      <c r="I569" s="59">
        <f t="shared" si="228"/>
        <v>5257994600</v>
      </c>
      <c r="J569" s="59">
        <f t="shared" si="228"/>
        <v>4263212691</v>
      </c>
      <c r="K569" s="59">
        <f t="shared" si="228"/>
        <v>9521207291</v>
      </c>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c r="HR569" s="2"/>
      <c r="HS569" s="2"/>
      <c r="HT569" s="2"/>
      <c r="HU569" s="2"/>
      <c r="HV569" s="2"/>
      <c r="HW569" s="2"/>
      <c r="HX569" s="2"/>
      <c r="HY569" s="2"/>
      <c r="HZ569" s="2"/>
      <c r="IA569" s="2"/>
      <c r="IB569" s="2"/>
      <c r="IC569" s="2"/>
      <c r="ID569" s="2"/>
      <c r="IE569" s="2"/>
      <c r="IF569" s="2"/>
      <c r="IG569" s="2"/>
      <c r="IH569" s="2"/>
      <c r="II569" s="2"/>
      <c r="IJ569" s="2"/>
      <c r="IK569" s="2"/>
      <c r="IL569" s="2"/>
      <c r="IM569" s="2"/>
      <c r="IN569" s="2"/>
      <c r="IO569" s="2"/>
      <c r="IP569" s="2"/>
      <c r="IQ569" s="2"/>
      <c r="IR569" s="2"/>
      <c r="IS569" s="2"/>
      <c r="IT569" s="2"/>
      <c r="IU569" s="2"/>
      <c r="IV569" s="2"/>
      <c r="IW569" s="2"/>
      <c r="IX569" s="2"/>
      <c r="IY569" s="2"/>
      <c r="IZ569" s="2"/>
      <c r="JA569" s="2"/>
      <c r="JB569" s="2"/>
      <c r="JC569" s="2"/>
      <c r="JD569" s="2"/>
      <c r="JE569" s="2"/>
      <c r="JF569" s="2"/>
      <c r="JG569" s="2"/>
      <c r="JH569" s="2"/>
      <c r="JI569" s="2"/>
      <c r="JJ569" s="2"/>
      <c r="JK569" s="2"/>
    </row>
    <row r="570" spans="1:271" x14ac:dyDescent="0.25">
      <c r="A570" s="39"/>
      <c r="B570" s="40"/>
      <c r="C570" s="41">
        <f>6146778600-976017400+418800000+110758800</f>
        <v>5700320000</v>
      </c>
      <c r="D570" s="41">
        <f>4205853615+1619000</f>
        <v>4207472615</v>
      </c>
      <c r="E570" s="41">
        <f>SUM(C570:D570)</f>
        <v>9907792615</v>
      </c>
      <c r="F570" s="41">
        <f>7032947400-869225900+418892100</f>
        <v>6582613600</v>
      </c>
      <c r="G570" s="41">
        <v>4233979489</v>
      </c>
      <c r="H570" s="41">
        <f>SUM(F570:G570)</f>
        <v>10816593089</v>
      </c>
      <c r="I570" s="41">
        <f>6140262900-882268300</f>
        <v>5257994600</v>
      </c>
      <c r="J570" s="41">
        <v>4263212691</v>
      </c>
      <c r="K570" s="41">
        <f>SUM(I570:J570)</f>
        <v>9521207291</v>
      </c>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c r="HV570" s="2"/>
      <c r="HW570" s="2"/>
      <c r="HX570" s="2"/>
      <c r="HY570" s="2"/>
      <c r="HZ570" s="2"/>
      <c r="IA570" s="2"/>
      <c r="IB570" s="2"/>
      <c r="IC570" s="2"/>
      <c r="ID570" s="2"/>
      <c r="IE570" s="2"/>
      <c r="IF570" s="2"/>
      <c r="IG570" s="2"/>
      <c r="IH570" s="2"/>
      <c r="II570" s="2"/>
      <c r="IJ570" s="2"/>
      <c r="IK570" s="2"/>
      <c r="IL570" s="2"/>
      <c r="IM570" s="2"/>
      <c r="IN570" s="2"/>
      <c r="IO570" s="2"/>
      <c r="IP570" s="2"/>
      <c r="IQ570" s="2"/>
      <c r="IR570" s="2"/>
      <c r="IS570" s="2"/>
      <c r="IT570" s="2"/>
      <c r="IU570" s="2"/>
      <c r="IV570" s="2"/>
      <c r="IW570" s="2"/>
      <c r="IX570" s="2"/>
      <c r="IY570" s="2"/>
      <c r="IZ570" s="2"/>
      <c r="JA570" s="2"/>
      <c r="JB570" s="2"/>
      <c r="JC570" s="2"/>
      <c r="JD570" s="2"/>
      <c r="JE570" s="2"/>
      <c r="JF570" s="2"/>
      <c r="JG570" s="2"/>
      <c r="JH570" s="2"/>
      <c r="JI570" s="2"/>
      <c r="JJ570" s="2"/>
      <c r="JK570" s="2"/>
    </row>
    <row r="571" spans="1:271" x14ac:dyDescent="0.25">
      <c r="A571" s="39"/>
      <c r="B571" s="40"/>
      <c r="C571" s="41">
        <f>C570-C569</f>
        <v>0</v>
      </c>
      <c r="D571" s="41">
        <f>D570-D569</f>
        <v>0</v>
      </c>
      <c r="E571" s="42">
        <f>E570-E569</f>
        <v>0</v>
      </c>
      <c r="F571" s="41">
        <f t="shared" ref="F571:K571" si="229">F570-F569</f>
        <v>0</v>
      </c>
      <c r="G571" s="41">
        <f t="shared" si="229"/>
        <v>0</v>
      </c>
      <c r="H571" s="41">
        <f>H570-H569</f>
        <v>0</v>
      </c>
      <c r="I571" s="41">
        <f t="shared" si="229"/>
        <v>0</v>
      </c>
      <c r="J571" s="41">
        <f t="shared" si="229"/>
        <v>0</v>
      </c>
      <c r="K571" s="41">
        <f t="shared" si="229"/>
        <v>0</v>
      </c>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c r="GY571" s="2"/>
      <c r="GZ571" s="2"/>
      <c r="HA571" s="2"/>
      <c r="HB571" s="2"/>
      <c r="HC571" s="2"/>
      <c r="HD571" s="2"/>
      <c r="HE571" s="2"/>
      <c r="HF571" s="2"/>
      <c r="HG571" s="2"/>
      <c r="HH571" s="2"/>
      <c r="HI571" s="2"/>
      <c r="HJ571" s="2"/>
      <c r="HK571" s="2"/>
      <c r="HL571" s="2"/>
      <c r="HM571" s="2"/>
      <c r="HN571" s="2"/>
      <c r="HO571" s="2"/>
      <c r="HP571" s="2"/>
      <c r="HQ571" s="2"/>
      <c r="HR571" s="2"/>
      <c r="HS571" s="2"/>
      <c r="HT571" s="2"/>
      <c r="HU571" s="2"/>
      <c r="HV571" s="2"/>
      <c r="HW571" s="2"/>
      <c r="HX571" s="2"/>
      <c r="HY571" s="2"/>
      <c r="HZ571" s="2"/>
      <c r="IA571" s="2"/>
      <c r="IB571" s="2"/>
      <c r="IC571" s="2"/>
      <c r="ID571" s="2"/>
      <c r="IE571" s="2"/>
      <c r="IF571" s="2"/>
      <c r="IG571" s="2"/>
      <c r="IH571" s="2"/>
      <c r="II571" s="2"/>
      <c r="IJ571" s="2"/>
      <c r="IK571" s="2"/>
      <c r="IL571" s="2"/>
      <c r="IM571" s="2"/>
      <c r="IN571" s="2"/>
      <c r="IO571" s="2"/>
      <c r="IP571" s="2"/>
      <c r="IQ571" s="2"/>
      <c r="IR571" s="2"/>
      <c r="IS571" s="2"/>
      <c r="IT571" s="2"/>
      <c r="IU571" s="2"/>
      <c r="IV571" s="2"/>
      <c r="IW571" s="2"/>
      <c r="IX571" s="2"/>
      <c r="IY571" s="2"/>
      <c r="IZ571" s="2"/>
      <c r="JA571" s="2"/>
      <c r="JB571" s="2"/>
      <c r="JC571" s="2"/>
      <c r="JD571" s="2"/>
      <c r="JE571" s="2"/>
      <c r="JF571" s="2"/>
      <c r="JG571" s="2"/>
      <c r="JH571" s="2"/>
      <c r="JI571" s="2"/>
      <c r="JJ571" s="2"/>
      <c r="JK571" s="2"/>
    </row>
    <row r="572" spans="1:271" x14ac:dyDescent="0.25">
      <c r="B572" s="2" t="s">
        <v>162</v>
      </c>
      <c r="C572" s="43">
        <f t="shared" ref="C572:I572" si="230">C9+C11+C13+C15+C17+C19+C21+C23+C25+C27+C29+C36+C39+C48+C52+C60+C62+C64+C66+C70+C72+C74+C76+C83+C85+C88+C92+C113+C177+C253+C296+C366+C498+C501+C504+C507+C511+C532+C540+C54+C56</f>
        <v>3511421544</v>
      </c>
      <c r="D572" s="43">
        <f>D9+D11+D13+D15+D17+D19+D21+D23+D25+D27+D29+D36+D39+D48+D52+D60+D62+D64+D66+D70+D72+D74+D76+D83+D85+D88+D92+D113+D146+D177+D253+D296+D366+D498+D501+D504+D507+D511+D532+D540+D54+D56+D79</f>
        <v>921258328</v>
      </c>
      <c r="E572" s="43">
        <f>E9+E11+E13+E15+E17+E19+E21+E23+E25+E27+E29+E36+E39+E48+E52+E60+E62+E64+E66+E70+E72+E74+E76+E83+E85+E88+E92+E113+E146+E177+E253+E296+E366+E498+E501+E504+E507+E511+E532+E540+E54+E56+E79</f>
        <v>4432679872</v>
      </c>
      <c r="F572" s="43">
        <f t="shared" si="230"/>
        <v>3131095144</v>
      </c>
      <c r="G572" s="43">
        <f>G9+G11+G13+G15+G17+G19+G21+G23+G25+G27+G29+G36+G39+G48+G52+G60+G62+G64+G66+G70+G72+G74+G76+G83+G85+G88+G92+G113+G146+G177+G253+G296+G366+G498+G501+G504+G507+G511+G532+G540+G54+G56+G79</f>
        <v>910566778</v>
      </c>
      <c r="H572" s="43">
        <f>H9+H11+H13+H15+H17+H19+H21+H23+H25+H27+H29+H36+H39+H48+H52+H60+H62+H64+H66+H70+H72+H74+H76+H83+H85+H88+H92+H113+H146+H177+H253+H296+H366+H498+H501+H504+H507+H511+H532+H540+H54+H56+H79</f>
        <v>4041661922</v>
      </c>
      <c r="I572" s="43">
        <f t="shared" si="230"/>
        <v>3131186844</v>
      </c>
      <c r="J572" s="43">
        <f>J9+J11+J13+J15+J17+J19+J21+J23+J25+J27+J29+J36+J39+J48+J52+J60+J62+J64+J66+J70+J72+J74+J76+J83+J85+J88+J92+J113+J146+J177+J253+J296+J366+J498+J501+J504+J507+J511+J532+J540+J54+J56+J79</f>
        <v>909538878</v>
      </c>
      <c r="K572" s="43">
        <f>K9+K11+K13+K15+K17+K19+K21+K23+K25+K27+K29+K36+K39+K48+K52+K60+K62+K64+K66+K70+K72+K74+K76+K83+K85+K88+K92+K113+K146+K177+K253+K296+K366+K498+K501+K504+K507+K511+K532+K540+K54+K56+K79</f>
        <v>4040725722</v>
      </c>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c r="GY572" s="2"/>
      <c r="GZ572" s="2"/>
      <c r="HA572" s="2"/>
      <c r="HB572" s="2"/>
      <c r="HC572" s="2"/>
      <c r="HD572" s="2"/>
      <c r="HE572" s="2"/>
      <c r="HF572" s="2"/>
      <c r="HG572" s="2"/>
      <c r="HH572" s="2"/>
      <c r="HI572" s="2"/>
      <c r="HJ572" s="2"/>
      <c r="HK572" s="2"/>
      <c r="HL572" s="2"/>
      <c r="HM572" s="2"/>
      <c r="HN572" s="2"/>
      <c r="HO572" s="2"/>
      <c r="HP572" s="2"/>
      <c r="HQ572" s="2"/>
      <c r="HR572" s="2"/>
      <c r="HS572" s="2"/>
      <c r="HT572" s="2"/>
      <c r="HU572" s="2"/>
      <c r="HV572" s="2"/>
      <c r="HW572" s="2"/>
      <c r="HX572" s="2"/>
      <c r="HY572" s="2"/>
      <c r="HZ572" s="2"/>
      <c r="IA572" s="2"/>
      <c r="IB572" s="2"/>
      <c r="IC572" s="2"/>
      <c r="ID572" s="2"/>
      <c r="IE572" s="2"/>
      <c r="IF572" s="2"/>
      <c r="IG572" s="2"/>
      <c r="IH572" s="2"/>
      <c r="II572" s="2"/>
      <c r="IJ572" s="2"/>
      <c r="IK572" s="2"/>
      <c r="IL572" s="2"/>
      <c r="IM572" s="2"/>
      <c r="IN572" s="2"/>
      <c r="IO572" s="2"/>
      <c r="IP572" s="2"/>
      <c r="IQ572" s="2"/>
      <c r="IR572" s="2"/>
      <c r="IS572" s="2"/>
      <c r="IT572" s="2"/>
      <c r="IU572" s="2"/>
      <c r="IV572" s="2"/>
      <c r="IW572" s="2"/>
      <c r="IX572" s="2"/>
      <c r="IY572" s="2"/>
      <c r="IZ572" s="2"/>
      <c r="JA572" s="2"/>
      <c r="JB572" s="2"/>
      <c r="JC572" s="2"/>
      <c r="JD572" s="2"/>
      <c r="JE572" s="2"/>
      <c r="JF572" s="2"/>
      <c r="JG572" s="2"/>
      <c r="JH572" s="2"/>
      <c r="JI572" s="2"/>
      <c r="JJ572" s="2"/>
      <c r="JK572" s="2"/>
    </row>
    <row r="573" spans="1:271" x14ac:dyDescent="0.25">
      <c r="B573" s="2" t="s">
        <v>133</v>
      </c>
      <c r="C573" s="43">
        <f>C121+C161+C164+C298+C367+C495+C114+C541+C533+C521+C355</f>
        <v>2738100</v>
      </c>
      <c r="D573" s="43">
        <f>D121+D161+D164+D298+D367+D495+D114+D541+D533+D521+D355-D145-D146-D147</f>
        <v>635965775</v>
      </c>
      <c r="E573" s="43">
        <f>E121+E161+E164+E298+E367+E495+E114+E541+E533+E521+E355-E145-E146</f>
        <v>638703875</v>
      </c>
      <c r="F573" s="43">
        <f t="shared" ref="F573:K573" si="231">F121+F161+F164+F298+F367+F495+F114+F541+F533+F521+F355</f>
        <v>14362400</v>
      </c>
      <c r="G573" s="43">
        <f t="shared" si="231"/>
        <v>619688580</v>
      </c>
      <c r="H573" s="43">
        <f t="shared" si="231"/>
        <v>634050980</v>
      </c>
      <c r="I573" s="43">
        <f t="shared" si="231"/>
        <v>685300</v>
      </c>
      <c r="J573" s="43">
        <f t="shared" si="231"/>
        <v>624175680</v>
      </c>
      <c r="K573" s="43">
        <f t="shared" si="231"/>
        <v>624860980</v>
      </c>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c r="HO573" s="2"/>
      <c r="HP573" s="2"/>
      <c r="HQ573" s="2"/>
      <c r="HR573" s="2"/>
      <c r="HS573" s="2"/>
      <c r="HT573" s="2"/>
      <c r="HU573" s="2"/>
      <c r="HV573" s="2"/>
      <c r="HW573" s="2"/>
      <c r="HX573" s="2"/>
      <c r="HY573" s="2"/>
      <c r="HZ573" s="2"/>
      <c r="IA573" s="2"/>
      <c r="IB573" s="2"/>
      <c r="IC573" s="2"/>
      <c r="ID573" s="2"/>
      <c r="IE573" s="2"/>
      <c r="IF573" s="2"/>
      <c r="IG573" s="2"/>
      <c r="IH573" s="2"/>
      <c r="II573" s="2"/>
      <c r="IJ573" s="2"/>
      <c r="IK573" s="2"/>
      <c r="IL573" s="2"/>
      <c r="IM573" s="2"/>
      <c r="IN573" s="2"/>
      <c r="IO573" s="2"/>
      <c r="IP573" s="2"/>
      <c r="IQ573" s="2"/>
      <c r="IR573" s="2"/>
      <c r="IS573" s="2"/>
      <c r="IT573" s="2"/>
      <c r="IU573" s="2"/>
      <c r="IV573" s="2"/>
      <c r="IW573" s="2"/>
      <c r="IX573" s="2"/>
      <c r="IY573" s="2"/>
      <c r="IZ573" s="2"/>
      <c r="JA573" s="2"/>
      <c r="JB573" s="2"/>
      <c r="JC573" s="2"/>
      <c r="JD573" s="2"/>
      <c r="JE573" s="2"/>
      <c r="JF573" s="2"/>
      <c r="JG573" s="2"/>
      <c r="JH573" s="2"/>
      <c r="JI573" s="2"/>
      <c r="JJ573" s="2"/>
      <c r="JK573" s="2"/>
    </row>
    <row r="574" spans="1:271" s="50" customFormat="1" x14ac:dyDescent="0.25">
      <c r="B574" s="50" t="s">
        <v>114</v>
      </c>
      <c r="C574" s="43">
        <f>C368+C299+C534+C542+C522++C181+C115+C183+C185+C188+C190+C192+C194+C198+C201+C206+C208</f>
        <v>6295356</v>
      </c>
      <c r="D574" s="43">
        <f>D368+D299+D534+D542+D522++D181+D115+D183+D185+D188+D190+D192+D194+D198+D201+D206+D208+D178+D147</f>
        <v>595897830</v>
      </c>
      <c r="E574" s="43">
        <f>E368+E299+E534+E542+E522++E181+E115+E183+E185+E188+E190+E192+E194+E198+E201+E206+E208+E178</f>
        <v>602193186</v>
      </c>
      <c r="F574" s="43">
        <f>F368+F299+F534+F542+F522++F181+F115+F183+F185+F188+F190+F192+F194+F198+F201+F206+F208</f>
        <v>6295356</v>
      </c>
      <c r="G574" s="43">
        <f>G368+G299+G534+G542+G522++G181+G115+G183+G185+G188+G190+G192+G194+G198+G201+G206+G208+G178</f>
        <v>592854051</v>
      </c>
      <c r="H574" s="43">
        <f>H368+H299+H534+H542+H522++H181+H115+H183+H185+H188+H190+H192+H194+H198+H201+H206+H208+H178</f>
        <v>599149407</v>
      </c>
      <c r="I574" s="43">
        <f>I368+I299+I534+I542+I522++I181+I115+I183+I185+I188+I190+I192+I194+I198+I201+I206+I208</f>
        <v>6472556</v>
      </c>
      <c r="J574" s="43">
        <f>J368+J299+J534+J542+J522++J181+J115+J183+J185+J188+J190+J192+J194+J198+J201+J206+J208+J178</f>
        <v>591188871</v>
      </c>
      <c r="K574" s="43">
        <f>K368+K299+K534+K542+K522++K181+K115+K183+K185+K188+K190+K192+K194+K198+K201+K206+K208+K178</f>
        <v>597661427</v>
      </c>
    </row>
    <row r="575" spans="1:271" x14ac:dyDescent="0.25">
      <c r="B575" s="2" t="s">
        <v>163</v>
      </c>
      <c r="C575" s="43">
        <v>0</v>
      </c>
      <c r="D575" s="43">
        <f>D97+D105</f>
        <v>0</v>
      </c>
      <c r="E575" s="43">
        <v>0</v>
      </c>
      <c r="F575" s="43">
        <v>0</v>
      </c>
      <c r="G575" s="43">
        <f>G97+G105</f>
        <v>0</v>
      </c>
      <c r="H575" s="43">
        <v>0</v>
      </c>
      <c r="I575" s="43">
        <v>0</v>
      </c>
      <c r="J575" s="43">
        <f>J97+J105</f>
        <v>0</v>
      </c>
      <c r="K575" s="43">
        <v>0</v>
      </c>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c r="GY575" s="2"/>
      <c r="GZ575" s="2"/>
      <c r="HA575" s="2"/>
      <c r="HB575" s="2"/>
      <c r="HC575" s="2"/>
      <c r="HD575" s="2"/>
      <c r="HE575" s="2"/>
      <c r="HF575" s="2"/>
      <c r="HG575" s="2"/>
      <c r="HH575" s="2"/>
      <c r="HI575" s="2"/>
      <c r="HJ575" s="2"/>
      <c r="HK575" s="2"/>
      <c r="HL575" s="2"/>
      <c r="HM575" s="2"/>
      <c r="HN575" s="2"/>
      <c r="HO575" s="2"/>
      <c r="HP575" s="2"/>
      <c r="HQ575" s="2"/>
      <c r="HR575" s="2"/>
      <c r="HS575" s="2"/>
      <c r="HT575" s="2"/>
      <c r="HU575" s="2"/>
      <c r="HV575" s="2"/>
      <c r="HW575" s="2"/>
      <c r="HX575" s="2"/>
      <c r="HY575" s="2"/>
      <c r="HZ575" s="2"/>
      <c r="IA575" s="2"/>
      <c r="IB575" s="2"/>
      <c r="IC575" s="2"/>
      <c r="ID575" s="2"/>
      <c r="IE575" s="2"/>
      <c r="IF575" s="2"/>
      <c r="IG575" s="2"/>
      <c r="IH575" s="2"/>
      <c r="II575" s="2"/>
      <c r="IJ575" s="2"/>
      <c r="IK575" s="2"/>
      <c r="IL575" s="2"/>
      <c r="IM575" s="2"/>
      <c r="IN575" s="2"/>
      <c r="IO575" s="2"/>
      <c r="IP575" s="2"/>
      <c r="IQ575" s="2"/>
      <c r="IR575" s="2"/>
      <c r="IS575" s="2"/>
      <c r="IT575" s="2"/>
      <c r="IU575" s="2"/>
      <c r="IV575" s="2"/>
      <c r="IW575" s="2"/>
      <c r="IX575" s="2"/>
      <c r="IY575" s="2"/>
      <c r="IZ575" s="2"/>
      <c r="JA575" s="2"/>
      <c r="JB575" s="2"/>
      <c r="JC575" s="2"/>
      <c r="JD575" s="2"/>
      <c r="JE575" s="2"/>
      <c r="JF575" s="2"/>
      <c r="JG575" s="2"/>
      <c r="JH575" s="2"/>
      <c r="JI575" s="2"/>
      <c r="JJ575" s="2"/>
      <c r="JK575" s="2"/>
    </row>
    <row r="576" spans="1:271" x14ac:dyDescent="0.25">
      <c r="B576" s="2" t="s">
        <v>140</v>
      </c>
      <c r="C576" s="86">
        <v>0</v>
      </c>
      <c r="D576" s="86">
        <v>0</v>
      </c>
      <c r="E576" s="43">
        <v>0</v>
      </c>
      <c r="F576" s="43">
        <v>0</v>
      </c>
      <c r="G576" s="86">
        <v>0</v>
      </c>
      <c r="H576" s="43">
        <v>0</v>
      </c>
      <c r="I576" s="43">
        <v>0</v>
      </c>
      <c r="J576" s="86">
        <v>0</v>
      </c>
      <c r="K576" s="43">
        <v>0</v>
      </c>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c r="GA576" s="2"/>
      <c r="GB576" s="2"/>
      <c r="GC576" s="2"/>
      <c r="GD576" s="2"/>
      <c r="GE576" s="2"/>
      <c r="GF576" s="2"/>
      <c r="GG576" s="2"/>
      <c r="GH576" s="2"/>
      <c r="GI576" s="2"/>
      <c r="GJ576" s="2"/>
      <c r="GK576" s="2"/>
      <c r="GL576" s="2"/>
      <c r="GM576" s="2"/>
      <c r="GN576" s="2"/>
      <c r="GO576" s="2"/>
      <c r="GP576" s="2"/>
      <c r="GQ576" s="2"/>
      <c r="GR576" s="2"/>
      <c r="GS576" s="2"/>
      <c r="GT576" s="2"/>
      <c r="GU576" s="2"/>
      <c r="GV576" s="2"/>
      <c r="GW576" s="2"/>
      <c r="GX576" s="2"/>
      <c r="GY576" s="2"/>
      <c r="GZ576" s="2"/>
      <c r="HA576" s="2"/>
      <c r="HB576" s="2"/>
      <c r="HC576" s="2"/>
      <c r="HD576" s="2"/>
      <c r="HE576" s="2"/>
      <c r="HF576" s="2"/>
      <c r="HG576" s="2"/>
      <c r="HH576" s="2"/>
      <c r="HI576" s="2"/>
      <c r="HJ576" s="2"/>
      <c r="HK576" s="2"/>
      <c r="HL576" s="2"/>
      <c r="HM576" s="2"/>
      <c r="HN576" s="2"/>
      <c r="HO576" s="2"/>
      <c r="HP576" s="2"/>
      <c r="HQ576" s="2"/>
      <c r="HR576" s="2"/>
      <c r="HS576" s="2"/>
      <c r="HT576" s="2"/>
      <c r="HU576" s="2"/>
      <c r="HV576" s="2"/>
      <c r="HW576" s="2"/>
      <c r="HX576" s="2"/>
      <c r="HY576" s="2"/>
      <c r="HZ576" s="2"/>
      <c r="IA576" s="2"/>
      <c r="IB576" s="2"/>
      <c r="IC576" s="2"/>
      <c r="ID576" s="2"/>
      <c r="IE576" s="2"/>
      <c r="IF576" s="2"/>
      <c r="IG576" s="2"/>
      <c r="IH576" s="2"/>
      <c r="II576" s="2"/>
      <c r="IJ576" s="2"/>
      <c r="IK576" s="2"/>
      <c r="IL576" s="2"/>
      <c r="IM576" s="2"/>
      <c r="IN576" s="2"/>
      <c r="IO576" s="2"/>
      <c r="IP576" s="2"/>
      <c r="IQ576" s="2"/>
      <c r="IR576" s="2"/>
      <c r="IS576" s="2"/>
      <c r="IT576" s="2"/>
      <c r="IU576" s="2"/>
      <c r="IV576" s="2"/>
      <c r="IW576" s="2"/>
      <c r="IX576" s="2"/>
      <c r="IY576" s="2"/>
      <c r="IZ576" s="2"/>
      <c r="JA576" s="2"/>
      <c r="JB576" s="2"/>
      <c r="JC576" s="2"/>
      <c r="JD576" s="2"/>
      <c r="JE576" s="2"/>
      <c r="JF576" s="2"/>
      <c r="JG576" s="2"/>
      <c r="JH576" s="2"/>
      <c r="JI576" s="2"/>
      <c r="JJ576" s="2"/>
      <c r="JK576" s="2"/>
    </row>
    <row r="577" spans="1:271" x14ac:dyDescent="0.25">
      <c r="B577" s="2" t="s">
        <v>112</v>
      </c>
      <c r="C577" s="44">
        <f>C476+C474+C471+C372+C289+C234+C232+C116+C103+C236+C238</f>
        <v>1270093300</v>
      </c>
      <c r="D577" s="44">
        <f>D476+D474+D471+D372+D289+D234+D232+D116+D103+D236+D238+D430</f>
        <v>199946800</v>
      </c>
      <c r="E577" s="44">
        <f t="shared" ref="E577:K577" si="232">E476+E474+E471+E372+E289+E234+E232+E116+E103+E236+E238+E430</f>
        <v>1470040100</v>
      </c>
      <c r="F577" s="44">
        <f t="shared" si="232"/>
        <v>1486120200</v>
      </c>
      <c r="G577" s="44">
        <f t="shared" si="232"/>
        <v>221278600</v>
      </c>
      <c r="H577" s="44">
        <f t="shared" si="232"/>
        <v>1707398800</v>
      </c>
      <c r="I577" s="44">
        <f t="shared" si="232"/>
        <v>990184200</v>
      </c>
      <c r="J577" s="44">
        <f t="shared" si="232"/>
        <v>171523400</v>
      </c>
      <c r="K577" s="44">
        <f t="shared" si="232"/>
        <v>1161707600</v>
      </c>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c r="GA577" s="2"/>
      <c r="GB577" s="2"/>
      <c r="GC577" s="2"/>
      <c r="GD577" s="2"/>
      <c r="GE577" s="2"/>
      <c r="GF577" s="2"/>
      <c r="GG577" s="2"/>
      <c r="GH577" s="2"/>
      <c r="GI577" s="2"/>
      <c r="GJ577" s="2"/>
      <c r="GK577" s="2"/>
      <c r="GL577" s="2"/>
      <c r="GM577" s="2"/>
      <c r="GN577" s="2"/>
      <c r="GO577" s="2"/>
      <c r="GP577" s="2"/>
      <c r="GQ577" s="2"/>
      <c r="GR577" s="2"/>
      <c r="GS577" s="2"/>
      <c r="GT577" s="2"/>
      <c r="GU577" s="2"/>
      <c r="GV577" s="2"/>
      <c r="GW577" s="2"/>
      <c r="GX577" s="2"/>
      <c r="GY577" s="2"/>
      <c r="GZ577" s="2"/>
      <c r="HA577" s="2"/>
      <c r="HB577" s="2"/>
      <c r="HC577" s="2"/>
      <c r="HD577" s="2"/>
      <c r="HE577" s="2"/>
      <c r="HF577" s="2"/>
      <c r="HG577" s="2"/>
      <c r="HH577" s="2"/>
      <c r="HI577" s="2"/>
      <c r="HJ577" s="2"/>
      <c r="HK577" s="2"/>
      <c r="HL577" s="2"/>
      <c r="HM577" s="2"/>
      <c r="HN577" s="2"/>
      <c r="HO577" s="2"/>
      <c r="HP577" s="2"/>
      <c r="HQ577" s="2"/>
      <c r="HR577" s="2"/>
      <c r="HS577" s="2"/>
      <c r="HT577" s="2"/>
      <c r="HU577" s="2"/>
      <c r="HV577" s="2"/>
      <c r="HW577" s="2"/>
      <c r="HX577" s="2"/>
      <c r="HY577" s="2"/>
      <c r="HZ577" s="2"/>
      <c r="IA577" s="2"/>
      <c r="IB577" s="2"/>
      <c r="IC577" s="2"/>
      <c r="ID577" s="2"/>
      <c r="IE577" s="2"/>
      <c r="IF577" s="2"/>
      <c r="IG577" s="2"/>
      <c r="IH577" s="2"/>
      <c r="II577" s="2"/>
      <c r="IJ577" s="2"/>
      <c r="IK577" s="2"/>
      <c r="IL577" s="2"/>
      <c r="IM577" s="2"/>
      <c r="IN577" s="2"/>
      <c r="IO577" s="2"/>
      <c r="IP577" s="2"/>
      <c r="IQ577" s="2"/>
      <c r="IR577" s="2"/>
      <c r="IS577" s="2"/>
      <c r="IT577" s="2"/>
      <c r="IU577" s="2"/>
      <c r="IV577" s="2"/>
      <c r="IW577" s="2"/>
      <c r="IX577" s="2"/>
      <c r="IY577" s="2"/>
      <c r="IZ577" s="2"/>
      <c r="JA577" s="2"/>
      <c r="JB577" s="2"/>
      <c r="JC577" s="2"/>
      <c r="JD577" s="2"/>
      <c r="JE577" s="2"/>
      <c r="JF577" s="2"/>
      <c r="JG577" s="2"/>
      <c r="JH577" s="2"/>
      <c r="JI577" s="2"/>
      <c r="JJ577" s="2"/>
      <c r="JK577" s="2"/>
    </row>
    <row r="578" spans="1:271" x14ac:dyDescent="0.25">
      <c r="B578" s="46" t="s">
        <v>109</v>
      </c>
      <c r="C578" s="45">
        <f>C551+C553+C555+C557+C559+C567</f>
        <v>0</v>
      </c>
      <c r="D578" s="85">
        <f>D551+D553+D555+D557+D559+D567</f>
        <v>57976200</v>
      </c>
      <c r="E578" s="45">
        <f t="shared" ref="E578:K578" si="233">E551+E553+E555+E557+E559+E567</f>
        <v>57976200</v>
      </c>
      <c r="F578" s="45">
        <f t="shared" si="233"/>
        <v>0</v>
      </c>
      <c r="G578" s="85">
        <f t="shared" si="233"/>
        <v>58307200</v>
      </c>
      <c r="H578" s="45">
        <f t="shared" si="233"/>
        <v>58307200</v>
      </c>
      <c r="I578" s="45">
        <f t="shared" si="233"/>
        <v>0</v>
      </c>
      <c r="J578" s="85">
        <f t="shared" si="233"/>
        <v>57983200</v>
      </c>
      <c r="K578" s="45">
        <f t="shared" si="233"/>
        <v>57983200</v>
      </c>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c r="GS578" s="2"/>
      <c r="GT578" s="2"/>
      <c r="GU578" s="2"/>
      <c r="GV578" s="2"/>
      <c r="GW578" s="2"/>
      <c r="GX578" s="2"/>
      <c r="GY578" s="2"/>
      <c r="GZ578" s="2"/>
      <c r="HA578" s="2"/>
      <c r="HB578" s="2"/>
      <c r="HC578" s="2"/>
      <c r="HD578" s="2"/>
      <c r="HE578" s="2"/>
      <c r="HF578" s="2"/>
      <c r="HG578" s="2"/>
      <c r="HH578" s="2"/>
      <c r="HI578" s="2"/>
      <c r="HJ578" s="2"/>
      <c r="HK578" s="2"/>
      <c r="HL578" s="2"/>
      <c r="HM578" s="2"/>
      <c r="HN578" s="2"/>
      <c r="HO578" s="2"/>
      <c r="HP578" s="2"/>
      <c r="HQ578" s="2"/>
      <c r="HR578" s="2"/>
      <c r="HS578" s="2"/>
      <c r="HT578" s="2"/>
      <c r="HU578" s="2"/>
      <c r="HV578" s="2"/>
      <c r="HW578" s="2"/>
      <c r="HX578" s="2"/>
      <c r="HY578" s="2"/>
      <c r="HZ578" s="2"/>
      <c r="IA578" s="2"/>
      <c r="IB578" s="2"/>
      <c r="IC578" s="2"/>
      <c r="ID578" s="2"/>
      <c r="IE578" s="2"/>
      <c r="IF578" s="2"/>
      <c r="IG578" s="2"/>
      <c r="IH578" s="2"/>
      <c r="II578" s="2"/>
      <c r="IJ578" s="2"/>
      <c r="IK578" s="2"/>
      <c r="IL578" s="2"/>
      <c r="IM578" s="2"/>
      <c r="IN578" s="2"/>
      <c r="IO578" s="2"/>
      <c r="IP578" s="2"/>
      <c r="IQ578" s="2"/>
      <c r="IR578" s="2"/>
      <c r="IS578" s="2"/>
      <c r="IT578" s="2"/>
      <c r="IU578" s="2"/>
      <c r="IV578" s="2"/>
      <c r="IW578" s="2"/>
      <c r="IX578" s="2"/>
      <c r="IY578" s="2"/>
      <c r="IZ578" s="2"/>
      <c r="JA578" s="2"/>
      <c r="JB578" s="2"/>
      <c r="JC578" s="2"/>
      <c r="JD578" s="2"/>
      <c r="JE578" s="2"/>
      <c r="JF578" s="2"/>
      <c r="JG578" s="2"/>
      <c r="JH578" s="2"/>
      <c r="JI578" s="2"/>
      <c r="JJ578" s="2"/>
      <c r="JK578" s="2"/>
    </row>
    <row r="579" spans="1:271" x14ac:dyDescent="0.25">
      <c r="B579" s="46" t="s">
        <v>110</v>
      </c>
      <c r="C579" s="45">
        <f>C460+C466+C546+C561</f>
        <v>0</v>
      </c>
      <c r="D579" s="45">
        <f t="shared" ref="D579:K579" si="234">D460+D466+D546+D561+D458</f>
        <v>74386800</v>
      </c>
      <c r="E579" s="45">
        <f t="shared" si="234"/>
        <v>74386800</v>
      </c>
      <c r="F579" s="45">
        <f t="shared" si="234"/>
        <v>0</v>
      </c>
      <c r="G579" s="45">
        <f t="shared" si="234"/>
        <v>183010500</v>
      </c>
      <c r="H579" s="45">
        <f t="shared" si="234"/>
        <v>183010500</v>
      </c>
      <c r="I579" s="45">
        <f t="shared" si="234"/>
        <v>0</v>
      </c>
      <c r="J579" s="45">
        <f t="shared" si="234"/>
        <v>306044300</v>
      </c>
      <c r="K579" s="45">
        <f t="shared" si="234"/>
        <v>306044300</v>
      </c>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c r="GI579" s="2"/>
      <c r="GJ579" s="2"/>
      <c r="GK579" s="2"/>
      <c r="GL579" s="2"/>
      <c r="GM579" s="2"/>
      <c r="GN579" s="2"/>
      <c r="GO579" s="2"/>
      <c r="GP579" s="2"/>
      <c r="GQ579" s="2"/>
      <c r="GR579" s="2"/>
      <c r="GS579" s="2"/>
      <c r="GT579" s="2"/>
      <c r="GU579" s="2"/>
      <c r="GV579" s="2"/>
      <c r="GW579" s="2"/>
      <c r="GX579" s="2"/>
      <c r="GY579" s="2"/>
      <c r="GZ579" s="2"/>
      <c r="HA579" s="2"/>
      <c r="HB579" s="2"/>
      <c r="HC579" s="2"/>
      <c r="HD579" s="2"/>
      <c r="HE579" s="2"/>
      <c r="HF579" s="2"/>
      <c r="HG579" s="2"/>
      <c r="HH579" s="2"/>
      <c r="HI579" s="2"/>
      <c r="HJ579" s="2"/>
      <c r="HK579" s="2"/>
      <c r="HL579" s="2"/>
      <c r="HM579" s="2"/>
      <c r="HN579" s="2"/>
      <c r="HO579" s="2"/>
      <c r="HP579" s="2"/>
      <c r="HQ579" s="2"/>
      <c r="HR579" s="2"/>
      <c r="HS579" s="2"/>
      <c r="HT579" s="2"/>
      <c r="HU579" s="2"/>
      <c r="HV579" s="2"/>
      <c r="HW579" s="2"/>
      <c r="HX579" s="2"/>
      <c r="HY579" s="2"/>
      <c r="HZ579" s="2"/>
      <c r="IA579" s="2"/>
      <c r="IB579" s="2"/>
      <c r="IC579" s="2"/>
      <c r="ID579" s="2"/>
      <c r="IE579" s="2"/>
      <c r="IF579" s="2"/>
      <c r="IG579" s="2"/>
      <c r="IH579" s="2"/>
      <c r="II579" s="2"/>
      <c r="IJ579" s="2"/>
      <c r="IK579" s="2"/>
      <c r="IL579" s="2"/>
      <c r="IM579" s="2"/>
      <c r="IN579" s="2"/>
      <c r="IO579" s="2"/>
      <c r="IP579" s="2"/>
      <c r="IQ579" s="2"/>
      <c r="IR579" s="2"/>
      <c r="IS579" s="2"/>
      <c r="IT579" s="2"/>
      <c r="IU579" s="2"/>
      <c r="IV579" s="2"/>
      <c r="IW579" s="2"/>
      <c r="IX579" s="2"/>
      <c r="IY579" s="2"/>
      <c r="IZ579" s="2"/>
      <c r="JA579" s="2"/>
      <c r="JB579" s="2"/>
      <c r="JC579" s="2"/>
      <c r="JD579" s="2"/>
      <c r="JE579" s="2"/>
      <c r="JF579" s="2"/>
      <c r="JG579" s="2"/>
      <c r="JH579" s="2"/>
      <c r="JI579" s="2"/>
      <c r="JJ579" s="2"/>
      <c r="JK579" s="2"/>
    </row>
    <row r="580" spans="1:271" x14ac:dyDescent="0.25">
      <c r="A580" s="2" t="s">
        <v>111</v>
      </c>
      <c r="B580" s="46" t="s">
        <v>111</v>
      </c>
      <c r="C580" s="45">
        <f>C566+C564+C549++C513+C494+C433+C431+C416+C407+C414+C525+C528+C531+C389+C388+C385+C383+C381+C369+C361+C345+C300+C426+C424+C421+C419+C97+C100+C107+C109+C145+C392+C391</f>
        <v>119315300</v>
      </c>
      <c r="D580" s="45">
        <f>D566+D564+D549++D513+D494+D433+D431+D416+D525+D528+D414+D389+D388+D385+D383+D381+D369+D361+D345+D300+D426+D424+D421+D419+D97+D100+D107+D109+D145+D392</f>
        <v>393874100</v>
      </c>
      <c r="E580" s="45">
        <f>E566+E564+E549++E513+E494+E433+E431+E416+E525+E528+E414+E391+E389+E388+E385+E383+E381+E369+E361+E345+E300+E426+E424+E421+E419+E97+E100+E107+E109+E145+E392</f>
        <v>513189400</v>
      </c>
      <c r="F580" s="45">
        <f t="shared" ref="F580:K580" si="235">F566+F564+F549++F513+F494+F433+F431+F416+F525+F528+F414+F389+F388+F385+F383+F381+F369+F361+F345+F300+F426+F424+F421+F419+F97+F100+F107+F109+F145+F392</f>
        <v>114818500</v>
      </c>
      <c r="G580" s="45">
        <f t="shared" si="235"/>
        <v>387589300</v>
      </c>
      <c r="H580" s="45">
        <f t="shared" si="235"/>
        <v>502407800</v>
      </c>
      <c r="I580" s="45">
        <f t="shared" si="235"/>
        <v>113398500</v>
      </c>
      <c r="J580" s="45">
        <f t="shared" si="235"/>
        <v>388742600</v>
      </c>
      <c r="K580" s="45">
        <f t="shared" si="235"/>
        <v>502141100</v>
      </c>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c r="FJ580" s="2"/>
      <c r="FK580" s="2"/>
      <c r="FL580" s="2"/>
      <c r="FM580" s="2"/>
      <c r="FN580" s="2"/>
      <c r="FO580" s="2"/>
      <c r="FP580" s="2"/>
      <c r="FQ580" s="2"/>
      <c r="FR580" s="2"/>
      <c r="FS580" s="2"/>
      <c r="FT580" s="2"/>
      <c r="FU580" s="2"/>
      <c r="FV580" s="2"/>
      <c r="FW580" s="2"/>
      <c r="FX580" s="2"/>
      <c r="FY580" s="2"/>
      <c r="FZ580" s="2"/>
      <c r="GA580" s="2"/>
      <c r="GB580" s="2"/>
      <c r="GC580" s="2"/>
      <c r="GD580" s="2"/>
      <c r="GE580" s="2"/>
      <c r="GF580" s="2"/>
      <c r="GG580" s="2"/>
      <c r="GH580" s="2"/>
      <c r="GI580" s="2"/>
      <c r="GJ580" s="2"/>
      <c r="GK580" s="2"/>
      <c r="GL580" s="2"/>
      <c r="GM580" s="2"/>
      <c r="GN580" s="2"/>
      <c r="GO580" s="2"/>
      <c r="GP580" s="2"/>
      <c r="GQ580" s="2"/>
      <c r="GR580" s="2"/>
      <c r="GS580" s="2"/>
      <c r="GT580" s="2"/>
      <c r="GU580" s="2"/>
      <c r="GV580" s="2"/>
      <c r="GW580" s="2"/>
      <c r="GX580" s="2"/>
      <c r="GY580" s="2"/>
      <c r="GZ580" s="2"/>
      <c r="HA580" s="2"/>
      <c r="HB580" s="2"/>
      <c r="HC580" s="2"/>
      <c r="HD580" s="2"/>
      <c r="HE580" s="2"/>
      <c r="HF580" s="2"/>
      <c r="HG580" s="2"/>
      <c r="HH580" s="2"/>
      <c r="HI580" s="2"/>
      <c r="HJ580" s="2"/>
      <c r="HK580" s="2"/>
      <c r="HL580" s="2"/>
      <c r="HM580" s="2"/>
      <c r="HN580" s="2"/>
      <c r="HO580" s="2"/>
      <c r="HP580" s="2"/>
      <c r="HQ580" s="2"/>
      <c r="HR580" s="2"/>
      <c r="HS580" s="2"/>
      <c r="HT580" s="2"/>
      <c r="HU580" s="2"/>
      <c r="HV580" s="2"/>
      <c r="HW580" s="2"/>
      <c r="HX580" s="2"/>
      <c r="HY580" s="2"/>
      <c r="HZ580" s="2"/>
      <c r="IA580" s="2"/>
      <c r="IB580" s="2"/>
      <c r="IC580" s="2"/>
      <c r="ID580" s="2"/>
      <c r="IE580" s="2"/>
      <c r="IF580" s="2"/>
      <c r="IG580" s="2"/>
      <c r="IH580" s="2"/>
      <c r="II580" s="2"/>
      <c r="IJ580" s="2"/>
      <c r="IK580" s="2"/>
      <c r="IL580" s="2"/>
      <c r="IM580" s="2"/>
      <c r="IN580" s="2"/>
      <c r="IO580" s="2"/>
      <c r="IP580" s="2"/>
      <c r="IQ580" s="2"/>
      <c r="IR580" s="2"/>
      <c r="IS580" s="2"/>
      <c r="IT580" s="2"/>
      <c r="IU580" s="2"/>
      <c r="IV580" s="2"/>
      <c r="IW580" s="2"/>
      <c r="IX580" s="2"/>
      <c r="IY580" s="2"/>
      <c r="IZ580" s="2"/>
      <c r="JA580" s="2"/>
      <c r="JB580" s="2"/>
      <c r="JC580" s="2"/>
      <c r="JD580" s="2"/>
      <c r="JE580" s="2"/>
      <c r="JF580" s="2"/>
      <c r="JG580" s="2"/>
      <c r="JH580" s="2"/>
      <c r="JI580" s="2"/>
      <c r="JJ580" s="2"/>
      <c r="JK580" s="2"/>
    </row>
    <row r="581" spans="1:271" x14ac:dyDescent="0.25">
      <c r="B581" s="181" t="s">
        <v>113</v>
      </c>
      <c r="C581" s="182">
        <f>C40+C213+C215+C217+C220+C222+C264+C266+C268+C273+C362+C371+C470+C43+C45+C37+C32+C34+C276+C227+C202</f>
        <v>562971500</v>
      </c>
      <c r="D581" s="182">
        <f t="shared" ref="D581:K581" si="236">D40+D213+D215+D217+D220+D222+D264+D266+D268+D273+D362+D371+D470+D43+D45+D37+D32+D34+D276+D227+D202</f>
        <v>210185093</v>
      </c>
      <c r="E581" s="182">
        <f t="shared" si="236"/>
        <v>773156593</v>
      </c>
      <c r="F581" s="182">
        <f t="shared" si="236"/>
        <v>1694866800</v>
      </c>
      <c r="G581" s="182">
        <f t="shared" si="236"/>
        <v>249754678</v>
      </c>
      <c r="H581" s="182">
        <f t="shared" si="236"/>
        <v>1944621478</v>
      </c>
      <c r="I581" s="182">
        <f t="shared" si="236"/>
        <v>869419400</v>
      </c>
      <c r="J581" s="182">
        <f t="shared" si="236"/>
        <v>202708360</v>
      </c>
      <c r="K581" s="182">
        <f t="shared" si="236"/>
        <v>1072127760</v>
      </c>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c r="FJ581" s="2"/>
      <c r="FK581" s="2"/>
      <c r="FL581" s="2"/>
      <c r="FM581" s="2"/>
      <c r="FN581" s="2"/>
      <c r="FO581" s="2"/>
      <c r="FP581" s="2"/>
      <c r="FQ581" s="2"/>
      <c r="FR581" s="2"/>
      <c r="FS581" s="2"/>
      <c r="FT581" s="2"/>
      <c r="FU581" s="2"/>
      <c r="FV581" s="2"/>
      <c r="FW581" s="2"/>
      <c r="FX581" s="2"/>
      <c r="FY581" s="2"/>
      <c r="FZ581" s="2"/>
      <c r="GA581" s="2"/>
      <c r="GB581" s="2"/>
      <c r="GC581" s="2"/>
      <c r="GD581" s="2"/>
      <c r="GE581" s="2"/>
      <c r="GF581" s="2"/>
      <c r="GG581" s="2"/>
      <c r="GH581" s="2"/>
      <c r="GI581" s="2"/>
      <c r="GJ581" s="2"/>
      <c r="GK581" s="2"/>
      <c r="GL581" s="2"/>
      <c r="GM581" s="2"/>
      <c r="GN581" s="2"/>
      <c r="GO581" s="2"/>
      <c r="GP581" s="2"/>
      <c r="GQ581" s="2"/>
      <c r="GR581" s="2"/>
      <c r="GS581" s="2"/>
      <c r="GT581" s="2"/>
      <c r="GU581" s="2"/>
      <c r="GV581" s="2"/>
      <c r="GW581" s="2"/>
      <c r="GX581" s="2"/>
      <c r="GY581" s="2"/>
      <c r="GZ581" s="2"/>
      <c r="HA581" s="2"/>
      <c r="HB581" s="2"/>
      <c r="HC581" s="2"/>
      <c r="HD581" s="2"/>
      <c r="HE581" s="2"/>
      <c r="HF581" s="2"/>
      <c r="HG581" s="2"/>
      <c r="HH581" s="2"/>
      <c r="HI581" s="2"/>
      <c r="HJ581" s="2"/>
      <c r="HK581" s="2"/>
      <c r="HL581" s="2"/>
      <c r="HM581" s="2"/>
      <c r="HN581" s="2"/>
      <c r="HO581" s="2"/>
      <c r="HP581" s="2"/>
      <c r="HQ581" s="2"/>
      <c r="HR581" s="2"/>
      <c r="HS581" s="2"/>
      <c r="HT581" s="2"/>
      <c r="HU581" s="2"/>
      <c r="HV581" s="2"/>
      <c r="HW581" s="2"/>
      <c r="HX581" s="2"/>
      <c r="HY581" s="2"/>
      <c r="HZ581" s="2"/>
      <c r="IA581" s="2"/>
      <c r="IB581" s="2"/>
      <c r="IC581" s="2"/>
      <c r="ID581" s="2"/>
      <c r="IE581" s="2"/>
      <c r="IF581" s="2"/>
      <c r="IG581" s="2"/>
      <c r="IH581" s="2"/>
      <c r="II581" s="2"/>
      <c r="IJ581" s="2"/>
      <c r="IK581" s="2"/>
      <c r="IL581" s="2"/>
      <c r="IM581" s="2"/>
      <c r="IN581" s="2"/>
      <c r="IO581" s="2"/>
      <c r="IP581" s="2"/>
      <c r="IQ581" s="2"/>
      <c r="IR581" s="2"/>
      <c r="IS581" s="2"/>
      <c r="IT581" s="2"/>
      <c r="IU581" s="2"/>
      <c r="IV581" s="2"/>
      <c r="IW581" s="2"/>
      <c r="IX581" s="2"/>
      <c r="IY581" s="2"/>
      <c r="IZ581" s="2"/>
      <c r="JA581" s="2"/>
      <c r="JB581" s="2"/>
      <c r="JC581" s="2"/>
      <c r="JD581" s="2"/>
      <c r="JE581" s="2"/>
      <c r="JF581" s="2"/>
      <c r="JG581" s="2"/>
      <c r="JH581" s="2"/>
      <c r="JI581" s="2"/>
      <c r="JJ581" s="2"/>
      <c r="JK581" s="2"/>
    </row>
    <row r="582" spans="1:271" x14ac:dyDescent="0.25">
      <c r="B582" s="2" t="s">
        <v>28</v>
      </c>
      <c r="C582" s="86">
        <f>C453+C449+C446+C439+C370+C348+C339+C335+C329+C320+C318+C315+C312+C303+C297+C292+C288+C286+C282+C279+C249+C247+C98+C256+C258+C260+C323+C119</f>
        <v>227484900</v>
      </c>
      <c r="D582" s="86">
        <f>D453+D449+D446+D439+D370+D348+D339+D335+D329+D320+D318+D315+D312+D303+D297+D292+D288+D286+D282+D279+D249+D247+D98+D256+D258+D260+D323+D119</f>
        <v>1117981689</v>
      </c>
      <c r="E582" s="86">
        <f>E453+E449+E446+E439+E370+E348+E339+E335+E329+E320+E318+E315+E312+E303+E297+E292+E288+E286+E282+E279+E249+E247+E98+E256+E258+E260+E323+E119</f>
        <v>1345466589</v>
      </c>
      <c r="F582" s="86">
        <f t="shared" ref="F582:K582" si="237">F453+F449+F446+F439+F370+F348+F339+F335+F329+F320+F318+F315+F312+F303+F297+F292+F288+F286+F282+F279+F249+F247+F98+F256+F258+F260+F323+F119</f>
        <v>135055200</v>
      </c>
      <c r="G582" s="86">
        <f t="shared" si="237"/>
        <v>1010929802</v>
      </c>
      <c r="H582" s="86">
        <f t="shared" si="237"/>
        <v>1145985002</v>
      </c>
      <c r="I582" s="86">
        <f t="shared" si="237"/>
        <v>146647800</v>
      </c>
      <c r="J582" s="86">
        <f t="shared" si="237"/>
        <v>1011307402</v>
      </c>
      <c r="K582" s="86">
        <f t="shared" si="237"/>
        <v>1157955202</v>
      </c>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c r="FR582" s="2"/>
      <c r="FS582" s="2"/>
      <c r="FT582" s="2"/>
      <c r="FU582" s="2"/>
      <c r="FV582" s="2"/>
      <c r="FW582" s="2"/>
      <c r="FX582" s="2"/>
      <c r="FY582" s="2"/>
      <c r="FZ582" s="2"/>
      <c r="GA582" s="2"/>
      <c r="GB582" s="2"/>
      <c r="GC582" s="2"/>
      <c r="GD582" s="2"/>
      <c r="GE582" s="2"/>
      <c r="GF582" s="2"/>
      <c r="GG582" s="2"/>
      <c r="GH582" s="2"/>
      <c r="GI582" s="2"/>
      <c r="GJ582" s="2"/>
      <c r="GK582" s="2"/>
      <c r="GL582" s="2"/>
      <c r="GM582" s="2"/>
      <c r="GN582" s="2"/>
      <c r="GO582" s="2"/>
      <c r="GP582" s="2"/>
      <c r="GQ582" s="2"/>
      <c r="GR582" s="2"/>
      <c r="GS582" s="2"/>
      <c r="GT582" s="2"/>
      <c r="GU582" s="2"/>
      <c r="GV582" s="2"/>
      <c r="GW582" s="2"/>
      <c r="GX582" s="2"/>
      <c r="GY582" s="2"/>
      <c r="GZ582" s="2"/>
      <c r="HA582" s="2"/>
      <c r="HB582" s="2"/>
      <c r="HC582" s="2"/>
      <c r="HD582" s="2"/>
      <c r="HE582" s="2"/>
      <c r="HF582" s="2"/>
      <c r="HG582" s="2"/>
      <c r="HH582" s="2"/>
      <c r="HI582" s="2"/>
      <c r="HJ582" s="2"/>
      <c r="HK582" s="2"/>
      <c r="HL582" s="2"/>
      <c r="HM582" s="2"/>
      <c r="HN582" s="2"/>
      <c r="HO582" s="2"/>
      <c r="HP582" s="2"/>
      <c r="HQ582" s="2"/>
      <c r="HR582" s="2"/>
      <c r="HS582" s="2"/>
      <c r="HT582" s="2"/>
      <c r="HU582" s="2"/>
      <c r="HV582" s="2"/>
      <c r="HW582" s="2"/>
      <c r="HX582" s="2"/>
      <c r="HY582" s="2"/>
      <c r="HZ582" s="2"/>
      <c r="IA582" s="2"/>
      <c r="IB582" s="2"/>
      <c r="IC582" s="2"/>
      <c r="ID582" s="2"/>
      <c r="IE582" s="2"/>
      <c r="IF582" s="2"/>
      <c r="IG582" s="2"/>
      <c r="IH582" s="2"/>
      <c r="II582" s="2"/>
      <c r="IJ582" s="2"/>
      <c r="IK582" s="2"/>
      <c r="IL582" s="2"/>
      <c r="IM582" s="2"/>
      <c r="IN582" s="2"/>
      <c r="IO582" s="2"/>
      <c r="IP582" s="2"/>
      <c r="IQ582" s="2"/>
      <c r="IR582" s="2"/>
      <c r="IS582" s="2"/>
      <c r="IT582" s="2"/>
      <c r="IU582" s="2"/>
      <c r="IV582" s="2"/>
      <c r="IW582" s="2"/>
      <c r="IX582" s="2"/>
      <c r="IY582" s="2"/>
      <c r="IZ582" s="2"/>
      <c r="JA582" s="2"/>
      <c r="JB582" s="2"/>
      <c r="JC582" s="2"/>
      <c r="JD582" s="2"/>
      <c r="JE582" s="2"/>
      <c r="JF582" s="2"/>
      <c r="JG582" s="2"/>
      <c r="JH582" s="2"/>
      <c r="JI582" s="2"/>
      <c r="JJ582" s="2"/>
      <c r="JK582" s="2"/>
    </row>
    <row r="583" spans="1:271" x14ac:dyDescent="0.25">
      <c r="C583" s="43">
        <f>SUM(C572:C582)</f>
        <v>5700320000</v>
      </c>
      <c r="D583" s="43">
        <f>SUM(D572:D582)</f>
        <v>4207472615</v>
      </c>
      <c r="E583" s="43">
        <f t="shared" ref="E583:K583" si="238">SUM(E572:E582)</f>
        <v>9907792615</v>
      </c>
      <c r="F583" s="43">
        <f t="shared" si="238"/>
        <v>6582613600</v>
      </c>
      <c r="G583" s="43">
        <f t="shared" si="238"/>
        <v>4233979489</v>
      </c>
      <c r="H583" s="43">
        <f t="shared" si="238"/>
        <v>10816593089</v>
      </c>
      <c r="I583" s="43">
        <f t="shared" si="238"/>
        <v>5257994600</v>
      </c>
      <c r="J583" s="43">
        <f t="shared" si="238"/>
        <v>4263212691</v>
      </c>
      <c r="K583" s="43">
        <f t="shared" si="238"/>
        <v>9521207291</v>
      </c>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c r="GA583" s="2"/>
      <c r="GB583" s="2"/>
      <c r="GC583" s="2"/>
      <c r="GD583" s="2"/>
      <c r="GE583" s="2"/>
      <c r="GF583" s="2"/>
      <c r="GG583" s="2"/>
      <c r="GH583" s="2"/>
      <c r="GI583" s="2"/>
      <c r="GJ583" s="2"/>
      <c r="GK583" s="2"/>
      <c r="GL583" s="2"/>
      <c r="GM583" s="2"/>
      <c r="GN583" s="2"/>
      <c r="GO583" s="2"/>
      <c r="GP583" s="2"/>
      <c r="GQ583" s="2"/>
      <c r="GR583" s="2"/>
      <c r="GS583" s="2"/>
      <c r="GT583" s="2"/>
      <c r="GU583" s="2"/>
      <c r="GV583" s="2"/>
      <c r="GW583" s="2"/>
      <c r="GX583" s="2"/>
      <c r="GY583" s="2"/>
      <c r="GZ583" s="2"/>
      <c r="HA583" s="2"/>
      <c r="HB583" s="2"/>
      <c r="HC583" s="2"/>
      <c r="HD583" s="2"/>
      <c r="HE583" s="2"/>
      <c r="HF583" s="2"/>
      <c r="HG583" s="2"/>
      <c r="HH583" s="2"/>
      <c r="HI583" s="2"/>
      <c r="HJ583" s="2"/>
      <c r="HK583" s="2"/>
      <c r="HL583" s="2"/>
      <c r="HM583" s="2"/>
      <c r="HN583" s="2"/>
      <c r="HO583" s="2"/>
      <c r="HP583" s="2"/>
      <c r="HQ583" s="2"/>
      <c r="HR583" s="2"/>
      <c r="HS583" s="2"/>
      <c r="HT583" s="2"/>
      <c r="HU583" s="2"/>
      <c r="HV583" s="2"/>
      <c r="HW583" s="2"/>
      <c r="HX583" s="2"/>
      <c r="HY583" s="2"/>
      <c r="HZ583" s="2"/>
      <c r="IA583" s="2"/>
      <c r="IB583" s="2"/>
      <c r="IC583" s="2"/>
      <c r="ID583" s="2"/>
      <c r="IE583" s="2"/>
      <c r="IF583" s="2"/>
      <c r="IG583" s="2"/>
      <c r="IH583" s="2"/>
      <c r="II583" s="2"/>
      <c r="IJ583" s="2"/>
      <c r="IK583" s="2"/>
      <c r="IL583" s="2"/>
      <c r="IM583" s="2"/>
      <c r="IN583" s="2"/>
      <c r="IO583" s="2"/>
      <c r="IP583" s="2"/>
      <c r="IQ583" s="2"/>
      <c r="IR583" s="2"/>
      <c r="IS583" s="2"/>
      <c r="IT583" s="2"/>
      <c r="IU583" s="2"/>
      <c r="IV583" s="2"/>
      <c r="IW583" s="2"/>
      <c r="IX583" s="2"/>
      <c r="IY583" s="2"/>
      <c r="IZ583" s="2"/>
      <c r="JA583" s="2"/>
      <c r="JB583" s="2"/>
      <c r="JC583" s="2"/>
      <c r="JD583" s="2"/>
      <c r="JE583" s="2"/>
      <c r="JF583" s="2"/>
      <c r="JG583" s="2"/>
      <c r="JH583" s="2"/>
      <c r="JI583" s="2"/>
      <c r="JJ583" s="2"/>
      <c r="JK583" s="2"/>
    </row>
    <row r="584" spans="1:271" x14ac:dyDescent="0.25">
      <c r="C584" s="43">
        <f>C569-C583</f>
        <v>0</v>
      </c>
      <c r="D584" s="43">
        <f t="shared" ref="D584:K584" si="239">D569-D583</f>
        <v>0</v>
      </c>
      <c r="E584" s="43">
        <f t="shared" si="239"/>
        <v>0</v>
      </c>
      <c r="F584" s="43">
        <f t="shared" si="239"/>
        <v>0</v>
      </c>
      <c r="G584" s="43">
        <f t="shared" si="239"/>
        <v>0</v>
      </c>
      <c r="H584" s="43">
        <f t="shared" si="239"/>
        <v>0</v>
      </c>
      <c r="I584" s="43">
        <f t="shared" si="239"/>
        <v>0</v>
      </c>
      <c r="J584" s="43">
        <f t="shared" si="239"/>
        <v>0</v>
      </c>
      <c r="K584" s="43">
        <f t="shared" si="239"/>
        <v>0</v>
      </c>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c r="GY584" s="2"/>
      <c r="GZ584" s="2"/>
      <c r="HA584" s="2"/>
      <c r="HB584" s="2"/>
      <c r="HC584" s="2"/>
      <c r="HD584" s="2"/>
      <c r="HE584" s="2"/>
      <c r="HF584" s="2"/>
      <c r="HG584" s="2"/>
      <c r="HH584" s="2"/>
      <c r="HI584" s="2"/>
      <c r="HJ584" s="2"/>
      <c r="HK584" s="2"/>
      <c r="HL584" s="2"/>
      <c r="HM584" s="2"/>
      <c r="HN584" s="2"/>
      <c r="HO584" s="2"/>
      <c r="HP584" s="2"/>
      <c r="HQ584" s="2"/>
      <c r="HR584" s="2"/>
      <c r="HS584" s="2"/>
      <c r="HT584" s="2"/>
      <c r="HU584" s="2"/>
      <c r="HV584" s="2"/>
      <c r="HW584" s="2"/>
      <c r="HX584" s="2"/>
      <c r="HY584" s="2"/>
      <c r="HZ584" s="2"/>
      <c r="IA584" s="2"/>
      <c r="IB584" s="2"/>
      <c r="IC584" s="2"/>
      <c r="ID584" s="2"/>
      <c r="IE584" s="2"/>
      <c r="IF584" s="2"/>
      <c r="IG584" s="2"/>
      <c r="IH584" s="2"/>
      <c r="II584" s="2"/>
      <c r="IJ584" s="2"/>
      <c r="IK584" s="2"/>
      <c r="IL584" s="2"/>
      <c r="IM584" s="2"/>
      <c r="IN584" s="2"/>
      <c r="IO584" s="2"/>
      <c r="IP584" s="2"/>
      <c r="IQ584" s="2"/>
      <c r="IR584" s="2"/>
      <c r="IS584" s="2"/>
      <c r="IT584" s="2"/>
      <c r="IU584" s="2"/>
      <c r="IV584" s="2"/>
      <c r="IW584" s="2"/>
      <c r="IX584" s="2"/>
      <c r="IY584" s="2"/>
      <c r="IZ584" s="2"/>
      <c r="JA584" s="2"/>
      <c r="JB584" s="2"/>
      <c r="JC584" s="2"/>
      <c r="JD584" s="2"/>
      <c r="JE584" s="2"/>
      <c r="JF584" s="2"/>
      <c r="JG584" s="2"/>
      <c r="JH584" s="2"/>
      <c r="JI584" s="2"/>
      <c r="JJ584" s="2"/>
      <c r="JK584" s="2"/>
    </row>
    <row r="586" spans="1:271" x14ac:dyDescent="0.25">
      <c r="C586" s="43"/>
      <c r="D586" s="43"/>
      <c r="E586" s="43">
        <f>E570-E583</f>
        <v>0</v>
      </c>
      <c r="F586" s="43">
        <f t="shared" ref="F586:K586" si="240">F570-F583</f>
        <v>0</v>
      </c>
      <c r="G586" s="43">
        <f t="shared" si="240"/>
        <v>0</v>
      </c>
      <c r="H586" s="43">
        <f t="shared" si="240"/>
        <v>0</v>
      </c>
      <c r="I586" s="43">
        <f t="shared" si="240"/>
        <v>0</v>
      </c>
      <c r="J586" s="43">
        <f t="shared" si="240"/>
        <v>0</v>
      </c>
      <c r="K586" s="43">
        <f t="shared" si="240"/>
        <v>0</v>
      </c>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c r="GA586" s="2"/>
      <c r="GB586" s="2"/>
      <c r="GC586" s="2"/>
      <c r="GD586" s="2"/>
      <c r="GE586" s="2"/>
      <c r="GF586" s="2"/>
      <c r="GG586" s="2"/>
      <c r="GH586" s="2"/>
      <c r="GI586" s="2"/>
      <c r="GJ586" s="2"/>
      <c r="GK586" s="2"/>
      <c r="GL586" s="2"/>
      <c r="GM586" s="2"/>
      <c r="GN586" s="2"/>
      <c r="GO586" s="2"/>
      <c r="GP586" s="2"/>
      <c r="GQ586" s="2"/>
      <c r="GR586" s="2"/>
      <c r="GS586" s="2"/>
      <c r="GT586" s="2"/>
      <c r="GU586" s="2"/>
      <c r="GV586" s="2"/>
      <c r="GW586" s="2"/>
      <c r="GX586" s="2"/>
      <c r="GY586" s="2"/>
      <c r="GZ586" s="2"/>
      <c r="HA586" s="2"/>
      <c r="HB586" s="2"/>
      <c r="HC586" s="2"/>
      <c r="HD586" s="2"/>
      <c r="HE586" s="2"/>
      <c r="HF586" s="2"/>
      <c r="HG586" s="2"/>
      <c r="HH586" s="2"/>
      <c r="HI586" s="2"/>
      <c r="HJ586" s="2"/>
      <c r="HK586" s="2"/>
      <c r="HL586" s="2"/>
      <c r="HM586" s="2"/>
      <c r="HN586" s="2"/>
      <c r="HO586" s="2"/>
      <c r="HP586" s="2"/>
      <c r="HQ586" s="2"/>
      <c r="HR586" s="2"/>
      <c r="HS586" s="2"/>
      <c r="HT586" s="2"/>
      <c r="HU586" s="2"/>
      <c r="HV586" s="2"/>
      <c r="HW586" s="2"/>
      <c r="HX586" s="2"/>
      <c r="HY586" s="2"/>
      <c r="HZ586" s="2"/>
      <c r="IA586" s="2"/>
      <c r="IB586" s="2"/>
      <c r="IC586" s="2"/>
      <c r="ID586" s="2"/>
      <c r="IE586" s="2"/>
      <c r="IF586" s="2"/>
      <c r="IG586" s="2"/>
      <c r="IH586" s="2"/>
      <c r="II586" s="2"/>
      <c r="IJ586" s="2"/>
      <c r="IK586" s="2"/>
      <c r="IL586" s="2"/>
      <c r="IM586" s="2"/>
      <c r="IN586" s="2"/>
      <c r="IO586" s="2"/>
      <c r="IP586" s="2"/>
      <c r="IQ586" s="2"/>
      <c r="IR586" s="2"/>
      <c r="IS586" s="2"/>
      <c r="IT586" s="2"/>
      <c r="IU586" s="2"/>
      <c r="IV586" s="2"/>
      <c r="IW586" s="2"/>
      <c r="IX586" s="2"/>
      <c r="IY586" s="2"/>
      <c r="IZ586" s="2"/>
      <c r="JA586" s="2"/>
      <c r="JB586" s="2"/>
      <c r="JC586" s="2"/>
      <c r="JD586" s="2"/>
      <c r="JE586" s="2"/>
      <c r="JF586" s="2"/>
      <c r="JG586" s="2"/>
      <c r="JH586" s="2"/>
      <c r="JI586" s="2"/>
      <c r="JJ586" s="2"/>
      <c r="JK586" s="2"/>
    </row>
    <row r="587" spans="1:271" x14ac:dyDescent="0.25">
      <c r="B587" s="2" t="s">
        <v>811</v>
      </c>
      <c r="C587" s="43"/>
      <c r="D587" s="43"/>
      <c r="E587" s="43">
        <f t="shared" ref="E587:K587" si="241">E543</f>
        <v>77718400</v>
      </c>
      <c r="F587" s="43"/>
      <c r="G587" s="43"/>
      <c r="H587" s="43">
        <f t="shared" si="241"/>
        <v>183914400</v>
      </c>
      <c r="I587" s="43"/>
      <c r="J587" s="43"/>
      <c r="K587" s="43">
        <f t="shared" si="241"/>
        <v>294254200</v>
      </c>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c r="GA587" s="2"/>
      <c r="GB587" s="2"/>
      <c r="GC587" s="2"/>
      <c r="GD587" s="2"/>
      <c r="GE587" s="2"/>
      <c r="GF587" s="2"/>
      <c r="GG587" s="2"/>
      <c r="GH587" s="2"/>
      <c r="GI587" s="2"/>
      <c r="GJ587" s="2"/>
      <c r="GK587" s="2"/>
      <c r="GL587" s="2"/>
      <c r="GM587" s="2"/>
      <c r="GN587" s="2"/>
      <c r="GO587" s="2"/>
      <c r="GP587" s="2"/>
      <c r="GQ587" s="2"/>
      <c r="GR587" s="2"/>
      <c r="GS587" s="2"/>
      <c r="GT587" s="2"/>
      <c r="GU587" s="2"/>
      <c r="GV587" s="2"/>
      <c r="GW587" s="2"/>
      <c r="GX587" s="2"/>
      <c r="GY587" s="2"/>
      <c r="GZ587" s="2"/>
      <c r="HA587" s="2"/>
      <c r="HB587" s="2"/>
      <c r="HC587" s="2"/>
      <c r="HD587" s="2"/>
      <c r="HE587" s="2"/>
      <c r="HF587" s="2"/>
      <c r="HG587" s="2"/>
      <c r="HH587" s="2"/>
      <c r="HI587" s="2"/>
      <c r="HJ587" s="2"/>
      <c r="HK587" s="2"/>
      <c r="HL587" s="2"/>
      <c r="HM587" s="2"/>
      <c r="HN587" s="2"/>
      <c r="HO587" s="2"/>
      <c r="HP587" s="2"/>
      <c r="HQ587" s="2"/>
      <c r="HR587" s="2"/>
      <c r="HS587" s="2"/>
      <c r="HT587" s="2"/>
      <c r="HU587" s="2"/>
      <c r="HV587" s="2"/>
      <c r="HW587" s="2"/>
      <c r="HX587" s="2"/>
      <c r="HY587" s="2"/>
      <c r="HZ587" s="2"/>
      <c r="IA587" s="2"/>
      <c r="IB587" s="2"/>
      <c r="IC587" s="2"/>
      <c r="ID587" s="2"/>
      <c r="IE587" s="2"/>
      <c r="IF587" s="2"/>
      <c r="IG587" s="2"/>
      <c r="IH587" s="2"/>
      <c r="II587" s="2"/>
      <c r="IJ587" s="2"/>
      <c r="IK587" s="2"/>
      <c r="IL587" s="2"/>
      <c r="IM587" s="2"/>
      <c r="IN587" s="2"/>
      <c r="IO587" s="2"/>
      <c r="IP587" s="2"/>
      <c r="IQ587" s="2"/>
      <c r="IR587" s="2"/>
      <c r="IS587" s="2"/>
      <c r="IT587" s="2"/>
      <c r="IU587" s="2"/>
      <c r="IV587" s="2"/>
      <c r="IW587" s="2"/>
      <c r="IX587" s="2"/>
      <c r="IY587" s="2"/>
      <c r="IZ587" s="2"/>
      <c r="JA587" s="2"/>
      <c r="JB587" s="2"/>
      <c r="JC587" s="2"/>
      <c r="JD587" s="2"/>
      <c r="JE587" s="2"/>
      <c r="JF587" s="2"/>
      <c r="JG587" s="2"/>
      <c r="JH587" s="2"/>
      <c r="JI587" s="2"/>
      <c r="JJ587" s="2"/>
      <c r="JK587" s="2"/>
    </row>
    <row r="588" spans="1:271" x14ac:dyDescent="0.25">
      <c r="C588" s="43"/>
      <c r="D588" s="43"/>
      <c r="E588" s="110">
        <f>E587/E569*100</f>
        <v>0.78441690313882284</v>
      </c>
      <c r="F588" s="43"/>
      <c r="G588" s="43"/>
      <c r="H588" s="110">
        <f>H587/H569*100</f>
        <v>1.7002987769506914</v>
      </c>
      <c r="I588" s="110"/>
      <c r="J588" s="110"/>
      <c r="K588" s="110">
        <f>K587/K569*100</f>
        <v>3.0905135347504324</v>
      </c>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c r="FJ588" s="2"/>
      <c r="FK588" s="2"/>
      <c r="FL588" s="2"/>
      <c r="FM588" s="2"/>
      <c r="FN588" s="2"/>
      <c r="FO588" s="2"/>
      <c r="FP588" s="2"/>
      <c r="FQ588" s="2"/>
      <c r="FR588" s="2"/>
      <c r="FS588" s="2"/>
      <c r="FT588" s="2"/>
      <c r="FU588" s="2"/>
      <c r="FV588" s="2"/>
      <c r="FW588" s="2"/>
      <c r="FX588" s="2"/>
      <c r="FY588" s="2"/>
      <c r="FZ588" s="2"/>
      <c r="GA588" s="2"/>
      <c r="GB588" s="2"/>
      <c r="GC588" s="2"/>
      <c r="GD588" s="2"/>
      <c r="GE588" s="2"/>
      <c r="GF588" s="2"/>
      <c r="GG588" s="2"/>
      <c r="GH588" s="2"/>
      <c r="GI588" s="2"/>
      <c r="GJ588" s="2"/>
      <c r="GK588" s="2"/>
      <c r="GL588" s="2"/>
      <c r="GM588" s="2"/>
      <c r="GN588" s="2"/>
      <c r="GO588" s="2"/>
      <c r="GP588" s="2"/>
      <c r="GQ588" s="2"/>
      <c r="GR588" s="2"/>
      <c r="GS588" s="2"/>
      <c r="GT588" s="2"/>
      <c r="GU588" s="2"/>
      <c r="GV588" s="2"/>
      <c r="GW588" s="2"/>
      <c r="GX588" s="2"/>
      <c r="GY588" s="2"/>
      <c r="GZ588" s="2"/>
      <c r="HA588" s="2"/>
      <c r="HB588" s="2"/>
      <c r="HC588" s="2"/>
      <c r="HD588" s="2"/>
      <c r="HE588" s="2"/>
      <c r="HF588" s="2"/>
      <c r="HG588" s="2"/>
      <c r="HH588" s="2"/>
      <c r="HI588" s="2"/>
      <c r="HJ588" s="2"/>
      <c r="HK588" s="2"/>
      <c r="HL588" s="2"/>
      <c r="HM588" s="2"/>
      <c r="HN588" s="2"/>
      <c r="HO588" s="2"/>
      <c r="HP588" s="2"/>
      <c r="HQ588" s="2"/>
      <c r="HR588" s="2"/>
      <c r="HS588" s="2"/>
      <c r="HT588" s="2"/>
      <c r="HU588" s="2"/>
      <c r="HV588" s="2"/>
      <c r="HW588" s="2"/>
      <c r="HX588" s="2"/>
      <c r="HY588" s="2"/>
      <c r="HZ588" s="2"/>
      <c r="IA588" s="2"/>
      <c r="IB588" s="2"/>
      <c r="IC588" s="2"/>
      <c r="ID588" s="2"/>
      <c r="IE588" s="2"/>
      <c r="IF588" s="2"/>
      <c r="IG588" s="2"/>
      <c r="IH588" s="2"/>
      <c r="II588" s="2"/>
      <c r="IJ588" s="2"/>
      <c r="IK588" s="2"/>
      <c r="IL588" s="2"/>
      <c r="IM588" s="2"/>
      <c r="IN588" s="2"/>
      <c r="IO588" s="2"/>
      <c r="IP588" s="2"/>
      <c r="IQ588" s="2"/>
      <c r="IR588" s="2"/>
      <c r="IS588" s="2"/>
      <c r="IT588" s="2"/>
      <c r="IU588" s="2"/>
      <c r="IV588" s="2"/>
      <c r="IW588" s="2"/>
      <c r="IX588" s="2"/>
      <c r="IY588" s="2"/>
      <c r="IZ588" s="2"/>
      <c r="JA588" s="2"/>
      <c r="JB588" s="2"/>
      <c r="JC588" s="2"/>
      <c r="JD588" s="2"/>
      <c r="JE588" s="2"/>
      <c r="JF588" s="2"/>
      <c r="JG588" s="2"/>
      <c r="JH588" s="2"/>
      <c r="JI588" s="2"/>
      <c r="JJ588" s="2"/>
      <c r="JK588" s="2"/>
    </row>
    <row r="589" spans="1:271" x14ac:dyDescent="0.25">
      <c r="B589" s="2" t="s">
        <v>812</v>
      </c>
      <c r="C589" s="43"/>
      <c r="D589" s="43"/>
      <c r="E589" s="43">
        <f>E569-E587</f>
        <v>9830074215</v>
      </c>
      <c r="F589" s="43"/>
      <c r="G589" s="43"/>
      <c r="H589" s="43">
        <f>H569-H587</f>
        <v>10632678689</v>
      </c>
      <c r="I589" s="43"/>
      <c r="J589" s="43"/>
      <c r="K589" s="43">
        <f>K569-K587</f>
        <v>9226953091</v>
      </c>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c r="FJ589" s="2"/>
      <c r="FK589" s="2"/>
      <c r="FL589" s="2"/>
      <c r="FM589" s="2"/>
      <c r="FN589" s="2"/>
      <c r="FO589" s="2"/>
      <c r="FP589" s="2"/>
      <c r="FQ589" s="2"/>
      <c r="FR589" s="2"/>
      <c r="FS589" s="2"/>
      <c r="FT589" s="2"/>
      <c r="FU589" s="2"/>
      <c r="FV589" s="2"/>
      <c r="FW589" s="2"/>
      <c r="FX589" s="2"/>
      <c r="FY589" s="2"/>
      <c r="FZ589" s="2"/>
      <c r="GA589" s="2"/>
      <c r="GB589" s="2"/>
      <c r="GC589" s="2"/>
      <c r="GD589" s="2"/>
      <c r="GE589" s="2"/>
      <c r="GF589" s="2"/>
      <c r="GG589" s="2"/>
      <c r="GH589" s="2"/>
      <c r="GI589" s="2"/>
      <c r="GJ589" s="2"/>
      <c r="GK589" s="2"/>
      <c r="GL589" s="2"/>
      <c r="GM589" s="2"/>
      <c r="GN589" s="2"/>
      <c r="GO589" s="2"/>
      <c r="GP589" s="2"/>
      <c r="GQ589" s="2"/>
      <c r="GR589" s="2"/>
      <c r="GS589" s="2"/>
      <c r="GT589" s="2"/>
      <c r="GU589" s="2"/>
      <c r="GV589" s="2"/>
      <c r="GW589" s="2"/>
      <c r="GX589" s="2"/>
      <c r="GY589" s="2"/>
      <c r="GZ589" s="2"/>
      <c r="HA589" s="2"/>
      <c r="HB589" s="2"/>
      <c r="HC589" s="2"/>
      <c r="HD589" s="2"/>
      <c r="HE589" s="2"/>
      <c r="HF589" s="2"/>
      <c r="HG589" s="2"/>
      <c r="HH589" s="2"/>
      <c r="HI589" s="2"/>
      <c r="HJ589" s="2"/>
      <c r="HK589" s="2"/>
      <c r="HL589" s="2"/>
      <c r="HM589" s="2"/>
      <c r="HN589" s="2"/>
      <c r="HO589" s="2"/>
      <c r="HP589" s="2"/>
      <c r="HQ589" s="2"/>
      <c r="HR589" s="2"/>
      <c r="HS589" s="2"/>
      <c r="HT589" s="2"/>
      <c r="HU589" s="2"/>
      <c r="HV589" s="2"/>
      <c r="HW589" s="2"/>
      <c r="HX589" s="2"/>
      <c r="HY589" s="2"/>
      <c r="HZ589" s="2"/>
      <c r="IA589" s="2"/>
      <c r="IB589" s="2"/>
      <c r="IC589" s="2"/>
      <c r="ID589" s="2"/>
      <c r="IE589" s="2"/>
      <c r="IF589" s="2"/>
      <c r="IG589" s="2"/>
      <c r="IH589" s="2"/>
      <c r="II589" s="2"/>
      <c r="IJ589" s="2"/>
      <c r="IK589" s="2"/>
      <c r="IL589" s="2"/>
      <c r="IM589" s="2"/>
      <c r="IN589" s="2"/>
      <c r="IO589" s="2"/>
      <c r="IP589" s="2"/>
      <c r="IQ589" s="2"/>
      <c r="IR589" s="2"/>
      <c r="IS589" s="2"/>
      <c r="IT589" s="2"/>
      <c r="IU589" s="2"/>
      <c r="IV589" s="2"/>
      <c r="IW589" s="2"/>
      <c r="IX589" s="2"/>
      <c r="IY589" s="2"/>
      <c r="IZ589" s="2"/>
      <c r="JA589" s="2"/>
      <c r="JB589" s="2"/>
      <c r="JC589" s="2"/>
      <c r="JD589" s="2"/>
      <c r="JE589" s="2"/>
      <c r="JF589" s="2"/>
      <c r="JG589" s="2"/>
      <c r="JH589" s="2"/>
      <c r="JI589" s="2"/>
      <c r="JJ589" s="2"/>
      <c r="JK589" s="2"/>
    </row>
    <row r="590" spans="1:271" x14ac:dyDescent="0.25">
      <c r="B590" s="2" t="s">
        <v>813</v>
      </c>
      <c r="C590" s="43"/>
      <c r="D590" s="43"/>
      <c r="E590" s="43">
        <f>E560</f>
        <v>0</v>
      </c>
      <c r="F590" s="43"/>
      <c r="G590" s="43"/>
      <c r="H590" s="43">
        <f>H560</f>
        <v>105865000</v>
      </c>
      <c r="I590" s="43"/>
      <c r="J590" s="43"/>
      <c r="K590" s="43">
        <f>K560</f>
        <v>216528800</v>
      </c>
    </row>
    <row r="591" spans="1:271" x14ac:dyDescent="0.25">
      <c r="C591" s="43"/>
      <c r="D591" s="43"/>
      <c r="E591" s="43">
        <f>E589-E590</f>
        <v>9830074215</v>
      </c>
      <c r="F591" s="43"/>
      <c r="G591" s="43"/>
      <c r="H591" s="43">
        <f>H589-H590</f>
        <v>10526813689</v>
      </c>
      <c r="I591" s="43"/>
      <c r="J591" s="43"/>
      <c r="K591" s="43">
        <f>K589-K590</f>
        <v>9010424291</v>
      </c>
    </row>
    <row r="592" spans="1:271" x14ac:dyDescent="0.25">
      <c r="E592" s="110">
        <f>E589/E569*100</f>
        <v>99.215583096861181</v>
      </c>
      <c r="F592" s="110"/>
      <c r="G592" s="110"/>
      <c r="H592" s="110">
        <f>H589/H569*100</f>
        <v>98.299701223049311</v>
      </c>
      <c r="I592" s="110"/>
      <c r="J592" s="110"/>
      <c r="K592" s="110">
        <f>K589/K569*100</f>
        <v>96.909486465249572</v>
      </c>
    </row>
    <row r="593" spans="1:271" x14ac:dyDescent="0.25">
      <c r="E593" s="43"/>
    </row>
    <row r="594" spans="1:271" s="3" customFormat="1" x14ac:dyDescent="0.25">
      <c r="A594" s="2"/>
      <c r="B594" s="2"/>
      <c r="C594" s="50"/>
      <c r="D594" s="50"/>
      <c r="E594" s="43">
        <f>E543</f>
        <v>77718400</v>
      </c>
      <c r="F594" s="43"/>
      <c r="G594" s="43"/>
      <c r="H594" s="43">
        <f>H543</f>
        <v>183914400</v>
      </c>
      <c r="I594" s="43"/>
      <c r="J594" s="43"/>
      <c r="K594" s="43">
        <f>K543</f>
        <v>294254200</v>
      </c>
    </row>
    <row r="595" spans="1:271" s="3" customFormat="1" x14ac:dyDescent="0.25">
      <c r="A595" s="2"/>
      <c r="B595" s="2"/>
      <c r="C595" s="50"/>
      <c r="D595" s="50"/>
      <c r="E595" s="43">
        <f>E569-E594</f>
        <v>9830074215</v>
      </c>
      <c r="F595" s="43"/>
      <c r="G595" s="43"/>
      <c r="H595" s="43">
        <f>H569-H594</f>
        <v>10632678689</v>
      </c>
      <c r="I595" s="43"/>
      <c r="J595" s="43"/>
      <c r="K595" s="43">
        <f>K569-K594</f>
        <v>9226953091</v>
      </c>
    </row>
    <row r="596" spans="1:271" s="3" customFormat="1" x14ac:dyDescent="0.25">
      <c r="A596" s="2"/>
      <c r="B596" s="2"/>
      <c r="C596" s="50"/>
      <c r="D596" s="50" t="s">
        <v>189</v>
      </c>
      <c r="E596" s="65">
        <f>E595/E569*100</f>
        <v>99.215583096861181</v>
      </c>
      <c r="F596" s="65"/>
      <c r="G596" s="65"/>
      <c r="H596" s="65">
        <f>H595/H569*100</f>
        <v>98.299701223049311</v>
      </c>
      <c r="I596" s="65"/>
      <c r="J596" s="65"/>
      <c r="K596" s="65">
        <f>K595/K569*100</f>
        <v>96.909486465249572</v>
      </c>
    </row>
    <row r="597" spans="1:271" x14ac:dyDescent="0.25">
      <c r="E597" s="43">
        <f>E569-E590</f>
        <v>9907792615</v>
      </c>
      <c r="F597" s="43">
        <f t="shared" ref="F597:K597" si="242">F569-F590</f>
        <v>6582613600</v>
      </c>
      <c r="G597" s="43">
        <f t="shared" si="242"/>
        <v>4233979489</v>
      </c>
      <c r="H597" s="43">
        <f t="shared" si="242"/>
        <v>10710728089</v>
      </c>
      <c r="I597" s="43">
        <f t="shared" si="242"/>
        <v>5257994600</v>
      </c>
      <c r="J597" s="43">
        <f t="shared" si="242"/>
        <v>4263212691</v>
      </c>
      <c r="K597" s="43">
        <f t="shared" si="242"/>
        <v>9304678491</v>
      </c>
    </row>
    <row r="598" spans="1:271" x14ac:dyDescent="0.25">
      <c r="C598" s="43"/>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c r="HO598" s="2"/>
      <c r="HP598" s="2"/>
      <c r="HQ598" s="2"/>
      <c r="HR598" s="2"/>
      <c r="HS598" s="2"/>
      <c r="HT598" s="2"/>
      <c r="HU598" s="2"/>
      <c r="HV598" s="2"/>
      <c r="HW598" s="2"/>
      <c r="HX598" s="2"/>
      <c r="HY598" s="2"/>
      <c r="HZ598" s="2"/>
      <c r="IA598" s="2"/>
      <c r="IB598" s="2"/>
      <c r="IC598" s="2"/>
      <c r="ID598" s="2"/>
      <c r="IE598" s="2"/>
      <c r="IF598" s="2"/>
      <c r="IG598" s="2"/>
      <c r="IH598" s="2"/>
      <c r="II598" s="2"/>
      <c r="IJ598" s="2"/>
      <c r="IK598" s="2"/>
      <c r="IL598" s="2"/>
      <c r="IM598" s="2"/>
      <c r="IN598" s="2"/>
      <c r="IO598" s="2"/>
      <c r="IP598" s="2"/>
      <c r="IQ598" s="2"/>
      <c r="IR598" s="2"/>
      <c r="IS598" s="2"/>
      <c r="IT598" s="2"/>
      <c r="IU598" s="2"/>
      <c r="IV598" s="2"/>
      <c r="IW598" s="2"/>
      <c r="IX598" s="2"/>
      <c r="IY598" s="2"/>
      <c r="IZ598" s="2"/>
      <c r="JA598" s="2"/>
      <c r="JB598" s="2"/>
      <c r="JC598" s="2"/>
      <c r="JD598" s="2"/>
      <c r="JE598" s="2"/>
      <c r="JF598" s="2"/>
      <c r="JG598" s="2"/>
      <c r="JH598" s="2"/>
      <c r="JI598" s="2"/>
      <c r="JJ598" s="2"/>
      <c r="JK598" s="2"/>
    </row>
    <row r="603" spans="1:271" x14ac:dyDescent="0.25">
      <c r="C603" s="43"/>
    </row>
  </sheetData>
  <sheetProtection algorithmName="SHA-512" hashValue="JBSFcaRp2zJ9SccmN1NOJMo0nu0Wz5cCdpiwOTDqTvdEoYSDlPV3k+SbUuACpCgiDePhI6yMSNbuKQnrHITxkA==" saltValue="sEpvqVeCh/93w1lpavpEtQ==" spinCount="100000" sheet="1" objects="1" scenarios="1"/>
  <autoFilter ref="A4:KM584"/>
  <mergeCells count="3">
    <mergeCell ref="C3:E3"/>
    <mergeCell ref="F3:H3"/>
    <mergeCell ref="I3:K3"/>
  </mergeCells>
  <pageMargins left="0.39370078740157483" right="0.39370078740157483" top="0.39370078740157483" bottom="0.39370078740157483" header="0" footer="0"/>
  <pageSetup paperSize="9" scale="4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9"/>
  <sheetViews>
    <sheetView tabSelected="1" topLeftCell="A274" workbookViewId="0">
      <selection activeCell="F159" sqref="F159"/>
    </sheetView>
  </sheetViews>
  <sheetFormatPr defaultRowHeight="12.75" outlineLevelRow="3" x14ac:dyDescent="0.2"/>
  <cols>
    <col min="1" max="1" width="52.28515625" style="285" customWidth="1"/>
    <col min="2" max="2" width="17.28515625" style="285" customWidth="1"/>
    <col min="3" max="3" width="52.42578125" style="20" customWidth="1"/>
    <col min="4" max="4" width="20.7109375" style="20" customWidth="1"/>
    <col min="5" max="5" width="22" style="20" customWidth="1"/>
    <col min="6" max="6" width="13" style="20" customWidth="1"/>
    <col min="7" max="7" width="9.140625" style="20" customWidth="1"/>
    <col min="8" max="256" width="8.85546875" style="20"/>
    <col min="257" max="257" width="49.7109375" style="20" customWidth="1"/>
    <col min="258" max="258" width="20.7109375" style="20" customWidth="1"/>
    <col min="259" max="259" width="9.140625" style="20" customWidth="1"/>
    <col min="260" max="260" width="13.140625" style="20" customWidth="1"/>
    <col min="261" max="263" width="9.140625" style="20" customWidth="1"/>
    <col min="264" max="512" width="8.85546875" style="20"/>
    <col min="513" max="513" width="49.7109375" style="20" customWidth="1"/>
    <col min="514" max="514" width="20.7109375" style="20" customWidth="1"/>
    <col min="515" max="515" width="9.140625" style="20" customWidth="1"/>
    <col min="516" max="516" width="13.140625" style="20" customWidth="1"/>
    <col min="517" max="519" width="9.140625" style="20" customWidth="1"/>
    <col min="520" max="768" width="8.85546875" style="20"/>
    <col min="769" max="769" width="49.7109375" style="20" customWidth="1"/>
    <col min="770" max="770" width="20.7109375" style="20" customWidth="1"/>
    <col min="771" max="771" width="9.140625" style="20" customWidth="1"/>
    <col min="772" max="772" width="13.140625" style="20" customWidth="1"/>
    <col min="773" max="775" width="9.140625" style="20" customWidth="1"/>
    <col min="776" max="1024" width="8.85546875" style="20"/>
    <col min="1025" max="1025" width="49.7109375" style="20" customWidth="1"/>
    <col min="1026" max="1026" width="20.7109375" style="20" customWidth="1"/>
    <col min="1027" max="1027" width="9.140625" style="20" customWidth="1"/>
    <col min="1028" max="1028" width="13.140625" style="20" customWidth="1"/>
    <col min="1029" max="1031" width="9.140625" style="20" customWidth="1"/>
    <col min="1032" max="1280" width="8.85546875" style="20"/>
    <col min="1281" max="1281" width="49.7109375" style="20" customWidth="1"/>
    <col min="1282" max="1282" width="20.7109375" style="20" customWidth="1"/>
    <col min="1283" max="1283" width="9.140625" style="20" customWidth="1"/>
    <col min="1284" max="1284" width="13.140625" style="20" customWidth="1"/>
    <col min="1285" max="1287" width="9.140625" style="20" customWidth="1"/>
    <col min="1288" max="1536" width="8.85546875" style="20"/>
    <col min="1537" max="1537" width="49.7109375" style="20" customWidth="1"/>
    <col min="1538" max="1538" width="20.7109375" style="20" customWidth="1"/>
    <col min="1539" max="1539" width="9.140625" style="20" customWidth="1"/>
    <col min="1540" max="1540" width="13.140625" style="20" customWidth="1"/>
    <col min="1541" max="1543" width="9.140625" style="20" customWidth="1"/>
    <col min="1544" max="1792" width="8.85546875" style="20"/>
    <col min="1793" max="1793" width="49.7109375" style="20" customWidth="1"/>
    <col min="1794" max="1794" width="20.7109375" style="20" customWidth="1"/>
    <col min="1795" max="1795" width="9.140625" style="20" customWidth="1"/>
    <col min="1796" max="1796" width="13.140625" style="20" customWidth="1"/>
    <col min="1797" max="1799" width="9.140625" style="20" customWidth="1"/>
    <col min="1800" max="2048" width="8.85546875" style="20"/>
    <col min="2049" max="2049" width="49.7109375" style="20" customWidth="1"/>
    <col min="2050" max="2050" width="20.7109375" style="20" customWidth="1"/>
    <col min="2051" max="2051" width="9.140625" style="20" customWidth="1"/>
    <col min="2052" max="2052" width="13.140625" style="20" customWidth="1"/>
    <col min="2053" max="2055" width="9.140625" style="20" customWidth="1"/>
    <col min="2056" max="2304" width="8.85546875" style="20"/>
    <col min="2305" max="2305" width="49.7109375" style="20" customWidth="1"/>
    <col min="2306" max="2306" width="20.7109375" style="20" customWidth="1"/>
    <col min="2307" max="2307" width="9.140625" style="20" customWidth="1"/>
    <col min="2308" max="2308" width="13.140625" style="20" customWidth="1"/>
    <col min="2309" max="2311" width="9.140625" style="20" customWidth="1"/>
    <col min="2312" max="2560" width="8.85546875" style="20"/>
    <col min="2561" max="2561" width="49.7109375" style="20" customWidth="1"/>
    <col min="2562" max="2562" width="20.7109375" style="20" customWidth="1"/>
    <col min="2563" max="2563" width="9.140625" style="20" customWidth="1"/>
    <col min="2564" max="2564" width="13.140625" style="20" customWidth="1"/>
    <col min="2565" max="2567" width="9.140625" style="20" customWidth="1"/>
    <col min="2568" max="2816" width="8.85546875" style="20"/>
    <col min="2817" max="2817" width="49.7109375" style="20" customWidth="1"/>
    <col min="2818" max="2818" width="20.7109375" style="20" customWidth="1"/>
    <col min="2819" max="2819" width="9.140625" style="20" customWidth="1"/>
    <col min="2820" max="2820" width="13.140625" style="20" customWidth="1"/>
    <col min="2821" max="2823" width="9.140625" style="20" customWidth="1"/>
    <col min="2824" max="3072" width="8.85546875" style="20"/>
    <col min="3073" max="3073" width="49.7109375" style="20" customWidth="1"/>
    <col min="3074" max="3074" width="20.7109375" style="20" customWidth="1"/>
    <col min="3075" max="3075" width="9.140625" style="20" customWidth="1"/>
    <col min="3076" max="3076" width="13.140625" style="20" customWidth="1"/>
    <col min="3077" max="3079" width="9.140625" style="20" customWidth="1"/>
    <col min="3080" max="3328" width="8.85546875" style="20"/>
    <col min="3329" max="3329" width="49.7109375" style="20" customWidth="1"/>
    <col min="3330" max="3330" width="20.7109375" style="20" customWidth="1"/>
    <col min="3331" max="3331" width="9.140625" style="20" customWidth="1"/>
    <col min="3332" max="3332" width="13.140625" style="20" customWidth="1"/>
    <col min="3333" max="3335" width="9.140625" style="20" customWidth="1"/>
    <col min="3336" max="3584" width="8.85546875" style="20"/>
    <col min="3585" max="3585" width="49.7109375" style="20" customWidth="1"/>
    <col min="3586" max="3586" width="20.7109375" style="20" customWidth="1"/>
    <col min="3587" max="3587" width="9.140625" style="20" customWidth="1"/>
    <col min="3588" max="3588" width="13.140625" style="20" customWidth="1"/>
    <col min="3589" max="3591" width="9.140625" style="20" customWidth="1"/>
    <col min="3592" max="3840" width="8.85546875" style="20"/>
    <col min="3841" max="3841" width="49.7109375" style="20" customWidth="1"/>
    <col min="3842" max="3842" width="20.7109375" style="20" customWidth="1"/>
    <col min="3843" max="3843" width="9.140625" style="20" customWidth="1"/>
    <col min="3844" max="3844" width="13.140625" style="20" customWidth="1"/>
    <col min="3845" max="3847" width="9.140625" style="20" customWidth="1"/>
    <col min="3848" max="4096" width="8.85546875" style="20"/>
    <col min="4097" max="4097" width="49.7109375" style="20" customWidth="1"/>
    <col min="4098" max="4098" width="20.7109375" style="20" customWidth="1"/>
    <col min="4099" max="4099" width="9.140625" style="20" customWidth="1"/>
    <col min="4100" max="4100" width="13.140625" style="20" customWidth="1"/>
    <col min="4101" max="4103" width="9.140625" style="20" customWidth="1"/>
    <col min="4104" max="4352" width="8.85546875" style="20"/>
    <col min="4353" max="4353" width="49.7109375" style="20" customWidth="1"/>
    <col min="4354" max="4354" width="20.7109375" style="20" customWidth="1"/>
    <col min="4355" max="4355" width="9.140625" style="20" customWidth="1"/>
    <col min="4356" max="4356" width="13.140625" style="20" customWidth="1"/>
    <col min="4357" max="4359" width="9.140625" style="20" customWidth="1"/>
    <col min="4360" max="4608" width="8.85546875" style="20"/>
    <col min="4609" max="4609" width="49.7109375" style="20" customWidth="1"/>
    <col min="4610" max="4610" width="20.7109375" style="20" customWidth="1"/>
    <col min="4611" max="4611" width="9.140625" style="20" customWidth="1"/>
    <col min="4612" max="4612" width="13.140625" style="20" customWidth="1"/>
    <col min="4613" max="4615" width="9.140625" style="20" customWidth="1"/>
    <col min="4616" max="4864" width="8.85546875" style="20"/>
    <col min="4865" max="4865" width="49.7109375" style="20" customWidth="1"/>
    <col min="4866" max="4866" width="20.7109375" style="20" customWidth="1"/>
    <col min="4867" max="4867" width="9.140625" style="20" customWidth="1"/>
    <col min="4868" max="4868" width="13.140625" style="20" customWidth="1"/>
    <col min="4869" max="4871" width="9.140625" style="20" customWidth="1"/>
    <col min="4872" max="5120" width="8.85546875" style="20"/>
    <col min="5121" max="5121" width="49.7109375" style="20" customWidth="1"/>
    <col min="5122" max="5122" width="20.7109375" style="20" customWidth="1"/>
    <col min="5123" max="5123" width="9.140625" style="20" customWidth="1"/>
    <col min="5124" max="5124" width="13.140625" style="20" customWidth="1"/>
    <col min="5125" max="5127" width="9.140625" style="20" customWidth="1"/>
    <col min="5128" max="5376" width="8.85546875" style="20"/>
    <col min="5377" max="5377" width="49.7109375" style="20" customWidth="1"/>
    <col min="5378" max="5378" width="20.7109375" style="20" customWidth="1"/>
    <col min="5379" max="5379" width="9.140625" style="20" customWidth="1"/>
    <col min="5380" max="5380" width="13.140625" style="20" customWidth="1"/>
    <col min="5381" max="5383" width="9.140625" style="20" customWidth="1"/>
    <col min="5384" max="5632" width="8.85546875" style="20"/>
    <col min="5633" max="5633" width="49.7109375" style="20" customWidth="1"/>
    <col min="5634" max="5634" width="20.7109375" style="20" customWidth="1"/>
    <col min="5635" max="5635" width="9.140625" style="20" customWidth="1"/>
    <col min="5636" max="5636" width="13.140625" style="20" customWidth="1"/>
    <col min="5637" max="5639" width="9.140625" style="20" customWidth="1"/>
    <col min="5640" max="5888" width="8.85546875" style="20"/>
    <col min="5889" max="5889" width="49.7109375" style="20" customWidth="1"/>
    <col min="5890" max="5890" width="20.7109375" style="20" customWidth="1"/>
    <col min="5891" max="5891" width="9.140625" style="20" customWidth="1"/>
    <col min="5892" max="5892" width="13.140625" style="20" customWidth="1"/>
    <col min="5893" max="5895" width="9.140625" style="20" customWidth="1"/>
    <col min="5896" max="6144" width="8.85546875" style="20"/>
    <col min="6145" max="6145" width="49.7109375" style="20" customWidth="1"/>
    <col min="6146" max="6146" width="20.7109375" style="20" customWidth="1"/>
    <col min="6147" max="6147" width="9.140625" style="20" customWidth="1"/>
    <col min="6148" max="6148" width="13.140625" style="20" customWidth="1"/>
    <col min="6149" max="6151" width="9.140625" style="20" customWidth="1"/>
    <col min="6152" max="6400" width="8.85546875" style="20"/>
    <col min="6401" max="6401" width="49.7109375" style="20" customWidth="1"/>
    <col min="6402" max="6402" width="20.7109375" style="20" customWidth="1"/>
    <col min="6403" max="6403" width="9.140625" style="20" customWidth="1"/>
    <col min="6404" max="6404" width="13.140625" style="20" customWidth="1"/>
    <col min="6405" max="6407" width="9.140625" style="20" customWidth="1"/>
    <col min="6408" max="6656" width="8.85546875" style="20"/>
    <col min="6657" max="6657" width="49.7109375" style="20" customWidth="1"/>
    <col min="6658" max="6658" width="20.7109375" style="20" customWidth="1"/>
    <col min="6659" max="6659" width="9.140625" style="20" customWidth="1"/>
    <col min="6660" max="6660" width="13.140625" style="20" customWidth="1"/>
    <col min="6661" max="6663" width="9.140625" style="20" customWidth="1"/>
    <col min="6664" max="6912" width="8.85546875" style="20"/>
    <col min="6913" max="6913" width="49.7109375" style="20" customWidth="1"/>
    <col min="6914" max="6914" width="20.7109375" style="20" customWidth="1"/>
    <col min="6915" max="6915" width="9.140625" style="20" customWidth="1"/>
    <col min="6916" max="6916" width="13.140625" style="20" customWidth="1"/>
    <col min="6917" max="6919" width="9.140625" style="20" customWidth="1"/>
    <col min="6920" max="7168" width="8.85546875" style="20"/>
    <col min="7169" max="7169" width="49.7109375" style="20" customWidth="1"/>
    <col min="7170" max="7170" width="20.7109375" style="20" customWidth="1"/>
    <col min="7171" max="7171" width="9.140625" style="20" customWidth="1"/>
    <col min="7172" max="7172" width="13.140625" style="20" customWidth="1"/>
    <col min="7173" max="7175" width="9.140625" style="20" customWidth="1"/>
    <col min="7176" max="7424" width="8.85546875" style="20"/>
    <col min="7425" max="7425" width="49.7109375" style="20" customWidth="1"/>
    <col min="7426" max="7426" width="20.7109375" style="20" customWidth="1"/>
    <col min="7427" max="7427" width="9.140625" style="20" customWidth="1"/>
    <col min="7428" max="7428" width="13.140625" style="20" customWidth="1"/>
    <col min="7429" max="7431" width="9.140625" style="20" customWidth="1"/>
    <col min="7432" max="7680" width="8.85546875" style="20"/>
    <col min="7681" max="7681" width="49.7109375" style="20" customWidth="1"/>
    <col min="7682" max="7682" width="20.7109375" style="20" customWidth="1"/>
    <col min="7683" max="7683" width="9.140625" style="20" customWidth="1"/>
    <col min="7684" max="7684" width="13.140625" style="20" customWidth="1"/>
    <col min="7685" max="7687" width="9.140625" style="20" customWidth="1"/>
    <col min="7688" max="7936" width="8.85546875" style="20"/>
    <col min="7937" max="7937" width="49.7109375" style="20" customWidth="1"/>
    <col min="7938" max="7938" width="20.7109375" style="20" customWidth="1"/>
    <col min="7939" max="7939" width="9.140625" style="20" customWidth="1"/>
    <col min="7940" max="7940" width="13.140625" style="20" customWidth="1"/>
    <col min="7941" max="7943" width="9.140625" style="20" customWidth="1"/>
    <col min="7944" max="8192" width="8.85546875" style="20"/>
    <col min="8193" max="8193" width="49.7109375" style="20" customWidth="1"/>
    <col min="8194" max="8194" width="20.7109375" style="20" customWidth="1"/>
    <col min="8195" max="8195" width="9.140625" style="20" customWidth="1"/>
    <col min="8196" max="8196" width="13.140625" style="20" customWidth="1"/>
    <col min="8197" max="8199" width="9.140625" style="20" customWidth="1"/>
    <col min="8200" max="8448" width="8.85546875" style="20"/>
    <col min="8449" max="8449" width="49.7109375" style="20" customWidth="1"/>
    <col min="8450" max="8450" width="20.7109375" style="20" customWidth="1"/>
    <col min="8451" max="8451" width="9.140625" style="20" customWidth="1"/>
    <col min="8452" max="8452" width="13.140625" style="20" customWidth="1"/>
    <col min="8453" max="8455" width="9.140625" style="20" customWidth="1"/>
    <col min="8456" max="8704" width="8.85546875" style="20"/>
    <col min="8705" max="8705" width="49.7109375" style="20" customWidth="1"/>
    <col min="8706" max="8706" width="20.7109375" style="20" customWidth="1"/>
    <col min="8707" max="8707" width="9.140625" style="20" customWidth="1"/>
    <col min="8708" max="8708" width="13.140625" style="20" customWidth="1"/>
    <col min="8709" max="8711" width="9.140625" style="20" customWidth="1"/>
    <col min="8712" max="8960" width="8.85546875" style="20"/>
    <col min="8961" max="8961" width="49.7109375" style="20" customWidth="1"/>
    <col min="8962" max="8962" width="20.7109375" style="20" customWidth="1"/>
    <col min="8963" max="8963" width="9.140625" style="20" customWidth="1"/>
    <col min="8964" max="8964" width="13.140625" style="20" customWidth="1"/>
    <col min="8965" max="8967" width="9.140625" style="20" customWidth="1"/>
    <col min="8968" max="9216" width="8.85546875" style="20"/>
    <col min="9217" max="9217" width="49.7109375" style="20" customWidth="1"/>
    <col min="9218" max="9218" width="20.7109375" style="20" customWidth="1"/>
    <col min="9219" max="9219" width="9.140625" style="20" customWidth="1"/>
    <col min="9220" max="9220" width="13.140625" style="20" customWidth="1"/>
    <col min="9221" max="9223" width="9.140625" style="20" customWidth="1"/>
    <col min="9224" max="9472" width="8.85546875" style="20"/>
    <col min="9473" max="9473" width="49.7109375" style="20" customWidth="1"/>
    <col min="9474" max="9474" width="20.7109375" style="20" customWidth="1"/>
    <col min="9475" max="9475" width="9.140625" style="20" customWidth="1"/>
    <col min="9476" max="9476" width="13.140625" style="20" customWidth="1"/>
    <col min="9477" max="9479" width="9.140625" style="20" customWidth="1"/>
    <col min="9480" max="9728" width="8.85546875" style="20"/>
    <col min="9729" max="9729" width="49.7109375" style="20" customWidth="1"/>
    <col min="9730" max="9730" width="20.7109375" style="20" customWidth="1"/>
    <col min="9731" max="9731" width="9.140625" style="20" customWidth="1"/>
    <col min="9732" max="9732" width="13.140625" style="20" customWidth="1"/>
    <col min="9733" max="9735" width="9.140625" style="20" customWidth="1"/>
    <col min="9736" max="9984" width="8.85546875" style="20"/>
    <col min="9985" max="9985" width="49.7109375" style="20" customWidth="1"/>
    <col min="9986" max="9986" width="20.7109375" style="20" customWidth="1"/>
    <col min="9987" max="9987" width="9.140625" style="20" customWidth="1"/>
    <col min="9988" max="9988" width="13.140625" style="20" customWidth="1"/>
    <col min="9989" max="9991" width="9.140625" style="20" customWidth="1"/>
    <col min="9992" max="10240" width="8.85546875" style="20"/>
    <col min="10241" max="10241" width="49.7109375" style="20" customWidth="1"/>
    <col min="10242" max="10242" width="20.7109375" style="20" customWidth="1"/>
    <col min="10243" max="10243" width="9.140625" style="20" customWidth="1"/>
    <col min="10244" max="10244" width="13.140625" style="20" customWidth="1"/>
    <col min="10245" max="10247" width="9.140625" style="20" customWidth="1"/>
    <col min="10248" max="10496" width="8.85546875" style="20"/>
    <col min="10497" max="10497" width="49.7109375" style="20" customWidth="1"/>
    <col min="10498" max="10498" width="20.7109375" style="20" customWidth="1"/>
    <col min="10499" max="10499" width="9.140625" style="20" customWidth="1"/>
    <col min="10500" max="10500" width="13.140625" style="20" customWidth="1"/>
    <col min="10501" max="10503" width="9.140625" style="20" customWidth="1"/>
    <col min="10504" max="10752" width="8.85546875" style="20"/>
    <col min="10753" max="10753" width="49.7109375" style="20" customWidth="1"/>
    <col min="10754" max="10754" width="20.7109375" style="20" customWidth="1"/>
    <col min="10755" max="10755" width="9.140625" style="20" customWidth="1"/>
    <col min="10756" max="10756" width="13.140625" style="20" customWidth="1"/>
    <col min="10757" max="10759" width="9.140625" style="20" customWidth="1"/>
    <col min="10760" max="11008" width="8.85546875" style="20"/>
    <col min="11009" max="11009" width="49.7109375" style="20" customWidth="1"/>
    <col min="11010" max="11010" width="20.7109375" style="20" customWidth="1"/>
    <col min="11011" max="11011" width="9.140625" style="20" customWidth="1"/>
    <col min="11012" max="11012" width="13.140625" style="20" customWidth="1"/>
    <col min="11013" max="11015" width="9.140625" style="20" customWidth="1"/>
    <col min="11016" max="11264" width="8.85546875" style="20"/>
    <col min="11265" max="11265" width="49.7109375" style="20" customWidth="1"/>
    <col min="11266" max="11266" width="20.7109375" style="20" customWidth="1"/>
    <col min="11267" max="11267" width="9.140625" style="20" customWidth="1"/>
    <col min="11268" max="11268" width="13.140625" style="20" customWidth="1"/>
    <col min="11269" max="11271" width="9.140625" style="20" customWidth="1"/>
    <col min="11272" max="11520" width="8.85546875" style="20"/>
    <col min="11521" max="11521" width="49.7109375" style="20" customWidth="1"/>
    <col min="11522" max="11522" width="20.7109375" style="20" customWidth="1"/>
    <col min="11523" max="11523" width="9.140625" style="20" customWidth="1"/>
    <col min="11524" max="11524" width="13.140625" style="20" customWidth="1"/>
    <col min="11525" max="11527" width="9.140625" style="20" customWidth="1"/>
    <col min="11528" max="11776" width="8.85546875" style="20"/>
    <col min="11777" max="11777" width="49.7109375" style="20" customWidth="1"/>
    <col min="11778" max="11778" width="20.7109375" style="20" customWidth="1"/>
    <col min="11779" max="11779" width="9.140625" style="20" customWidth="1"/>
    <col min="11780" max="11780" width="13.140625" style="20" customWidth="1"/>
    <col min="11781" max="11783" width="9.140625" style="20" customWidth="1"/>
    <col min="11784" max="12032" width="8.85546875" style="20"/>
    <col min="12033" max="12033" width="49.7109375" style="20" customWidth="1"/>
    <col min="12034" max="12034" width="20.7109375" style="20" customWidth="1"/>
    <col min="12035" max="12035" width="9.140625" style="20" customWidth="1"/>
    <col min="12036" max="12036" width="13.140625" style="20" customWidth="1"/>
    <col min="12037" max="12039" width="9.140625" style="20" customWidth="1"/>
    <col min="12040" max="12288" width="8.85546875" style="20"/>
    <col min="12289" max="12289" width="49.7109375" style="20" customWidth="1"/>
    <col min="12290" max="12290" width="20.7109375" style="20" customWidth="1"/>
    <col min="12291" max="12291" width="9.140625" style="20" customWidth="1"/>
    <col min="12292" max="12292" width="13.140625" style="20" customWidth="1"/>
    <col min="12293" max="12295" width="9.140625" style="20" customWidth="1"/>
    <col min="12296" max="12544" width="8.85546875" style="20"/>
    <col min="12545" max="12545" width="49.7109375" style="20" customWidth="1"/>
    <col min="12546" max="12546" width="20.7109375" style="20" customWidth="1"/>
    <col min="12547" max="12547" width="9.140625" style="20" customWidth="1"/>
    <col min="12548" max="12548" width="13.140625" style="20" customWidth="1"/>
    <col min="12549" max="12551" width="9.140625" style="20" customWidth="1"/>
    <col min="12552" max="12800" width="8.85546875" style="20"/>
    <col min="12801" max="12801" width="49.7109375" style="20" customWidth="1"/>
    <col min="12802" max="12802" width="20.7109375" style="20" customWidth="1"/>
    <col min="12803" max="12803" width="9.140625" style="20" customWidth="1"/>
    <col min="12804" max="12804" width="13.140625" style="20" customWidth="1"/>
    <col min="12805" max="12807" width="9.140625" style="20" customWidth="1"/>
    <col min="12808" max="13056" width="8.85546875" style="20"/>
    <col min="13057" max="13057" width="49.7109375" style="20" customWidth="1"/>
    <col min="13058" max="13058" width="20.7109375" style="20" customWidth="1"/>
    <col min="13059" max="13059" width="9.140625" style="20" customWidth="1"/>
    <col min="13060" max="13060" width="13.140625" style="20" customWidth="1"/>
    <col min="13061" max="13063" width="9.140625" style="20" customWidth="1"/>
    <col min="13064" max="13312" width="8.85546875" style="20"/>
    <col min="13313" max="13313" width="49.7109375" style="20" customWidth="1"/>
    <col min="13314" max="13314" width="20.7109375" style="20" customWidth="1"/>
    <col min="13315" max="13315" width="9.140625" style="20" customWidth="1"/>
    <col min="13316" max="13316" width="13.140625" style="20" customWidth="1"/>
    <col min="13317" max="13319" width="9.140625" style="20" customWidth="1"/>
    <col min="13320" max="13568" width="8.85546875" style="20"/>
    <col min="13569" max="13569" width="49.7109375" style="20" customWidth="1"/>
    <col min="13570" max="13570" width="20.7109375" style="20" customWidth="1"/>
    <col min="13571" max="13571" width="9.140625" style="20" customWidth="1"/>
    <col min="13572" max="13572" width="13.140625" style="20" customWidth="1"/>
    <col min="13573" max="13575" width="9.140625" style="20" customWidth="1"/>
    <col min="13576" max="13824" width="8.85546875" style="20"/>
    <col min="13825" max="13825" width="49.7109375" style="20" customWidth="1"/>
    <col min="13826" max="13826" width="20.7109375" style="20" customWidth="1"/>
    <col min="13827" max="13827" width="9.140625" style="20" customWidth="1"/>
    <col min="13828" max="13828" width="13.140625" style="20" customWidth="1"/>
    <col min="13829" max="13831" width="9.140625" style="20" customWidth="1"/>
    <col min="13832" max="14080" width="8.85546875" style="20"/>
    <col min="14081" max="14081" width="49.7109375" style="20" customWidth="1"/>
    <col min="14082" max="14082" width="20.7109375" style="20" customWidth="1"/>
    <col min="14083" max="14083" width="9.140625" style="20" customWidth="1"/>
    <col min="14084" max="14084" width="13.140625" style="20" customWidth="1"/>
    <col min="14085" max="14087" width="9.140625" style="20" customWidth="1"/>
    <col min="14088" max="14336" width="8.85546875" style="20"/>
    <col min="14337" max="14337" width="49.7109375" style="20" customWidth="1"/>
    <col min="14338" max="14338" width="20.7109375" style="20" customWidth="1"/>
    <col min="14339" max="14339" width="9.140625" style="20" customWidth="1"/>
    <col min="14340" max="14340" width="13.140625" style="20" customWidth="1"/>
    <col min="14341" max="14343" width="9.140625" style="20" customWidth="1"/>
    <col min="14344" max="14592" width="8.85546875" style="20"/>
    <col min="14593" max="14593" width="49.7109375" style="20" customWidth="1"/>
    <col min="14594" max="14594" width="20.7109375" style="20" customWidth="1"/>
    <col min="14595" max="14595" width="9.140625" style="20" customWidth="1"/>
    <col min="14596" max="14596" width="13.140625" style="20" customWidth="1"/>
    <col min="14597" max="14599" width="9.140625" style="20" customWidth="1"/>
    <col min="14600" max="14848" width="8.85546875" style="20"/>
    <col min="14849" max="14849" width="49.7109375" style="20" customWidth="1"/>
    <col min="14850" max="14850" width="20.7109375" style="20" customWidth="1"/>
    <col min="14851" max="14851" width="9.140625" style="20" customWidth="1"/>
    <col min="14852" max="14852" width="13.140625" style="20" customWidth="1"/>
    <col min="14853" max="14855" width="9.140625" style="20" customWidth="1"/>
    <col min="14856" max="15104" width="8.85546875" style="20"/>
    <col min="15105" max="15105" width="49.7109375" style="20" customWidth="1"/>
    <col min="15106" max="15106" width="20.7109375" style="20" customWidth="1"/>
    <col min="15107" max="15107" width="9.140625" style="20" customWidth="1"/>
    <col min="15108" max="15108" width="13.140625" style="20" customWidth="1"/>
    <col min="15109" max="15111" width="9.140625" style="20" customWidth="1"/>
    <col min="15112" max="15360" width="8.85546875" style="20"/>
    <col min="15361" max="15361" width="49.7109375" style="20" customWidth="1"/>
    <col min="15362" max="15362" width="20.7109375" style="20" customWidth="1"/>
    <col min="15363" max="15363" width="9.140625" style="20" customWidth="1"/>
    <col min="15364" max="15364" width="13.140625" style="20" customWidth="1"/>
    <col min="15365" max="15367" width="9.140625" style="20" customWidth="1"/>
    <col min="15368" max="15616" width="8.85546875" style="20"/>
    <col min="15617" max="15617" width="49.7109375" style="20" customWidth="1"/>
    <col min="15618" max="15618" width="20.7109375" style="20" customWidth="1"/>
    <col min="15619" max="15619" width="9.140625" style="20" customWidth="1"/>
    <col min="15620" max="15620" width="13.140625" style="20" customWidth="1"/>
    <col min="15621" max="15623" width="9.140625" style="20" customWidth="1"/>
    <col min="15624" max="15872" width="8.85546875" style="20"/>
    <col min="15873" max="15873" width="49.7109375" style="20" customWidth="1"/>
    <col min="15874" max="15874" width="20.7109375" style="20" customWidth="1"/>
    <col min="15875" max="15875" width="9.140625" style="20" customWidth="1"/>
    <col min="15876" max="15876" width="13.140625" style="20" customWidth="1"/>
    <col min="15877" max="15879" width="9.140625" style="20" customWidth="1"/>
    <col min="15880" max="16128" width="8.85546875" style="20"/>
    <col min="16129" max="16129" width="49.7109375" style="20" customWidth="1"/>
    <col min="16130" max="16130" width="20.7109375" style="20" customWidth="1"/>
    <col min="16131" max="16131" width="9.140625" style="20" customWidth="1"/>
    <col min="16132" max="16132" width="13.140625" style="20" customWidth="1"/>
    <col min="16133" max="16135" width="9.140625" style="20" customWidth="1"/>
    <col min="16136" max="16384" width="8.85546875" style="20"/>
  </cols>
  <sheetData>
    <row r="2" spans="1:4" x14ac:dyDescent="0.2">
      <c r="A2" s="284" t="s">
        <v>1033</v>
      </c>
      <c r="C2" s="192"/>
    </row>
    <row r="5" spans="1:4" x14ac:dyDescent="0.2">
      <c r="A5" s="286">
        <v>2019</v>
      </c>
      <c r="B5" s="287"/>
      <c r="C5" s="201">
        <v>2020</v>
      </c>
      <c r="D5" s="200"/>
    </row>
    <row r="6" spans="1:4" x14ac:dyDescent="0.2">
      <c r="A6" s="193" t="s">
        <v>0</v>
      </c>
      <c r="B6" s="193" t="s">
        <v>1</v>
      </c>
      <c r="C6" s="193" t="s">
        <v>0</v>
      </c>
      <c r="D6" s="193" t="s">
        <v>1</v>
      </c>
    </row>
    <row r="7" spans="1:4" ht="25.5" x14ac:dyDescent="0.2">
      <c r="A7" s="252" t="s">
        <v>729</v>
      </c>
      <c r="B7" s="210" t="s">
        <v>5</v>
      </c>
      <c r="C7" s="251" t="s">
        <v>729</v>
      </c>
      <c r="D7" s="212" t="s">
        <v>5</v>
      </c>
    </row>
    <row r="8" spans="1:4" ht="25.5" outlineLevel="1" x14ac:dyDescent="0.2">
      <c r="A8" s="226" t="s">
        <v>792</v>
      </c>
      <c r="B8" s="193" t="s">
        <v>6</v>
      </c>
      <c r="C8" s="220" t="s">
        <v>792</v>
      </c>
      <c r="D8" s="213" t="s">
        <v>6</v>
      </c>
    </row>
    <row r="9" spans="1:4" ht="25.5" outlineLevel="2" x14ac:dyDescent="0.2">
      <c r="A9" s="226" t="s">
        <v>475</v>
      </c>
      <c r="B9" s="193" t="s">
        <v>154</v>
      </c>
      <c r="C9" s="220" t="s">
        <v>475</v>
      </c>
      <c r="D9" s="213" t="s">
        <v>154</v>
      </c>
    </row>
    <row r="10" spans="1:4" ht="25.5" outlineLevel="3" x14ac:dyDescent="0.2">
      <c r="A10" s="196" t="s">
        <v>256</v>
      </c>
      <c r="B10" s="197" t="s">
        <v>559</v>
      </c>
      <c r="C10" s="233" t="s">
        <v>256</v>
      </c>
      <c r="D10" s="232" t="s">
        <v>559</v>
      </c>
    </row>
    <row r="11" spans="1:4" ht="76.5" outlineLevel="3" x14ac:dyDescent="0.2">
      <c r="A11" s="196" t="s">
        <v>839</v>
      </c>
      <c r="B11" s="197" t="s">
        <v>788</v>
      </c>
      <c r="C11" s="233" t="s">
        <v>839</v>
      </c>
      <c r="D11" s="232" t="s">
        <v>788</v>
      </c>
    </row>
    <row r="12" spans="1:4" ht="76.5" outlineLevel="3" x14ac:dyDescent="0.2">
      <c r="A12" s="198" t="s">
        <v>560</v>
      </c>
      <c r="B12" s="197" t="s">
        <v>561</v>
      </c>
      <c r="C12" s="231" t="s">
        <v>560</v>
      </c>
      <c r="D12" s="232" t="s">
        <v>561</v>
      </c>
    </row>
    <row r="13" spans="1:4" ht="102" outlineLevel="3" x14ac:dyDescent="0.2">
      <c r="A13" s="198" t="s">
        <v>476</v>
      </c>
      <c r="B13" s="197" t="s">
        <v>562</v>
      </c>
      <c r="C13" s="231" t="s">
        <v>476</v>
      </c>
      <c r="D13" s="232" t="s">
        <v>562</v>
      </c>
    </row>
    <row r="14" spans="1:4" ht="63.75" outlineLevel="3" x14ac:dyDescent="0.2">
      <c r="A14" s="196" t="s">
        <v>477</v>
      </c>
      <c r="B14" s="197" t="s">
        <v>563</v>
      </c>
      <c r="C14" s="233" t="s">
        <v>477</v>
      </c>
      <c r="D14" s="232" t="s">
        <v>563</v>
      </c>
    </row>
    <row r="15" spans="1:4" ht="51" outlineLevel="3" x14ac:dyDescent="0.2">
      <c r="A15" s="196" t="s">
        <v>784</v>
      </c>
      <c r="B15" s="197" t="s">
        <v>564</v>
      </c>
      <c r="C15" s="233" t="s">
        <v>784</v>
      </c>
      <c r="D15" s="232" t="s">
        <v>564</v>
      </c>
    </row>
    <row r="16" spans="1:4" ht="51" outlineLevel="3" x14ac:dyDescent="0.2">
      <c r="A16" s="196" t="s">
        <v>809</v>
      </c>
      <c r="B16" s="197" t="s">
        <v>565</v>
      </c>
      <c r="C16" s="233" t="s">
        <v>809</v>
      </c>
      <c r="D16" s="232" t="s">
        <v>565</v>
      </c>
    </row>
    <row r="17" spans="1:6" ht="63.75" outlineLevel="3" x14ac:dyDescent="0.2">
      <c r="A17" s="196" t="s">
        <v>785</v>
      </c>
      <c r="B17" s="197" t="s">
        <v>566</v>
      </c>
      <c r="C17" s="233" t="s">
        <v>785</v>
      </c>
      <c r="D17" s="232" t="s">
        <v>566</v>
      </c>
    </row>
    <row r="18" spans="1:6" ht="63.75" outlineLevel="3" x14ac:dyDescent="0.2">
      <c r="A18" s="196" t="s">
        <v>786</v>
      </c>
      <c r="B18" s="197" t="s">
        <v>567</v>
      </c>
      <c r="C18" s="233" t="s">
        <v>786</v>
      </c>
      <c r="D18" s="232" t="s">
        <v>567</v>
      </c>
    </row>
    <row r="19" spans="1:6" ht="71.25" customHeight="1" outlineLevel="3" x14ac:dyDescent="0.2">
      <c r="A19" s="196" t="s">
        <v>852</v>
      </c>
      <c r="B19" s="197" t="s">
        <v>1085</v>
      </c>
      <c r="C19" s="196"/>
      <c r="D19" s="197"/>
    </row>
    <row r="20" spans="1:6" ht="25.5" outlineLevel="3" x14ac:dyDescent="0.2">
      <c r="A20" s="196" t="s">
        <v>478</v>
      </c>
      <c r="B20" s="197" t="s">
        <v>568</v>
      </c>
      <c r="C20" s="233" t="s">
        <v>478</v>
      </c>
      <c r="D20" s="232" t="s">
        <v>568</v>
      </c>
    </row>
    <row r="21" spans="1:6" ht="51" outlineLevel="3" x14ac:dyDescent="0.2">
      <c r="A21" s="196" t="s">
        <v>840</v>
      </c>
      <c r="B21" s="197" t="s">
        <v>569</v>
      </c>
      <c r="C21" s="233" t="s">
        <v>840</v>
      </c>
      <c r="D21" s="232" t="s">
        <v>569</v>
      </c>
    </row>
    <row r="22" spans="1:6" outlineLevel="3" x14ac:dyDescent="0.2">
      <c r="A22" s="196" t="s">
        <v>236</v>
      </c>
      <c r="B22" s="197" t="s">
        <v>570</v>
      </c>
      <c r="C22" s="233" t="s">
        <v>236</v>
      </c>
      <c r="D22" s="232" t="s">
        <v>570</v>
      </c>
    </row>
    <row r="23" spans="1:6" ht="25.5" outlineLevel="2" x14ac:dyDescent="0.2">
      <c r="A23" s="226" t="s">
        <v>122</v>
      </c>
      <c r="B23" s="193" t="s">
        <v>155</v>
      </c>
      <c r="C23" s="220" t="s">
        <v>122</v>
      </c>
      <c r="D23" s="213" t="s">
        <v>155</v>
      </c>
    </row>
    <row r="24" spans="1:6" ht="25.5" outlineLevel="3" x14ac:dyDescent="0.2">
      <c r="A24" s="196" t="s">
        <v>244</v>
      </c>
      <c r="B24" s="197" t="s">
        <v>571</v>
      </c>
      <c r="C24" s="196" t="s">
        <v>244</v>
      </c>
      <c r="D24" s="197" t="s">
        <v>571</v>
      </c>
    </row>
    <row r="25" spans="1:6" outlineLevel="3" x14ac:dyDescent="0.2">
      <c r="A25" s="204" t="s">
        <v>236</v>
      </c>
      <c r="B25" s="205" t="s">
        <v>572</v>
      </c>
      <c r="C25" s="204" t="s">
        <v>236</v>
      </c>
      <c r="D25" s="205" t="s">
        <v>572</v>
      </c>
    </row>
    <row r="26" spans="1:6" ht="63.75" outlineLevel="3" x14ac:dyDescent="0.2">
      <c r="A26" s="206"/>
      <c r="B26" s="207"/>
      <c r="C26" s="219" t="s">
        <v>1142</v>
      </c>
      <c r="D26" s="214" t="s">
        <v>1143</v>
      </c>
    </row>
    <row r="27" spans="1:6" ht="51" outlineLevel="3" x14ac:dyDescent="0.2">
      <c r="A27" s="206"/>
      <c r="B27" s="207"/>
      <c r="C27" s="219" t="s">
        <v>984</v>
      </c>
      <c r="D27" s="214" t="s">
        <v>1144</v>
      </c>
    </row>
    <row r="28" spans="1:6" ht="38.25" outlineLevel="2" x14ac:dyDescent="0.2">
      <c r="A28" s="226" t="s">
        <v>229</v>
      </c>
      <c r="B28" s="193" t="s">
        <v>156</v>
      </c>
      <c r="C28" s="220" t="s">
        <v>229</v>
      </c>
      <c r="D28" s="213" t="s">
        <v>156</v>
      </c>
    </row>
    <row r="29" spans="1:6" outlineLevel="3" x14ac:dyDescent="0.2">
      <c r="A29" s="196" t="s">
        <v>236</v>
      </c>
      <c r="B29" s="197" t="s">
        <v>573</v>
      </c>
      <c r="C29" s="233" t="s">
        <v>236</v>
      </c>
      <c r="D29" s="232" t="s">
        <v>573</v>
      </c>
    </row>
    <row r="30" spans="1:6" ht="51" outlineLevel="2" x14ac:dyDescent="0.2">
      <c r="A30" s="226" t="s">
        <v>841</v>
      </c>
      <c r="B30" s="193" t="s">
        <v>842</v>
      </c>
      <c r="C30" s="220"/>
      <c r="D30" s="213"/>
    </row>
    <row r="31" spans="1:6" ht="51" outlineLevel="3" x14ac:dyDescent="0.2">
      <c r="A31" s="196" t="s">
        <v>844</v>
      </c>
      <c r="B31" s="197" t="s">
        <v>843</v>
      </c>
      <c r="C31" s="233"/>
      <c r="D31" s="232"/>
    </row>
    <row r="32" spans="1:6" ht="47.45" customHeight="1" outlineLevel="2" x14ac:dyDescent="0.2">
      <c r="A32" s="289" t="s">
        <v>845</v>
      </c>
      <c r="B32" s="290" t="s">
        <v>846</v>
      </c>
      <c r="C32" s="291" t="s">
        <v>1130</v>
      </c>
      <c r="D32" s="292" t="s">
        <v>846</v>
      </c>
      <c r="F32" s="271"/>
    </row>
    <row r="33" spans="1:4" ht="30.6" customHeight="1" outlineLevel="2" x14ac:dyDescent="0.2">
      <c r="A33" s="196"/>
      <c r="B33" s="197"/>
      <c r="C33" s="233" t="s">
        <v>978</v>
      </c>
      <c r="D33" s="232" t="s">
        <v>1065</v>
      </c>
    </row>
    <row r="34" spans="1:4" ht="33.6" customHeight="1" outlineLevel="2" x14ac:dyDescent="0.2">
      <c r="A34" s="196"/>
      <c r="B34" s="197"/>
      <c r="C34" s="233" t="s">
        <v>979</v>
      </c>
      <c r="D34" s="232" t="s">
        <v>1066</v>
      </c>
    </row>
    <row r="35" spans="1:4" ht="63.75" outlineLevel="3" x14ac:dyDescent="0.2">
      <c r="A35" s="224" t="s">
        <v>848</v>
      </c>
      <c r="B35" s="225" t="s">
        <v>847</v>
      </c>
      <c r="C35" s="224" t="s">
        <v>848</v>
      </c>
      <c r="D35" s="225" t="s">
        <v>847</v>
      </c>
    </row>
    <row r="36" spans="1:4" ht="54" customHeight="1" outlineLevel="3" x14ac:dyDescent="0.2">
      <c r="A36" s="196" t="s">
        <v>850</v>
      </c>
      <c r="B36" s="197" t="s">
        <v>849</v>
      </c>
      <c r="C36" s="196" t="s">
        <v>850</v>
      </c>
      <c r="D36" s="197" t="s">
        <v>849</v>
      </c>
    </row>
    <row r="37" spans="1:4" ht="25.5" outlineLevel="1" x14ac:dyDescent="0.2">
      <c r="A37" s="226" t="s">
        <v>793</v>
      </c>
      <c r="B37" s="193" t="s">
        <v>7</v>
      </c>
      <c r="C37" s="220" t="s">
        <v>793</v>
      </c>
      <c r="D37" s="213" t="s">
        <v>7</v>
      </c>
    </row>
    <row r="38" spans="1:4" ht="25.5" outlineLevel="2" x14ac:dyDescent="0.2">
      <c r="A38" s="226" t="s">
        <v>230</v>
      </c>
      <c r="B38" s="193" t="s">
        <v>157</v>
      </c>
      <c r="C38" s="220" t="s">
        <v>230</v>
      </c>
      <c r="D38" s="213" t="s">
        <v>157</v>
      </c>
    </row>
    <row r="39" spans="1:4" ht="118.15" customHeight="1" outlineLevel="3" x14ac:dyDescent="0.2">
      <c r="A39" s="196" t="s">
        <v>852</v>
      </c>
      <c r="B39" s="197" t="s">
        <v>851</v>
      </c>
      <c r="C39" s="233" t="s">
        <v>1134</v>
      </c>
      <c r="D39" s="232" t="s">
        <v>851</v>
      </c>
    </row>
    <row r="40" spans="1:4" ht="89.25" outlineLevel="3" x14ac:dyDescent="0.2">
      <c r="A40" s="198" t="s">
        <v>854</v>
      </c>
      <c r="B40" s="197" t="s">
        <v>853</v>
      </c>
      <c r="C40" s="198"/>
      <c r="D40" s="197"/>
    </row>
    <row r="41" spans="1:4" ht="25.5" outlineLevel="1" x14ac:dyDescent="0.2">
      <c r="A41" s="226" t="s">
        <v>231</v>
      </c>
      <c r="B41" s="193" t="s">
        <v>8</v>
      </c>
      <c r="C41" s="220" t="s">
        <v>231</v>
      </c>
      <c r="D41" s="213" t="s">
        <v>8</v>
      </c>
    </row>
    <row r="42" spans="1:4" ht="25.5" outlineLevel="2" x14ac:dyDescent="0.2">
      <c r="A42" s="226" t="s">
        <v>232</v>
      </c>
      <c r="B42" s="193" t="s">
        <v>158</v>
      </c>
      <c r="C42" s="220" t="s">
        <v>232</v>
      </c>
      <c r="D42" s="213" t="s">
        <v>158</v>
      </c>
    </row>
    <row r="43" spans="1:4" outlineLevel="3" x14ac:dyDescent="0.2">
      <c r="A43" s="196" t="s">
        <v>266</v>
      </c>
      <c r="B43" s="197" t="s">
        <v>574</v>
      </c>
      <c r="C43" s="233" t="s">
        <v>266</v>
      </c>
      <c r="D43" s="232" t="s">
        <v>574</v>
      </c>
    </row>
    <row r="44" spans="1:4" ht="76.5" outlineLevel="3" x14ac:dyDescent="0.2">
      <c r="A44" s="198" t="s">
        <v>855</v>
      </c>
      <c r="B44" s="197" t="s">
        <v>575</v>
      </c>
      <c r="C44" s="231" t="s">
        <v>855</v>
      </c>
      <c r="D44" s="232" t="s">
        <v>575</v>
      </c>
    </row>
    <row r="45" spans="1:4" ht="51" outlineLevel="3" x14ac:dyDescent="0.2">
      <c r="A45" s="196" t="s">
        <v>500</v>
      </c>
      <c r="B45" s="197" t="s">
        <v>576</v>
      </c>
      <c r="C45" s="233" t="s">
        <v>500</v>
      </c>
      <c r="D45" s="232" t="s">
        <v>576</v>
      </c>
    </row>
    <row r="46" spans="1:4" ht="25.5" outlineLevel="3" x14ac:dyDescent="0.2">
      <c r="A46" s="196" t="s">
        <v>267</v>
      </c>
      <c r="B46" s="197" t="s">
        <v>577</v>
      </c>
      <c r="C46" s="233" t="s">
        <v>267</v>
      </c>
      <c r="D46" s="232" t="s">
        <v>577</v>
      </c>
    </row>
    <row r="47" spans="1:4" outlineLevel="1" x14ac:dyDescent="0.2">
      <c r="A47" s="226" t="s">
        <v>123</v>
      </c>
      <c r="B47" s="193" t="s">
        <v>9</v>
      </c>
      <c r="C47" s="220" t="s">
        <v>123</v>
      </c>
      <c r="D47" s="213" t="s">
        <v>9</v>
      </c>
    </row>
    <row r="48" spans="1:4" ht="25.5" outlineLevel="2" x14ac:dyDescent="0.2">
      <c r="A48" s="226" t="s">
        <v>509</v>
      </c>
      <c r="B48" s="193" t="s">
        <v>159</v>
      </c>
      <c r="C48" s="220" t="s">
        <v>509</v>
      </c>
      <c r="D48" s="213" t="s">
        <v>159</v>
      </c>
    </row>
    <row r="49" spans="1:5" ht="25.5" outlineLevel="3" x14ac:dyDescent="0.2">
      <c r="A49" s="196" t="s">
        <v>256</v>
      </c>
      <c r="B49" s="197" t="s">
        <v>578</v>
      </c>
      <c r="C49" s="233" t="s">
        <v>256</v>
      </c>
      <c r="D49" s="232" t="s">
        <v>578</v>
      </c>
    </row>
    <row r="50" spans="1:5" ht="25.5" outlineLevel="3" x14ac:dyDescent="0.2">
      <c r="A50" s="196" t="s">
        <v>506</v>
      </c>
      <c r="B50" s="197" t="s">
        <v>579</v>
      </c>
      <c r="C50" s="233" t="s">
        <v>506</v>
      </c>
      <c r="D50" s="232" t="s">
        <v>579</v>
      </c>
    </row>
    <row r="51" spans="1:5" ht="25.5" outlineLevel="3" x14ac:dyDescent="0.2">
      <c r="A51" s="196" t="s">
        <v>478</v>
      </c>
      <c r="B51" s="197" t="s">
        <v>580</v>
      </c>
      <c r="C51" s="233" t="s">
        <v>478</v>
      </c>
      <c r="D51" s="232" t="s">
        <v>580</v>
      </c>
    </row>
    <row r="52" spans="1:5" ht="51" outlineLevel="3" x14ac:dyDescent="0.2">
      <c r="A52" s="196" t="s">
        <v>857</v>
      </c>
      <c r="B52" s="197" t="s">
        <v>856</v>
      </c>
      <c r="C52" s="233" t="s">
        <v>857</v>
      </c>
      <c r="D52" s="232" t="s">
        <v>856</v>
      </c>
    </row>
    <row r="53" spans="1:5" outlineLevel="3" x14ac:dyDescent="0.2">
      <c r="A53" s="204" t="s">
        <v>236</v>
      </c>
      <c r="B53" s="205" t="s">
        <v>581</v>
      </c>
      <c r="C53" s="249" t="s">
        <v>236</v>
      </c>
      <c r="D53" s="250" t="s">
        <v>581</v>
      </c>
    </row>
    <row r="54" spans="1:5" ht="64.5" customHeight="1" outlineLevel="3" x14ac:dyDescent="0.2">
      <c r="A54" s="206"/>
      <c r="B54" s="207"/>
      <c r="C54" s="220" t="s">
        <v>1004</v>
      </c>
      <c r="D54" s="213" t="s">
        <v>1083</v>
      </c>
    </row>
    <row r="55" spans="1:5" ht="22.5" customHeight="1" outlineLevel="3" x14ac:dyDescent="0.2">
      <c r="A55" s="208"/>
      <c r="B55" s="209"/>
      <c r="C55" s="247" t="s">
        <v>236</v>
      </c>
      <c r="D55" s="248" t="s">
        <v>1084</v>
      </c>
    </row>
    <row r="56" spans="1:5" ht="25.5" outlineLevel="1" x14ac:dyDescent="0.2">
      <c r="A56" s="226" t="s">
        <v>858</v>
      </c>
      <c r="B56" s="193" t="s">
        <v>10</v>
      </c>
      <c r="C56" s="220" t="s">
        <v>858</v>
      </c>
      <c r="D56" s="213" t="s">
        <v>10</v>
      </c>
    </row>
    <row r="57" spans="1:5" ht="38.25" outlineLevel="2" x14ac:dyDescent="0.2">
      <c r="A57" s="226" t="s">
        <v>730</v>
      </c>
      <c r="B57" s="193" t="s">
        <v>160</v>
      </c>
      <c r="C57" s="226" t="s">
        <v>730</v>
      </c>
      <c r="D57" s="193" t="s">
        <v>160</v>
      </c>
    </row>
    <row r="58" spans="1:5" ht="25.5" outlineLevel="3" x14ac:dyDescent="0.2">
      <c r="A58" s="204" t="s">
        <v>94</v>
      </c>
      <c r="B58" s="205" t="s">
        <v>582</v>
      </c>
      <c r="C58" s="204" t="s">
        <v>94</v>
      </c>
      <c r="D58" s="205" t="s">
        <v>582</v>
      </c>
    </row>
    <row r="59" spans="1:5" outlineLevel="3" x14ac:dyDescent="0.2">
      <c r="A59" s="206" t="s">
        <v>121</v>
      </c>
      <c r="B59" s="207" t="s">
        <v>583</v>
      </c>
      <c r="C59" s="206" t="s">
        <v>121</v>
      </c>
      <c r="D59" s="207" t="s">
        <v>583</v>
      </c>
    </row>
    <row r="60" spans="1:5" ht="38.25" outlineLevel="3" x14ac:dyDescent="0.2">
      <c r="A60" s="219" t="s">
        <v>1137</v>
      </c>
      <c r="B60" s="214" t="s">
        <v>1141</v>
      </c>
      <c r="C60" s="206"/>
      <c r="D60" s="207"/>
    </row>
    <row r="61" spans="1:5" ht="25.5" outlineLevel="2" x14ac:dyDescent="0.2">
      <c r="A61" s="226" t="s">
        <v>124</v>
      </c>
      <c r="B61" s="193" t="s">
        <v>161</v>
      </c>
      <c r="C61" s="220" t="s">
        <v>124</v>
      </c>
      <c r="D61" s="213" t="s">
        <v>161</v>
      </c>
    </row>
    <row r="62" spans="1:5" ht="25.5" outlineLevel="3" x14ac:dyDescent="0.2">
      <c r="A62" s="196" t="s">
        <v>256</v>
      </c>
      <c r="B62" s="197" t="s">
        <v>584</v>
      </c>
      <c r="C62" s="233" t="s">
        <v>256</v>
      </c>
      <c r="D62" s="232" t="s">
        <v>584</v>
      </c>
    </row>
    <row r="63" spans="1:5" outlineLevel="3" x14ac:dyDescent="0.2">
      <c r="A63" s="196" t="s">
        <v>236</v>
      </c>
      <c r="B63" s="197" t="s">
        <v>1119</v>
      </c>
      <c r="C63" s="221"/>
      <c r="D63" s="222"/>
      <c r="E63" s="293" t="s">
        <v>1120</v>
      </c>
    </row>
    <row r="64" spans="1:5" ht="25.5" outlineLevel="1" x14ac:dyDescent="0.2">
      <c r="A64" s="226" t="s">
        <v>859</v>
      </c>
      <c r="B64" s="193" t="s">
        <v>860</v>
      </c>
      <c r="C64" s="220" t="s">
        <v>859</v>
      </c>
      <c r="D64" s="213" t="s">
        <v>860</v>
      </c>
    </row>
    <row r="65" spans="1:4" ht="51" outlineLevel="2" x14ac:dyDescent="0.2">
      <c r="A65" s="226" t="s">
        <v>861</v>
      </c>
      <c r="B65" s="193" t="s">
        <v>862</v>
      </c>
      <c r="C65" s="220" t="s">
        <v>861</v>
      </c>
      <c r="D65" s="213" t="s">
        <v>862</v>
      </c>
    </row>
    <row r="66" spans="1:4" outlineLevel="3" x14ac:dyDescent="0.2">
      <c r="A66" s="196" t="s">
        <v>236</v>
      </c>
      <c r="B66" s="197" t="s">
        <v>863</v>
      </c>
      <c r="C66" s="233" t="s">
        <v>236</v>
      </c>
      <c r="D66" s="232" t="s">
        <v>863</v>
      </c>
    </row>
    <row r="67" spans="1:4" ht="38.25" x14ac:dyDescent="0.2">
      <c r="A67" s="252" t="s">
        <v>210</v>
      </c>
      <c r="B67" s="210" t="s">
        <v>282</v>
      </c>
      <c r="C67" s="252" t="s">
        <v>210</v>
      </c>
      <c r="D67" s="210" t="s">
        <v>282</v>
      </c>
    </row>
    <row r="68" spans="1:4" ht="38.25" outlineLevel="1" x14ac:dyDescent="0.2">
      <c r="A68" s="226" t="s">
        <v>281</v>
      </c>
      <c r="B68" s="193" t="s">
        <v>585</v>
      </c>
      <c r="C68" s="220" t="s">
        <v>281</v>
      </c>
      <c r="D68" s="213" t="s">
        <v>585</v>
      </c>
    </row>
    <row r="69" spans="1:4" ht="63.75" outlineLevel="2" x14ac:dyDescent="0.2">
      <c r="A69" s="226" t="s">
        <v>864</v>
      </c>
      <c r="B69" s="193" t="s">
        <v>586</v>
      </c>
      <c r="C69" s="220" t="s">
        <v>864</v>
      </c>
      <c r="D69" s="213" t="s">
        <v>586</v>
      </c>
    </row>
    <row r="70" spans="1:4" ht="76.5" outlineLevel="3" x14ac:dyDescent="0.2">
      <c r="A70" s="198" t="s">
        <v>292</v>
      </c>
      <c r="B70" s="197" t="s">
        <v>734</v>
      </c>
      <c r="C70" s="231" t="s">
        <v>292</v>
      </c>
      <c r="D70" s="232" t="s">
        <v>734</v>
      </c>
    </row>
    <row r="71" spans="1:4" ht="63.75" outlineLevel="3" x14ac:dyDescent="0.2">
      <c r="A71" s="198" t="s">
        <v>293</v>
      </c>
      <c r="B71" s="197" t="s">
        <v>735</v>
      </c>
      <c r="C71" s="231"/>
      <c r="D71" s="232"/>
    </row>
    <row r="72" spans="1:4" ht="25.5" outlineLevel="2" x14ac:dyDescent="0.2">
      <c r="A72" s="226" t="s">
        <v>305</v>
      </c>
      <c r="B72" s="193" t="s">
        <v>736</v>
      </c>
      <c r="C72" s="220" t="s">
        <v>305</v>
      </c>
      <c r="D72" s="213" t="s">
        <v>736</v>
      </c>
    </row>
    <row r="73" spans="1:4" ht="63.75" outlineLevel="3" x14ac:dyDescent="0.2">
      <c r="A73" s="196" t="s">
        <v>294</v>
      </c>
      <c r="B73" s="197" t="s">
        <v>737</v>
      </c>
      <c r="C73" s="233" t="s">
        <v>294</v>
      </c>
      <c r="D73" s="232" t="s">
        <v>737</v>
      </c>
    </row>
    <row r="74" spans="1:4" ht="51" outlineLevel="3" x14ac:dyDescent="0.2">
      <c r="A74" s="196" t="s">
        <v>1030</v>
      </c>
      <c r="B74" s="197" t="s">
        <v>1031</v>
      </c>
      <c r="C74" s="233"/>
      <c r="D74" s="232"/>
    </row>
    <row r="75" spans="1:4" ht="25.5" outlineLevel="1" x14ac:dyDescent="0.2">
      <c r="A75" s="194" t="s">
        <v>865</v>
      </c>
      <c r="B75" s="195" t="s">
        <v>587</v>
      </c>
      <c r="C75" s="194" t="s">
        <v>865</v>
      </c>
      <c r="D75" s="195" t="s">
        <v>587</v>
      </c>
    </row>
    <row r="76" spans="1:4" ht="38.25" outlineLevel="2" x14ac:dyDescent="0.2">
      <c r="A76" s="194" t="s">
        <v>866</v>
      </c>
      <c r="B76" s="195" t="s">
        <v>588</v>
      </c>
      <c r="C76" s="194" t="s">
        <v>866</v>
      </c>
      <c r="D76" s="195" t="s">
        <v>588</v>
      </c>
    </row>
    <row r="77" spans="1:4" ht="38.25" outlineLevel="3" x14ac:dyDescent="0.2">
      <c r="A77" s="196" t="s">
        <v>297</v>
      </c>
      <c r="B77" s="197" t="s">
        <v>807</v>
      </c>
      <c r="C77" s="196"/>
      <c r="D77" s="197"/>
    </row>
    <row r="78" spans="1:4" ht="25.5" outlineLevel="3" x14ac:dyDescent="0.2">
      <c r="A78" s="196" t="s">
        <v>298</v>
      </c>
      <c r="B78" s="197" t="s">
        <v>738</v>
      </c>
      <c r="C78" s="196"/>
      <c r="D78" s="197"/>
    </row>
    <row r="79" spans="1:4" ht="38.25" outlineLevel="3" x14ac:dyDescent="0.2">
      <c r="A79" s="208"/>
      <c r="B79" s="209"/>
      <c r="C79" s="221" t="s">
        <v>297</v>
      </c>
      <c r="D79" s="222" t="s">
        <v>1067</v>
      </c>
    </row>
    <row r="80" spans="1:4" ht="25.5" x14ac:dyDescent="0.2">
      <c r="A80" s="202" t="s">
        <v>211</v>
      </c>
      <c r="B80" s="203" t="s">
        <v>11</v>
      </c>
      <c r="C80" s="202" t="s">
        <v>211</v>
      </c>
      <c r="D80" s="203" t="s">
        <v>11</v>
      </c>
    </row>
    <row r="81" spans="1:4" ht="63.75" outlineLevel="1" x14ac:dyDescent="0.2">
      <c r="A81" s="194" t="s">
        <v>589</v>
      </c>
      <c r="B81" s="195" t="s">
        <v>12</v>
      </c>
      <c r="C81" s="194" t="s">
        <v>589</v>
      </c>
      <c r="D81" s="195" t="s">
        <v>12</v>
      </c>
    </row>
    <row r="82" spans="1:4" outlineLevel="2" x14ac:dyDescent="0.2">
      <c r="A82" s="194" t="s">
        <v>236</v>
      </c>
      <c r="B82" s="195" t="s">
        <v>590</v>
      </c>
      <c r="C82" s="194" t="s">
        <v>236</v>
      </c>
      <c r="D82" s="195" t="s">
        <v>590</v>
      </c>
    </row>
    <row r="83" spans="1:4" outlineLevel="3" x14ac:dyDescent="0.2">
      <c r="A83" s="196" t="s">
        <v>236</v>
      </c>
      <c r="B83" s="197" t="s">
        <v>590</v>
      </c>
      <c r="C83" s="196" t="s">
        <v>236</v>
      </c>
      <c r="D83" s="197" t="s">
        <v>590</v>
      </c>
    </row>
    <row r="84" spans="1:4" ht="51" outlineLevel="1" x14ac:dyDescent="0.2">
      <c r="A84" s="194" t="s">
        <v>318</v>
      </c>
      <c r="B84" s="195" t="s">
        <v>739</v>
      </c>
      <c r="C84" s="194" t="s">
        <v>318</v>
      </c>
      <c r="D84" s="195" t="s">
        <v>739</v>
      </c>
    </row>
    <row r="85" spans="1:4" outlineLevel="2" x14ac:dyDescent="0.2">
      <c r="A85" s="194" t="s">
        <v>236</v>
      </c>
      <c r="B85" s="195" t="s">
        <v>740</v>
      </c>
      <c r="C85" s="194" t="s">
        <v>236</v>
      </c>
      <c r="D85" s="195" t="s">
        <v>740</v>
      </c>
    </row>
    <row r="86" spans="1:4" outlineLevel="3" x14ac:dyDescent="0.2">
      <c r="A86" s="196" t="s">
        <v>236</v>
      </c>
      <c r="B86" s="197" t="s">
        <v>740</v>
      </c>
      <c r="C86" s="196" t="s">
        <v>236</v>
      </c>
      <c r="D86" s="197" t="s">
        <v>740</v>
      </c>
    </row>
    <row r="87" spans="1:4" ht="25.5" x14ac:dyDescent="0.2">
      <c r="A87" s="252" t="s">
        <v>212</v>
      </c>
      <c r="B87" s="210" t="s">
        <v>13</v>
      </c>
      <c r="C87" s="251" t="s">
        <v>212</v>
      </c>
      <c r="D87" s="212" t="s">
        <v>13</v>
      </c>
    </row>
    <row r="88" spans="1:4" ht="38.25" outlineLevel="1" x14ac:dyDescent="0.2">
      <c r="A88" s="226" t="s">
        <v>867</v>
      </c>
      <c r="B88" s="193" t="s">
        <v>14</v>
      </c>
      <c r="C88" s="220" t="s">
        <v>1118</v>
      </c>
      <c r="D88" s="213" t="s">
        <v>14</v>
      </c>
    </row>
    <row r="89" spans="1:4" ht="63.75" outlineLevel="2" x14ac:dyDescent="0.2">
      <c r="A89" s="226" t="s">
        <v>815</v>
      </c>
      <c r="B89" s="193" t="s">
        <v>591</v>
      </c>
      <c r="C89" s="220" t="s">
        <v>815</v>
      </c>
      <c r="D89" s="213" t="s">
        <v>591</v>
      </c>
    </row>
    <row r="90" spans="1:4" ht="25.5" outlineLevel="3" x14ac:dyDescent="0.2">
      <c r="A90" s="196" t="s">
        <v>256</v>
      </c>
      <c r="B90" s="197" t="s">
        <v>255</v>
      </c>
      <c r="C90" s="275" t="s">
        <v>256</v>
      </c>
      <c r="D90" s="232" t="s">
        <v>255</v>
      </c>
    </row>
    <row r="91" spans="1:4" ht="38.25" outlineLevel="3" x14ac:dyDescent="0.2">
      <c r="A91" s="196" t="s">
        <v>834</v>
      </c>
      <c r="B91" s="197" t="s">
        <v>257</v>
      </c>
      <c r="C91" s="275" t="s">
        <v>834</v>
      </c>
      <c r="D91" s="232" t="s">
        <v>257</v>
      </c>
    </row>
    <row r="92" spans="1:4" ht="51" outlineLevel="3" x14ac:dyDescent="0.2">
      <c r="A92" s="196" t="s">
        <v>868</v>
      </c>
      <c r="B92" s="197" t="s">
        <v>261</v>
      </c>
      <c r="C92" s="275" t="s">
        <v>868</v>
      </c>
      <c r="D92" s="232" t="s">
        <v>261</v>
      </c>
    </row>
    <row r="93" spans="1:4" ht="76.5" outlineLevel="3" x14ac:dyDescent="0.2">
      <c r="A93" s="198" t="s">
        <v>594</v>
      </c>
      <c r="B93" s="197" t="s">
        <v>260</v>
      </c>
      <c r="C93" s="276" t="s">
        <v>594</v>
      </c>
      <c r="D93" s="232" t="s">
        <v>260</v>
      </c>
    </row>
    <row r="94" spans="1:4" ht="38.25" outlineLevel="3" x14ac:dyDescent="0.2">
      <c r="A94" s="196" t="s">
        <v>869</v>
      </c>
      <c r="B94" s="197" t="s">
        <v>259</v>
      </c>
      <c r="C94" s="233"/>
      <c r="D94" s="232"/>
    </row>
    <row r="95" spans="1:4" ht="25.5" outlineLevel="3" x14ac:dyDescent="0.2">
      <c r="A95" s="196" t="s">
        <v>836</v>
      </c>
      <c r="B95" s="197" t="s">
        <v>258</v>
      </c>
      <c r="C95" s="233" t="s">
        <v>836</v>
      </c>
      <c r="D95" s="232" t="s">
        <v>258</v>
      </c>
    </row>
    <row r="96" spans="1:4" ht="25.5" outlineLevel="2" x14ac:dyDescent="0.2">
      <c r="A96" s="194" t="s">
        <v>870</v>
      </c>
      <c r="B96" s="195" t="s">
        <v>592</v>
      </c>
      <c r="C96" s="229" t="s">
        <v>870</v>
      </c>
      <c r="D96" s="230" t="s">
        <v>592</v>
      </c>
    </row>
    <row r="97" spans="1:4" ht="25.5" outlineLevel="3" x14ac:dyDescent="0.2">
      <c r="A97" s="196" t="s">
        <v>256</v>
      </c>
      <c r="B97" s="197" t="s">
        <v>268</v>
      </c>
      <c r="C97" s="233" t="s">
        <v>256</v>
      </c>
      <c r="D97" s="232" t="s">
        <v>268</v>
      </c>
    </row>
    <row r="98" spans="1:4" ht="51" outlineLevel="3" x14ac:dyDescent="0.2">
      <c r="A98" s="196" t="s">
        <v>868</v>
      </c>
      <c r="B98" s="197" t="s">
        <v>269</v>
      </c>
      <c r="C98" s="233" t="s">
        <v>868</v>
      </c>
      <c r="D98" s="232" t="s">
        <v>269</v>
      </c>
    </row>
    <row r="99" spans="1:4" ht="25.5" outlineLevel="2" x14ac:dyDescent="0.2">
      <c r="A99" s="194" t="s">
        <v>871</v>
      </c>
      <c r="B99" s="195" t="s">
        <v>593</v>
      </c>
      <c r="C99" s="229" t="s">
        <v>871</v>
      </c>
      <c r="D99" s="230" t="s">
        <v>593</v>
      </c>
    </row>
    <row r="100" spans="1:4" outlineLevel="3" x14ac:dyDescent="0.2">
      <c r="A100" s="196" t="s">
        <v>266</v>
      </c>
      <c r="B100" s="197" t="s">
        <v>263</v>
      </c>
      <c r="C100" s="233"/>
      <c r="D100" s="232"/>
    </row>
    <row r="101" spans="1:4" ht="76.5" outlineLevel="3" x14ac:dyDescent="0.2">
      <c r="A101" s="198" t="s">
        <v>803</v>
      </c>
      <c r="B101" s="197" t="s">
        <v>264</v>
      </c>
      <c r="C101" s="231"/>
      <c r="D101" s="232"/>
    </row>
    <row r="102" spans="1:4" outlineLevel="3" x14ac:dyDescent="0.2">
      <c r="A102" s="196" t="s">
        <v>236</v>
      </c>
      <c r="B102" s="197" t="s">
        <v>262</v>
      </c>
      <c r="C102" s="233" t="s">
        <v>236</v>
      </c>
      <c r="D102" s="232" t="s">
        <v>262</v>
      </c>
    </row>
    <row r="103" spans="1:4" ht="63.75" outlineLevel="3" x14ac:dyDescent="0.2">
      <c r="A103" s="198" t="s">
        <v>804</v>
      </c>
      <c r="B103" s="197" t="s">
        <v>265</v>
      </c>
      <c r="C103" s="231"/>
      <c r="D103" s="232"/>
    </row>
    <row r="104" spans="1:4" ht="51" outlineLevel="2" x14ac:dyDescent="0.2">
      <c r="A104" s="194" t="s">
        <v>872</v>
      </c>
      <c r="B104" s="195" t="s">
        <v>595</v>
      </c>
      <c r="C104" s="229" t="s">
        <v>872</v>
      </c>
      <c r="D104" s="230" t="s">
        <v>595</v>
      </c>
    </row>
    <row r="105" spans="1:4" ht="25.5" outlineLevel="3" x14ac:dyDescent="0.2">
      <c r="A105" s="196" t="s">
        <v>596</v>
      </c>
      <c r="B105" s="197" t="s">
        <v>873</v>
      </c>
      <c r="C105" s="233" t="s">
        <v>596</v>
      </c>
      <c r="D105" s="232" t="s">
        <v>873</v>
      </c>
    </row>
    <row r="106" spans="1:4" ht="25.5" outlineLevel="3" x14ac:dyDescent="0.2">
      <c r="A106" s="196" t="s">
        <v>244</v>
      </c>
      <c r="B106" s="197" t="s">
        <v>874</v>
      </c>
      <c r="C106" s="233" t="s">
        <v>244</v>
      </c>
      <c r="D106" s="232" t="s">
        <v>874</v>
      </c>
    </row>
    <row r="107" spans="1:4" outlineLevel="3" x14ac:dyDescent="0.2">
      <c r="A107" s="196" t="s">
        <v>236</v>
      </c>
      <c r="B107" s="197" t="s">
        <v>875</v>
      </c>
      <c r="C107" s="233" t="s">
        <v>236</v>
      </c>
      <c r="D107" s="232" t="s">
        <v>875</v>
      </c>
    </row>
    <row r="108" spans="1:4" ht="25.5" outlineLevel="2" x14ac:dyDescent="0.2">
      <c r="A108" s="194" t="s">
        <v>816</v>
      </c>
      <c r="B108" s="195" t="s">
        <v>876</v>
      </c>
      <c r="C108" s="229" t="s">
        <v>1131</v>
      </c>
      <c r="D108" s="195" t="s">
        <v>876</v>
      </c>
    </row>
    <row r="109" spans="1:4" ht="38.25" outlineLevel="3" x14ac:dyDescent="0.2">
      <c r="A109" s="196" t="s">
        <v>834</v>
      </c>
      <c r="B109" s="197" t="s">
        <v>877</v>
      </c>
      <c r="C109" s="233" t="s">
        <v>1116</v>
      </c>
      <c r="D109" s="232" t="s">
        <v>1117</v>
      </c>
    </row>
    <row r="110" spans="1:4" ht="25.5" outlineLevel="3" x14ac:dyDescent="0.2">
      <c r="A110" s="196" t="s">
        <v>836</v>
      </c>
      <c r="B110" s="197" t="s">
        <v>878</v>
      </c>
      <c r="C110" s="196"/>
      <c r="D110" s="197"/>
    </row>
    <row r="111" spans="1:4" ht="25.5" outlineLevel="1" x14ac:dyDescent="0.2">
      <c r="A111" s="194" t="s">
        <v>201</v>
      </c>
      <c r="B111" s="195" t="s">
        <v>202</v>
      </c>
      <c r="C111" s="194" t="s">
        <v>201</v>
      </c>
      <c r="D111" s="195" t="s">
        <v>202</v>
      </c>
    </row>
    <row r="112" spans="1:4" ht="25.5" outlineLevel="2" x14ac:dyDescent="0.2">
      <c r="A112" s="194" t="s">
        <v>879</v>
      </c>
      <c r="B112" s="195" t="s">
        <v>270</v>
      </c>
      <c r="C112" s="194" t="s">
        <v>879</v>
      </c>
      <c r="D112" s="195" t="s">
        <v>270</v>
      </c>
    </row>
    <row r="113" spans="1:4" ht="25.5" outlineLevel="3" x14ac:dyDescent="0.2">
      <c r="A113" s="196" t="s">
        <v>94</v>
      </c>
      <c r="B113" s="197" t="s">
        <v>732</v>
      </c>
      <c r="C113" s="196" t="s">
        <v>94</v>
      </c>
      <c r="D113" s="197" t="s">
        <v>732</v>
      </c>
    </row>
    <row r="114" spans="1:4" outlineLevel="3" x14ac:dyDescent="0.2">
      <c r="A114" s="196" t="s">
        <v>121</v>
      </c>
      <c r="B114" s="197" t="s">
        <v>468</v>
      </c>
      <c r="C114" s="196" t="s">
        <v>121</v>
      </c>
      <c r="D114" s="197" t="s">
        <v>468</v>
      </c>
    </row>
    <row r="115" spans="1:4" ht="25.5" outlineLevel="2" x14ac:dyDescent="0.2">
      <c r="A115" s="194" t="s">
        <v>771</v>
      </c>
      <c r="B115" s="195" t="s">
        <v>208</v>
      </c>
      <c r="C115" s="194" t="s">
        <v>771</v>
      </c>
      <c r="D115" s="195" t="s">
        <v>208</v>
      </c>
    </row>
    <row r="116" spans="1:4" ht="89.25" outlineLevel="3" x14ac:dyDescent="0.2">
      <c r="A116" s="198" t="s">
        <v>272</v>
      </c>
      <c r="B116" s="197" t="s">
        <v>271</v>
      </c>
      <c r="C116" s="198" t="s">
        <v>272</v>
      </c>
      <c r="D116" s="197" t="s">
        <v>271</v>
      </c>
    </row>
    <row r="117" spans="1:4" ht="25.5" x14ac:dyDescent="0.2">
      <c r="A117" s="202" t="s">
        <v>213</v>
      </c>
      <c r="B117" s="203" t="s">
        <v>16</v>
      </c>
      <c r="C117" s="227" t="s">
        <v>213</v>
      </c>
      <c r="D117" s="228" t="s">
        <v>16</v>
      </c>
    </row>
    <row r="118" spans="1:4" ht="38.25" outlineLevel="1" x14ac:dyDescent="0.2">
      <c r="A118" s="194" t="s">
        <v>126</v>
      </c>
      <c r="B118" s="195" t="s">
        <v>17</v>
      </c>
      <c r="C118" s="229" t="s">
        <v>126</v>
      </c>
      <c r="D118" s="230" t="s">
        <v>17</v>
      </c>
    </row>
    <row r="119" spans="1:4" ht="51" outlineLevel="2" x14ac:dyDescent="0.2">
      <c r="A119" s="194" t="s">
        <v>774</v>
      </c>
      <c r="B119" s="195" t="s">
        <v>597</v>
      </c>
      <c r="C119" s="229" t="s">
        <v>774</v>
      </c>
      <c r="D119" s="230" t="s">
        <v>597</v>
      </c>
    </row>
    <row r="120" spans="1:4" outlineLevel="3" x14ac:dyDescent="0.2">
      <c r="A120" s="196" t="s">
        <v>236</v>
      </c>
      <c r="B120" s="197" t="s">
        <v>598</v>
      </c>
      <c r="C120" s="233" t="s">
        <v>236</v>
      </c>
      <c r="D120" s="232" t="s">
        <v>598</v>
      </c>
    </row>
    <row r="121" spans="1:4" ht="25.5" outlineLevel="2" x14ac:dyDescent="0.2">
      <c r="A121" s="194" t="s">
        <v>775</v>
      </c>
      <c r="B121" s="195" t="s">
        <v>599</v>
      </c>
      <c r="C121" s="229" t="s">
        <v>775</v>
      </c>
      <c r="D121" s="230" t="s">
        <v>599</v>
      </c>
    </row>
    <row r="122" spans="1:4" outlineLevel="3" x14ac:dyDescent="0.2">
      <c r="A122" s="196" t="s">
        <v>266</v>
      </c>
      <c r="B122" s="197" t="s">
        <v>600</v>
      </c>
      <c r="C122" s="233" t="s">
        <v>266</v>
      </c>
      <c r="D122" s="232" t="s">
        <v>600</v>
      </c>
    </row>
    <row r="123" spans="1:4" ht="76.5" outlineLevel="3" x14ac:dyDescent="0.2">
      <c r="A123" s="198" t="s">
        <v>803</v>
      </c>
      <c r="B123" s="197" t="s">
        <v>601</v>
      </c>
      <c r="C123" s="231" t="s">
        <v>803</v>
      </c>
      <c r="D123" s="232" t="s">
        <v>601</v>
      </c>
    </row>
    <row r="124" spans="1:4" ht="63.75" outlineLevel="3" x14ac:dyDescent="0.2">
      <c r="A124" s="198" t="s">
        <v>804</v>
      </c>
      <c r="B124" s="197" t="s">
        <v>602</v>
      </c>
      <c r="C124" s="231" t="s">
        <v>804</v>
      </c>
      <c r="D124" s="232" t="s">
        <v>602</v>
      </c>
    </row>
    <row r="125" spans="1:4" ht="25.5" outlineLevel="2" x14ac:dyDescent="0.2">
      <c r="A125" s="194" t="s">
        <v>776</v>
      </c>
      <c r="B125" s="195" t="s">
        <v>603</v>
      </c>
      <c r="C125" s="229" t="s">
        <v>776</v>
      </c>
      <c r="D125" s="230" t="s">
        <v>603</v>
      </c>
    </row>
    <row r="126" spans="1:4" ht="25.5" outlineLevel="3" x14ac:dyDescent="0.2">
      <c r="A126" s="196" t="s">
        <v>256</v>
      </c>
      <c r="B126" s="197" t="s">
        <v>604</v>
      </c>
      <c r="C126" s="233" t="s">
        <v>256</v>
      </c>
      <c r="D126" s="232" t="s">
        <v>604</v>
      </c>
    </row>
    <row r="127" spans="1:4" ht="76.5" outlineLevel="3" x14ac:dyDescent="0.2">
      <c r="A127" s="198" t="s">
        <v>806</v>
      </c>
      <c r="B127" s="197" t="s">
        <v>605</v>
      </c>
      <c r="C127" s="231" t="s">
        <v>1132</v>
      </c>
      <c r="D127" s="232" t="s">
        <v>605</v>
      </c>
    </row>
    <row r="128" spans="1:4" ht="25.5" outlineLevel="3" x14ac:dyDescent="0.2">
      <c r="A128" s="196" t="s">
        <v>478</v>
      </c>
      <c r="B128" s="197" t="s">
        <v>777</v>
      </c>
      <c r="C128" s="274"/>
      <c r="D128" s="232"/>
    </row>
    <row r="129" spans="1:4" ht="76.5" outlineLevel="3" x14ac:dyDescent="0.2">
      <c r="A129" s="198" t="s">
        <v>880</v>
      </c>
      <c r="B129" s="197" t="s">
        <v>606</v>
      </c>
      <c r="C129" s="231" t="s">
        <v>1133</v>
      </c>
      <c r="D129" s="232" t="s">
        <v>606</v>
      </c>
    </row>
    <row r="130" spans="1:4" ht="25.5" outlineLevel="1" x14ac:dyDescent="0.2">
      <c r="A130" s="194" t="s">
        <v>550</v>
      </c>
      <c r="B130" s="195" t="s">
        <v>553</v>
      </c>
      <c r="C130" s="229" t="s">
        <v>550</v>
      </c>
      <c r="D130" s="230" t="s">
        <v>553</v>
      </c>
    </row>
    <row r="131" spans="1:4" ht="38.25" outlineLevel="2" x14ac:dyDescent="0.2">
      <c r="A131" s="194" t="s">
        <v>881</v>
      </c>
      <c r="B131" s="195" t="s">
        <v>607</v>
      </c>
      <c r="C131" s="229" t="s">
        <v>881</v>
      </c>
      <c r="D131" s="230" t="s">
        <v>607</v>
      </c>
    </row>
    <row r="132" spans="1:4" ht="51" outlineLevel="3" x14ac:dyDescent="0.2">
      <c r="A132" s="196" t="s">
        <v>868</v>
      </c>
      <c r="B132" s="197" t="s">
        <v>882</v>
      </c>
      <c r="C132" s="233" t="s">
        <v>868</v>
      </c>
      <c r="D132" s="232" t="s">
        <v>882</v>
      </c>
    </row>
    <row r="133" spans="1:4" outlineLevel="3" x14ac:dyDescent="0.2">
      <c r="A133" s="196" t="s">
        <v>236</v>
      </c>
      <c r="B133" s="197" t="s">
        <v>883</v>
      </c>
      <c r="C133" s="233" t="s">
        <v>236</v>
      </c>
      <c r="D133" s="232" t="s">
        <v>883</v>
      </c>
    </row>
    <row r="134" spans="1:4" ht="25.5" outlineLevel="2" x14ac:dyDescent="0.2">
      <c r="A134" s="194" t="s">
        <v>778</v>
      </c>
      <c r="B134" s="195" t="s">
        <v>608</v>
      </c>
      <c r="C134" s="229" t="s">
        <v>778</v>
      </c>
      <c r="D134" s="230" t="s">
        <v>608</v>
      </c>
    </row>
    <row r="135" spans="1:4" ht="25.5" outlineLevel="3" x14ac:dyDescent="0.2">
      <c r="A135" s="196" t="s">
        <v>244</v>
      </c>
      <c r="B135" s="197" t="s">
        <v>609</v>
      </c>
      <c r="C135" s="233" t="s">
        <v>244</v>
      </c>
      <c r="D135" s="232" t="s">
        <v>609</v>
      </c>
    </row>
    <row r="136" spans="1:4" ht="25.5" outlineLevel="3" x14ac:dyDescent="0.2">
      <c r="A136" s="196"/>
      <c r="B136" s="197"/>
      <c r="C136" s="272" t="s">
        <v>1113</v>
      </c>
      <c r="D136" s="273" t="s">
        <v>1060</v>
      </c>
    </row>
    <row r="137" spans="1:4" ht="25.5" outlineLevel="3" x14ac:dyDescent="0.2">
      <c r="A137" s="196"/>
      <c r="B137" s="197"/>
      <c r="C137" s="272" t="s">
        <v>1114</v>
      </c>
      <c r="D137" s="273" t="s">
        <v>1115</v>
      </c>
    </row>
    <row r="138" spans="1:4" ht="22.9" customHeight="1" outlineLevel="3" x14ac:dyDescent="0.2">
      <c r="A138" s="196" t="s">
        <v>236</v>
      </c>
      <c r="B138" s="197" t="s">
        <v>610</v>
      </c>
      <c r="C138" s="233" t="s">
        <v>236</v>
      </c>
      <c r="D138" s="232" t="s">
        <v>610</v>
      </c>
    </row>
    <row r="139" spans="1:4" ht="25.5" outlineLevel="1" x14ac:dyDescent="0.2">
      <c r="A139" s="194" t="s">
        <v>556</v>
      </c>
      <c r="B139" s="195" t="s">
        <v>18</v>
      </c>
      <c r="C139" s="229" t="s">
        <v>556</v>
      </c>
      <c r="D139" s="230" t="s">
        <v>18</v>
      </c>
    </row>
    <row r="140" spans="1:4" ht="25.5" outlineLevel="2" x14ac:dyDescent="0.2">
      <c r="A140" s="194" t="s">
        <v>24</v>
      </c>
      <c r="B140" s="195" t="s">
        <v>779</v>
      </c>
      <c r="C140" s="229" t="s">
        <v>24</v>
      </c>
      <c r="D140" s="230" t="s">
        <v>779</v>
      </c>
    </row>
    <row r="141" spans="1:4" ht="25.5" outlineLevel="3" x14ac:dyDescent="0.2">
      <c r="A141" s="196" t="s">
        <v>94</v>
      </c>
      <c r="B141" s="197" t="s">
        <v>780</v>
      </c>
      <c r="C141" s="233" t="s">
        <v>94</v>
      </c>
      <c r="D141" s="232" t="s">
        <v>780</v>
      </c>
    </row>
    <row r="142" spans="1:4" ht="18.600000000000001" customHeight="1" outlineLevel="3" x14ac:dyDescent="0.2">
      <c r="A142" s="196" t="s">
        <v>121</v>
      </c>
      <c r="B142" s="197" t="s">
        <v>781</v>
      </c>
      <c r="C142" s="233" t="s">
        <v>121</v>
      </c>
      <c r="D142" s="232" t="s">
        <v>781</v>
      </c>
    </row>
    <row r="143" spans="1:4" ht="25.5" x14ac:dyDescent="0.2">
      <c r="A143" s="202" t="s">
        <v>733</v>
      </c>
      <c r="B143" s="203" t="s">
        <v>611</v>
      </c>
      <c r="C143" s="202" t="s">
        <v>733</v>
      </c>
      <c r="D143" s="203" t="s">
        <v>611</v>
      </c>
    </row>
    <row r="144" spans="1:4" ht="25.5" outlineLevel="1" x14ac:dyDescent="0.2">
      <c r="A144" s="194" t="s">
        <v>884</v>
      </c>
      <c r="B144" s="195" t="s">
        <v>612</v>
      </c>
      <c r="C144" s="194" t="s">
        <v>884</v>
      </c>
      <c r="D144" s="195" t="s">
        <v>612</v>
      </c>
    </row>
    <row r="145" spans="1:4" ht="25.5" outlineLevel="2" x14ac:dyDescent="0.2">
      <c r="A145" s="194" t="s">
        <v>21</v>
      </c>
      <c r="B145" s="195" t="s">
        <v>613</v>
      </c>
      <c r="C145" s="194" t="s">
        <v>21</v>
      </c>
      <c r="D145" s="195" t="s">
        <v>613</v>
      </c>
    </row>
    <row r="146" spans="1:4" ht="25.5" outlineLevel="3" x14ac:dyDescent="0.2">
      <c r="A146" s="196" t="s">
        <v>430</v>
      </c>
      <c r="B146" s="197" t="s">
        <v>614</v>
      </c>
      <c r="C146" s="196" t="s">
        <v>430</v>
      </c>
      <c r="D146" s="197" t="s">
        <v>614</v>
      </c>
    </row>
    <row r="147" spans="1:4" ht="25.5" outlineLevel="3" x14ac:dyDescent="0.2">
      <c r="A147" s="196" t="s">
        <v>886</v>
      </c>
      <c r="B147" s="197" t="s">
        <v>885</v>
      </c>
      <c r="C147" s="196" t="s">
        <v>886</v>
      </c>
      <c r="D147" s="197" t="s">
        <v>885</v>
      </c>
    </row>
    <row r="148" spans="1:4" outlineLevel="3" x14ac:dyDescent="0.2">
      <c r="A148" s="196" t="s">
        <v>888</v>
      </c>
      <c r="B148" s="197" t="s">
        <v>887</v>
      </c>
      <c r="C148" s="196" t="s">
        <v>888</v>
      </c>
      <c r="D148" s="197" t="s">
        <v>887</v>
      </c>
    </row>
    <row r="149" spans="1:4" ht="51" outlineLevel="2" x14ac:dyDescent="0.2">
      <c r="A149" s="194" t="s">
        <v>889</v>
      </c>
      <c r="B149" s="195" t="s">
        <v>615</v>
      </c>
      <c r="C149" s="194" t="s">
        <v>889</v>
      </c>
      <c r="D149" s="195" t="s">
        <v>615</v>
      </c>
    </row>
    <row r="150" spans="1:4" ht="25.5" outlineLevel="3" x14ac:dyDescent="0.2">
      <c r="A150" s="196" t="s">
        <v>244</v>
      </c>
      <c r="B150" s="197" t="s">
        <v>890</v>
      </c>
      <c r="C150" s="196" t="s">
        <v>244</v>
      </c>
      <c r="D150" s="197" t="s">
        <v>890</v>
      </c>
    </row>
    <row r="151" spans="1:4" ht="38.25" outlineLevel="3" x14ac:dyDescent="0.2">
      <c r="A151" s="196" t="s">
        <v>891</v>
      </c>
      <c r="B151" s="197" t="s">
        <v>817</v>
      </c>
      <c r="C151" s="196" t="s">
        <v>891</v>
      </c>
      <c r="D151" s="197" t="s">
        <v>817</v>
      </c>
    </row>
    <row r="152" spans="1:4" ht="25.5" outlineLevel="3" x14ac:dyDescent="0.2">
      <c r="A152" s="196" t="s">
        <v>892</v>
      </c>
      <c r="B152" s="197" t="s">
        <v>818</v>
      </c>
      <c r="C152" s="196" t="s">
        <v>892</v>
      </c>
      <c r="D152" s="197" t="s">
        <v>818</v>
      </c>
    </row>
    <row r="153" spans="1:4" ht="76.5" outlineLevel="2" x14ac:dyDescent="0.2">
      <c r="A153" s="218" t="s">
        <v>893</v>
      </c>
      <c r="B153" s="193" t="s">
        <v>894</v>
      </c>
      <c r="C153" s="218" t="s">
        <v>893</v>
      </c>
      <c r="D153" s="193" t="s">
        <v>894</v>
      </c>
    </row>
    <row r="154" spans="1:4" outlineLevel="3" x14ac:dyDescent="0.2">
      <c r="A154" s="206" t="s">
        <v>236</v>
      </c>
      <c r="B154" s="207" t="s">
        <v>895</v>
      </c>
      <c r="C154" s="206" t="s">
        <v>236</v>
      </c>
      <c r="D154" s="207" t="s">
        <v>895</v>
      </c>
    </row>
    <row r="155" spans="1:4" ht="73.150000000000006" customHeight="1" outlineLevel="3" x14ac:dyDescent="0.2">
      <c r="A155" s="288"/>
      <c r="B155" s="288"/>
      <c r="C155" s="219" t="s">
        <v>1122</v>
      </c>
      <c r="D155" s="214" t="s">
        <v>1062</v>
      </c>
    </row>
    <row r="156" spans="1:4" ht="73.150000000000006" customHeight="1" outlineLevel="3" x14ac:dyDescent="0.2">
      <c r="A156" s="288"/>
      <c r="B156" s="288"/>
      <c r="C156" s="219" t="s">
        <v>1064</v>
      </c>
      <c r="D156" s="214" t="s">
        <v>1063</v>
      </c>
    </row>
    <row r="157" spans="1:4" ht="25.5" outlineLevel="1" x14ac:dyDescent="0.2">
      <c r="A157" s="194" t="s">
        <v>896</v>
      </c>
      <c r="B157" s="195" t="s">
        <v>616</v>
      </c>
      <c r="C157" s="194" t="s">
        <v>896</v>
      </c>
      <c r="D157" s="195" t="s">
        <v>616</v>
      </c>
    </row>
    <row r="158" spans="1:4" ht="38.25" outlineLevel="2" x14ac:dyDescent="0.2">
      <c r="A158" s="194" t="s">
        <v>431</v>
      </c>
      <c r="B158" s="195" t="s">
        <v>617</v>
      </c>
      <c r="C158" s="194" t="s">
        <v>431</v>
      </c>
      <c r="D158" s="195" t="s">
        <v>617</v>
      </c>
    </row>
    <row r="159" spans="1:4" ht="63.75" outlineLevel="3" x14ac:dyDescent="0.2">
      <c r="A159" s="198" t="s">
        <v>897</v>
      </c>
      <c r="B159" s="197" t="s">
        <v>819</v>
      </c>
      <c r="C159" s="198" t="s">
        <v>897</v>
      </c>
      <c r="D159" s="197" t="s">
        <v>819</v>
      </c>
    </row>
    <row r="160" spans="1:4" ht="63.75" outlineLevel="3" x14ac:dyDescent="0.2">
      <c r="A160" s="196" t="s">
        <v>898</v>
      </c>
      <c r="B160" s="197" t="s">
        <v>820</v>
      </c>
      <c r="C160" s="196" t="s">
        <v>898</v>
      </c>
      <c r="D160" s="197" t="s">
        <v>820</v>
      </c>
    </row>
    <row r="161" spans="1:4" ht="25.5" outlineLevel="2" x14ac:dyDescent="0.2">
      <c r="A161" s="194" t="s">
        <v>520</v>
      </c>
      <c r="B161" s="195" t="s">
        <v>618</v>
      </c>
      <c r="C161" s="194" t="s">
        <v>520</v>
      </c>
      <c r="D161" s="195" t="s">
        <v>618</v>
      </c>
    </row>
    <row r="162" spans="1:4" ht="38.25" outlineLevel="3" x14ac:dyDescent="0.2">
      <c r="A162" s="196" t="s">
        <v>619</v>
      </c>
      <c r="B162" s="197" t="s">
        <v>620</v>
      </c>
      <c r="C162" s="196" t="s">
        <v>619</v>
      </c>
      <c r="D162" s="197" t="s">
        <v>620</v>
      </c>
    </row>
    <row r="163" spans="1:4" ht="38.25" outlineLevel="3" x14ac:dyDescent="0.2">
      <c r="A163" s="196" t="s">
        <v>621</v>
      </c>
      <c r="B163" s="197" t="s">
        <v>622</v>
      </c>
      <c r="C163" s="196" t="s">
        <v>621</v>
      </c>
      <c r="D163" s="197" t="s">
        <v>622</v>
      </c>
    </row>
    <row r="164" spans="1:4" ht="51" outlineLevel="2" x14ac:dyDescent="0.2">
      <c r="A164" s="194" t="s">
        <v>899</v>
      </c>
      <c r="B164" s="195" t="s">
        <v>900</v>
      </c>
      <c r="C164" s="194" t="s">
        <v>899</v>
      </c>
      <c r="D164" s="195" t="s">
        <v>900</v>
      </c>
    </row>
    <row r="165" spans="1:4" outlineLevel="3" x14ac:dyDescent="0.2">
      <c r="A165" s="196" t="s">
        <v>236</v>
      </c>
      <c r="B165" s="197" t="s">
        <v>901</v>
      </c>
      <c r="C165" s="196" t="s">
        <v>236</v>
      </c>
      <c r="D165" s="197" t="s">
        <v>901</v>
      </c>
    </row>
    <row r="166" spans="1:4" ht="38.25" outlineLevel="2" x14ac:dyDescent="0.2">
      <c r="A166" s="194" t="s">
        <v>902</v>
      </c>
      <c r="B166" s="195" t="s">
        <v>903</v>
      </c>
      <c r="C166" s="229" t="s">
        <v>1127</v>
      </c>
      <c r="D166" s="195" t="s">
        <v>903</v>
      </c>
    </row>
    <row r="167" spans="1:4" ht="63.75" outlineLevel="3" x14ac:dyDescent="0.2">
      <c r="A167" s="198" t="s">
        <v>897</v>
      </c>
      <c r="B167" s="197" t="s">
        <v>904</v>
      </c>
      <c r="C167" s="198"/>
      <c r="D167" s="197"/>
    </row>
    <row r="168" spans="1:4" ht="63.75" outlineLevel="3" x14ac:dyDescent="0.2">
      <c r="A168" s="196" t="s">
        <v>898</v>
      </c>
      <c r="B168" s="197" t="s">
        <v>905</v>
      </c>
      <c r="C168" s="196"/>
      <c r="D168" s="197"/>
    </row>
    <row r="169" spans="1:4" ht="63.75" outlineLevel="3" x14ac:dyDescent="0.2">
      <c r="A169" s="196"/>
      <c r="B169" s="197"/>
      <c r="C169" s="233" t="s">
        <v>1082</v>
      </c>
      <c r="D169" s="232" t="s">
        <v>1071</v>
      </c>
    </row>
    <row r="170" spans="1:4" ht="40.9" customHeight="1" outlineLevel="3" x14ac:dyDescent="0.2">
      <c r="A170" s="196"/>
      <c r="B170" s="197"/>
      <c r="C170" s="233" t="s">
        <v>1069</v>
      </c>
      <c r="D170" s="232" t="s">
        <v>1072</v>
      </c>
    </row>
    <row r="171" spans="1:4" ht="38.25" outlineLevel="3" x14ac:dyDescent="0.2">
      <c r="A171" s="196"/>
      <c r="B171" s="197"/>
      <c r="C171" s="233" t="s">
        <v>1070</v>
      </c>
      <c r="D171" s="232" t="s">
        <v>1073</v>
      </c>
    </row>
    <row r="172" spans="1:4" ht="51" outlineLevel="3" x14ac:dyDescent="0.2">
      <c r="A172" s="196"/>
      <c r="B172" s="197"/>
      <c r="C172" s="253" t="s">
        <v>1036</v>
      </c>
      <c r="D172" s="254" t="s">
        <v>1038</v>
      </c>
    </row>
    <row r="173" spans="1:4" ht="63.75" outlineLevel="3" x14ac:dyDescent="0.2">
      <c r="A173" s="255"/>
      <c r="B173" s="256"/>
      <c r="C173" s="257" t="s">
        <v>1037</v>
      </c>
      <c r="D173" s="258" t="s">
        <v>1039</v>
      </c>
    </row>
    <row r="174" spans="1:4" ht="38.25" outlineLevel="1" x14ac:dyDescent="0.2">
      <c r="A174" s="226" t="s">
        <v>906</v>
      </c>
      <c r="B174" s="193" t="s">
        <v>623</v>
      </c>
      <c r="C174" s="220" t="s">
        <v>906</v>
      </c>
      <c r="D174" s="213" t="s">
        <v>623</v>
      </c>
    </row>
    <row r="175" spans="1:4" ht="51" outlineLevel="2" x14ac:dyDescent="0.2">
      <c r="A175" s="226" t="s">
        <v>433</v>
      </c>
      <c r="B175" s="193" t="s">
        <v>624</v>
      </c>
      <c r="C175" s="220" t="s">
        <v>433</v>
      </c>
      <c r="D175" s="213" t="s">
        <v>624</v>
      </c>
    </row>
    <row r="176" spans="1:4" ht="51" outlineLevel="3" x14ac:dyDescent="0.2">
      <c r="A176" s="196" t="s">
        <v>435</v>
      </c>
      <c r="B176" s="197" t="s">
        <v>625</v>
      </c>
      <c r="C176" s="274" t="s">
        <v>435</v>
      </c>
      <c r="D176" s="283" t="s">
        <v>625</v>
      </c>
    </row>
    <row r="177" spans="1:4" ht="25.5" outlineLevel="2" x14ac:dyDescent="0.2">
      <c r="A177" s="226" t="s">
        <v>29</v>
      </c>
      <c r="B177" s="193" t="s">
        <v>821</v>
      </c>
      <c r="C177" s="226" t="s">
        <v>29</v>
      </c>
      <c r="D177" s="259" t="s">
        <v>821</v>
      </c>
    </row>
    <row r="178" spans="1:4" ht="51" outlineLevel="3" x14ac:dyDescent="0.2">
      <c r="A178" s="196" t="s">
        <v>810</v>
      </c>
      <c r="B178" s="197" t="s">
        <v>823</v>
      </c>
      <c r="C178" s="233" t="s">
        <v>810</v>
      </c>
      <c r="D178" s="283" t="s">
        <v>823</v>
      </c>
    </row>
    <row r="179" spans="1:4" ht="63.75" outlineLevel="3" x14ac:dyDescent="0.2">
      <c r="A179" s="196" t="s">
        <v>464</v>
      </c>
      <c r="B179" s="197" t="s">
        <v>907</v>
      </c>
      <c r="C179" s="233" t="s">
        <v>464</v>
      </c>
      <c r="D179" s="283" t="s">
        <v>907</v>
      </c>
    </row>
    <row r="180" spans="1:4" ht="51" outlineLevel="3" x14ac:dyDescent="0.2">
      <c r="A180" s="196" t="s">
        <v>432</v>
      </c>
      <c r="B180" s="197" t="s">
        <v>822</v>
      </c>
      <c r="C180" s="196" t="s">
        <v>432</v>
      </c>
      <c r="D180" s="223" t="s">
        <v>822</v>
      </c>
    </row>
    <row r="181" spans="1:4" ht="25.5" outlineLevel="1" x14ac:dyDescent="0.2">
      <c r="A181" s="226" t="s">
        <v>125</v>
      </c>
      <c r="B181" s="193" t="s">
        <v>908</v>
      </c>
      <c r="C181" s="226" t="s">
        <v>125</v>
      </c>
      <c r="D181" s="193" t="s">
        <v>908</v>
      </c>
    </row>
    <row r="182" spans="1:4" ht="25.5" outlineLevel="2" x14ac:dyDescent="0.2">
      <c r="A182" s="226" t="s">
        <v>24</v>
      </c>
      <c r="B182" s="193" t="s">
        <v>909</v>
      </c>
      <c r="C182" s="226" t="s">
        <v>24</v>
      </c>
      <c r="D182" s="193" t="s">
        <v>909</v>
      </c>
    </row>
    <row r="183" spans="1:4" ht="25.5" outlineLevel="3" x14ac:dyDescent="0.2">
      <c r="A183" s="196" t="s">
        <v>256</v>
      </c>
      <c r="B183" s="197" t="s">
        <v>824</v>
      </c>
      <c r="C183" s="196" t="s">
        <v>256</v>
      </c>
      <c r="D183" s="197" t="s">
        <v>824</v>
      </c>
    </row>
    <row r="184" spans="1:4" ht="25.5" outlineLevel="3" x14ac:dyDescent="0.2">
      <c r="A184" s="196" t="s">
        <v>94</v>
      </c>
      <c r="B184" s="197" t="s">
        <v>825</v>
      </c>
      <c r="C184" s="196" t="s">
        <v>94</v>
      </c>
      <c r="D184" s="197" t="s">
        <v>825</v>
      </c>
    </row>
    <row r="185" spans="1:4" outlineLevel="3" x14ac:dyDescent="0.2">
      <c r="A185" s="196" t="s">
        <v>121</v>
      </c>
      <c r="B185" s="197" t="s">
        <v>826</v>
      </c>
      <c r="C185" s="196" t="s">
        <v>121</v>
      </c>
      <c r="D185" s="197" t="s">
        <v>826</v>
      </c>
    </row>
    <row r="186" spans="1:4" ht="38.25" x14ac:dyDescent="0.2">
      <c r="A186" s="252" t="s">
        <v>731</v>
      </c>
      <c r="B186" s="210" t="s">
        <v>626</v>
      </c>
      <c r="C186" s="252" t="s">
        <v>731</v>
      </c>
      <c r="D186" s="210" t="s">
        <v>626</v>
      </c>
    </row>
    <row r="187" spans="1:4" ht="25.5" outlineLevel="1" x14ac:dyDescent="0.2">
      <c r="A187" s="226" t="s">
        <v>627</v>
      </c>
      <c r="B187" s="193" t="s">
        <v>628</v>
      </c>
      <c r="C187" s="226" t="s">
        <v>627</v>
      </c>
      <c r="D187" s="193" t="s">
        <v>628</v>
      </c>
    </row>
    <row r="188" spans="1:4" ht="38.25" outlineLevel="2" x14ac:dyDescent="0.2">
      <c r="A188" s="226" t="s">
        <v>273</v>
      </c>
      <c r="B188" s="193" t="s">
        <v>629</v>
      </c>
      <c r="C188" s="226" t="s">
        <v>273</v>
      </c>
      <c r="D188" s="193" t="s">
        <v>629</v>
      </c>
    </row>
    <row r="189" spans="1:4" ht="25.5" outlineLevel="3" x14ac:dyDescent="0.2">
      <c r="A189" s="196" t="s">
        <v>244</v>
      </c>
      <c r="B189" s="197" t="s">
        <v>630</v>
      </c>
      <c r="C189" s="196" t="s">
        <v>244</v>
      </c>
      <c r="D189" s="197" t="s">
        <v>630</v>
      </c>
    </row>
    <row r="190" spans="1:4" outlineLevel="3" x14ac:dyDescent="0.2">
      <c r="A190" s="196" t="s">
        <v>236</v>
      </c>
      <c r="B190" s="197" t="s">
        <v>631</v>
      </c>
      <c r="C190" s="196" t="s">
        <v>236</v>
      </c>
      <c r="D190" s="197" t="s">
        <v>631</v>
      </c>
    </row>
    <row r="191" spans="1:4" ht="67.150000000000006" customHeight="1" outlineLevel="2" x14ac:dyDescent="0.2">
      <c r="A191" s="226" t="s">
        <v>764</v>
      </c>
      <c r="B191" s="193" t="s">
        <v>632</v>
      </c>
      <c r="C191" s="226" t="s">
        <v>764</v>
      </c>
      <c r="D191" s="193" t="s">
        <v>632</v>
      </c>
    </row>
    <row r="192" spans="1:4" ht="51" outlineLevel="3" x14ac:dyDescent="0.2">
      <c r="A192" s="196" t="s">
        <v>276</v>
      </c>
      <c r="B192" s="197" t="s">
        <v>633</v>
      </c>
      <c r="C192" s="196" t="s">
        <v>276</v>
      </c>
      <c r="D192" s="197" t="s">
        <v>633</v>
      </c>
    </row>
    <row r="193" spans="1:4" ht="38.25" outlineLevel="2" x14ac:dyDescent="0.2">
      <c r="A193" s="226" t="s">
        <v>37</v>
      </c>
      <c r="B193" s="193" t="s">
        <v>634</v>
      </c>
      <c r="C193" s="226" t="s">
        <v>37</v>
      </c>
      <c r="D193" s="193" t="s">
        <v>634</v>
      </c>
    </row>
    <row r="194" spans="1:4" outlineLevel="3" x14ac:dyDescent="0.2">
      <c r="A194" s="196" t="s">
        <v>237</v>
      </c>
      <c r="B194" s="197" t="s">
        <v>635</v>
      </c>
      <c r="C194" s="196" t="s">
        <v>237</v>
      </c>
      <c r="D194" s="197" t="s">
        <v>635</v>
      </c>
    </row>
    <row r="195" spans="1:4" ht="25.5" outlineLevel="2" x14ac:dyDescent="0.2">
      <c r="A195" s="226" t="s">
        <v>35</v>
      </c>
      <c r="B195" s="193" t="s">
        <v>636</v>
      </c>
      <c r="C195" s="226" t="s">
        <v>35</v>
      </c>
      <c r="D195" s="193" t="s">
        <v>636</v>
      </c>
    </row>
    <row r="196" spans="1:4" outlineLevel="3" x14ac:dyDescent="0.2">
      <c r="A196" s="204" t="s">
        <v>236</v>
      </c>
      <c r="B196" s="205" t="s">
        <v>637</v>
      </c>
      <c r="C196" s="204" t="s">
        <v>236</v>
      </c>
      <c r="D196" s="205" t="s">
        <v>637</v>
      </c>
    </row>
    <row r="197" spans="1:4" ht="25.5" outlineLevel="3" x14ac:dyDescent="0.2">
      <c r="A197" s="196"/>
      <c r="B197" s="197"/>
      <c r="C197" s="253" t="s">
        <v>969</v>
      </c>
      <c r="D197" s="254" t="s">
        <v>1040</v>
      </c>
    </row>
    <row r="198" spans="1:4" ht="51" outlineLevel="3" x14ac:dyDescent="0.2">
      <c r="A198" s="196"/>
      <c r="B198" s="197"/>
      <c r="C198" s="233" t="s">
        <v>1041</v>
      </c>
      <c r="D198" s="232" t="s">
        <v>1042</v>
      </c>
    </row>
    <row r="199" spans="1:4" ht="25.5" outlineLevel="3" x14ac:dyDescent="0.2">
      <c r="A199" s="196"/>
      <c r="B199" s="197"/>
      <c r="C199" s="233" t="s">
        <v>1043</v>
      </c>
      <c r="D199" s="232" t="s">
        <v>1044</v>
      </c>
    </row>
    <row r="200" spans="1:4" ht="25.5" outlineLevel="3" x14ac:dyDescent="0.2">
      <c r="A200" s="255"/>
      <c r="B200" s="256"/>
      <c r="C200" s="257" t="s">
        <v>1045</v>
      </c>
      <c r="D200" s="258" t="s">
        <v>1046</v>
      </c>
    </row>
    <row r="201" spans="1:4" ht="25.5" outlineLevel="1" x14ac:dyDescent="0.2">
      <c r="A201" s="226" t="s">
        <v>638</v>
      </c>
      <c r="B201" s="193" t="s">
        <v>639</v>
      </c>
      <c r="C201" s="226" t="s">
        <v>638</v>
      </c>
      <c r="D201" s="193" t="s">
        <v>639</v>
      </c>
    </row>
    <row r="202" spans="1:4" ht="25.5" outlineLevel="2" x14ac:dyDescent="0.2">
      <c r="A202" s="226" t="s">
        <v>910</v>
      </c>
      <c r="B202" s="193" t="s">
        <v>640</v>
      </c>
      <c r="C202" s="226" t="s">
        <v>910</v>
      </c>
      <c r="D202" s="193" t="s">
        <v>640</v>
      </c>
    </row>
    <row r="203" spans="1:4" ht="25.5" outlineLevel="3" x14ac:dyDescent="0.2">
      <c r="A203" s="196" t="s">
        <v>279</v>
      </c>
      <c r="B203" s="197" t="s">
        <v>641</v>
      </c>
      <c r="C203" s="196" t="s">
        <v>279</v>
      </c>
      <c r="D203" s="197" t="s">
        <v>641</v>
      </c>
    </row>
    <row r="204" spans="1:4" ht="25.5" outlineLevel="3" x14ac:dyDescent="0.2">
      <c r="A204" s="196" t="s">
        <v>283</v>
      </c>
      <c r="B204" s="197" t="s">
        <v>642</v>
      </c>
      <c r="C204" s="196" t="s">
        <v>283</v>
      </c>
      <c r="D204" s="197" t="s">
        <v>642</v>
      </c>
    </row>
    <row r="205" spans="1:4" ht="25.5" outlineLevel="2" x14ac:dyDescent="0.2">
      <c r="A205" s="226" t="s">
        <v>761</v>
      </c>
      <c r="B205" s="193" t="s">
        <v>643</v>
      </c>
      <c r="C205" s="226" t="s">
        <v>761</v>
      </c>
      <c r="D205" s="193" t="s">
        <v>643</v>
      </c>
    </row>
    <row r="206" spans="1:4" ht="25.5" outlineLevel="3" x14ac:dyDescent="0.2">
      <c r="A206" s="196" t="s">
        <v>284</v>
      </c>
      <c r="B206" s="197" t="s">
        <v>644</v>
      </c>
      <c r="C206" s="196" t="s">
        <v>284</v>
      </c>
      <c r="D206" s="197" t="s">
        <v>644</v>
      </c>
    </row>
    <row r="207" spans="1:4" ht="25.5" outlineLevel="1" x14ac:dyDescent="0.2">
      <c r="A207" s="226" t="s">
        <v>645</v>
      </c>
      <c r="B207" s="193" t="s">
        <v>646</v>
      </c>
      <c r="C207" s="220" t="s">
        <v>645</v>
      </c>
      <c r="D207" s="213" t="s">
        <v>646</v>
      </c>
    </row>
    <row r="208" spans="1:4" ht="25.5" outlineLevel="2" x14ac:dyDescent="0.2">
      <c r="A208" s="226" t="s">
        <v>766</v>
      </c>
      <c r="B208" s="193" t="s">
        <v>647</v>
      </c>
      <c r="C208" s="220" t="s">
        <v>766</v>
      </c>
      <c r="D208" s="213" t="s">
        <v>647</v>
      </c>
    </row>
    <row r="209" spans="1:4" ht="25.5" outlineLevel="3" x14ac:dyDescent="0.2">
      <c r="A209" s="196" t="s">
        <v>286</v>
      </c>
      <c r="B209" s="197" t="s">
        <v>648</v>
      </c>
      <c r="C209" s="233" t="s">
        <v>286</v>
      </c>
      <c r="D209" s="232" t="s">
        <v>648</v>
      </c>
    </row>
    <row r="210" spans="1:4" ht="38.25" outlineLevel="2" x14ac:dyDescent="0.2">
      <c r="A210" s="226" t="s">
        <v>767</v>
      </c>
      <c r="B210" s="193" t="s">
        <v>768</v>
      </c>
      <c r="C210" s="226" t="s">
        <v>767</v>
      </c>
      <c r="D210" s="193" t="s">
        <v>768</v>
      </c>
    </row>
    <row r="211" spans="1:4" outlineLevel="3" x14ac:dyDescent="0.2">
      <c r="A211" s="196" t="s">
        <v>236</v>
      </c>
      <c r="B211" s="197" t="s">
        <v>769</v>
      </c>
      <c r="C211" s="196" t="s">
        <v>236</v>
      </c>
      <c r="D211" s="197" t="s">
        <v>769</v>
      </c>
    </row>
    <row r="212" spans="1:4" ht="25.5" outlineLevel="1" x14ac:dyDescent="0.2">
      <c r="A212" s="226" t="s">
        <v>196</v>
      </c>
      <c r="B212" s="193" t="s">
        <v>649</v>
      </c>
      <c r="C212" s="226" t="s">
        <v>196</v>
      </c>
      <c r="D212" s="193" t="s">
        <v>649</v>
      </c>
    </row>
    <row r="213" spans="1:4" ht="25.5" outlineLevel="2" x14ac:dyDescent="0.2">
      <c r="A213" s="226" t="s">
        <v>49</v>
      </c>
      <c r="B213" s="193" t="s">
        <v>650</v>
      </c>
      <c r="C213" s="226" t="s">
        <v>49</v>
      </c>
      <c r="D213" s="193" t="s">
        <v>650</v>
      </c>
    </row>
    <row r="214" spans="1:4" ht="25.5" outlineLevel="3" x14ac:dyDescent="0.2">
      <c r="A214" s="196" t="s">
        <v>244</v>
      </c>
      <c r="B214" s="197" t="s">
        <v>911</v>
      </c>
      <c r="C214" s="196" t="s">
        <v>244</v>
      </c>
      <c r="D214" s="197" t="s">
        <v>911</v>
      </c>
    </row>
    <row r="215" spans="1:4" ht="63.75" outlineLevel="3" x14ac:dyDescent="0.2">
      <c r="A215" s="196" t="s">
        <v>442</v>
      </c>
      <c r="B215" s="197" t="s">
        <v>651</v>
      </c>
      <c r="C215" s="233" t="s">
        <v>1126</v>
      </c>
      <c r="D215" s="197" t="s">
        <v>651</v>
      </c>
    </row>
    <row r="216" spans="1:4" ht="51" outlineLevel="3" x14ac:dyDescent="0.2">
      <c r="A216" s="196" t="s">
        <v>446</v>
      </c>
      <c r="B216" s="197" t="s">
        <v>652</v>
      </c>
      <c r="C216" s="196" t="s">
        <v>446</v>
      </c>
      <c r="D216" s="197" t="s">
        <v>652</v>
      </c>
    </row>
    <row r="217" spans="1:4" ht="38.25" outlineLevel="3" x14ac:dyDescent="0.2">
      <c r="A217" s="196" t="s">
        <v>448</v>
      </c>
      <c r="B217" s="197" t="s">
        <v>653</v>
      </c>
      <c r="C217" s="196" t="s">
        <v>448</v>
      </c>
      <c r="D217" s="197" t="s">
        <v>653</v>
      </c>
    </row>
    <row r="218" spans="1:4" ht="38.25" outlineLevel="3" x14ac:dyDescent="0.2">
      <c r="A218" s="196" t="s">
        <v>913</v>
      </c>
      <c r="B218" s="197" t="s">
        <v>912</v>
      </c>
      <c r="C218" s="196" t="s">
        <v>913</v>
      </c>
      <c r="D218" s="197" t="s">
        <v>912</v>
      </c>
    </row>
    <row r="219" spans="1:4" outlineLevel="3" x14ac:dyDescent="0.2">
      <c r="A219" s="196" t="s">
        <v>236</v>
      </c>
      <c r="B219" s="197" t="s">
        <v>654</v>
      </c>
      <c r="C219" s="196" t="s">
        <v>236</v>
      </c>
      <c r="D219" s="197" t="s">
        <v>654</v>
      </c>
    </row>
    <row r="220" spans="1:4" ht="51" outlineLevel="3" x14ac:dyDescent="0.2">
      <c r="A220" s="196" t="s">
        <v>444</v>
      </c>
      <c r="B220" s="197" t="s">
        <v>655</v>
      </c>
      <c r="C220" s="196" t="s">
        <v>444</v>
      </c>
      <c r="D220" s="197" t="s">
        <v>655</v>
      </c>
    </row>
    <row r="221" spans="1:4" ht="25.5" outlineLevel="2" x14ac:dyDescent="0.2">
      <c r="A221" s="226" t="s">
        <v>51</v>
      </c>
      <c r="B221" s="193" t="s">
        <v>656</v>
      </c>
      <c r="C221" s="226" t="s">
        <v>51</v>
      </c>
      <c r="D221" s="193" t="s">
        <v>656</v>
      </c>
    </row>
    <row r="222" spans="1:4" outlineLevel="3" x14ac:dyDescent="0.2">
      <c r="A222" s="196" t="s">
        <v>237</v>
      </c>
      <c r="B222" s="197" t="s">
        <v>1032</v>
      </c>
      <c r="C222" s="196" t="s">
        <v>237</v>
      </c>
      <c r="D222" s="197" t="s">
        <v>1032</v>
      </c>
    </row>
    <row r="223" spans="1:4" outlineLevel="3" x14ac:dyDescent="0.2">
      <c r="A223" s="196" t="s">
        <v>236</v>
      </c>
      <c r="B223" s="197" t="s">
        <v>657</v>
      </c>
      <c r="C223" s="196" t="s">
        <v>236</v>
      </c>
      <c r="D223" s="197" t="s">
        <v>657</v>
      </c>
    </row>
    <row r="224" spans="1:4" ht="25.5" outlineLevel="2" x14ac:dyDescent="0.2">
      <c r="A224" s="194" t="s">
        <v>914</v>
      </c>
      <c r="B224" s="195" t="s">
        <v>833</v>
      </c>
      <c r="C224" s="229" t="s">
        <v>1125</v>
      </c>
      <c r="D224" s="195" t="s">
        <v>833</v>
      </c>
    </row>
    <row r="225" spans="1:4" ht="51" outlineLevel="3" x14ac:dyDescent="0.2">
      <c r="A225" s="196" t="s">
        <v>666</v>
      </c>
      <c r="B225" s="197" t="s">
        <v>827</v>
      </c>
      <c r="C225" s="196" t="s">
        <v>666</v>
      </c>
      <c r="D225" s="197" t="s">
        <v>827</v>
      </c>
    </row>
    <row r="226" spans="1:4" ht="25.5" outlineLevel="3" x14ac:dyDescent="0.2">
      <c r="A226" s="196" t="s">
        <v>916</v>
      </c>
      <c r="B226" s="197" t="s">
        <v>915</v>
      </c>
      <c r="C226" s="196"/>
      <c r="D226" s="197"/>
    </row>
    <row r="227" spans="1:4" outlineLevel="3" x14ac:dyDescent="0.2">
      <c r="A227" s="196" t="s">
        <v>918</v>
      </c>
      <c r="B227" s="197" t="s">
        <v>917</v>
      </c>
      <c r="C227" s="196"/>
      <c r="D227" s="197"/>
    </row>
    <row r="228" spans="1:4" ht="25.5" outlineLevel="3" x14ac:dyDescent="0.2">
      <c r="A228" s="196"/>
      <c r="B228" s="197"/>
      <c r="C228" s="253" t="s">
        <v>973</v>
      </c>
      <c r="D228" s="254" t="s">
        <v>1049</v>
      </c>
    </row>
    <row r="229" spans="1:4" ht="31.5" customHeight="1" outlineLevel="3" x14ac:dyDescent="0.2">
      <c r="A229" s="196"/>
      <c r="B229" s="197"/>
      <c r="C229" s="233" t="s">
        <v>1047</v>
      </c>
      <c r="D229" s="232" t="s">
        <v>1050</v>
      </c>
    </row>
    <row r="230" spans="1:4" ht="25.5" outlineLevel="3" x14ac:dyDescent="0.2">
      <c r="A230" s="255"/>
      <c r="B230" s="256"/>
      <c r="C230" s="257" t="s">
        <v>1048</v>
      </c>
      <c r="D230" s="260" t="s">
        <v>1051</v>
      </c>
    </row>
    <row r="231" spans="1:4" ht="25.5" outlineLevel="1" x14ac:dyDescent="0.2">
      <c r="A231" s="194" t="s">
        <v>125</v>
      </c>
      <c r="B231" s="195" t="s">
        <v>658</v>
      </c>
      <c r="C231" s="194" t="s">
        <v>125</v>
      </c>
      <c r="D231" s="195" t="s">
        <v>658</v>
      </c>
    </row>
    <row r="232" spans="1:4" ht="25.5" outlineLevel="2" x14ac:dyDescent="0.2">
      <c r="A232" s="194" t="s">
        <v>24</v>
      </c>
      <c r="B232" s="195" t="s">
        <v>659</v>
      </c>
      <c r="C232" s="194" t="s">
        <v>24</v>
      </c>
      <c r="D232" s="195" t="s">
        <v>659</v>
      </c>
    </row>
    <row r="233" spans="1:4" ht="25.5" outlineLevel="3" x14ac:dyDescent="0.2">
      <c r="A233" s="196" t="s">
        <v>256</v>
      </c>
      <c r="B233" s="197" t="s">
        <v>660</v>
      </c>
      <c r="C233" s="196" t="s">
        <v>256</v>
      </c>
      <c r="D233" s="197" t="s">
        <v>660</v>
      </c>
    </row>
    <row r="234" spans="1:4" ht="25.5" outlineLevel="3" x14ac:dyDescent="0.2">
      <c r="A234" s="196" t="s">
        <v>94</v>
      </c>
      <c r="B234" s="197" t="s">
        <v>661</v>
      </c>
      <c r="C234" s="196" t="s">
        <v>94</v>
      </c>
      <c r="D234" s="197" t="s">
        <v>661</v>
      </c>
    </row>
    <row r="235" spans="1:4" outlineLevel="3" x14ac:dyDescent="0.2">
      <c r="A235" s="196" t="s">
        <v>121</v>
      </c>
      <c r="B235" s="197" t="s">
        <v>662</v>
      </c>
      <c r="C235" s="196" t="s">
        <v>121</v>
      </c>
      <c r="D235" s="197" t="s">
        <v>662</v>
      </c>
    </row>
    <row r="236" spans="1:4" ht="63.75" outlineLevel="1" x14ac:dyDescent="0.2">
      <c r="A236" s="194" t="s">
        <v>919</v>
      </c>
      <c r="B236" s="195" t="s">
        <v>663</v>
      </c>
      <c r="C236" s="194" t="s">
        <v>919</v>
      </c>
      <c r="D236" s="195" t="s">
        <v>663</v>
      </c>
    </row>
    <row r="237" spans="1:4" ht="25.5" outlineLevel="2" x14ac:dyDescent="0.2">
      <c r="A237" s="194" t="s">
        <v>457</v>
      </c>
      <c r="B237" s="195" t="s">
        <v>664</v>
      </c>
      <c r="C237" s="194" t="s">
        <v>457</v>
      </c>
      <c r="D237" s="195" t="s">
        <v>664</v>
      </c>
    </row>
    <row r="238" spans="1:4" ht="63.75" outlineLevel="3" x14ac:dyDescent="0.2">
      <c r="A238" s="196" t="s">
        <v>458</v>
      </c>
      <c r="B238" s="197" t="s">
        <v>828</v>
      </c>
      <c r="C238" s="196" t="s">
        <v>458</v>
      </c>
      <c r="D238" s="197" t="s">
        <v>828</v>
      </c>
    </row>
    <row r="239" spans="1:4" outlineLevel="3" x14ac:dyDescent="0.2">
      <c r="A239" s="196" t="s">
        <v>236</v>
      </c>
      <c r="B239" s="197" t="s">
        <v>665</v>
      </c>
      <c r="C239" s="196" t="s">
        <v>236</v>
      </c>
      <c r="D239" s="197" t="s">
        <v>665</v>
      </c>
    </row>
    <row r="240" spans="1:4" ht="51" outlineLevel="3" x14ac:dyDescent="0.2">
      <c r="A240" s="196" t="s">
        <v>460</v>
      </c>
      <c r="B240" s="197" t="s">
        <v>829</v>
      </c>
      <c r="C240" s="196" t="s">
        <v>460</v>
      </c>
      <c r="D240" s="197" t="s">
        <v>829</v>
      </c>
    </row>
    <row r="241" spans="1:4" ht="25.5" outlineLevel="1" x14ac:dyDescent="0.2">
      <c r="A241" s="226" t="s">
        <v>466</v>
      </c>
      <c r="B241" s="193" t="s">
        <v>830</v>
      </c>
      <c r="C241" s="226"/>
      <c r="D241" s="193"/>
    </row>
    <row r="242" spans="1:4" ht="63.75" outlineLevel="2" x14ac:dyDescent="0.2">
      <c r="A242" s="226" t="s">
        <v>920</v>
      </c>
      <c r="B242" s="193" t="s">
        <v>831</v>
      </c>
      <c r="C242" s="226"/>
      <c r="D242" s="193"/>
    </row>
    <row r="243" spans="1:4" outlineLevel="3" x14ac:dyDescent="0.2">
      <c r="A243" s="196" t="s">
        <v>237</v>
      </c>
      <c r="B243" s="197" t="s">
        <v>832</v>
      </c>
      <c r="C243" s="196"/>
      <c r="D243" s="197"/>
    </row>
    <row r="244" spans="1:4" ht="65.45" customHeight="1" x14ac:dyDescent="0.2">
      <c r="A244" s="252" t="s">
        <v>921</v>
      </c>
      <c r="B244" s="210" t="s">
        <v>667</v>
      </c>
      <c r="C244" s="215" t="s">
        <v>1029</v>
      </c>
      <c r="D244" s="216" t="s">
        <v>667</v>
      </c>
    </row>
    <row r="245" spans="1:4" outlineLevel="1" x14ac:dyDescent="0.2">
      <c r="A245" s="194" t="s">
        <v>668</v>
      </c>
      <c r="B245" s="195" t="s">
        <v>669</v>
      </c>
      <c r="C245" s="277" t="s">
        <v>130</v>
      </c>
      <c r="D245" s="212" t="s">
        <v>669</v>
      </c>
    </row>
    <row r="246" spans="1:4" ht="25.5" outlineLevel="2" x14ac:dyDescent="0.2">
      <c r="A246" s="194" t="s">
        <v>55</v>
      </c>
      <c r="B246" s="195" t="s">
        <v>670</v>
      </c>
      <c r="C246" s="278" t="s">
        <v>55</v>
      </c>
      <c r="D246" s="213" t="s">
        <v>670</v>
      </c>
    </row>
    <row r="247" spans="1:4" ht="25.5" outlineLevel="3" x14ac:dyDescent="0.2">
      <c r="A247" s="196" t="s">
        <v>671</v>
      </c>
      <c r="B247" s="197" t="s">
        <v>672</v>
      </c>
      <c r="C247" s="279" t="s">
        <v>1052</v>
      </c>
      <c r="D247" s="214" t="s">
        <v>672</v>
      </c>
    </row>
    <row r="248" spans="1:4" outlineLevel="3" x14ac:dyDescent="0.2">
      <c r="A248" s="196" t="s">
        <v>673</v>
      </c>
      <c r="B248" s="197" t="s">
        <v>674</v>
      </c>
      <c r="C248" s="280" t="s">
        <v>673</v>
      </c>
      <c r="D248" s="214" t="s">
        <v>674</v>
      </c>
    </row>
    <row r="249" spans="1:4" ht="89.25" outlineLevel="2" x14ac:dyDescent="0.2">
      <c r="A249" s="199" t="s">
        <v>228</v>
      </c>
      <c r="B249" s="195" t="s">
        <v>675</v>
      </c>
      <c r="C249" s="278" t="s">
        <v>228</v>
      </c>
      <c r="D249" s="213" t="s">
        <v>675</v>
      </c>
    </row>
    <row r="250" spans="1:4" ht="25.5" outlineLevel="3" x14ac:dyDescent="0.2">
      <c r="A250" s="204" t="s">
        <v>234</v>
      </c>
      <c r="B250" s="205" t="s">
        <v>235</v>
      </c>
      <c r="C250" s="281" t="s">
        <v>234</v>
      </c>
      <c r="D250" s="282" t="s">
        <v>235</v>
      </c>
    </row>
    <row r="251" spans="1:4" ht="38.25" outlineLevel="3" x14ac:dyDescent="0.2">
      <c r="A251" s="206"/>
      <c r="B251" s="207"/>
      <c r="C251" s="211" t="s">
        <v>1123</v>
      </c>
      <c r="D251" s="212" t="s">
        <v>1053</v>
      </c>
    </row>
    <row r="252" spans="1:4" ht="30.75" customHeight="1" outlineLevel="3" x14ac:dyDescent="0.2">
      <c r="A252" s="261"/>
      <c r="B252" s="262"/>
      <c r="C252" s="263" t="s">
        <v>1023</v>
      </c>
      <c r="D252" s="264" t="s">
        <v>1054</v>
      </c>
    </row>
    <row r="253" spans="1:4" ht="18" customHeight="1" outlineLevel="3" x14ac:dyDescent="0.2">
      <c r="A253" s="196"/>
      <c r="B253" s="197"/>
      <c r="C253" s="265" t="s">
        <v>236</v>
      </c>
      <c r="D253" s="232" t="s">
        <v>1055</v>
      </c>
    </row>
    <row r="254" spans="1:4" ht="38.25" outlineLevel="3" x14ac:dyDescent="0.2">
      <c r="A254" s="196"/>
      <c r="B254" s="197"/>
      <c r="C254" s="266" t="s">
        <v>1024</v>
      </c>
      <c r="D254" s="254" t="s">
        <v>1056</v>
      </c>
    </row>
    <row r="255" spans="1:4" ht="17.25" customHeight="1" outlineLevel="3" x14ac:dyDescent="0.2">
      <c r="A255" s="196"/>
      <c r="B255" s="197"/>
      <c r="C255" s="265" t="s">
        <v>236</v>
      </c>
      <c r="D255" s="232" t="s">
        <v>1057</v>
      </c>
    </row>
    <row r="256" spans="1:4" ht="38.25" outlineLevel="3" x14ac:dyDescent="0.2">
      <c r="A256" s="196"/>
      <c r="B256" s="197"/>
      <c r="C256" s="266" t="s">
        <v>1019</v>
      </c>
      <c r="D256" s="254" t="s">
        <v>1058</v>
      </c>
    </row>
    <row r="257" spans="1:4" ht="17.25" customHeight="1" outlineLevel="3" x14ac:dyDescent="0.2">
      <c r="A257" s="255"/>
      <c r="B257" s="256"/>
      <c r="C257" s="267" t="s">
        <v>236</v>
      </c>
      <c r="D257" s="258" t="s">
        <v>1059</v>
      </c>
    </row>
    <row r="258" spans="1:4" ht="38.25" x14ac:dyDescent="0.2">
      <c r="A258" s="252" t="s">
        <v>214</v>
      </c>
      <c r="B258" s="210" t="s">
        <v>676</v>
      </c>
      <c r="C258" s="251" t="s">
        <v>214</v>
      </c>
      <c r="D258" s="212" t="s">
        <v>676</v>
      </c>
    </row>
    <row r="259" spans="1:4" ht="38.25" outlineLevel="1" x14ac:dyDescent="0.2">
      <c r="A259" s="226" t="s">
        <v>922</v>
      </c>
      <c r="B259" s="193" t="s">
        <v>677</v>
      </c>
      <c r="C259" s="220" t="s">
        <v>922</v>
      </c>
      <c r="D259" s="213" t="s">
        <v>677</v>
      </c>
    </row>
    <row r="260" spans="1:4" ht="38.25" outlineLevel="2" x14ac:dyDescent="0.2">
      <c r="A260" s="226" t="s">
        <v>678</v>
      </c>
      <c r="B260" s="193" t="s">
        <v>679</v>
      </c>
      <c r="C260" s="220" t="s">
        <v>678</v>
      </c>
      <c r="D260" s="213" t="s">
        <v>679</v>
      </c>
    </row>
    <row r="261" spans="1:4" outlineLevel="3" x14ac:dyDescent="0.2">
      <c r="A261" s="196" t="s">
        <v>236</v>
      </c>
      <c r="B261" s="197" t="s">
        <v>680</v>
      </c>
      <c r="C261" s="233" t="s">
        <v>236</v>
      </c>
      <c r="D261" s="232" t="s">
        <v>680</v>
      </c>
    </row>
    <row r="262" spans="1:4" ht="25.5" outlineLevel="1" x14ac:dyDescent="0.2">
      <c r="A262" s="226" t="s">
        <v>132</v>
      </c>
      <c r="B262" s="193" t="s">
        <v>681</v>
      </c>
      <c r="C262" s="220" t="s">
        <v>132</v>
      </c>
      <c r="D262" s="213" t="s">
        <v>681</v>
      </c>
    </row>
    <row r="263" spans="1:4" ht="25.5" outlineLevel="2" x14ac:dyDescent="0.2">
      <c r="A263" s="226" t="s">
        <v>682</v>
      </c>
      <c r="B263" s="193" t="s">
        <v>683</v>
      </c>
      <c r="C263" s="220" t="s">
        <v>682</v>
      </c>
      <c r="D263" s="213" t="s">
        <v>683</v>
      </c>
    </row>
    <row r="264" spans="1:4" outlineLevel="3" x14ac:dyDescent="0.2">
      <c r="A264" s="196" t="s">
        <v>236</v>
      </c>
      <c r="B264" s="197" t="s">
        <v>684</v>
      </c>
      <c r="C264" s="233" t="s">
        <v>236</v>
      </c>
      <c r="D264" s="232" t="s">
        <v>684</v>
      </c>
    </row>
    <row r="265" spans="1:4" ht="25.5" x14ac:dyDescent="0.2">
      <c r="A265" s="252" t="s">
        <v>923</v>
      </c>
      <c r="B265" s="210" t="s">
        <v>57</v>
      </c>
      <c r="C265" s="252" t="s">
        <v>923</v>
      </c>
      <c r="D265" s="210" t="s">
        <v>57</v>
      </c>
    </row>
    <row r="266" spans="1:4" ht="25.5" outlineLevel="1" x14ac:dyDescent="0.2">
      <c r="A266" s="226" t="s">
        <v>685</v>
      </c>
      <c r="B266" s="193" t="s">
        <v>58</v>
      </c>
      <c r="C266" s="226" t="s">
        <v>685</v>
      </c>
      <c r="D266" s="193" t="s">
        <v>58</v>
      </c>
    </row>
    <row r="267" spans="1:4" ht="25.5" outlineLevel="2" x14ac:dyDescent="0.2">
      <c r="A267" s="226" t="s">
        <v>924</v>
      </c>
      <c r="B267" s="193" t="s">
        <v>59</v>
      </c>
      <c r="C267" s="226" t="s">
        <v>924</v>
      </c>
      <c r="D267" s="193" t="s">
        <v>59</v>
      </c>
    </row>
    <row r="268" spans="1:4" ht="25.5" outlineLevel="3" x14ac:dyDescent="0.2">
      <c r="A268" s="196" t="s">
        <v>256</v>
      </c>
      <c r="B268" s="197" t="s">
        <v>60</v>
      </c>
      <c r="C268" s="196" t="s">
        <v>256</v>
      </c>
      <c r="D268" s="197" t="s">
        <v>60</v>
      </c>
    </row>
    <row r="269" spans="1:4" ht="25.5" outlineLevel="3" x14ac:dyDescent="0.2">
      <c r="A269" s="196" t="s">
        <v>94</v>
      </c>
      <c r="B269" s="197" t="s">
        <v>686</v>
      </c>
      <c r="C269" s="196" t="s">
        <v>94</v>
      </c>
      <c r="D269" s="197" t="s">
        <v>686</v>
      </c>
    </row>
    <row r="270" spans="1:4" ht="19.899999999999999" customHeight="1" outlineLevel="3" x14ac:dyDescent="0.2">
      <c r="A270" s="196" t="s">
        <v>121</v>
      </c>
      <c r="B270" s="197" t="s">
        <v>687</v>
      </c>
      <c r="C270" s="196" t="s">
        <v>121</v>
      </c>
      <c r="D270" s="197" t="s">
        <v>687</v>
      </c>
    </row>
    <row r="271" spans="1:4" ht="43.5" customHeight="1" outlineLevel="3" x14ac:dyDescent="0.2">
      <c r="A271" s="311" t="s">
        <v>1137</v>
      </c>
      <c r="B271" s="232" t="s">
        <v>1139</v>
      </c>
      <c r="C271" s="303"/>
      <c r="D271" s="304"/>
    </row>
    <row r="272" spans="1:4" ht="38.25" outlineLevel="2" x14ac:dyDescent="0.2">
      <c r="A272" s="226" t="s">
        <v>925</v>
      </c>
      <c r="B272" s="193" t="s">
        <v>61</v>
      </c>
      <c r="C272" s="226" t="s">
        <v>925</v>
      </c>
      <c r="D272" s="193" t="s">
        <v>61</v>
      </c>
    </row>
    <row r="273" spans="1:4" ht="22.9" customHeight="1" outlineLevel="3" x14ac:dyDescent="0.2">
      <c r="A273" s="196" t="s">
        <v>121</v>
      </c>
      <c r="B273" s="197" t="s">
        <v>63</v>
      </c>
      <c r="C273" s="196" t="s">
        <v>121</v>
      </c>
      <c r="D273" s="197" t="s">
        <v>63</v>
      </c>
    </row>
    <row r="274" spans="1:4" ht="25.5" outlineLevel="3" x14ac:dyDescent="0.2">
      <c r="A274" s="208"/>
      <c r="B274" s="209"/>
      <c r="C274" s="221" t="s">
        <v>1121</v>
      </c>
      <c r="D274" s="222" t="s">
        <v>1068</v>
      </c>
    </row>
    <row r="275" spans="1:4" ht="25.5" outlineLevel="1" x14ac:dyDescent="0.2">
      <c r="A275" s="226" t="s">
        <v>138</v>
      </c>
      <c r="B275" s="193" t="s">
        <v>64</v>
      </c>
      <c r="C275" s="226" t="s">
        <v>138</v>
      </c>
      <c r="D275" s="193" t="s">
        <v>64</v>
      </c>
    </row>
    <row r="276" spans="1:4" ht="51" outlineLevel="2" x14ac:dyDescent="0.2">
      <c r="A276" s="226" t="s">
        <v>926</v>
      </c>
      <c r="B276" s="193" t="s">
        <v>65</v>
      </c>
      <c r="C276" s="226" t="s">
        <v>926</v>
      </c>
      <c r="D276" s="193" t="s">
        <v>65</v>
      </c>
    </row>
    <row r="277" spans="1:4" ht="51" outlineLevel="3" x14ac:dyDescent="0.2">
      <c r="A277" s="196" t="s">
        <v>367</v>
      </c>
      <c r="B277" s="197" t="s">
        <v>688</v>
      </c>
      <c r="C277" s="196" t="s">
        <v>367</v>
      </c>
      <c r="D277" s="197" t="s">
        <v>688</v>
      </c>
    </row>
    <row r="278" spans="1:4" ht="63.75" outlineLevel="3" x14ac:dyDescent="0.2">
      <c r="A278" s="196" t="s">
        <v>369</v>
      </c>
      <c r="B278" s="197" t="s">
        <v>689</v>
      </c>
      <c r="C278" s="196" t="s">
        <v>369</v>
      </c>
      <c r="D278" s="197" t="s">
        <v>689</v>
      </c>
    </row>
    <row r="279" spans="1:4" ht="38.25" outlineLevel="3" x14ac:dyDescent="0.2">
      <c r="A279" s="196" t="s">
        <v>371</v>
      </c>
      <c r="B279" s="197" t="s">
        <v>690</v>
      </c>
      <c r="C279" s="196" t="s">
        <v>371</v>
      </c>
      <c r="D279" s="197" t="s">
        <v>690</v>
      </c>
    </row>
    <row r="280" spans="1:4" ht="25.5" outlineLevel="3" x14ac:dyDescent="0.2">
      <c r="A280" s="233" t="s">
        <v>1148</v>
      </c>
      <c r="B280" s="232" t="s">
        <v>1146</v>
      </c>
      <c r="C280" s="233"/>
      <c r="D280" s="232"/>
    </row>
    <row r="281" spans="1:4" ht="38.25" outlineLevel="3" x14ac:dyDescent="0.2">
      <c r="A281" s="196" t="s">
        <v>373</v>
      </c>
      <c r="B281" s="197" t="s">
        <v>691</v>
      </c>
      <c r="C281" s="196" t="s">
        <v>373</v>
      </c>
      <c r="D281" s="197" t="s">
        <v>691</v>
      </c>
    </row>
    <row r="282" spans="1:4" ht="51" outlineLevel="3" x14ac:dyDescent="0.2">
      <c r="A282" s="196" t="s">
        <v>375</v>
      </c>
      <c r="B282" s="197" t="s">
        <v>692</v>
      </c>
      <c r="C282" s="196" t="s">
        <v>375</v>
      </c>
      <c r="D282" s="197" t="s">
        <v>692</v>
      </c>
    </row>
    <row r="283" spans="1:4" ht="38.25" outlineLevel="3" x14ac:dyDescent="0.2">
      <c r="A283" s="233" t="s">
        <v>1150</v>
      </c>
      <c r="B283" s="232" t="s">
        <v>1149</v>
      </c>
      <c r="C283" s="233"/>
      <c r="D283" s="232"/>
    </row>
    <row r="284" spans="1:4" ht="51" outlineLevel="3" x14ac:dyDescent="0.2">
      <c r="A284" s="196" t="s">
        <v>377</v>
      </c>
      <c r="B284" s="197" t="s">
        <v>693</v>
      </c>
      <c r="C284" s="196" t="s">
        <v>377</v>
      </c>
      <c r="D284" s="197" t="s">
        <v>693</v>
      </c>
    </row>
    <row r="285" spans="1:4" ht="38.25" outlineLevel="3" x14ac:dyDescent="0.2">
      <c r="A285" s="233" t="s">
        <v>1147</v>
      </c>
      <c r="B285" s="315" t="s">
        <v>1145</v>
      </c>
      <c r="C285" s="233"/>
      <c r="D285" s="315"/>
    </row>
    <row r="286" spans="1:4" ht="51" outlineLevel="2" x14ac:dyDescent="0.2">
      <c r="A286" s="226" t="s">
        <v>927</v>
      </c>
      <c r="B286" s="193" t="s">
        <v>66</v>
      </c>
      <c r="C286" s="226" t="s">
        <v>927</v>
      </c>
      <c r="D286" s="193" t="s">
        <v>66</v>
      </c>
    </row>
    <row r="287" spans="1:4" ht="51" outlineLevel="3" x14ac:dyDescent="0.2">
      <c r="A287" s="196" t="s">
        <v>694</v>
      </c>
      <c r="B287" s="197" t="s">
        <v>695</v>
      </c>
      <c r="C287" s="233" t="s">
        <v>694</v>
      </c>
      <c r="D287" s="232" t="s">
        <v>695</v>
      </c>
    </row>
    <row r="288" spans="1:4" ht="38.25" outlineLevel="2" x14ac:dyDescent="0.2">
      <c r="A288" s="226" t="s">
        <v>928</v>
      </c>
      <c r="B288" s="193" t="s">
        <v>67</v>
      </c>
      <c r="C288" s="226" t="s">
        <v>928</v>
      </c>
      <c r="D288" s="193" t="s">
        <v>67</v>
      </c>
    </row>
    <row r="289" spans="1:4" ht="38.25" outlineLevel="3" x14ac:dyDescent="0.2">
      <c r="A289" s="196" t="s">
        <v>252</v>
      </c>
      <c r="B289" s="197" t="s">
        <v>696</v>
      </c>
      <c r="C289" s="196" t="s">
        <v>252</v>
      </c>
      <c r="D289" s="197" t="s">
        <v>696</v>
      </c>
    </row>
    <row r="290" spans="1:4" ht="38.25" outlineLevel="3" x14ac:dyDescent="0.2">
      <c r="A290" s="196" t="s">
        <v>253</v>
      </c>
      <c r="B290" s="197" t="s">
        <v>697</v>
      </c>
      <c r="C290" s="196" t="s">
        <v>253</v>
      </c>
      <c r="D290" s="197" t="s">
        <v>697</v>
      </c>
    </row>
    <row r="291" spans="1:4" ht="38.25" outlineLevel="3" x14ac:dyDescent="0.2">
      <c r="A291" s="196" t="s">
        <v>254</v>
      </c>
      <c r="B291" s="197" t="s">
        <v>741</v>
      </c>
      <c r="C291" s="196" t="s">
        <v>254</v>
      </c>
      <c r="D291" s="197" t="s">
        <v>741</v>
      </c>
    </row>
    <row r="292" spans="1:4" ht="25.5" outlineLevel="1" x14ac:dyDescent="0.2">
      <c r="A292" s="194" t="s">
        <v>143</v>
      </c>
      <c r="B292" s="195" t="s">
        <v>68</v>
      </c>
      <c r="C292" s="194" t="s">
        <v>143</v>
      </c>
      <c r="D292" s="195" t="s">
        <v>68</v>
      </c>
    </row>
    <row r="293" spans="1:4" ht="51" outlineLevel="2" x14ac:dyDescent="0.2">
      <c r="A293" s="194" t="s">
        <v>929</v>
      </c>
      <c r="B293" s="195" t="s">
        <v>930</v>
      </c>
      <c r="C293" s="229" t="s">
        <v>1128</v>
      </c>
      <c r="D293" s="195" t="s">
        <v>930</v>
      </c>
    </row>
    <row r="294" spans="1:4" ht="25.5" outlineLevel="3" x14ac:dyDescent="0.2">
      <c r="A294" s="196" t="s">
        <v>932</v>
      </c>
      <c r="B294" s="197" t="s">
        <v>931</v>
      </c>
      <c r="C294" s="196" t="s">
        <v>932</v>
      </c>
      <c r="D294" s="197" t="s">
        <v>931</v>
      </c>
    </row>
    <row r="295" spans="1:4" outlineLevel="3" x14ac:dyDescent="0.2">
      <c r="A295" s="196" t="s">
        <v>934</v>
      </c>
      <c r="B295" s="197" t="s">
        <v>933</v>
      </c>
      <c r="C295" s="196" t="s">
        <v>934</v>
      </c>
      <c r="D295" s="197" t="s">
        <v>933</v>
      </c>
    </row>
    <row r="296" spans="1:4" ht="25.5" outlineLevel="2" x14ac:dyDescent="0.2">
      <c r="A296" s="194" t="s">
        <v>935</v>
      </c>
      <c r="B296" s="195" t="s">
        <v>936</v>
      </c>
      <c r="C296" s="229" t="s">
        <v>1129</v>
      </c>
      <c r="D296" s="195" t="s">
        <v>936</v>
      </c>
    </row>
    <row r="297" spans="1:4" ht="25.5" outlineLevel="3" x14ac:dyDescent="0.2">
      <c r="A297" s="196" t="s">
        <v>938</v>
      </c>
      <c r="B297" s="197" t="s">
        <v>937</v>
      </c>
      <c r="C297" s="196" t="s">
        <v>938</v>
      </c>
      <c r="D297" s="197" t="s">
        <v>937</v>
      </c>
    </row>
    <row r="298" spans="1:4" outlineLevel="3" x14ac:dyDescent="0.2">
      <c r="A298" s="196" t="s">
        <v>934</v>
      </c>
      <c r="B298" s="197" t="s">
        <v>939</v>
      </c>
      <c r="C298" s="196" t="s">
        <v>934</v>
      </c>
      <c r="D298" s="197" t="s">
        <v>939</v>
      </c>
    </row>
    <row r="299" spans="1:4" ht="51" outlineLevel="1" x14ac:dyDescent="0.2">
      <c r="A299" s="194" t="s">
        <v>145</v>
      </c>
      <c r="B299" s="195" t="s">
        <v>69</v>
      </c>
      <c r="C299" s="194" t="s">
        <v>145</v>
      </c>
      <c r="D299" s="195" t="s">
        <v>69</v>
      </c>
    </row>
    <row r="300" spans="1:4" ht="51" outlineLevel="2" x14ac:dyDescent="0.2">
      <c r="A300" s="194" t="s">
        <v>940</v>
      </c>
      <c r="B300" s="195" t="s">
        <v>70</v>
      </c>
      <c r="C300" s="194" t="s">
        <v>940</v>
      </c>
      <c r="D300" s="195" t="s">
        <v>70</v>
      </c>
    </row>
    <row r="301" spans="1:4" ht="25.5" outlineLevel="3" x14ac:dyDescent="0.2">
      <c r="A301" s="196" t="s">
        <v>256</v>
      </c>
      <c r="B301" s="197" t="s">
        <v>71</v>
      </c>
      <c r="C301" s="196" t="s">
        <v>256</v>
      </c>
      <c r="D301" s="197" t="s">
        <v>71</v>
      </c>
    </row>
    <row r="302" spans="1:4" outlineLevel="3" x14ac:dyDescent="0.2">
      <c r="A302" s="196" t="s">
        <v>236</v>
      </c>
      <c r="B302" s="197" t="s">
        <v>167</v>
      </c>
      <c r="C302" s="196" t="s">
        <v>236</v>
      </c>
      <c r="D302" s="197" t="s">
        <v>167</v>
      </c>
    </row>
    <row r="303" spans="1:4" ht="25.5" x14ac:dyDescent="0.2">
      <c r="A303" s="202" t="s">
        <v>216</v>
      </c>
      <c r="B303" s="203" t="s">
        <v>698</v>
      </c>
      <c r="C303" s="202" t="s">
        <v>216</v>
      </c>
      <c r="D303" s="203" t="s">
        <v>698</v>
      </c>
    </row>
    <row r="304" spans="1:4" outlineLevel="1" x14ac:dyDescent="0.2">
      <c r="A304" s="194" t="s">
        <v>73</v>
      </c>
      <c r="B304" s="195" t="s">
        <v>699</v>
      </c>
      <c r="C304" s="194" t="s">
        <v>73</v>
      </c>
      <c r="D304" s="195" t="s">
        <v>699</v>
      </c>
    </row>
    <row r="305" spans="1:4" ht="38.25" outlineLevel="2" x14ac:dyDescent="0.2">
      <c r="A305" s="194" t="s">
        <v>75</v>
      </c>
      <c r="B305" s="195" t="s">
        <v>700</v>
      </c>
      <c r="C305" s="194" t="s">
        <v>75</v>
      </c>
      <c r="D305" s="195" t="s">
        <v>700</v>
      </c>
    </row>
    <row r="306" spans="1:4" outlineLevel="3" x14ac:dyDescent="0.2">
      <c r="A306" s="196" t="s">
        <v>236</v>
      </c>
      <c r="B306" s="197" t="s">
        <v>742</v>
      </c>
      <c r="C306" s="196" t="s">
        <v>236</v>
      </c>
      <c r="D306" s="197" t="s">
        <v>742</v>
      </c>
    </row>
    <row r="307" spans="1:4" outlineLevel="1" x14ac:dyDescent="0.2">
      <c r="A307" s="194" t="s">
        <v>701</v>
      </c>
      <c r="B307" s="195" t="s">
        <v>702</v>
      </c>
      <c r="C307" s="194" t="s">
        <v>701</v>
      </c>
      <c r="D307" s="195" t="s">
        <v>702</v>
      </c>
    </row>
    <row r="308" spans="1:4" ht="38.25" outlineLevel="2" x14ac:dyDescent="0.2">
      <c r="A308" s="194" t="s">
        <v>148</v>
      </c>
      <c r="B308" s="195" t="s">
        <v>703</v>
      </c>
      <c r="C308" s="194" t="s">
        <v>148</v>
      </c>
      <c r="D308" s="195" t="s">
        <v>703</v>
      </c>
    </row>
    <row r="309" spans="1:4" outlineLevel="3" x14ac:dyDescent="0.2">
      <c r="A309" s="196" t="s">
        <v>245</v>
      </c>
      <c r="B309" s="197" t="s">
        <v>704</v>
      </c>
      <c r="C309" s="196" t="s">
        <v>245</v>
      </c>
      <c r="D309" s="197" t="s">
        <v>704</v>
      </c>
    </row>
    <row r="310" spans="1:4" ht="25.5" outlineLevel="3" x14ac:dyDescent="0.2">
      <c r="A310" s="196" t="s">
        <v>244</v>
      </c>
      <c r="B310" s="197" t="s">
        <v>705</v>
      </c>
      <c r="C310" s="196" t="s">
        <v>244</v>
      </c>
      <c r="D310" s="197" t="s">
        <v>705</v>
      </c>
    </row>
    <row r="311" spans="1:4" ht="38.25" outlineLevel="3" x14ac:dyDescent="0.2">
      <c r="A311" s="196" t="s">
        <v>240</v>
      </c>
      <c r="B311" s="197" t="s">
        <v>706</v>
      </c>
      <c r="C311" s="196" t="s">
        <v>240</v>
      </c>
      <c r="D311" s="197" t="s">
        <v>706</v>
      </c>
    </row>
    <row r="312" spans="1:4" ht="38.25" outlineLevel="3" x14ac:dyDescent="0.2">
      <c r="A312" s="196" t="s">
        <v>242</v>
      </c>
      <c r="B312" s="197" t="s">
        <v>707</v>
      </c>
      <c r="C312" s="196" t="s">
        <v>242</v>
      </c>
      <c r="D312" s="197" t="s">
        <v>707</v>
      </c>
    </row>
    <row r="313" spans="1:4" ht="38.25" outlineLevel="2" x14ac:dyDescent="0.2">
      <c r="A313" s="194" t="s">
        <v>80</v>
      </c>
      <c r="B313" s="195" t="s">
        <v>708</v>
      </c>
      <c r="C313" s="194" t="s">
        <v>80</v>
      </c>
      <c r="D313" s="195" t="s">
        <v>708</v>
      </c>
    </row>
    <row r="314" spans="1:4" outlineLevel="3" x14ac:dyDescent="0.2">
      <c r="A314" s="196" t="s">
        <v>236</v>
      </c>
      <c r="B314" s="197" t="s">
        <v>709</v>
      </c>
      <c r="C314" s="196" t="s">
        <v>236</v>
      </c>
      <c r="D314" s="197" t="s">
        <v>709</v>
      </c>
    </row>
    <row r="315" spans="1:4" outlineLevel="1" x14ac:dyDescent="0.2">
      <c r="A315" s="194" t="s">
        <v>224</v>
      </c>
      <c r="B315" s="195" t="s">
        <v>743</v>
      </c>
      <c r="C315" s="194" t="s">
        <v>224</v>
      </c>
      <c r="D315" s="195" t="s">
        <v>743</v>
      </c>
    </row>
    <row r="316" spans="1:4" ht="38.25" outlineLevel="2" x14ac:dyDescent="0.2">
      <c r="A316" s="194" t="s">
        <v>744</v>
      </c>
      <c r="B316" s="195" t="s">
        <v>745</v>
      </c>
      <c r="C316" s="194" t="s">
        <v>744</v>
      </c>
      <c r="D316" s="195" t="s">
        <v>745</v>
      </c>
    </row>
    <row r="317" spans="1:4" outlineLevel="3" x14ac:dyDescent="0.2">
      <c r="A317" s="196" t="s">
        <v>236</v>
      </c>
      <c r="B317" s="197" t="s">
        <v>746</v>
      </c>
      <c r="C317" s="196" t="s">
        <v>236</v>
      </c>
      <c r="D317" s="197" t="s">
        <v>746</v>
      </c>
    </row>
    <row r="318" spans="1:4" ht="25.5" x14ac:dyDescent="0.2">
      <c r="A318" s="202" t="s">
        <v>217</v>
      </c>
      <c r="B318" s="203" t="s">
        <v>81</v>
      </c>
      <c r="C318" s="202" t="s">
        <v>217</v>
      </c>
      <c r="D318" s="203" t="s">
        <v>81</v>
      </c>
    </row>
    <row r="319" spans="1:4" ht="25.5" outlineLevel="1" x14ac:dyDescent="0.2">
      <c r="A319" s="194" t="s">
        <v>149</v>
      </c>
      <c r="B319" s="195" t="s">
        <v>82</v>
      </c>
      <c r="C319" s="194" t="s">
        <v>149</v>
      </c>
      <c r="D319" s="195" t="s">
        <v>82</v>
      </c>
    </row>
    <row r="320" spans="1:4" ht="25.5" outlineLevel="2" x14ac:dyDescent="0.2">
      <c r="A320" s="194" t="s">
        <v>150</v>
      </c>
      <c r="B320" s="195" t="s">
        <v>747</v>
      </c>
      <c r="C320" s="194" t="s">
        <v>150</v>
      </c>
      <c r="D320" s="195" t="s">
        <v>747</v>
      </c>
    </row>
    <row r="321" spans="1:4" ht="25.5" outlineLevel="3" x14ac:dyDescent="0.2">
      <c r="A321" s="196" t="s">
        <v>94</v>
      </c>
      <c r="B321" s="197" t="s">
        <v>748</v>
      </c>
      <c r="C321" s="196" t="s">
        <v>94</v>
      </c>
      <c r="D321" s="197" t="s">
        <v>748</v>
      </c>
    </row>
    <row r="322" spans="1:4" outlineLevel="3" x14ac:dyDescent="0.2">
      <c r="A322" s="196" t="s">
        <v>121</v>
      </c>
      <c r="B322" s="205" t="s">
        <v>749</v>
      </c>
      <c r="C322" s="204" t="s">
        <v>121</v>
      </c>
      <c r="D322" s="197" t="s">
        <v>749</v>
      </c>
    </row>
    <row r="323" spans="1:4" ht="25.5" outlineLevel="3" x14ac:dyDescent="0.2">
      <c r="A323" s="303"/>
      <c r="B323" s="304"/>
      <c r="C323" s="309" t="s">
        <v>152</v>
      </c>
      <c r="D323" s="308" t="s">
        <v>1074</v>
      </c>
    </row>
    <row r="324" spans="1:4" ht="25.5" outlineLevel="3" x14ac:dyDescent="0.2">
      <c r="A324" s="303"/>
      <c r="B324" s="304"/>
      <c r="C324" s="309" t="s">
        <v>151</v>
      </c>
      <c r="D324" s="308" t="s">
        <v>1075</v>
      </c>
    </row>
    <row r="325" spans="1:4" outlineLevel="3" x14ac:dyDescent="0.2">
      <c r="A325" s="305"/>
      <c r="B325" s="301"/>
      <c r="C325" s="306" t="s">
        <v>327</v>
      </c>
      <c r="D325" s="307" t="s">
        <v>1076</v>
      </c>
    </row>
    <row r="326" spans="1:4" hidden="1" outlineLevel="3" x14ac:dyDescent="0.2">
      <c r="A326" s="208"/>
      <c r="B326" s="209"/>
      <c r="C326" s="208"/>
      <c r="D326" s="209"/>
    </row>
    <row r="327" spans="1:4" ht="38.25" outlineLevel="3" x14ac:dyDescent="0.2">
      <c r="A327" s="221" t="s">
        <v>1137</v>
      </c>
      <c r="B327" s="222" t="s">
        <v>1140</v>
      </c>
      <c r="C327" s="208"/>
      <c r="D327" s="209"/>
    </row>
    <row r="328" spans="1:4" ht="25.5" x14ac:dyDescent="0.2">
      <c r="A328" s="202" t="s">
        <v>218</v>
      </c>
      <c r="B328" s="203" t="s">
        <v>710</v>
      </c>
      <c r="C328" s="202" t="s">
        <v>218</v>
      </c>
      <c r="D328" s="203" t="s">
        <v>710</v>
      </c>
    </row>
    <row r="329" spans="1:4" ht="25.5" outlineLevel="1" x14ac:dyDescent="0.2">
      <c r="A329" s="194" t="s">
        <v>338</v>
      </c>
      <c r="B329" s="195" t="s">
        <v>711</v>
      </c>
      <c r="C329" s="194" t="s">
        <v>338</v>
      </c>
      <c r="D329" s="195" t="s">
        <v>711</v>
      </c>
    </row>
    <row r="330" spans="1:4" outlineLevel="2" x14ac:dyDescent="0.2">
      <c r="A330" s="194" t="s">
        <v>236</v>
      </c>
      <c r="B330" s="195" t="s">
        <v>712</v>
      </c>
      <c r="C330" s="194" t="s">
        <v>236</v>
      </c>
      <c r="D330" s="195" t="s">
        <v>712</v>
      </c>
    </row>
    <row r="331" spans="1:4" outlineLevel="3" x14ac:dyDescent="0.2">
      <c r="A331" s="196" t="s">
        <v>236</v>
      </c>
      <c r="B331" s="197" t="s">
        <v>712</v>
      </c>
      <c r="C331" s="196" t="s">
        <v>236</v>
      </c>
      <c r="D331" s="197" t="s">
        <v>712</v>
      </c>
    </row>
    <row r="332" spans="1:4" ht="38.25" outlineLevel="1" x14ac:dyDescent="0.2">
      <c r="A332" s="194" t="s">
        <v>340</v>
      </c>
      <c r="B332" s="195" t="s">
        <v>713</v>
      </c>
      <c r="C332" s="194" t="s">
        <v>340</v>
      </c>
      <c r="D332" s="195" t="s">
        <v>713</v>
      </c>
    </row>
    <row r="333" spans="1:4" ht="25.5" outlineLevel="2" x14ac:dyDescent="0.2">
      <c r="A333" s="194" t="s">
        <v>94</v>
      </c>
      <c r="B333" s="195" t="s">
        <v>714</v>
      </c>
      <c r="C333" s="194" t="s">
        <v>94</v>
      </c>
      <c r="D333" s="195" t="s">
        <v>714</v>
      </c>
    </row>
    <row r="334" spans="1:4" ht="25.5" outlineLevel="3" x14ac:dyDescent="0.2">
      <c r="A334" s="196" t="s">
        <v>94</v>
      </c>
      <c r="B334" s="197" t="s">
        <v>714</v>
      </c>
      <c r="C334" s="196" t="s">
        <v>94</v>
      </c>
      <c r="D334" s="197" t="s">
        <v>714</v>
      </c>
    </row>
    <row r="335" spans="1:4" outlineLevel="2" x14ac:dyDescent="0.2">
      <c r="A335" s="298" t="s">
        <v>121</v>
      </c>
      <c r="B335" s="269" t="s">
        <v>715</v>
      </c>
      <c r="C335" s="298" t="s">
        <v>121</v>
      </c>
      <c r="D335" s="269" t="s">
        <v>715</v>
      </c>
    </row>
    <row r="336" spans="1:4" outlineLevel="3" x14ac:dyDescent="0.2">
      <c r="A336" s="196" t="s">
        <v>121</v>
      </c>
      <c r="B336" s="197" t="s">
        <v>715</v>
      </c>
      <c r="C336" s="196" t="s">
        <v>121</v>
      </c>
      <c r="D336" s="197" t="s">
        <v>715</v>
      </c>
    </row>
    <row r="337" spans="1:4" ht="63.75" outlineLevel="1" x14ac:dyDescent="0.2">
      <c r="A337" s="194" t="s">
        <v>344</v>
      </c>
      <c r="B337" s="195" t="s">
        <v>716</v>
      </c>
      <c r="C337" s="194" t="s">
        <v>344</v>
      </c>
      <c r="D337" s="195" t="s">
        <v>716</v>
      </c>
    </row>
    <row r="338" spans="1:4" ht="25.5" outlineLevel="2" x14ac:dyDescent="0.2">
      <c r="A338" s="194" t="s">
        <v>348</v>
      </c>
      <c r="B338" s="195" t="s">
        <v>717</v>
      </c>
      <c r="C338" s="194" t="s">
        <v>348</v>
      </c>
      <c r="D338" s="195" t="s">
        <v>717</v>
      </c>
    </row>
    <row r="339" spans="1:4" ht="25.5" outlineLevel="3" x14ac:dyDescent="0.2">
      <c r="A339" s="196" t="s">
        <v>348</v>
      </c>
      <c r="B339" s="197" t="s">
        <v>717</v>
      </c>
      <c r="C339" s="196" t="s">
        <v>348</v>
      </c>
      <c r="D339" s="197" t="s">
        <v>717</v>
      </c>
    </row>
    <row r="340" spans="1:4" ht="38.25" x14ac:dyDescent="0.2">
      <c r="A340" s="202" t="s">
        <v>941</v>
      </c>
      <c r="B340" s="203" t="s">
        <v>718</v>
      </c>
      <c r="C340" s="202" t="s">
        <v>941</v>
      </c>
      <c r="D340" s="203" t="s">
        <v>718</v>
      </c>
    </row>
    <row r="341" spans="1:4" ht="38.25" outlineLevel="1" x14ac:dyDescent="0.2">
      <c r="A341" s="194" t="s">
        <v>472</v>
      </c>
      <c r="B341" s="195" t="s">
        <v>750</v>
      </c>
      <c r="C341" s="194" t="s">
        <v>472</v>
      </c>
      <c r="D341" s="195" t="s">
        <v>750</v>
      </c>
    </row>
    <row r="342" spans="1:4" ht="63.75" outlineLevel="2" x14ac:dyDescent="0.2">
      <c r="A342" s="194" t="s">
        <v>416</v>
      </c>
      <c r="B342" s="195" t="s">
        <v>751</v>
      </c>
      <c r="C342" s="194" t="s">
        <v>416</v>
      </c>
      <c r="D342" s="195" t="s">
        <v>751</v>
      </c>
    </row>
    <row r="343" spans="1:4" outlineLevel="3" x14ac:dyDescent="0.2">
      <c r="A343" s="196" t="s">
        <v>236</v>
      </c>
      <c r="B343" s="197" t="s">
        <v>752</v>
      </c>
      <c r="C343" s="196" t="s">
        <v>236</v>
      </c>
      <c r="D343" s="197" t="s">
        <v>752</v>
      </c>
    </row>
    <row r="344" spans="1:4" ht="76.5" outlineLevel="2" x14ac:dyDescent="0.2">
      <c r="A344" s="199" t="s">
        <v>942</v>
      </c>
      <c r="B344" s="195" t="s">
        <v>753</v>
      </c>
      <c r="C344" s="270" t="s">
        <v>1124</v>
      </c>
      <c r="D344" s="230" t="s">
        <v>753</v>
      </c>
    </row>
    <row r="345" spans="1:4" outlineLevel="3" x14ac:dyDescent="0.2">
      <c r="A345" s="196" t="s">
        <v>236</v>
      </c>
      <c r="B345" s="197" t="s">
        <v>754</v>
      </c>
      <c r="C345" s="233" t="s">
        <v>236</v>
      </c>
      <c r="D345" s="232" t="s">
        <v>754</v>
      </c>
    </row>
    <row r="346" spans="1:4" ht="89.25" outlineLevel="2" x14ac:dyDescent="0.2">
      <c r="A346" s="199" t="s">
        <v>419</v>
      </c>
      <c r="B346" s="195" t="s">
        <v>755</v>
      </c>
      <c r="C346" s="199" t="s">
        <v>419</v>
      </c>
      <c r="D346" s="195" t="s">
        <v>755</v>
      </c>
    </row>
    <row r="347" spans="1:4" outlineLevel="3" x14ac:dyDescent="0.2">
      <c r="A347" s="196" t="s">
        <v>236</v>
      </c>
      <c r="B347" s="197" t="s">
        <v>756</v>
      </c>
      <c r="C347" s="196" t="s">
        <v>236</v>
      </c>
      <c r="D347" s="197" t="s">
        <v>756</v>
      </c>
    </row>
    <row r="348" spans="1:4" ht="63.75" outlineLevel="2" x14ac:dyDescent="0.2">
      <c r="A348" s="194" t="s">
        <v>424</v>
      </c>
      <c r="B348" s="195" t="s">
        <v>757</v>
      </c>
      <c r="C348" s="194" t="s">
        <v>424</v>
      </c>
      <c r="D348" s="195" t="s">
        <v>757</v>
      </c>
    </row>
    <row r="349" spans="1:4" outlineLevel="3" x14ac:dyDescent="0.2">
      <c r="A349" s="196" t="s">
        <v>236</v>
      </c>
      <c r="B349" s="197" t="s">
        <v>758</v>
      </c>
      <c r="C349" s="196" t="s">
        <v>236</v>
      </c>
      <c r="D349" s="197" t="s">
        <v>758</v>
      </c>
    </row>
    <row r="350" spans="1:4" ht="63.75" outlineLevel="2" x14ac:dyDescent="0.2">
      <c r="A350" s="194" t="s">
        <v>427</v>
      </c>
      <c r="B350" s="195" t="s">
        <v>759</v>
      </c>
      <c r="C350" s="194" t="s">
        <v>427</v>
      </c>
      <c r="D350" s="195" t="s">
        <v>759</v>
      </c>
    </row>
    <row r="351" spans="1:4" outlineLevel="3" x14ac:dyDescent="0.2">
      <c r="A351" s="196" t="s">
        <v>236</v>
      </c>
      <c r="B351" s="197" t="s">
        <v>760</v>
      </c>
      <c r="C351" s="196" t="s">
        <v>236</v>
      </c>
      <c r="D351" s="197" t="s">
        <v>760</v>
      </c>
    </row>
    <row r="352" spans="1:4" ht="25.5" outlineLevel="3" x14ac:dyDescent="0.2">
      <c r="A352" s="202"/>
      <c r="B352" s="203"/>
      <c r="C352" s="227" t="s">
        <v>954</v>
      </c>
      <c r="D352" s="228" t="s">
        <v>1077</v>
      </c>
    </row>
    <row r="353" spans="1:4" ht="51" outlineLevel="3" x14ac:dyDescent="0.2">
      <c r="A353" s="194"/>
      <c r="B353" s="195"/>
      <c r="C353" s="229" t="s">
        <v>1034</v>
      </c>
      <c r="D353" s="230" t="s">
        <v>1078</v>
      </c>
    </row>
    <row r="354" spans="1:4" outlineLevel="3" x14ac:dyDescent="0.2">
      <c r="A354" s="198"/>
      <c r="B354" s="197"/>
      <c r="C354" s="231" t="s">
        <v>236</v>
      </c>
      <c r="D354" s="232" t="s">
        <v>1081</v>
      </c>
    </row>
    <row r="355" spans="1:4" ht="38.25" outlineLevel="3" x14ac:dyDescent="0.2">
      <c r="A355" s="194"/>
      <c r="B355" s="195"/>
      <c r="C355" s="229" t="s">
        <v>959</v>
      </c>
      <c r="D355" s="230" t="s">
        <v>1079</v>
      </c>
    </row>
    <row r="356" spans="1:4" outlineLevel="3" x14ac:dyDescent="0.2">
      <c r="A356" s="196"/>
      <c r="B356" s="197"/>
      <c r="C356" s="233" t="s">
        <v>236</v>
      </c>
      <c r="D356" s="232" t="s">
        <v>1080</v>
      </c>
    </row>
    <row r="357" spans="1:4" ht="38.25" x14ac:dyDescent="0.2">
      <c r="A357" s="202" t="s">
        <v>220</v>
      </c>
      <c r="B357" s="203" t="s">
        <v>719</v>
      </c>
      <c r="C357" s="227" t="s">
        <v>220</v>
      </c>
      <c r="D357" s="228" t="s">
        <v>719</v>
      </c>
    </row>
    <row r="358" spans="1:4" ht="38.25" outlineLevel="1" x14ac:dyDescent="0.2">
      <c r="A358" s="194" t="s">
        <v>153</v>
      </c>
      <c r="B358" s="195" t="s">
        <v>720</v>
      </c>
      <c r="C358" s="229" t="s">
        <v>153</v>
      </c>
      <c r="D358" s="230" t="s">
        <v>720</v>
      </c>
    </row>
    <row r="359" spans="1:4" ht="76.5" outlineLevel="2" x14ac:dyDescent="0.2">
      <c r="A359" s="268" t="s">
        <v>322</v>
      </c>
      <c r="B359" s="269" t="s">
        <v>721</v>
      </c>
      <c r="C359" s="294" t="s">
        <v>322</v>
      </c>
      <c r="D359" s="295" t="s">
        <v>721</v>
      </c>
    </row>
    <row r="360" spans="1:4" ht="63.75" outlineLevel="3" x14ac:dyDescent="0.2">
      <c r="A360" s="196" t="s">
        <v>722</v>
      </c>
      <c r="B360" s="197" t="s">
        <v>723</v>
      </c>
      <c r="C360" s="233" t="s">
        <v>722</v>
      </c>
      <c r="D360" s="232" t="s">
        <v>723</v>
      </c>
    </row>
    <row r="361" spans="1:4" x14ac:dyDescent="0.2">
      <c r="A361" s="202" t="s">
        <v>86</v>
      </c>
      <c r="B361" s="203" t="s">
        <v>87</v>
      </c>
      <c r="C361" s="202" t="s">
        <v>86</v>
      </c>
      <c r="D361" s="203" t="s">
        <v>87</v>
      </c>
    </row>
    <row r="362" spans="1:4" outlineLevel="1" x14ac:dyDescent="0.2">
      <c r="A362" s="194" t="s">
        <v>88</v>
      </c>
      <c r="B362" s="195" t="s">
        <v>89</v>
      </c>
      <c r="C362" s="194" t="s">
        <v>88</v>
      </c>
      <c r="D362" s="195" t="s">
        <v>89</v>
      </c>
    </row>
    <row r="363" spans="1:4" outlineLevel="2" x14ac:dyDescent="0.2">
      <c r="A363" s="194" t="s">
        <v>724</v>
      </c>
      <c r="B363" s="195" t="s">
        <v>91</v>
      </c>
      <c r="C363" s="194" t="s">
        <v>724</v>
      </c>
      <c r="D363" s="195" t="s">
        <v>91</v>
      </c>
    </row>
    <row r="364" spans="1:4" outlineLevel="3" x14ac:dyDescent="0.2">
      <c r="A364" s="196" t="s">
        <v>724</v>
      </c>
      <c r="B364" s="197" t="s">
        <v>91</v>
      </c>
      <c r="C364" s="196" t="s">
        <v>724</v>
      </c>
      <c r="D364" s="197" t="s">
        <v>91</v>
      </c>
    </row>
    <row r="365" spans="1:4" outlineLevel="1" x14ac:dyDescent="0.2">
      <c r="A365" s="194" t="s">
        <v>92</v>
      </c>
      <c r="B365" s="195" t="s">
        <v>725</v>
      </c>
      <c r="C365" s="194" t="s">
        <v>92</v>
      </c>
      <c r="D365" s="195" t="s">
        <v>725</v>
      </c>
    </row>
    <row r="366" spans="1:4" outlineLevel="1" x14ac:dyDescent="0.2">
      <c r="A366" s="297" t="s">
        <v>1136</v>
      </c>
      <c r="B366" s="296" t="s">
        <v>1135</v>
      </c>
      <c r="C366" s="194"/>
      <c r="D366" s="195"/>
    </row>
    <row r="367" spans="1:4" outlineLevel="2" x14ac:dyDescent="0.2">
      <c r="A367" s="194" t="s">
        <v>102</v>
      </c>
      <c r="B367" s="195" t="s">
        <v>103</v>
      </c>
      <c r="C367" s="194" t="s">
        <v>102</v>
      </c>
      <c r="D367" s="195" t="s">
        <v>103</v>
      </c>
    </row>
    <row r="368" spans="1:4" outlineLevel="3" x14ac:dyDescent="0.2">
      <c r="A368" s="196" t="s">
        <v>102</v>
      </c>
      <c r="B368" s="197" t="s">
        <v>103</v>
      </c>
      <c r="C368" s="196" t="s">
        <v>102</v>
      </c>
      <c r="D368" s="197" t="s">
        <v>103</v>
      </c>
    </row>
    <row r="369" spans="1:4" outlineLevel="2" x14ac:dyDescent="0.2">
      <c r="A369" s="194" t="s">
        <v>93</v>
      </c>
      <c r="B369" s="195" t="s">
        <v>726</v>
      </c>
      <c r="C369" s="194" t="s">
        <v>93</v>
      </c>
      <c r="D369" s="195" t="s">
        <v>726</v>
      </c>
    </row>
    <row r="370" spans="1:4" outlineLevel="3" x14ac:dyDescent="0.2">
      <c r="A370" s="196" t="s">
        <v>93</v>
      </c>
      <c r="B370" s="197" t="s">
        <v>726</v>
      </c>
      <c r="C370" s="196" t="s">
        <v>93</v>
      </c>
      <c r="D370" s="197" t="s">
        <v>726</v>
      </c>
    </row>
    <row r="371" spans="1:4" ht="25.5" outlineLevel="2" x14ac:dyDescent="0.2">
      <c r="A371" s="194" t="s">
        <v>94</v>
      </c>
      <c r="B371" s="195" t="s">
        <v>95</v>
      </c>
      <c r="C371" s="194" t="s">
        <v>94</v>
      </c>
      <c r="D371" s="195" t="s">
        <v>95</v>
      </c>
    </row>
    <row r="372" spans="1:4" ht="25.5" outlineLevel="3" x14ac:dyDescent="0.2">
      <c r="A372" s="196" t="s">
        <v>94</v>
      </c>
      <c r="B372" s="197" t="s">
        <v>95</v>
      </c>
      <c r="C372" s="196" t="s">
        <v>94</v>
      </c>
      <c r="D372" s="197" t="s">
        <v>95</v>
      </c>
    </row>
    <row r="373" spans="1:4" ht="25.5" outlineLevel="2" x14ac:dyDescent="0.2">
      <c r="A373" s="194" t="s">
        <v>96</v>
      </c>
      <c r="B373" s="195" t="s">
        <v>97</v>
      </c>
      <c r="C373" s="194" t="s">
        <v>96</v>
      </c>
      <c r="D373" s="195" t="s">
        <v>97</v>
      </c>
    </row>
    <row r="374" spans="1:4" ht="25.5" outlineLevel="3" x14ac:dyDescent="0.2">
      <c r="A374" s="196" t="s">
        <v>96</v>
      </c>
      <c r="B374" s="197" t="s">
        <v>97</v>
      </c>
      <c r="C374" s="196" t="s">
        <v>96</v>
      </c>
      <c r="D374" s="197" t="s">
        <v>97</v>
      </c>
    </row>
    <row r="375" spans="1:4" ht="25.5" outlineLevel="2" x14ac:dyDescent="0.2">
      <c r="A375" s="194" t="s">
        <v>98</v>
      </c>
      <c r="B375" s="195" t="s">
        <v>99</v>
      </c>
      <c r="C375" s="194" t="s">
        <v>98</v>
      </c>
      <c r="D375" s="195" t="s">
        <v>99</v>
      </c>
    </row>
    <row r="376" spans="1:4" ht="25.5" outlineLevel="3" x14ac:dyDescent="0.2">
      <c r="A376" s="196" t="s">
        <v>98</v>
      </c>
      <c r="B376" s="197" t="s">
        <v>99</v>
      </c>
      <c r="C376" s="196" t="s">
        <v>98</v>
      </c>
      <c r="D376" s="197" t="s">
        <v>99</v>
      </c>
    </row>
    <row r="377" spans="1:4" ht="25.5" outlineLevel="2" x14ac:dyDescent="0.2">
      <c r="A377" s="194" t="s">
        <v>100</v>
      </c>
      <c r="B377" s="195" t="s">
        <v>101</v>
      </c>
      <c r="C377" s="194" t="s">
        <v>100</v>
      </c>
      <c r="D377" s="195" t="s">
        <v>101</v>
      </c>
    </row>
    <row r="378" spans="1:4" ht="25.5" outlineLevel="3" x14ac:dyDescent="0.2">
      <c r="A378" s="196" t="s">
        <v>100</v>
      </c>
      <c r="B378" s="197" t="s">
        <v>101</v>
      </c>
      <c r="C378" s="196" t="s">
        <v>100</v>
      </c>
      <c r="D378" s="197" t="s">
        <v>101</v>
      </c>
    </row>
    <row r="379" spans="1:4" outlineLevel="2" x14ac:dyDescent="0.2">
      <c r="A379" s="194" t="s">
        <v>121</v>
      </c>
      <c r="B379" s="195" t="s">
        <v>192</v>
      </c>
      <c r="C379" s="194" t="s">
        <v>121</v>
      </c>
      <c r="D379" s="195" t="s">
        <v>192</v>
      </c>
    </row>
    <row r="380" spans="1:4" outlineLevel="2" x14ac:dyDescent="0.2">
      <c r="A380" s="196" t="s">
        <v>121</v>
      </c>
      <c r="B380" s="197" t="s">
        <v>192</v>
      </c>
      <c r="C380" s="196" t="s">
        <v>121</v>
      </c>
      <c r="D380" s="197" t="s">
        <v>192</v>
      </c>
    </row>
    <row r="381" spans="1:4" ht="45" customHeight="1" outlineLevel="2" x14ac:dyDescent="0.2">
      <c r="A381" s="310" t="s">
        <v>1137</v>
      </c>
      <c r="B381" s="230" t="s">
        <v>1138</v>
      </c>
      <c r="C381" s="302"/>
      <c r="D381" s="195"/>
    </row>
    <row r="382" spans="1:4" ht="38.25" outlineLevel="2" x14ac:dyDescent="0.2">
      <c r="A382" s="221" t="s">
        <v>1137</v>
      </c>
      <c r="B382" s="307" t="s">
        <v>1138</v>
      </c>
      <c r="C382" s="299"/>
      <c r="D382" s="300"/>
    </row>
    <row r="383" spans="1:4" ht="25.5" outlineLevel="1" x14ac:dyDescent="0.2">
      <c r="A383" s="194" t="s">
        <v>104</v>
      </c>
      <c r="B383" s="195" t="s">
        <v>727</v>
      </c>
      <c r="C383" s="194" t="s">
        <v>104</v>
      </c>
      <c r="D383" s="195" t="s">
        <v>727</v>
      </c>
    </row>
    <row r="384" spans="1:4" outlineLevel="1" x14ac:dyDescent="0.2">
      <c r="A384" s="229" t="s">
        <v>1152</v>
      </c>
      <c r="B384" s="230" t="s">
        <v>1151</v>
      </c>
      <c r="C384" s="229"/>
      <c r="D384" s="230"/>
    </row>
    <row r="385" spans="1:4" outlineLevel="1" x14ac:dyDescent="0.2">
      <c r="A385" s="316" t="s">
        <v>1152</v>
      </c>
      <c r="B385" s="295" t="s">
        <v>1151</v>
      </c>
      <c r="C385" s="316"/>
      <c r="D385" s="295"/>
    </row>
    <row r="386" spans="1:4" outlineLevel="2" x14ac:dyDescent="0.2">
      <c r="A386" s="194" t="s">
        <v>105</v>
      </c>
      <c r="B386" s="195" t="s">
        <v>728</v>
      </c>
      <c r="C386" s="194" t="s">
        <v>105</v>
      </c>
      <c r="D386" s="195" t="s">
        <v>728</v>
      </c>
    </row>
    <row r="387" spans="1:4" outlineLevel="3" x14ac:dyDescent="0.2">
      <c r="A387" s="196" t="s">
        <v>105</v>
      </c>
      <c r="B387" s="197" t="s">
        <v>728</v>
      </c>
      <c r="C387" s="196" t="s">
        <v>105</v>
      </c>
      <c r="D387" s="197" t="s">
        <v>728</v>
      </c>
    </row>
    <row r="388" spans="1:4" ht="25.5" outlineLevel="2" x14ac:dyDescent="0.2">
      <c r="A388" s="194" t="s">
        <v>106</v>
      </c>
      <c r="B388" s="195" t="s">
        <v>107</v>
      </c>
      <c r="C388" s="194" t="s">
        <v>106</v>
      </c>
      <c r="D388" s="195" t="s">
        <v>107</v>
      </c>
    </row>
    <row r="389" spans="1:4" ht="25.5" outlineLevel="3" x14ac:dyDescent="0.2">
      <c r="A389" s="196" t="s">
        <v>106</v>
      </c>
      <c r="B389" s="197" t="s">
        <v>107</v>
      </c>
      <c r="C389" s="196" t="s">
        <v>106</v>
      </c>
      <c r="D389" s="197" t="s">
        <v>107</v>
      </c>
    </row>
  </sheetData>
  <pageMargins left="0.31" right="0.26" top="0.42" bottom="0.32" header="0.31496062992125984" footer="0.31496062992125984"/>
  <pageSetup paperSize="9" scale="9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F36"/>
  <sheetViews>
    <sheetView workbookViewId="0">
      <selection activeCell="C28" sqref="C28"/>
    </sheetView>
  </sheetViews>
  <sheetFormatPr defaultRowHeight="15" x14ac:dyDescent="0.25"/>
  <cols>
    <col min="2" max="2" width="3.85546875" customWidth="1"/>
    <col min="3" max="3" width="42.28515625" customWidth="1"/>
    <col min="4" max="5" width="13.28515625" customWidth="1"/>
    <col min="6" max="6" width="13" customWidth="1"/>
  </cols>
  <sheetData>
    <row r="3" spans="2:6" ht="25.5" x14ac:dyDescent="0.25">
      <c r="B3" s="234" t="s">
        <v>1086</v>
      </c>
      <c r="C3" s="234" t="s">
        <v>1087</v>
      </c>
      <c r="D3" s="234" t="s">
        <v>1088</v>
      </c>
      <c r="E3" s="234" t="s">
        <v>1089</v>
      </c>
      <c r="F3" s="234" t="s">
        <v>1090</v>
      </c>
    </row>
    <row r="4" spans="2:6" x14ac:dyDescent="0.25">
      <c r="B4" s="235"/>
      <c r="C4" s="235" t="s">
        <v>1091</v>
      </c>
      <c r="D4" s="246">
        <f>D5+D10+D14+D22+D30</f>
        <v>1461123800</v>
      </c>
      <c r="E4" s="246">
        <f>E5+E10+E14+E22+E30</f>
        <v>2325972300</v>
      </c>
      <c r="F4" s="246">
        <f>F5+F10+F14+F22+F30</f>
        <v>1704091000</v>
      </c>
    </row>
    <row r="5" spans="2:6" x14ac:dyDescent="0.25">
      <c r="B5" s="236" t="s">
        <v>1108</v>
      </c>
      <c r="C5" s="235" t="s">
        <v>1092</v>
      </c>
      <c r="D5" s="246"/>
      <c r="E5" s="246">
        <f>E6</f>
        <v>13956300</v>
      </c>
      <c r="F5" s="246"/>
    </row>
    <row r="6" spans="2:6" x14ac:dyDescent="0.25">
      <c r="B6" s="234"/>
      <c r="C6" s="238" t="s">
        <v>1093</v>
      </c>
      <c r="D6" s="240"/>
      <c r="E6" s="240">
        <f>SUM(E7:E9)</f>
        <v>13956300</v>
      </c>
      <c r="F6" s="240"/>
    </row>
    <row r="7" spans="2:6" x14ac:dyDescent="0.25">
      <c r="B7" s="234"/>
      <c r="C7" s="239" t="s">
        <v>1105</v>
      </c>
      <c r="D7" s="245"/>
      <c r="E7" s="245">
        <v>5334100</v>
      </c>
      <c r="F7" s="245"/>
    </row>
    <row r="8" spans="2:6" x14ac:dyDescent="0.25">
      <c r="B8" s="234"/>
      <c r="C8" s="239" t="s">
        <v>1106</v>
      </c>
      <c r="D8" s="245"/>
      <c r="E8" s="245">
        <f>13677100-5334100</f>
        <v>8343000</v>
      </c>
      <c r="F8" s="245"/>
    </row>
    <row r="9" spans="2:6" x14ac:dyDescent="0.25">
      <c r="B9" s="234"/>
      <c r="C9" s="239" t="s">
        <v>1107</v>
      </c>
      <c r="D9" s="245"/>
      <c r="E9" s="245">
        <v>279200</v>
      </c>
      <c r="F9" s="245"/>
    </row>
    <row r="10" spans="2:6" x14ac:dyDescent="0.25">
      <c r="B10" s="236" t="s">
        <v>1109</v>
      </c>
      <c r="C10" s="235" t="s">
        <v>1094</v>
      </c>
      <c r="D10" s="246">
        <f>D11</f>
        <v>83006800</v>
      </c>
      <c r="E10" s="246">
        <f>E11</f>
        <v>535949900</v>
      </c>
      <c r="F10" s="246">
        <f>F11</f>
        <v>535949900</v>
      </c>
    </row>
    <row r="11" spans="2:6" x14ac:dyDescent="0.25">
      <c r="B11" s="234"/>
      <c r="C11" s="237" t="s">
        <v>1095</v>
      </c>
      <c r="D11" s="241">
        <f>SUM(D12:D13)</f>
        <v>83006800</v>
      </c>
      <c r="E11" s="241">
        <f>SUM(E12:E13)</f>
        <v>535949900</v>
      </c>
      <c r="F11" s="241">
        <f>SUM(F12:F13)</f>
        <v>535949900</v>
      </c>
    </row>
    <row r="12" spans="2:6" x14ac:dyDescent="0.25">
      <c r="B12" s="234"/>
      <c r="C12" s="239" t="s">
        <v>1106</v>
      </c>
      <c r="D12" s="242"/>
      <c r="E12" s="242">
        <v>482354900</v>
      </c>
      <c r="F12" s="242">
        <v>482354900</v>
      </c>
    </row>
    <row r="13" spans="2:6" x14ac:dyDescent="0.25">
      <c r="B13" s="234"/>
      <c r="C13" s="239" t="s">
        <v>1107</v>
      </c>
      <c r="D13" s="242">
        <v>83006800</v>
      </c>
      <c r="E13" s="245">
        <v>53595000</v>
      </c>
      <c r="F13" s="245">
        <v>53595000</v>
      </c>
    </row>
    <row r="14" spans="2:6" ht="25.5" x14ac:dyDescent="0.25">
      <c r="B14" s="236" t="s">
        <v>1110</v>
      </c>
      <c r="C14" s="235" t="s">
        <v>1096</v>
      </c>
      <c r="D14" s="246">
        <f>D15+D19</f>
        <v>1203282800</v>
      </c>
      <c r="E14" s="246">
        <f>E15+E19</f>
        <v>1492484800</v>
      </c>
      <c r="F14" s="246">
        <f>F15+F19</f>
        <v>939533900</v>
      </c>
    </row>
    <row r="15" spans="2:6" ht="25.5" x14ac:dyDescent="0.25">
      <c r="B15" s="234"/>
      <c r="C15" s="237" t="s">
        <v>1097</v>
      </c>
      <c r="D15" s="241">
        <f>SUM(D16:D18)</f>
        <v>46458400</v>
      </c>
      <c r="E15" s="241">
        <f>SUM(E16:E18)</f>
        <v>46458400</v>
      </c>
      <c r="F15" s="241">
        <f>SUM(F16:F18)</f>
        <v>48437700</v>
      </c>
    </row>
    <row r="16" spans="2:6" x14ac:dyDescent="0.25">
      <c r="B16" s="234"/>
      <c r="C16" s="239" t="s">
        <v>1105</v>
      </c>
      <c r="D16" s="242">
        <v>15400900</v>
      </c>
      <c r="E16" s="242">
        <v>15400900</v>
      </c>
      <c r="F16" s="242">
        <v>16057100</v>
      </c>
    </row>
    <row r="17" spans="2:6" x14ac:dyDescent="0.25">
      <c r="B17" s="234"/>
      <c r="C17" s="239" t="s">
        <v>1106</v>
      </c>
      <c r="D17" s="242">
        <f>39489600-15400900</f>
        <v>24088700</v>
      </c>
      <c r="E17" s="242">
        <f>39489600-15400900</f>
        <v>24088700</v>
      </c>
      <c r="F17" s="242">
        <f>41172000-16057100</f>
        <v>25114900</v>
      </c>
    </row>
    <row r="18" spans="2:6" x14ac:dyDescent="0.25">
      <c r="B18" s="234"/>
      <c r="C18" s="239" t="s">
        <v>1107</v>
      </c>
      <c r="D18" s="245">
        <v>6968800</v>
      </c>
      <c r="E18" s="245">
        <v>6968800</v>
      </c>
      <c r="F18" s="245">
        <v>7265700</v>
      </c>
    </row>
    <row r="19" spans="2:6" ht="38.25" x14ac:dyDescent="0.25">
      <c r="B19" s="234"/>
      <c r="C19" s="237" t="s">
        <v>1098</v>
      </c>
      <c r="D19" s="241">
        <f>SUM(D20:D21)</f>
        <v>1156824400</v>
      </c>
      <c r="E19" s="241">
        <f>SUM(E20:E21)</f>
        <v>1446026400</v>
      </c>
      <c r="F19" s="241">
        <f>SUM(F20:F21)</f>
        <v>891096200</v>
      </c>
    </row>
    <row r="20" spans="2:6" x14ac:dyDescent="0.25">
      <c r="B20" s="234"/>
      <c r="C20" s="239" t="s">
        <v>1106</v>
      </c>
      <c r="D20" s="242">
        <v>1052710200</v>
      </c>
      <c r="E20" s="242">
        <v>1315884000</v>
      </c>
      <c r="F20" s="242">
        <v>810897500</v>
      </c>
    </row>
    <row r="21" spans="2:6" x14ac:dyDescent="0.25">
      <c r="B21" s="234"/>
      <c r="C21" s="239" t="s">
        <v>1107</v>
      </c>
      <c r="D21" s="245">
        <v>104114200</v>
      </c>
      <c r="E21" s="245">
        <v>130142400</v>
      </c>
      <c r="F21" s="245">
        <v>80198700</v>
      </c>
    </row>
    <row r="22" spans="2:6" x14ac:dyDescent="0.25">
      <c r="B22" s="236" t="s">
        <v>1111</v>
      </c>
      <c r="C22" s="235" t="s">
        <v>1099</v>
      </c>
      <c r="D22" s="246">
        <f>D23+D26</f>
        <v>168740000</v>
      </c>
      <c r="E22" s="246">
        <f>E23+E26</f>
        <v>277487100</v>
      </c>
      <c r="F22" s="246">
        <f>F23+F26</f>
        <v>222513000</v>
      </c>
    </row>
    <row r="23" spans="2:6" x14ac:dyDescent="0.25">
      <c r="B23" s="234"/>
      <c r="C23" s="237" t="s">
        <v>1100</v>
      </c>
      <c r="D23" s="241">
        <f>SUM(D24:D25)</f>
        <v>168740000</v>
      </c>
      <c r="E23" s="241"/>
      <c r="F23" s="241"/>
    </row>
    <row r="24" spans="2:6" x14ac:dyDescent="0.25">
      <c r="B24" s="234"/>
      <c r="C24" s="239" t="s">
        <v>1106</v>
      </c>
      <c r="D24" s="242">
        <v>84370000</v>
      </c>
      <c r="E24" s="243"/>
      <c r="F24" s="244"/>
    </row>
    <row r="25" spans="2:6" x14ac:dyDescent="0.25">
      <c r="B25" s="234"/>
      <c r="C25" s="239" t="s">
        <v>1107</v>
      </c>
      <c r="D25" s="242">
        <v>84370000</v>
      </c>
      <c r="E25" s="243"/>
      <c r="F25" s="244"/>
    </row>
    <row r="26" spans="2:6" x14ac:dyDescent="0.25">
      <c r="B26" s="234"/>
      <c r="C26" s="237" t="s">
        <v>1101</v>
      </c>
      <c r="D26" s="241"/>
      <c r="E26" s="241">
        <f>SUM(E27:E29)</f>
        <v>277487100</v>
      </c>
      <c r="F26" s="241">
        <f>SUM(F27:F29)</f>
        <v>222513000</v>
      </c>
    </row>
    <row r="27" spans="2:6" x14ac:dyDescent="0.25">
      <c r="B27" s="234"/>
      <c r="C27" s="239" t="s">
        <v>1105</v>
      </c>
      <c r="D27" s="242"/>
      <c r="E27" s="242"/>
      <c r="F27" s="242">
        <v>84080600</v>
      </c>
    </row>
    <row r="28" spans="2:6" x14ac:dyDescent="0.25">
      <c r="B28" s="234"/>
      <c r="C28" s="239" t="s">
        <v>1106</v>
      </c>
      <c r="D28" s="242"/>
      <c r="E28" s="242">
        <v>263612700</v>
      </c>
      <c r="F28" s="242">
        <v>131510700</v>
      </c>
    </row>
    <row r="29" spans="2:6" x14ac:dyDescent="0.25">
      <c r="B29" s="234"/>
      <c r="C29" s="239" t="s">
        <v>1107</v>
      </c>
      <c r="D29" s="245"/>
      <c r="E29" s="245">
        <v>13874400</v>
      </c>
      <c r="F29" s="245">
        <v>6921700</v>
      </c>
    </row>
    <row r="30" spans="2:6" ht="51" x14ac:dyDescent="0.25">
      <c r="B30" s="236" t="s">
        <v>1112</v>
      </c>
      <c r="C30" s="235" t="s">
        <v>1102</v>
      </c>
      <c r="D30" s="246">
        <f>D31+D34</f>
        <v>6094200</v>
      </c>
      <c r="E30" s="246">
        <f>E31+E34</f>
        <v>6094200</v>
      </c>
      <c r="F30" s="246">
        <f>F31+F34</f>
        <v>6094200</v>
      </c>
    </row>
    <row r="31" spans="2:6" ht="51" x14ac:dyDescent="0.25">
      <c r="B31" s="234"/>
      <c r="C31" s="237" t="s">
        <v>1103</v>
      </c>
      <c r="D31" s="241">
        <f>SUM(D32:D33)</f>
        <v>5539900</v>
      </c>
      <c r="E31" s="241">
        <f>SUM(E32:E33)</f>
        <v>5539900</v>
      </c>
      <c r="F31" s="241">
        <f>SUM(F32:F33)</f>
        <v>5539900</v>
      </c>
    </row>
    <row r="32" spans="2:6" x14ac:dyDescent="0.25">
      <c r="B32" s="234"/>
      <c r="C32" s="239" t="s">
        <v>1106</v>
      </c>
      <c r="D32" s="242">
        <v>3648900</v>
      </c>
      <c r="E32" s="242">
        <v>3648900</v>
      </c>
      <c r="F32" s="242">
        <v>3648900</v>
      </c>
    </row>
    <row r="33" spans="2:6" x14ac:dyDescent="0.25">
      <c r="B33" s="234"/>
      <c r="C33" s="239" t="s">
        <v>1107</v>
      </c>
      <c r="D33" s="245">
        <v>1891000</v>
      </c>
      <c r="E33" s="245">
        <v>1891000</v>
      </c>
      <c r="F33" s="245">
        <v>1891000</v>
      </c>
    </row>
    <row r="34" spans="2:6" ht="25.5" x14ac:dyDescent="0.25">
      <c r="B34" s="234"/>
      <c r="C34" s="237" t="s">
        <v>1104</v>
      </c>
      <c r="D34" s="241">
        <f>D35</f>
        <v>554300</v>
      </c>
      <c r="E34" s="241">
        <f>E35</f>
        <v>554300</v>
      </c>
      <c r="F34" s="241">
        <f>F35</f>
        <v>554300</v>
      </c>
    </row>
    <row r="35" spans="2:6" x14ac:dyDescent="0.25">
      <c r="B35" s="234"/>
      <c r="C35" s="239" t="s">
        <v>1106</v>
      </c>
      <c r="D35" s="242">
        <v>554300</v>
      </c>
      <c r="E35" s="242">
        <v>554300</v>
      </c>
      <c r="F35" s="242">
        <v>554300</v>
      </c>
    </row>
    <row r="36" spans="2:6" x14ac:dyDescent="0.25">
      <c r="B36" s="234"/>
      <c r="C36" s="239" t="s">
        <v>1107</v>
      </c>
      <c r="D36" s="245">
        <v>439300</v>
      </c>
      <c r="E36" s="245">
        <v>439300</v>
      </c>
      <c r="F36" s="245">
        <v>439300</v>
      </c>
    </row>
  </sheetData>
  <sheetProtection algorithmName="SHA-512" hashValue="+wX1e1eT0x33wl5sN0mFe4sRu8nUG//qeAAcetX5ULTylb6gt90deSw+HqtVv08LwK4L8A/+CpPwaVoePxdt5g==" saltValue="kbB77SKAFF+AfCgAaYLvSA==" spinCount="100000" sheet="1" objects="1" scenarios="1"/>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2020-2022</vt:lpstr>
      <vt:lpstr>сопост 2019-2020</vt:lpstr>
      <vt:lpstr>нац.проекты</vt:lpstr>
      <vt:lpstr>'2020-2022'!Заголовки_для_печати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ShagievaZSh</dc:creator>
  <cp:lastModifiedBy>Бикмеева Кристина Александровна</cp:lastModifiedBy>
  <cp:lastPrinted>2019-10-30T10:42:11Z</cp:lastPrinted>
  <dcterms:created xsi:type="dcterms:W3CDTF">2017-08-01T11:18:09Z</dcterms:created>
  <dcterms:modified xsi:type="dcterms:W3CDTF">2019-12-26T10:21:45Z</dcterms:modified>
</cp:coreProperties>
</file>