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240" windowHeight="122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муниципальные!$A$4:$W$270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муниципальные!$A$1:$X$269</definedName>
  </definedNames>
  <calcPr calcId="145621"/>
</workbook>
</file>

<file path=xl/calcChain.xml><?xml version="1.0" encoding="utf-8"?>
<calcChain xmlns="http://schemas.openxmlformats.org/spreadsheetml/2006/main">
  <c r="Q257" i="33" l="1"/>
  <c r="S257" i="33"/>
  <c r="E256" i="33" l="1"/>
  <c r="F256" i="33"/>
  <c r="G256" i="33"/>
  <c r="I256" i="33"/>
  <c r="J256" i="33"/>
  <c r="K256" i="33"/>
  <c r="M256" i="33"/>
  <c r="N256" i="33"/>
  <c r="O256" i="33"/>
  <c r="W257" i="33"/>
  <c r="U257" i="33"/>
  <c r="L257" i="33"/>
  <c r="H257" i="33"/>
  <c r="D257" i="33"/>
  <c r="P257" i="33" l="1"/>
  <c r="T257" i="33"/>
  <c r="E159" i="33"/>
  <c r="F159" i="33"/>
  <c r="G159" i="33"/>
  <c r="I159" i="33"/>
  <c r="J159" i="33"/>
  <c r="K159" i="33"/>
  <c r="M159" i="33"/>
  <c r="N159" i="33"/>
  <c r="O159" i="33"/>
  <c r="D152" i="33"/>
  <c r="L151" i="33"/>
  <c r="S151" i="33"/>
  <c r="W151" i="33"/>
  <c r="D151" i="33"/>
  <c r="H151" i="33"/>
  <c r="T151" i="33" l="1"/>
  <c r="P151" i="33"/>
  <c r="E95" i="33"/>
  <c r="F95" i="33"/>
  <c r="G95" i="33"/>
  <c r="I95" i="33"/>
  <c r="J95" i="33"/>
  <c r="K95" i="33"/>
  <c r="M95" i="33"/>
  <c r="N95" i="33"/>
  <c r="O95" i="33"/>
  <c r="L100" i="33"/>
  <c r="W100" i="33"/>
  <c r="D100" i="33"/>
  <c r="H100" i="33"/>
  <c r="K31" i="33"/>
  <c r="T100" i="33" l="1"/>
  <c r="W77" i="33" l="1"/>
  <c r="L77" i="33"/>
  <c r="D77" i="33"/>
  <c r="H77" i="33"/>
  <c r="T77" i="33" l="1"/>
  <c r="W209" i="33"/>
  <c r="W210" i="33"/>
  <c r="W211" i="33"/>
  <c r="W171" i="33" l="1"/>
  <c r="W173" i="33"/>
  <c r="W174" i="33"/>
  <c r="W175" i="33"/>
  <c r="W177" i="33"/>
  <c r="V206" i="33"/>
  <c r="V207" i="33"/>
  <c r="V249" i="33"/>
  <c r="V254" i="33"/>
  <c r="U84" i="33"/>
  <c r="U24" i="33"/>
  <c r="U39" i="33"/>
  <c r="U42" i="33"/>
  <c r="U54" i="33"/>
  <c r="U60" i="33"/>
  <c r="U61" i="33"/>
  <c r="U62" i="33"/>
  <c r="U63" i="33"/>
  <c r="S258" i="33"/>
  <c r="S260" i="33"/>
  <c r="S261" i="33"/>
  <c r="S235" i="33"/>
  <c r="S202" i="33"/>
  <c r="S203" i="33"/>
  <c r="S204" i="33"/>
  <c r="S206" i="33"/>
  <c r="S209" i="33"/>
  <c r="S210" i="33"/>
  <c r="S211" i="33"/>
  <c r="S215" i="33"/>
  <c r="S216" i="33"/>
  <c r="S197" i="33"/>
  <c r="S171" i="33"/>
  <c r="S173" i="33"/>
  <c r="S175" i="33"/>
  <c r="S177" i="33"/>
  <c r="S181" i="33"/>
  <c r="S183" i="33"/>
  <c r="S184" i="33"/>
  <c r="S186" i="33"/>
  <c r="S188" i="33"/>
  <c r="S189" i="33"/>
  <c r="S191" i="33"/>
  <c r="S142" i="33"/>
  <c r="S144" i="33"/>
  <c r="S145" i="33"/>
  <c r="S146" i="33"/>
  <c r="S148" i="33"/>
  <c r="S149" i="33"/>
  <c r="S150" i="33"/>
  <c r="S133" i="33"/>
  <c r="S135" i="33"/>
  <c r="S117" i="33"/>
  <c r="S93" i="33"/>
  <c r="S94" i="33"/>
  <c r="S96" i="33"/>
  <c r="S97" i="33"/>
  <c r="S98" i="33"/>
  <c r="S87" i="33"/>
  <c r="S90" i="33"/>
  <c r="S17" i="33"/>
  <c r="S18" i="33"/>
  <c r="S20" i="33"/>
  <c r="S21" i="33"/>
  <c r="S22" i="33"/>
  <c r="S23" i="33"/>
  <c r="S25" i="33"/>
  <c r="S27" i="33"/>
  <c r="S28" i="33"/>
  <c r="S29" i="33"/>
  <c r="S30" i="33"/>
  <c r="S33" i="33"/>
  <c r="S34" i="33"/>
  <c r="S36" i="33"/>
  <c r="S37" i="33"/>
  <c r="S39" i="33"/>
  <c r="S40" i="33"/>
  <c r="S41" i="33"/>
  <c r="S43" i="33"/>
  <c r="S44" i="33"/>
  <c r="S45" i="33"/>
  <c r="S46" i="33"/>
  <c r="S47" i="33"/>
  <c r="S48" i="33"/>
  <c r="S50" i="33"/>
  <c r="S51" i="33"/>
  <c r="S52" i="33"/>
  <c r="S53" i="33"/>
  <c r="S56" i="33"/>
  <c r="S57" i="33"/>
  <c r="S58" i="33"/>
  <c r="S60" i="33"/>
  <c r="S61" i="33"/>
  <c r="S62" i="33"/>
  <c r="S63" i="33"/>
  <c r="S64" i="33"/>
  <c r="S65" i="33"/>
  <c r="S71" i="33"/>
  <c r="S9" i="33"/>
  <c r="R206" i="33"/>
  <c r="R207" i="33"/>
  <c r="R249" i="33"/>
  <c r="R254" i="33"/>
  <c r="R133" i="33"/>
  <c r="Q249" i="33"/>
  <c r="Q250" i="33"/>
  <c r="Q251" i="33"/>
  <c r="Q252" i="33"/>
  <c r="Q253" i="33"/>
  <c r="Q255" i="33"/>
  <c r="Q258" i="33"/>
  <c r="Q264" i="33"/>
  <c r="Q265" i="33"/>
  <c r="Q266" i="33"/>
  <c r="Q267" i="33"/>
  <c r="Q269" i="33"/>
  <c r="Q270" i="33"/>
  <c r="Q206" i="33"/>
  <c r="Q202" i="33"/>
  <c r="Q204" i="33"/>
  <c r="Q184" i="33"/>
  <c r="Q185" i="33"/>
  <c r="Q139" i="33"/>
  <c r="Q133" i="33"/>
  <c r="Q117" i="33"/>
  <c r="Q118" i="33"/>
  <c r="Q24" i="33"/>
  <c r="Q39" i="33"/>
  <c r="Q42" i="33"/>
  <c r="Q60" i="33"/>
  <c r="Q61" i="33"/>
  <c r="Q62" i="33"/>
  <c r="Q63" i="33"/>
  <c r="L42" i="33" l="1"/>
  <c r="E214" i="33" l="1"/>
  <c r="F214" i="33"/>
  <c r="G214" i="33"/>
  <c r="I214" i="33"/>
  <c r="J214" i="33"/>
  <c r="K214" i="33"/>
  <c r="M214" i="33"/>
  <c r="N214" i="33"/>
  <c r="O214" i="33"/>
  <c r="W217" i="33"/>
  <c r="S217" i="33"/>
  <c r="L217" i="33"/>
  <c r="H217" i="33"/>
  <c r="D217" i="33"/>
  <c r="E141" i="33"/>
  <c r="F141" i="33"/>
  <c r="G141" i="33"/>
  <c r="I141" i="33"/>
  <c r="J141" i="33"/>
  <c r="K141" i="33"/>
  <c r="M141" i="33"/>
  <c r="N141" i="33"/>
  <c r="O141" i="33"/>
  <c r="L152" i="33"/>
  <c r="W152" i="33"/>
  <c r="H152" i="33"/>
  <c r="L93" i="33"/>
  <c r="W93" i="33"/>
  <c r="D93" i="33"/>
  <c r="H93" i="33"/>
  <c r="D89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P42" i="33" s="1"/>
  <c r="H42" i="33"/>
  <c r="T42" i="33" s="1"/>
  <c r="L35" i="33"/>
  <c r="W35" i="33"/>
  <c r="D35" i="33"/>
  <c r="H35" i="33"/>
  <c r="P67" i="33" l="1"/>
  <c r="S59" i="33"/>
  <c r="P66" i="33"/>
  <c r="P68" i="33"/>
  <c r="T217" i="33"/>
  <c r="P217" i="33"/>
  <c r="S214" i="33"/>
  <c r="T152" i="33"/>
  <c r="P93" i="33"/>
  <c r="U59" i="33"/>
  <c r="Q59" i="33"/>
  <c r="P52" i="33"/>
  <c r="T93" i="33"/>
  <c r="T66" i="33"/>
  <c r="T68" i="33"/>
  <c r="T67" i="33"/>
  <c r="T69" i="33"/>
  <c r="T52" i="33"/>
  <c r="T35" i="33"/>
  <c r="L130" i="33" l="1"/>
  <c r="W89" i="33"/>
  <c r="L89" i="33"/>
  <c r="H89" i="33"/>
  <c r="T89" i="33" l="1"/>
  <c r="U265" i="33"/>
  <c r="S121" i="33"/>
  <c r="E268" i="33" l="1"/>
  <c r="F268" i="33"/>
  <c r="G268" i="33"/>
  <c r="I268" i="33"/>
  <c r="J268" i="33"/>
  <c r="K268" i="33"/>
  <c r="M268" i="33"/>
  <c r="Q268" i="33" s="1"/>
  <c r="N268" i="33"/>
  <c r="O268" i="33"/>
  <c r="W270" i="33"/>
  <c r="U270" i="33"/>
  <c r="S270" i="33"/>
  <c r="L270" i="33"/>
  <c r="H270" i="33"/>
  <c r="D270" i="33"/>
  <c r="H264" i="33"/>
  <c r="H265" i="33"/>
  <c r="H266" i="33"/>
  <c r="L265" i="33"/>
  <c r="P265" i="33" s="1"/>
  <c r="D265" i="33"/>
  <c r="E234" i="33"/>
  <c r="F234" i="33"/>
  <c r="G234" i="33"/>
  <c r="I234" i="33"/>
  <c r="J234" i="33"/>
  <c r="K234" i="33"/>
  <c r="M234" i="33"/>
  <c r="N234" i="33"/>
  <c r="O234" i="33"/>
  <c r="L238" i="33"/>
  <c r="S238" i="33"/>
  <c r="W238" i="33"/>
  <c r="D238" i="33"/>
  <c r="H238" i="33"/>
  <c r="U196" i="33"/>
  <c r="U198" i="33"/>
  <c r="U201" i="33"/>
  <c r="U202" i="33"/>
  <c r="U204" i="33"/>
  <c r="U206" i="33"/>
  <c r="U207" i="33"/>
  <c r="U215" i="33"/>
  <c r="U249" i="33"/>
  <c r="U250" i="33"/>
  <c r="U251" i="33"/>
  <c r="U252" i="33"/>
  <c r="U253" i="33"/>
  <c r="U255" i="33"/>
  <c r="U258" i="33"/>
  <c r="S219" i="33"/>
  <c r="S220" i="33"/>
  <c r="S221" i="33"/>
  <c r="S222" i="33"/>
  <c r="S226" i="33"/>
  <c r="S228" i="33"/>
  <c r="S229" i="33"/>
  <c r="S230" i="33"/>
  <c r="S231" i="33"/>
  <c r="S232" i="33"/>
  <c r="S233" i="33"/>
  <c r="S236" i="33"/>
  <c r="S237" i="33"/>
  <c r="S240" i="33"/>
  <c r="S241" i="33"/>
  <c r="S244" i="33"/>
  <c r="S245" i="33"/>
  <c r="S246" i="33"/>
  <c r="S247" i="33"/>
  <c r="Q215" i="33"/>
  <c r="Q169" i="33"/>
  <c r="Q170" i="33"/>
  <c r="Q179" i="33"/>
  <c r="Q181" i="33"/>
  <c r="U184" i="33"/>
  <c r="U185" i="33"/>
  <c r="H170" i="33"/>
  <c r="L170" i="33"/>
  <c r="U170" i="33"/>
  <c r="D170" i="33"/>
  <c r="E128" i="33"/>
  <c r="F128" i="33"/>
  <c r="G128" i="33"/>
  <c r="I128" i="33"/>
  <c r="J128" i="33"/>
  <c r="K128" i="33"/>
  <c r="M128" i="33"/>
  <c r="N128" i="33"/>
  <c r="O128" i="33"/>
  <c r="E134" i="33"/>
  <c r="F134" i="33"/>
  <c r="G134" i="33"/>
  <c r="I134" i="33"/>
  <c r="J134" i="33"/>
  <c r="K134" i="33"/>
  <c r="M134" i="33"/>
  <c r="N134" i="33"/>
  <c r="S134" i="33"/>
  <c r="L136" i="33"/>
  <c r="Q136" i="33"/>
  <c r="U136" i="33"/>
  <c r="H136" i="33"/>
  <c r="D136" i="33"/>
  <c r="P270" i="33" l="1"/>
  <c r="T238" i="33"/>
  <c r="P238" i="33"/>
  <c r="T270" i="33"/>
  <c r="T265" i="33"/>
  <c r="P136" i="33"/>
  <c r="T136" i="33"/>
  <c r="T170" i="33"/>
  <c r="P170" i="33"/>
  <c r="W130" i="33" l="1"/>
  <c r="U130" i="33"/>
  <c r="U134" i="33"/>
  <c r="U139" i="33"/>
  <c r="S138" i="33"/>
  <c r="S139" i="33"/>
  <c r="S132" i="33"/>
  <c r="R132" i="33"/>
  <c r="Q134" i="33"/>
  <c r="Q132" i="33" l="1"/>
  <c r="S116" i="33"/>
  <c r="S103" i="33"/>
  <c r="S104" i="33"/>
  <c r="S105" i="33"/>
  <c r="S106" i="33"/>
  <c r="W78" i="33"/>
  <c r="W79" i="33"/>
  <c r="W80" i="33"/>
  <c r="W81" i="33"/>
  <c r="W82" i="33"/>
  <c r="V54" i="33"/>
  <c r="S10" i="33"/>
  <c r="S11" i="33"/>
  <c r="S12" i="33"/>
  <c r="S74" i="33"/>
  <c r="S81" i="33"/>
  <c r="S82" i="33"/>
  <c r="S83" i="33"/>
  <c r="S84" i="33"/>
  <c r="S91" i="33"/>
  <c r="S92" i="33"/>
  <c r="L96" i="33"/>
  <c r="E75" i="33"/>
  <c r="F75" i="33"/>
  <c r="G75" i="33"/>
  <c r="I75" i="33"/>
  <c r="J75" i="33"/>
  <c r="K75" i="33"/>
  <c r="M75" i="33"/>
  <c r="N75" i="33"/>
  <c r="O75" i="33"/>
  <c r="L94" i="33"/>
  <c r="W94" i="33"/>
  <c r="D94" i="33"/>
  <c r="H94" i="33"/>
  <c r="L83" i="33"/>
  <c r="L84" i="33"/>
  <c r="L85" i="33"/>
  <c r="L86" i="33"/>
  <c r="L87" i="33"/>
  <c r="L88" i="33"/>
  <c r="L90" i="33"/>
  <c r="L91" i="33"/>
  <c r="L92" i="33"/>
  <c r="L78" i="33"/>
  <c r="L79" i="33"/>
  <c r="L80" i="33"/>
  <c r="L81" i="33"/>
  <c r="L82" i="33"/>
  <c r="L76" i="33"/>
  <c r="H82" i="33"/>
  <c r="D82" i="33"/>
  <c r="H81" i="33"/>
  <c r="D81" i="33"/>
  <c r="D80" i="33"/>
  <c r="H80" i="33"/>
  <c r="H79" i="33"/>
  <c r="D79" i="33"/>
  <c r="D78" i="33"/>
  <c r="H78" i="33"/>
  <c r="P80" i="33" l="1"/>
  <c r="P78" i="33"/>
  <c r="P79" i="33"/>
  <c r="U75" i="33"/>
  <c r="P94" i="33"/>
  <c r="T94" i="33"/>
  <c r="S75" i="33"/>
  <c r="T81" i="33"/>
  <c r="T79" i="33"/>
  <c r="T82" i="33"/>
  <c r="T80" i="33"/>
  <c r="T78" i="33"/>
  <c r="P81" i="33"/>
  <c r="L75" i="33"/>
  <c r="P82" i="33"/>
  <c r="W133" i="33" l="1"/>
  <c r="W120" i="33"/>
  <c r="W121" i="33"/>
  <c r="W122" i="33"/>
  <c r="W106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3" i="33"/>
  <c r="W84" i="33"/>
  <c r="W85" i="33"/>
  <c r="W86" i="33"/>
  <c r="W87" i="33"/>
  <c r="W88" i="33"/>
  <c r="W90" i="33"/>
  <c r="W91" i="33"/>
  <c r="W92" i="33"/>
  <c r="W96" i="33"/>
  <c r="W97" i="33"/>
  <c r="W98" i="33"/>
  <c r="W99" i="33"/>
  <c r="W103" i="33"/>
  <c r="W104" i="33"/>
  <c r="W105" i="33"/>
  <c r="S110" i="33"/>
  <c r="W110" i="33"/>
  <c r="S114" i="33"/>
  <c r="W114" i="33"/>
  <c r="S115" i="33"/>
  <c r="W115" i="33"/>
  <c r="W116" i="33"/>
  <c r="U117" i="33"/>
  <c r="W117" i="33"/>
  <c r="S118" i="33"/>
  <c r="U118" i="33"/>
  <c r="W118" i="33"/>
  <c r="S120" i="33"/>
  <c r="U120" i="33"/>
  <c r="S122" i="33"/>
  <c r="S124" i="33"/>
  <c r="W124" i="33"/>
  <c r="S129" i="33"/>
  <c r="W129" i="33"/>
  <c r="S130" i="33"/>
  <c r="U131" i="33"/>
  <c r="U132" i="33"/>
  <c r="V132" i="33"/>
  <c r="W132" i="33"/>
  <c r="U133" i="33"/>
  <c r="V133" i="33"/>
  <c r="W135" i="33"/>
  <c r="W138" i="33"/>
  <c r="W139" i="33"/>
  <c r="S140" i="33"/>
  <c r="W140" i="33"/>
  <c r="W142" i="33"/>
  <c r="W143" i="33"/>
  <c r="W144" i="33"/>
  <c r="W145" i="33"/>
  <c r="W146" i="33"/>
  <c r="W147" i="33"/>
  <c r="W148" i="33"/>
  <c r="W149" i="33"/>
  <c r="W150" i="33"/>
  <c r="S154" i="33"/>
  <c r="W154" i="33"/>
  <c r="S155" i="33"/>
  <c r="W155" i="33"/>
  <c r="S160" i="33"/>
  <c r="W160" i="33"/>
  <c r="S161" i="33"/>
  <c r="W161" i="33"/>
  <c r="U162" i="33"/>
  <c r="U163" i="33"/>
  <c r="U164" i="33"/>
  <c r="U165" i="33"/>
  <c r="U166" i="33"/>
  <c r="U167" i="33"/>
  <c r="U168" i="33"/>
  <c r="U169" i="33"/>
  <c r="U179" i="33"/>
  <c r="U181" i="33"/>
  <c r="W181" i="33"/>
  <c r="W183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15" i="33"/>
  <c r="W216" i="33"/>
  <c r="W219" i="33"/>
  <c r="W220" i="33"/>
  <c r="W221" i="33"/>
  <c r="W222" i="33"/>
  <c r="W223" i="33"/>
  <c r="W226" i="33"/>
  <c r="W228" i="33"/>
  <c r="W229" i="33"/>
  <c r="W230" i="33"/>
  <c r="W231" i="33"/>
  <c r="W232" i="33"/>
  <c r="W233" i="33"/>
  <c r="W235" i="33"/>
  <c r="W236" i="33"/>
  <c r="W237" i="33"/>
  <c r="W240" i="33"/>
  <c r="W241" i="33"/>
  <c r="W244" i="33"/>
  <c r="W245" i="33"/>
  <c r="W246" i="33"/>
  <c r="W247" i="33"/>
  <c r="W258" i="33"/>
  <c r="W260" i="33"/>
  <c r="W261" i="33"/>
  <c r="U264" i="33"/>
  <c r="U266" i="33"/>
  <c r="U267" i="33"/>
  <c r="S269" i="33"/>
  <c r="U269" i="33"/>
  <c r="W269" i="33"/>
  <c r="O38" i="33" l="1"/>
  <c r="O8" i="33" l="1"/>
  <c r="K8" i="33"/>
  <c r="I8" i="33"/>
  <c r="G8" i="33"/>
  <c r="S8" i="33" l="1"/>
  <c r="W8" i="33"/>
  <c r="Q162" i="33"/>
  <c r="Q163" i="33"/>
  <c r="Q164" i="33"/>
  <c r="Q165" i="33"/>
  <c r="Q166" i="33"/>
  <c r="Q167" i="33"/>
  <c r="Q168" i="33"/>
  <c r="Q130" i="33"/>
  <c r="Q131" i="33"/>
  <c r="Q120" i="33"/>
  <c r="M109" i="33"/>
  <c r="M108" i="33" s="1"/>
  <c r="N109" i="33"/>
  <c r="N108" i="33" s="1"/>
  <c r="O109" i="33"/>
  <c r="O108" i="33" s="1"/>
  <c r="E109" i="33"/>
  <c r="E108" i="33" s="1"/>
  <c r="F109" i="33"/>
  <c r="F108" i="33" s="1"/>
  <c r="G109" i="33"/>
  <c r="G108" i="33" s="1"/>
  <c r="I109" i="33"/>
  <c r="I108" i="33" s="1"/>
  <c r="J109" i="33"/>
  <c r="J108" i="33" s="1"/>
  <c r="K109" i="33"/>
  <c r="K108" i="33" s="1"/>
  <c r="D110" i="33"/>
  <c r="D109" i="33" s="1"/>
  <c r="D108" i="33" s="1"/>
  <c r="H110" i="33"/>
  <c r="H109" i="33" s="1"/>
  <c r="H108" i="33" s="1"/>
  <c r="L110" i="33"/>
  <c r="E218" i="33"/>
  <c r="F218" i="33"/>
  <c r="G218" i="33"/>
  <c r="D269" i="33"/>
  <c r="D268" i="33" s="1"/>
  <c r="C263" i="33"/>
  <c r="E263" i="33"/>
  <c r="F263" i="33"/>
  <c r="G263" i="33"/>
  <c r="D266" i="33"/>
  <c r="D267" i="33"/>
  <c r="D264" i="33"/>
  <c r="D261" i="33"/>
  <c r="D260" i="33"/>
  <c r="E259" i="33"/>
  <c r="F259" i="33"/>
  <c r="G259" i="33"/>
  <c r="D258" i="33"/>
  <c r="D256" i="33" s="1"/>
  <c r="E248" i="33"/>
  <c r="F248" i="33"/>
  <c r="G248" i="33"/>
  <c r="D250" i="33"/>
  <c r="D251" i="33"/>
  <c r="D252" i="33"/>
  <c r="D253" i="33"/>
  <c r="D254" i="33"/>
  <c r="D255" i="33"/>
  <c r="D249" i="33"/>
  <c r="D245" i="33"/>
  <c r="D246" i="33"/>
  <c r="D247" i="33"/>
  <c r="D244" i="33"/>
  <c r="E243" i="33"/>
  <c r="F243" i="33"/>
  <c r="G243" i="33"/>
  <c r="E239" i="33"/>
  <c r="F239" i="33"/>
  <c r="G239" i="33"/>
  <c r="D241" i="33"/>
  <c r="D240" i="33"/>
  <c r="D236" i="33"/>
  <c r="D237" i="33"/>
  <c r="D235" i="33"/>
  <c r="E227" i="33"/>
  <c r="F227" i="33"/>
  <c r="G227" i="33"/>
  <c r="D229" i="33"/>
  <c r="D230" i="33"/>
  <c r="D231" i="33"/>
  <c r="D232" i="33"/>
  <c r="D233" i="33"/>
  <c r="D228" i="33"/>
  <c r="E225" i="33"/>
  <c r="F225" i="33"/>
  <c r="G225" i="33"/>
  <c r="D226" i="33"/>
  <c r="D225" i="33" s="1"/>
  <c r="D220" i="33"/>
  <c r="D221" i="33"/>
  <c r="D222" i="33"/>
  <c r="D223" i="33"/>
  <c r="D219" i="33"/>
  <c r="F213" i="33"/>
  <c r="D216" i="33"/>
  <c r="D215" i="33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E224" i="33" l="1"/>
  <c r="P204" i="33"/>
  <c r="D214" i="33"/>
  <c r="U200" i="33"/>
  <c r="D234" i="33"/>
  <c r="D263" i="33"/>
  <c r="D262" i="33" s="1"/>
  <c r="G224" i="33"/>
  <c r="G213" i="33"/>
  <c r="E213" i="33"/>
  <c r="S200" i="33"/>
  <c r="G242" i="33"/>
  <c r="E242" i="33"/>
  <c r="D259" i="33"/>
  <c r="F262" i="33"/>
  <c r="E262" i="33"/>
  <c r="D182" i="33"/>
  <c r="D194" i="33"/>
  <c r="G193" i="33"/>
  <c r="E193" i="33"/>
  <c r="F193" i="33"/>
  <c r="D205" i="33"/>
  <c r="D218" i="33"/>
  <c r="D227" i="33"/>
  <c r="D224" i="33" s="1"/>
  <c r="T204" i="33"/>
  <c r="W200" i="33"/>
  <c r="F224" i="33"/>
  <c r="S108" i="33"/>
  <c r="W108" i="33"/>
  <c r="P110" i="33"/>
  <c r="D187" i="33"/>
  <c r="D200" i="33"/>
  <c r="D208" i="33"/>
  <c r="D239" i="33"/>
  <c r="F242" i="33"/>
  <c r="D248" i="33"/>
  <c r="G262" i="33"/>
  <c r="L109" i="33"/>
  <c r="L108" i="33" s="1"/>
  <c r="T110" i="33"/>
  <c r="S109" i="33"/>
  <c r="W109" i="33"/>
  <c r="Q200" i="33"/>
  <c r="D243" i="33"/>
  <c r="H177" i="33"/>
  <c r="D179" i="33"/>
  <c r="D178" i="33" s="1"/>
  <c r="E176" i="33"/>
  <c r="F176" i="33"/>
  <c r="G176" i="33"/>
  <c r="D177" i="33"/>
  <c r="D176" i="33" s="1"/>
  <c r="L175" i="33"/>
  <c r="E172" i="33"/>
  <c r="F172" i="33"/>
  <c r="G172" i="33"/>
  <c r="I172" i="33"/>
  <c r="J172" i="33"/>
  <c r="K172" i="33"/>
  <c r="M172" i="33"/>
  <c r="N172" i="33"/>
  <c r="O172" i="33"/>
  <c r="D173" i="33"/>
  <c r="H175" i="33"/>
  <c r="H174" i="33"/>
  <c r="L174" i="33"/>
  <c r="D174" i="33"/>
  <c r="D175" i="33"/>
  <c r="L173" i="33"/>
  <c r="H173" i="33"/>
  <c r="D160" i="33"/>
  <c r="D161" i="33"/>
  <c r="D162" i="33"/>
  <c r="D163" i="33"/>
  <c r="D164" i="33"/>
  <c r="D165" i="33"/>
  <c r="D166" i="33"/>
  <c r="D167" i="33"/>
  <c r="D168" i="33"/>
  <c r="D169" i="33"/>
  <c r="D171" i="33"/>
  <c r="E153" i="33"/>
  <c r="F153" i="33"/>
  <c r="G153" i="33"/>
  <c r="D155" i="33"/>
  <c r="D154" i="33"/>
  <c r="D143" i="33"/>
  <c r="D144" i="33"/>
  <c r="D145" i="33"/>
  <c r="D146" i="33"/>
  <c r="D147" i="33"/>
  <c r="D148" i="33"/>
  <c r="D149" i="33"/>
  <c r="D150" i="33"/>
  <c r="D142" i="33"/>
  <c r="E137" i="33"/>
  <c r="E127" i="33" s="1"/>
  <c r="F137" i="33"/>
  <c r="F127" i="33" s="1"/>
  <c r="G137" i="33"/>
  <c r="G127" i="33" s="1"/>
  <c r="D139" i="33"/>
  <c r="D140" i="33"/>
  <c r="D138" i="33"/>
  <c r="D135" i="33"/>
  <c r="D134" i="33" s="1"/>
  <c r="D130" i="33"/>
  <c r="P130" i="33" s="1"/>
  <c r="H130" i="33"/>
  <c r="T130" i="33" s="1"/>
  <c r="L133" i="33"/>
  <c r="D131" i="33"/>
  <c r="D132" i="33"/>
  <c r="D133" i="33"/>
  <c r="D129" i="33"/>
  <c r="E123" i="33"/>
  <c r="F123" i="33"/>
  <c r="G123" i="33"/>
  <c r="E119" i="33"/>
  <c r="F119" i="33"/>
  <c r="G119" i="33"/>
  <c r="I119" i="33"/>
  <c r="J119" i="33"/>
  <c r="K119" i="33"/>
  <c r="M119" i="33"/>
  <c r="N119" i="33"/>
  <c r="O119" i="33"/>
  <c r="L122" i="33"/>
  <c r="L121" i="33"/>
  <c r="D122" i="33"/>
  <c r="D121" i="33"/>
  <c r="H122" i="33"/>
  <c r="H121" i="33"/>
  <c r="E113" i="33"/>
  <c r="F113" i="33"/>
  <c r="G113" i="33"/>
  <c r="D115" i="33"/>
  <c r="D116" i="33"/>
  <c r="D117" i="33"/>
  <c r="D118" i="33"/>
  <c r="D120" i="33"/>
  <c r="D124" i="33"/>
  <c r="D123" i="33" s="1"/>
  <c r="D114" i="33"/>
  <c r="E102" i="33"/>
  <c r="F102" i="33"/>
  <c r="G102" i="33"/>
  <c r="D104" i="33"/>
  <c r="D105" i="33"/>
  <c r="D106" i="33"/>
  <c r="D103" i="33"/>
  <c r="D83" i="33"/>
  <c r="D84" i="33"/>
  <c r="P84" i="33" s="1"/>
  <c r="D85" i="33"/>
  <c r="D86" i="33"/>
  <c r="D87" i="33"/>
  <c r="P87" i="33" s="1"/>
  <c r="D88" i="33"/>
  <c r="D90" i="33"/>
  <c r="D91" i="33"/>
  <c r="D92" i="33"/>
  <c r="D96" i="33"/>
  <c r="D97" i="33"/>
  <c r="D98" i="33"/>
  <c r="D99" i="33"/>
  <c r="D76" i="33"/>
  <c r="P76" i="33" s="1"/>
  <c r="E73" i="33"/>
  <c r="F73" i="33"/>
  <c r="G73" i="33"/>
  <c r="D74" i="33"/>
  <c r="E70" i="33"/>
  <c r="F70" i="33"/>
  <c r="G70" i="33"/>
  <c r="D71" i="33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G158" i="33" l="1"/>
  <c r="F158" i="33"/>
  <c r="F157" i="33" s="1"/>
  <c r="P173" i="33"/>
  <c r="E158" i="33"/>
  <c r="D141" i="33"/>
  <c r="P96" i="33"/>
  <c r="D95" i="33"/>
  <c r="P133" i="33"/>
  <c r="W172" i="33"/>
  <c r="S172" i="33"/>
  <c r="P175" i="33"/>
  <c r="D75" i="33"/>
  <c r="P75" i="33" s="1"/>
  <c r="P51" i="33"/>
  <c r="P23" i="33"/>
  <c r="D73" i="33"/>
  <c r="D70" i="33"/>
  <c r="W119" i="33"/>
  <c r="E72" i="33"/>
  <c r="D55" i="33"/>
  <c r="P121" i="33"/>
  <c r="G157" i="33"/>
  <c r="D242" i="33"/>
  <c r="D159" i="33"/>
  <c r="T174" i="33"/>
  <c r="D213" i="33"/>
  <c r="F72" i="33"/>
  <c r="G72" i="33"/>
  <c r="D193" i="33"/>
  <c r="T122" i="33"/>
  <c r="S159" i="33"/>
  <c r="W159" i="33"/>
  <c r="Q159" i="33"/>
  <c r="U159" i="33"/>
  <c r="P108" i="33"/>
  <c r="T108" i="33"/>
  <c r="D8" i="33"/>
  <c r="T23" i="33"/>
  <c r="T51" i="33"/>
  <c r="T121" i="33"/>
  <c r="S119" i="33"/>
  <c r="Q119" i="33"/>
  <c r="U119" i="33"/>
  <c r="G126" i="33"/>
  <c r="E126" i="33"/>
  <c r="T173" i="33"/>
  <c r="T175" i="33"/>
  <c r="P109" i="33"/>
  <c r="T109" i="33"/>
  <c r="P122" i="33"/>
  <c r="D153" i="33"/>
  <c r="D172" i="33"/>
  <c r="H172" i="33"/>
  <c r="D137" i="33"/>
  <c r="L172" i="33"/>
  <c r="E112" i="33"/>
  <c r="D128" i="33"/>
  <c r="G112" i="33"/>
  <c r="G7" i="33"/>
  <c r="D119" i="33"/>
  <c r="F112" i="33"/>
  <c r="D102" i="33"/>
  <c r="D38" i="33"/>
  <c r="D26" i="33"/>
  <c r="D113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S180" i="33" s="1"/>
  <c r="I178" i="33"/>
  <c r="J178" i="33"/>
  <c r="K178" i="33"/>
  <c r="M178" i="33"/>
  <c r="N178" i="33"/>
  <c r="O178" i="33"/>
  <c r="D158" i="33" l="1"/>
  <c r="D127" i="33"/>
  <c r="D126" i="33" s="1"/>
  <c r="P172" i="33"/>
  <c r="U178" i="33"/>
  <c r="Q178" i="33"/>
  <c r="U194" i="33"/>
  <c r="F126" i="33"/>
  <c r="T191" i="33"/>
  <c r="T197" i="33"/>
  <c r="T199" i="33"/>
  <c r="W180" i="33"/>
  <c r="U180" i="33"/>
  <c r="W190" i="33"/>
  <c r="W194" i="33"/>
  <c r="S194" i="33"/>
  <c r="T202" i="33"/>
  <c r="T203" i="33"/>
  <c r="T172" i="33"/>
  <c r="D112" i="33"/>
  <c r="G5" i="33"/>
  <c r="D72" i="33"/>
  <c r="L190" i="33"/>
  <c r="S141" i="33"/>
  <c r="L149" i="33"/>
  <c r="P149" i="33" s="1"/>
  <c r="L150" i="33"/>
  <c r="P150" i="33" s="1"/>
  <c r="H150" i="33"/>
  <c r="L143" i="33"/>
  <c r="L144" i="33"/>
  <c r="P144" i="33" s="1"/>
  <c r="L145" i="33"/>
  <c r="P145" i="33" s="1"/>
  <c r="L146" i="33"/>
  <c r="P146" i="33" s="1"/>
  <c r="L147" i="33"/>
  <c r="L148" i="33"/>
  <c r="P148" i="33" s="1"/>
  <c r="L142" i="33"/>
  <c r="P142" i="33" s="1"/>
  <c r="H143" i="33"/>
  <c r="H144" i="33"/>
  <c r="H145" i="33"/>
  <c r="H146" i="33"/>
  <c r="H147" i="33"/>
  <c r="H148" i="33"/>
  <c r="H149" i="33"/>
  <c r="H142" i="33"/>
  <c r="H141" i="33" l="1"/>
  <c r="L141" i="33"/>
  <c r="T190" i="33"/>
  <c r="P190" i="33"/>
  <c r="T148" i="33"/>
  <c r="T146" i="33"/>
  <c r="T144" i="33"/>
  <c r="T149" i="33"/>
  <c r="T142" i="33"/>
  <c r="T147" i="33"/>
  <c r="T145" i="33"/>
  <c r="T143" i="33"/>
  <c r="T150" i="33"/>
  <c r="W141" i="33"/>
  <c r="E7" i="33"/>
  <c r="P141" i="33"/>
  <c r="I102" i="33"/>
  <c r="J102" i="33"/>
  <c r="K102" i="33"/>
  <c r="M102" i="33"/>
  <c r="N102" i="33"/>
  <c r="O102" i="33"/>
  <c r="H106" i="33"/>
  <c r="L106" i="33"/>
  <c r="S95" i="33"/>
  <c r="L97" i="33"/>
  <c r="L98" i="33"/>
  <c r="P98" i="33" s="1"/>
  <c r="L99" i="33"/>
  <c r="P99" i="33" s="1"/>
  <c r="H98" i="33"/>
  <c r="H99" i="33"/>
  <c r="H97" i="33"/>
  <c r="H83" i="33"/>
  <c r="H84" i="33"/>
  <c r="H85" i="33"/>
  <c r="H86" i="33"/>
  <c r="H87" i="33"/>
  <c r="H76" i="33"/>
  <c r="L64" i="33"/>
  <c r="P64" i="33" s="1"/>
  <c r="H64" i="33"/>
  <c r="L65" i="33"/>
  <c r="P65" i="33" s="1"/>
  <c r="H65" i="33"/>
  <c r="L48" i="33"/>
  <c r="P48" i="33" s="1"/>
  <c r="L49" i="33"/>
  <c r="L50" i="33"/>
  <c r="P50" i="33" s="1"/>
  <c r="H48" i="33"/>
  <c r="H49" i="33"/>
  <c r="H50" i="33"/>
  <c r="J8" i="33"/>
  <c r="M8" i="33"/>
  <c r="Q8" i="33" s="1"/>
  <c r="N8" i="33"/>
  <c r="L21" i="33"/>
  <c r="P21" i="33" s="1"/>
  <c r="L22" i="33"/>
  <c r="P22" i="33" s="1"/>
  <c r="H22" i="33"/>
  <c r="H21" i="33"/>
  <c r="L9" i="33"/>
  <c r="P9" i="33" s="1"/>
  <c r="L10" i="33"/>
  <c r="L11" i="33"/>
  <c r="L12" i="33"/>
  <c r="L13" i="33"/>
  <c r="L14" i="33"/>
  <c r="L15" i="33"/>
  <c r="L16" i="33"/>
  <c r="L17" i="33"/>
  <c r="P17" i="33" s="1"/>
  <c r="L18" i="33"/>
  <c r="P18" i="33" s="1"/>
  <c r="L19" i="33"/>
  <c r="L20" i="33"/>
  <c r="P20" i="33" s="1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P97" i="33" l="1"/>
  <c r="L95" i="33"/>
  <c r="W59" i="33"/>
  <c r="U8" i="33"/>
  <c r="W95" i="33"/>
  <c r="T106" i="33"/>
  <c r="P106" i="33"/>
  <c r="T21" i="33"/>
  <c r="T48" i="33"/>
  <c r="T65" i="33"/>
  <c r="T64" i="33"/>
  <c r="T86" i="33"/>
  <c r="T84" i="33"/>
  <c r="T19" i="33"/>
  <c r="T17" i="33"/>
  <c r="T15" i="33"/>
  <c r="T13" i="33"/>
  <c r="P11" i="33"/>
  <c r="T11" i="33"/>
  <c r="T9" i="33"/>
  <c r="T50" i="33"/>
  <c r="T98" i="33"/>
  <c r="W102" i="33"/>
  <c r="S102" i="33"/>
  <c r="T20" i="33"/>
  <c r="T18" i="33"/>
  <c r="T16" i="33"/>
  <c r="T14" i="33"/>
  <c r="P12" i="33"/>
  <c r="T12" i="33"/>
  <c r="P10" i="33"/>
  <c r="T10" i="33"/>
  <c r="T22" i="33"/>
  <c r="T49" i="33"/>
  <c r="T76" i="33"/>
  <c r="T87" i="33"/>
  <c r="T85" i="33"/>
  <c r="P83" i="33"/>
  <c r="T83" i="33"/>
  <c r="W75" i="33"/>
  <c r="T99" i="33"/>
  <c r="T97" i="33"/>
  <c r="T141" i="33"/>
  <c r="I263" i="33"/>
  <c r="J263" i="33"/>
  <c r="K263" i="33"/>
  <c r="M263" i="33"/>
  <c r="Q263" i="33" s="1"/>
  <c r="N263" i="33"/>
  <c r="O263" i="33"/>
  <c r="L267" i="33"/>
  <c r="P267" i="33" s="1"/>
  <c r="H267" i="33"/>
  <c r="L266" i="33"/>
  <c r="P266" i="33" s="1"/>
  <c r="I239" i="33"/>
  <c r="J239" i="33"/>
  <c r="K239" i="33"/>
  <c r="M239" i="33"/>
  <c r="N239" i="33"/>
  <c r="O239" i="33"/>
  <c r="S239" i="33" s="1"/>
  <c r="H240" i="33"/>
  <c r="L240" i="33"/>
  <c r="P240" i="33" s="1"/>
  <c r="T266" i="33" l="1"/>
  <c r="T267" i="33"/>
  <c r="T240" i="33"/>
  <c r="W239" i="33"/>
  <c r="U263" i="33"/>
  <c r="I218" i="33"/>
  <c r="J218" i="33"/>
  <c r="K218" i="33"/>
  <c r="M218" i="33"/>
  <c r="N218" i="33"/>
  <c r="O218" i="33"/>
  <c r="S218" i="33" s="1"/>
  <c r="L223" i="33"/>
  <c r="H223" i="33"/>
  <c r="L222" i="33"/>
  <c r="P222" i="33" s="1"/>
  <c r="H222" i="33"/>
  <c r="L221" i="33"/>
  <c r="P221" i="33" s="1"/>
  <c r="H221" i="33"/>
  <c r="L220" i="33"/>
  <c r="P220" i="33" s="1"/>
  <c r="H220" i="33"/>
  <c r="T220" i="33" l="1"/>
  <c r="T223" i="33"/>
  <c r="T221" i="33"/>
  <c r="T222" i="33"/>
  <c r="W218" i="33"/>
  <c r="I225" i="33"/>
  <c r="J225" i="33"/>
  <c r="K225" i="33"/>
  <c r="M225" i="33"/>
  <c r="N225" i="33"/>
  <c r="O225" i="33"/>
  <c r="S225" i="33" s="1"/>
  <c r="I208" i="33"/>
  <c r="J208" i="33"/>
  <c r="K208" i="33"/>
  <c r="M208" i="33"/>
  <c r="N208" i="33"/>
  <c r="O208" i="33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3" i="33"/>
  <c r="J153" i="33"/>
  <c r="K153" i="33"/>
  <c r="M153" i="33"/>
  <c r="N153" i="33"/>
  <c r="O153" i="33"/>
  <c r="L155" i="33"/>
  <c r="H155" i="33"/>
  <c r="I137" i="33"/>
  <c r="I127" i="33" s="1"/>
  <c r="J137" i="33"/>
  <c r="J127" i="33" s="1"/>
  <c r="K137" i="33"/>
  <c r="K127" i="33" s="1"/>
  <c r="M137" i="33"/>
  <c r="M127" i="33" s="1"/>
  <c r="N137" i="33"/>
  <c r="N127" i="33" s="1"/>
  <c r="O137" i="33"/>
  <c r="L139" i="33"/>
  <c r="P139" i="33" s="1"/>
  <c r="L140" i="33"/>
  <c r="P140" i="33" s="1"/>
  <c r="H140" i="33"/>
  <c r="H139" i="33"/>
  <c r="H138" i="33"/>
  <c r="L138" i="33"/>
  <c r="P138" i="33" s="1"/>
  <c r="S208" i="33" l="1"/>
  <c r="W208" i="33"/>
  <c r="O127" i="33"/>
  <c r="S137" i="33"/>
  <c r="T196" i="33"/>
  <c r="U137" i="33"/>
  <c r="Q137" i="33"/>
  <c r="T139" i="33"/>
  <c r="W134" i="33"/>
  <c r="W153" i="33"/>
  <c r="S153" i="33"/>
  <c r="P195" i="33"/>
  <c r="T195" i="33"/>
  <c r="L200" i="33"/>
  <c r="P200" i="33" s="1"/>
  <c r="T201" i="33"/>
  <c r="T209" i="33"/>
  <c r="T210" i="33"/>
  <c r="T138" i="33"/>
  <c r="T140" i="33"/>
  <c r="W137" i="33"/>
  <c r="P155" i="33"/>
  <c r="T155" i="33"/>
  <c r="T211" i="33"/>
  <c r="W225" i="33"/>
  <c r="H208" i="33"/>
  <c r="L208" i="33"/>
  <c r="P208" i="33" s="1"/>
  <c r="L137" i="33"/>
  <c r="H137" i="33"/>
  <c r="I123" i="33"/>
  <c r="J123" i="33"/>
  <c r="K123" i="33"/>
  <c r="M123" i="33"/>
  <c r="N123" i="33"/>
  <c r="O123" i="33"/>
  <c r="L124" i="33"/>
  <c r="H124" i="33"/>
  <c r="H123" i="33" s="1"/>
  <c r="H117" i="33"/>
  <c r="I113" i="33"/>
  <c r="J113" i="33"/>
  <c r="K113" i="33"/>
  <c r="M113" i="33"/>
  <c r="N113" i="33"/>
  <c r="O113" i="33"/>
  <c r="L118" i="33"/>
  <c r="H118" i="33"/>
  <c r="L115" i="33"/>
  <c r="H115" i="33"/>
  <c r="H96" i="33"/>
  <c r="H95" i="33" s="1"/>
  <c r="I38" i="33"/>
  <c r="J38" i="33"/>
  <c r="K38" i="33"/>
  <c r="W38" i="33" s="1"/>
  <c r="M38" i="33"/>
  <c r="N38" i="33"/>
  <c r="L54" i="33"/>
  <c r="H54" i="33"/>
  <c r="L53" i="33"/>
  <c r="P53" i="33" s="1"/>
  <c r="H53" i="33"/>
  <c r="H39" i="33"/>
  <c r="L41" i="33"/>
  <c r="P41" i="33" s="1"/>
  <c r="L43" i="33"/>
  <c r="P43" i="33" s="1"/>
  <c r="L44" i="33"/>
  <c r="P44" i="33" s="1"/>
  <c r="L45" i="33"/>
  <c r="P45" i="33" s="1"/>
  <c r="L46" i="33"/>
  <c r="P46" i="33" s="1"/>
  <c r="L47" i="33"/>
  <c r="P47" i="33" s="1"/>
  <c r="H47" i="33"/>
  <c r="H46" i="33"/>
  <c r="H45" i="33"/>
  <c r="H44" i="33"/>
  <c r="H43" i="33"/>
  <c r="H41" i="33"/>
  <c r="L40" i="33"/>
  <c r="P40" i="33" s="1"/>
  <c r="H40" i="33"/>
  <c r="I31" i="33"/>
  <c r="J31" i="33"/>
  <c r="M31" i="33"/>
  <c r="N31" i="33"/>
  <c r="O31" i="33"/>
  <c r="S31" i="33" s="1"/>
  <c r="L37" i="33"/>
  <c r="P37" i="33" s="1"/>
  <c r="H37" i="33"/>
  <c r="U38" i="33" l="1"/>
  <c r="Q38" i="33"/>
  <c r="V38" i="33"/>
  <c r="T40" i="33"/>
  <c r="T46" i="33"/>
  <c r="T41" i="33"/>
  <c r="W31" i="33"/>
  <c r="T44" i="33"/>
  <c r="S113" i="33"/>
  <c r="W113" i="33"/>
  <c r="Q113" i="33"/>
  <c r="U113" i="33"/>
  <c r="S123" i="33"/>
  <c r="W123" i="33"/>
  <c r="T208" i="33"/>
  <c r="T37" i="33"/>
  <c r="T47" i="33"/>
  <c r="T45" i="33"/>
  <c r="T43" i="33"/>
  <c r="T53" i="33"/>
  <c r="T54" i="33"/>
  <c r="T96" i="33"/>
  <c r="P115" i="33"/>
  <c r="T115" i="33"/>
  <c r="P118" i="33"/>
  <c r="T118" i="33"/>
  <c r="P124" i="33"/>
  <c r="T124" i="33"/>
  <c r="P137" i="33"/>
  <c r="T137" i="33"/>
  <c r="T200" i="33"/>
  <c r="L123" i="33"/>
  <c r="H38" i="33"/>
  <c r="T95" i="33" l="1"/>
  <c r="P95" i="33"/>
  <c r="P123" i="33"/>
  <c r="T123" i="33"/>
  <c r="H88" i="33"/>
  <c r="L39" i="33"/>
  <c r="P39" i="33" s="1"/>
  <c r="H25" i="33"/>
  <c r="H8" i="33" s="1"/>
  <c r="L25" i="33"/>
  <c r="P25" i="33" s="1"/>
  <c r="T25" i="33" l="1"/>
  <c r="T39" i="33"/>
  <c r="T88" i="33"/>
  <c r="L38" i="33"/>
  <c r="P38" i="33" s="1"/>
  <c r="N70" i="33"/>
  <c r="O70" i="33"/>
  <c r="S70" i="33" s="1"/>
  <c r="M70" i="33"/>
  <c r="L71" i="33"/>
  <c r="P71" i="33" s="1"/>
  <c r="K70" i="33"/>
  <c r="J70" i="33"/>
  <c r="I70" i="33"/>
  <c r="H71" i="33"/>
  <c r="T71" i="33" l="1"/>
  <c r="W70" i="33"/>
  <c r="T38" i="33"/>
  <c r="H70" i="33"/>
  <c r="L70" i="33"/>
  <c r="P70" i="33" s="1"/>
  <c r="T70" i="33" l="1"/>
  <c r="L264" i="33" l="1"/>
  <c r="P264" i="33" s="1"/>
  <c r="L263" i="33" l="1"/>
  <c r="P263" i="33" s="1"/>
  <c r="H90" i="33" l="1"/>
  <c r="P90" i="33" l="1"/>
  <c r="T90" i="33"/>
  <c r="L34" i="33"/>
  <c r="P34" i="33" s="1"/>
  <c r="L36" i="33"/>
  <c r="P36" i="33" s="1"/>
  <c r="L32" i="33"/>
  <c r="L171" i="33" l="1"/>
  <c r="H171" i="33"/>
  <c r="L169" i="33"/>
  <c r="P169" i="33" s="1"/>
  <c r="H169" i="33"/>
  <c r="T171" i="33" l="1"/>
  <c r="P171" i="33"/>
  <c r="T169" i="33"/>
  <c r="T264" i="33"/>
  <c r="H261" i="33"/>
  <c r="H260" i="33"/>
  <c r="H258" i="33"/>
  <c r="H256" i="33" s="1"/>
  <c r="H250" i="33"/>
  <c r="I243" i="33"/>
  <c r="J243" i="33"/>
  <c r="K243" i="33"/>
  <c r="M243" i="33"/>
  <c r="N243" i="33"/>
  <c r="O243" i="33"/>
  <c r="S243" i="33" s="1"/>
  <c r="H245" i="33"/>
  <c r="H244" i="33"/>
  <c r="H241" i="33"/>
  <c r="H239" i="33" s="1"/>
  <c r="L241" i="33"/>
  <c r="P241" i="33" s="1"/>
  <c r="S234" i="33"/>
  <c r="H236" i="33"/>
  <c r="H237" i="33"/>
  <c r="H235" i="33"/>
  <c r="H226" i="33"/>
  <c r="H225" i="33" s="1"/>
  <c r="I213" i="33"/>
  <c r="J213" i="33"/>
  <c r="K213" i="33"/>
  <c r="L216" i="33"/>
  <c r="P216" i="33" s="1"/>
  <c r="H216" i="33"/>
  <c r="H215" i="33"/>
  <c r="H207" i="33"/>
  <c r="H206" i="33"/>
  <c r="H214" i="33" l="1"/>
  <c r="U214" i="33"/>
  <c r="Q214" i="33"/>
  <c r="H234" i="33"/>
  <c r="N213" i="33"/>
  <c r="W214" i="33"/>
  <c r="T241" i="33"/>
  <c r="T216" i="33"/>
  <c r="W234" i="33"/>
  <c r="W243" i="33"/>
  <c r="W268" i="33"/>
  <c r="S268" i="33"/>
  <c r="U268" i="33"/>
  <c r="O213" i="33"/>
  <c r="S213" i="33" s="1"/>
  <c r="M213" i="33"/>
  <c r="L239" i="33"/>
  <c r="P239" i="33" s="1"/>
  <c r="H263" i="33"/>
  <c r="T263" i="33" s="1"/>
  <c r="U213" i="33" l="1"/>
  <c r="Q213" i="33"/>
  <c r="T239" i="33"/>
  <c r="W213" i="33"/>
  <c r="H184" i="33"/>
  <c r="H185" i="33"/>
  <c r="H186" i="33"/>
  <c r="H183" i="33"/>
  <c r="I182" i="33"/>
  <c r="J182" i="33"/>
  <c r="K182" i="33"/>
  <c r="M182" i="33"/>
  <c r="Q182" i="33" s="1"/>
  <c r="N182" i="33"/>
  <c r="O182" i="33"/>
  <c r="S182" i="33" s="1"/>
  <c r="L186" i="33"/>
  <c r="P186" i="33" s="1"/>
  <c r="H182" i="33" l="1"/>
  <c r="T186" i="33"/>
  <c r="W182" i="33"/>
  <c r="U182" i="33"/>
  <c r="H92" i="33" l="1"/>
  <c r="H91" i="33"/>
  <c r="H61" i="33"/>
  <c r="H62" i="33"/>
  <c r="H63" i="33"/>
  <c r="H56" i="33"/>
  <c r="H57" i="33"/>
  <c r="H58" i="33"/>
  <c r="H75" i="33" l="1"/>
  <c r="P92" i="33"/>
  <c r="T92" i="33"/>
  <c r="P91" i="33"/>
  <c r="T91" i="33"/>
  <c r="H55" i="33"/>
  <c r="I176" i="33" l="1"/>
  <c r="I158" i="33" s="1"/>
  <c r="J176" i="33"/>
  <c r="J158" i="33" s="1"/>
  <c r="K176" i="33"/>
  <c r="K158" i="33" s="1"/>
  <c r="M176" i="33"/>
  <c r="M158" i="33" s="1"/>
  <c r="N176" i="33"/>
  <c r="N158" i="33" s="1"/>
  <c r="O176" i="33"/>
  <c r="O158" i="33" s="1"/>
  <c r="W176" i="33" l="1"/>
  <c r="S176" i="33"/>
  <c r="U158" i="33"/>
  <c r="H229" i="33"/>
  <c r="H231" i="33"/>
  <c r="H233" i="33"/>
  <c r="L177" i="33"/>
  <c r="P177" i="33" s="1"/>
  <c r="H129" i="33"/>
  <c r="L129" i="33"/>
  <c r="K112" i="33"/>
  <c r="N112" i="33"/>
  <c r="O112" i="33"/>
  <c r="K55" i="33"/>
  <c r="M55" i="33"/>
  <c r="N55" i="33"/>
  <c r="O55" i="33"/>
  <c r="S55" i="33" s="1"/>
  <c r="S112" i="33" l="1"/>
  <c r="W112" i="33"/>
  <c r="P129" i="33"/>
  <c r="T129" i="33"/>
  <c r="W55" i="33"/>
  <c r="T177" i="33"/>
  <c r="S158" i="33"/>
  <c r="W158" i="33"/>
  <c r="M112" i="33"/>
  <c r="H176" i="33"/>
  <c r="L176" i="33"/>
  <c r="P176" i="33" s="1"/>
  <c r="T176" i="33" l="1"/>
  <c r="Q112" i="33"/>
  <c r="L168" i="33"/>
  <c r="P168" i="33" l="1"/>
  <c r="H168" i="33"/>
  <c r="T168" i="33" s="1"/>
  <c r="L24" i="33" l="1"/>
  <c r="P24" i="33" s="1"/>
  <c r="L8" i="33" l="1"/>
  <c r="T24" i="33"/>
  <c r="T75" i="33"/>
  <c r="J55" i="33"/>
  <c r="I55" i="33"/>
  <c r="L61" i="33"/>
  <c r="P61" i="33" s="1"/>
  <c r="L62" i="33"/>
  <c r="P62" i="33" s="1"/>
  <c r="L63" i="33"/>
  <c r="P63" i="33" s="1"/>
  <c r="L60" i="33"/>
  <c r="P60" i="33" s="1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8" i="33"/>
  <c r="M205" i="33"/>
  <c r="Q205" i="33" s="1"/>
  <c r="N205" i="33"/>
  <c r="O205" i="33"/>
  <c r="S205" i="33" s="1"/>
  <c r="L207" i="33"/>
  <c r="P207" i="33" s="1"/>
  <c r="M248" i="33"/>
  <c r="Q248" i="33" s="1"/>
  <c r="N248" i="33"/>
  <c r="O248" i="33"/>
  <c r="M259" i="33"/>
  <c r="N259" i="33"/>
  <c r="O259" i="33"/>
  <c r="S259" i="33" s="1"/>
  <c r="Q256" i="33"/>
  <c r="S256" i="33"/>
  <c r="H249" i="33"/>
  <c r="O227" i="33"/>
  <c r="S227" i="33" s="1"/>
  <c r="I227" i="33"/>
  <c r="J227" i="33"/>
  <c r="M227" i="33"/>
  <c r="N227" i="33"/>
  <c r="H232" i="33"/>
  <c r="H230" i="33"/>
  <c r="H213" i="33"/>
  <c r="J262" i="33"/>
  <c r="R248" i="33" l="1"/>
  <c r="R205" i="33"/>
  <c r="L59" i="33"/>
  <c r="U256" i="33"/>
  <c r="N157" i="33"/>
  <c r="T207" i="33"/>
  <c r="M157" i="33"/>
  <c r="W256" i="33"/>
  <c r="M72" i="33"/>
  <c r="M7" i="33"/>
  <c r="Q7" i="33" s="1"/>
  <c r="T63" i="33"/>
  <c r="T61" i="33"/>
  <c r="N72" i="33"/>
  <c r="N7" i="33"/>
  <c r="T62" i="33"/>
  <c r="R127" i="33"/>
  <c r="S128" i="33"/>
  <c r="O157" i="33"/>
  <c r="P8" i="33"/>
  <c r="T8" i="33"/>
  <c r="Q128" i="33"/>
  <c r="O193" i="33"/>
  <c r="S193" i="33" s="1"/>
  <c r="M193" i="33"/>
  <c r="O72" i="33"/>
  <c r="S72" i="33" s="1"/>
  <c r="O7" i="33"/>
  <c r="N193" i="33"/>
  <c r="R193" i="33" s="1"/>
  <c r="H255" i="33"/>
  <c r="H74" i="33"/>
  <c r="H73" i="33" s="1"/>
  <c r="H72" i="33" s="1"/>
  <c r="H60" i="33"/>
  <c r="H59" i="33" s="1"/>
  <c r="N224" i="33"/>
  <c r="H253" i="33"/>
  <c r="H252" i="33"/>
  <c r="H251" i="33"/>
  <c r="H254" i="33"/>
  <c r="M224" i="33"/>
  <c r="J112" i="33"/>
  <c r="V128" i="33"/>
  <c r="H133" i="33"/>
  <c r="T133" i="33" s="1"/>
  <c r="H161" i="33"/>
  <c r="H165" i="33"/>
  <c r="H120" i="33"/>
  <c r="H119" i="33" s="1"/>
  <c r="H131" i="33"/>
  <c r="H154" i="33"/>
  <c r="H153" i="33" s="1"/>
  <c r="H162" i="33"/>
  <c r="H164" i="33"/>
  <c r="H167" i="33"/>
  <c r="H166" i="33"/>
  <c r="H160" i="33"/>
  <c r="H132" i="33"/>
  <c r="H163" i="33"/>
  <c r="I187" i="33"/>
  <c r="I157" i="33" s="1"/>
  <c r="K187" i="33"/>
  <c r="W187" i="33" s="1"/>
  <c r="O262" i="33"/>
  <c r="S262" i="33" s="1"/>
  <c r="M262" i="33"/>
  <c r="Q262" i="33" s="1"/>
  <c r="I26" i="33"/>
  <c r="K26" i="33"/>
  <c r="W26" i="33" s="1"/>
  <c r="K262" i="33"/>
  <c r="J224" i="33"/>
  <c r="N262" i="33"/>
  <c r="I224" i="33"/>
  <c r="I259" i="33"/>
  <c r="K259" i="33"/>
  <c r="W259" i="33" s="1"/>
  <c r="J26" i="33"/>
  <c r="J7" i="33" s="1"/>
  <c r="I262" i="33"/>
  <c r="J187" i="33"/>
  <c r="J157" i="33" s="1"/>
  <c r="K205" i="33"/>
  <c r="K193" i="33" s="1"/>
  <c r="I205" i="33"/>
  <c r="J205" i="33"/>
  <c r="V205" i="33" s="1"/>
  <c r="J248" i="33"/>
  <c r="V248" i="33" s="1"/>
  <c r="O242" i="33"/>
  <c r="S242" i="33" s="1"/>
  <c r="M242" i="33"/>
  <c r="Q242" i="33" s="1"/>
  <c r="K248" i="33"/>
  <c r="J259" i="33"/>
  <c r="N242" i="33"/>
  <c r="H159" i="33" l="1"/>
  <c r="H158" i="33" s="1"/>
  <c r="R242" i="33"/>
  <c r="V7" i="33"/>
  <c r="U157" i="33"/>
  <c r="J193" i="33"/>
  <c r="V193" i="33" s="1"/>
  <c r="I193" i="33"/>
  <c r="U193" i="33" s="1"/>
  <c r="U205" i="33"/>
  <c r="H128" i="33"/>
  <c r="W262" i="33"/>
  <c r="W193" i="33"/>
  <c r="Q127" i="33"/>
  <c r="U127" i="33"/>
  <c r="S157" i="33"/>
  <c r="W128" i="33"/>
  <c r="W127" i="33"/>
  <c r="S127" i="33"/>
  <c r="T60" i="33"/>
  <c r="U262" i="33"/>
  <c r="S7" i="33"/>
  <c r="Q193" i="33"/>
  <c r="T59" i="33"/>
  <c r="U128" i="33"/>
  <c r="W205" i="33"/>
  <c r="K157" i="33"/>
  <c r="W157" i="33" s="1"/>
  <c r="V127" i="33"/>
  <c r="I112" i="33"/>
  <c r="U112" i="33" s="1"/>
  <c r="K7" i="33"/>
  <c r="W7" i="33" s="1"/>
  <c r="I7" i="33"/>
  <c r="U7" i="33" s="1"/>
  <c r="K126" i="33"/>
  <c r="K227" i="33"/>
  <c r="W227" i="33" s="1"/>
  <c r="H228" i="33"/>
  <c r="K242" i="33"/>
  <c r="W242" i="33" s="1"/>
  <c r="J242" i="33"/>
  <c r="V242" i="33" s="1"/>
  <c r="K224" i="33" l="1"/>
  <c r="L269" i="33"/>
  <c r="L268" i="33" l="1"/>
  <c r="P268" i="33" s="1"/>
  <c r="P269" i="33"/>
  <c r="L104" i="33"/>
  <c r="H104" i="33"/>
  <c r="L103" i="33"/>
  <c r="H103" i="33"/>
  <c r="T104" i="33" l="1"/>
  <c r="T103" i="33"/>
  <c r="P103" i="33"/>
  <c r="P10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6" i="33" l="1"/>
  <c r="P236" i="33" s="1"/>
  <c r="I126" i="33"/>
  <c r="J126" i="33"/>
  <c r="L185" i="33"/>
  <c r="P185" i="33" s="1"/>
  <c r="T185" i="33" l="1"/>
  <c r="T236" i="33"/>
  <c r="N126" i="33" l="1"/>
  <c r="M126" i="33"/>
  <c r="L262" i="33"/>
  <c r="P262" i="33" s="1"/>
  <c r="V126" i="33" l="1"/>
  <c r="R126" i="33"/>
  <c r="Q126" i="33"/>
  <c r="U126" i="33"/>
  <c r="O126" i="33"/>
  <c r="S126" i="33" l="1"/>
  <c r="W126" i="33"/>
  <c r="L162" i="33"/>
  <c r="P162" i="33" l="1"/>
  <c r="T162" i="33"/>
  <c r="L28" i="33"/>
  <c r="P28" i="33" s="1"/>
  <c r="L29" i="33"/>
  <c r="P29" i="33" s="1"/>
  <c r="L30" i="33"/>
  <c r="P30" i="33" s="1"/>
  <c r="L250" i="33" l="1"/>
  <c r="P250" i="33" s="1"/>
  <c r="T250" i="33" l="1"/>
  <c r="O224" i="33"/>
  <c r="S224" i="33" s="1"/>
  <c r="W224" i="33" l="1"/>
  <c r="H269" i="33"/>
  <c r="H246" i="33"/>
  <c r="H247" i="33"/>
  <c r="H219" i="33"/>
  <c r="H205" i="33"/>
  <c r="H198" i="33"/>
  <c r="H194" i="33" s="1"/>
  <c r="H189" i="33"/>
  <c r="H188" i="33"/>
  <c r="H181" i="33"/>
  <c r="H180" i="33" s="1"/>
  <c r="H179" i="33"/>
  <c r="H178" i="33" s="1"/>
  <c r="T269" i="33" l="1"/>
  <c r="H268" i="33"/>
  <c r="H187" i="33"/>
  <c r="H157" i="33" s="1"/>
  <c r="T268" i="33"/>
  <c r="H218" i="33"/>
  <c r="H243" i="33"/>
  <c r="H193" i="33"/>
  <c r="H259" i="33"/>
  <c r="H227" i="33"/>
  <c r="H135" i="33"/>
  <c r="H116" i="33"/>
  <c r="H114" i="33"/>
  <c r="H105" i="33"/>
  <c r="H102" i="33" s="1"/>
  <c r="I73" i="33"/>
  <c r="J73" i="33"/>
  <c r="K73" i="33"/>
  <c r="W73" i="33" s="1"/>
  <c r="H33" i="33"/>
  <c r="H34" i="33"/>
  <c r="T34" i="33" s="1"/>
  <c r="H36" i="33"/>
  <c r="T36" i="33" s="1"/>
  <c r="H32" i="33"/>
  <c r="H28" i="33"/>
  <c r="T28" i="33" s="1"/>
  <c r="H29" i="33"/>
  <c r="T29" i="33" s="1"/>
  <c r="H30" i="33"/>
  <c r="T30" i="33" s="1"/>
  <c r="H27" i="33"/>
  <c r="H134" i="33" l="1"/>
  <c r="H127" i="33" s="1"/>
  <c r="T32" i="33"/>
  <c r="H31" i="33"/>
  <c r="I72" i="33"/>
  <c r="U72" i="33" s="1"/>
  <c r="J72" i="33"/>
  <c r="K72" i="33"/>
  <c r="W72" i="33" s="1"/>
  <c r="H113" i="33"/>
  <c r="H112" i="33" s="1"/>
  <c r="H262" i="33"/>
  <c r="T262" i="33" s="1"/>
  <c r="H26" i="33"/>
  <c r="H7" i="33" l="1"/>
  <c r="H126" i="33"/>
  <c r="L254" i="33"/>
  <c r="P254" i="33" s="1"/>
  <c r="T254" i="33" l="1"/>
  <c r="L189" i="33"/>
  <c r="P189" i="33" s="1"/>
  <c r="T189" i="33" l="1"/>
  <c r="L167" i="33"/>
  <c r="P167" i="33" l="1"/>
  <c r="T167" i="33"/>
  <c r="L247" i="33"/>
  <c r="P247" i="33" s="1"/>
  <c r="T247" i="33" l="1"/>
  <c r="L131" i="33"/>
  <c r="L132" i="33"/>
  <c r="L128" i="33" l="1"/>
  <c r="T132" i="33"/>
  <c r="P132" i="33"/>
  <c r="P131" i="33"/>
  <c r="T131" i="33"/>
  <c r="P128" i="33" l="1"/>
  <c r="T128" i="33"/>
  <c r="L235" i="33"/>
  <c r="P235" i="33" s="1"/>
  <c r="L237" i="33"/>
  <c r="P237" i="33" s="1"/>
  <c r="L234" i="33" l="1"/>
  <c r="P234" i="33" s="1"/>
  <c r="T235" i="33"/>
  <c r="T237" i="33"/>
  <c r="T234" i="33" l="1"/>
  <c r="L233" i="33"/>
  <c r="P233" i="33" s="1"/>
  <c r="T233" i="33" l="1"/>
  <c r="L120" i="33"/>
  <c r="T120" i="33" s="1"/>
  <c r="L119" i="33" l="1"/>
  <c r="P120" i="33"/>
  <c r="L206" i="33"/>
  <c r="P206" i="33" s="1"/>
  <c r="T206" i="33" l="1"/>
  <c r="P119" i="33"/>
  <c r="T119" i="33"/>
  <c r="L205" i="33"/>
  <c r="P205" i="33" s="1"/>
  <c r="T205" i="33" l="1"/>
  <c r="L165" i="33"/>
  <c r="L57" i="33"/>
  <c r="P57" i="33" s="1"/>
  <c r="T57" i="33" l="1"/>
  <c r="P165" i="33"/>
  <c r="T165" i="33"/>
  <c r="L261" i="33"/>
  <c r="P261" i="33" s="1"/>
  <c r="L260" i="33"/>
  <c r="P260" i="33" s="1"/>
  <c r="L251" i="33"/>
  <c r="P251" i="33" s="1"/>
  <c r="L252" i="33"/>
  <c r="P252" i="33" s="1"/>
  <c r="L253" i="33"/>
  <c r="P253" i="33" s="1"/>
  <c r="L255" i="33"/>
  <c r="P255" i="33" s="1"/>
  <c r="L249" i="33"/>
  <c r="P249" i="33" s="1"/>
  <c r="L219" i="33"/>
  <c r="P219" i="33" s="1"/>
  <c r="L198" i="33"/>
  <c r="L135" i="33"/>
  <c r="L154" i="33"/>
  <c r="L114" i="33"/>
  <c r="L116" i="33"/>
  <c r="L117" i="33"/>
  <c r="P117" i="33" s="1"/>
  <c r="L134" i="33" l="1"/>
  <c r="L127" i="33" s="1"/>
  <c r="L259" i="33"/>
  <c r="P259" i="33" s="1"/>
  <c r="T116" i="33"/>
  <c r="P116" i="33"/>
  <c r="T117" i="33"/>
  <c r="P154" i="33"/>
  <c r="T154" i="33"/>
  <c r="L194" i="33"/>
  <c r="T198" i="33"/>
  <c r="T219" i="33"/>
  <c r="T255" i="33"/>
  <c r="T252" i="33"/>
  <c r="T260" i="33"/>
  <c r="P114" i="33"/>
  <c r="T114" i="33"/>
  <c r="P135" i="33"/>
  <c r="T135" i="33"/>
  <c r="T249" i="33"/>
  <c r="T253" i="33"/>
  <c r="T251" i="33"/>
  <c r="T261" i="33"/>
  <c r="L218" i="33"/>
  <c r="P218" i="33" s="1"/>
  <c r="L153" i="33"/>
  <c r="L113" i="33"/>
  <c r="L248" i="33"/>
  <c r="P248" i="33" s="1"/>
  <c r="T259" i="33" l="1"/>
  <c r="P113" i="33"/>
  <c r="T113" i="33"/>
  <c r="T218" i="33"/>
  <c r="P153" i="33"/>
  <c r="T153" i="33"/>
  <c r="P134" i="33"/>
  <c r="T134" i="33"/>
  <c r="P194" i="33"/>
  <c r="T194" i="33"/>
  <c r="L193" i="33"/>
  <c r="L112" i="33"/>
  <c r="P112" i="33" l="1"/>
  <c r="T112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4" i="33" l="1"/>
  <c r="P244" i="33" s="1"/>
  <c r="L245" i="33"/>
  <c r="P245" i="33" s="1"/>
  <c r="L246" i="33"/>
  <c r="P246" i="33" s="1"/>
  <c r="L258" i="33"/>
  <c r="P258" i="33" l="1"/>
  <c r="L256" i="33"/>
  <c r="T258" i="33"/>
  <c r="T245" i="33"/>
  <c r="T246" i="33"/>
  <c r="T244" i="33"/>
  <c r="L243" i="33"/>
  <c r="P243" i="33" s="1"/>
  <c r="P256" i="33"/>
  <c r="T256" i="33" l="1"/>
  <c r="T243" i="33"/>
  <c r="L242" i="33"/>
  <c r="P242" i="33" s="1"/>
  <c r="L179" i="33" l="1"/>
  <c r="P179" i="33" s="1"/>
  <c r="L178" i="33" l="1"/>
  <c r="T179" i="33"/>
  <c r="L230" i="33"/>
  <c r="P230" i="33" s="1"/>
  <c r="L231" i="33"/>
  <c r="P231" i="33" s="1"/>
  <c r="L232" i="33"/>
  <c r="P232" i="33" s="1"/>
  <c r="L229" i="33"/>
  <c r="P229" i="33" s="1"/>
  <c r="T178" i="33" l="1"/>
  <c r="P178" i="33"/>
  <c r="T231" i="33"/>
  <c r="T229" i="33"/>
  <c r="T232" i="33"/>
  <c r="T230" i="33"/>
  <c r="L163" i="33"/>
  <c r="P163" i="33" l="1"/>
  <c r="T163" i="33"/>
  <c r="K5" i="33" l="1"/>
  <c r="P127" i="33" l="1"/>
  <c r="T127" i="33"/>
  <c r="L126" i="33"/>
  <c r="L188" i="33"/>
  <c r="P188" i="33" s="1"/>
  <c r="L184" i="33"/>
  <c r="P184" i="33" s="1"/>
  <c r="L183" i="33"/>
  <c r="P183" i="33" s="1"/>
  <c r="L181" i="33"/>
  <c r="L164" i="33"/>
  <c r="L166" i="33"/>
  <c r="L161" i="33"/>
  <c r="L160" i="33"/>
  <c r="T161" i="33" l="1"/>
  <c r="L159" i="33"/>
  <c r="L158" i="33" s="1"/>
  <c r="T181" i="33"/>
  <c r="P181" i="33"/>
  <c r="P164" i="33"/>
  <c r="T164" i="33"/>
  <c r="T183" i="33"/>
  <c r="T188" i="33"/>
  <c r="P160" i="33"/>
  <c r="T160" i="33"/>
  <c r="P166" i="33"/>
  <c r="T166" i="33"/>
  <c r="T184" i="33"/>
  <c r="P126" i="33"/>
  <c r="T126" i="33"/>
  <c r="L180" i="33"/>
  <c r="P180" i="33" s="1"/>
  <c r="P161" i="33"/>
  <c r="L182" i="33"/>
  <c r="P182" i="33" s="1"/>
  <c r="L187" i="33"/>
  <c r="P187" i="33" s="1"/>
  <c r="L228" i="33"/>
  <c r="P228" i="33" s="1"/>
  <c r="L226" i="33"/>
  <c r="P226" i="33" s="1"/>
  <c r="H224" i="33"/>
  <c r="L215" i="33"/>
  <c r="L214" i="33" l="1"/>
  <c r="P214" i="33" s="1"/>
  <c r="P215" i="33"/>
  <c r="T215" i="33"/>
  <c r="T226" i="33"/>
  <c r="T187" i="33"/>
  <c r="T228" i="33"/>
  <c r="T182" i="33"/>
  <c r="P159" i="33"/>
  <c r="T159" i="33"/>
  <c r="T180" i="33"/>
  <c r="T158" i="33"/>
  <c r="L225" i="33"/>
  <c r="P225" i="33" s="1"/>
  <c r="L227" i="33"/>
  <c r="P227" i="33" s="1"/>
  <c r="T227" i="33" l="1"/>
  <c r="T225" i="33"/>
  <c r="T214" i="33"/>
  <c r="L157" i="33"/>
  <c r="L213" i="33"/>
  <c r="P213" i="33" s="1"/>
  <c r="L224" i="33"/>
  <c r="P224" i="33" s="1"/>
  <c r="L105" i="33"/>
  <c r="T105" i="33" s="1"/>
  <c r="T224" i="33" l="1"/>
  <c r="T213" i="33"/>
  <c r="T157" i="33"/>
  <c r="L102" i="33"/>
  <c r="P105" i="33"/>
  <c r="L74" i="33"/>
  <c r="P74" i="33" s="1"/>
  <c r="L58" i="33"/>
  <c r="P58" i="33" s="1"/>
  <c r="L56" i="33"/>
  <c r="P56" i="33" s="1"/>
  <c r="T58" i="33" l="1"/>
  <c r="T56" i="33"/>
  <c r="T74" i="33"/>
  <c r="P102" i="33"/>
  <c r="T102" i="33"/>
  <c r="L55" i="33"/>
  <c r="P55" i="33" s="1"/>
  <c r="L73" i="33"/>
  <c r="P73" i="33" s="1"/>
  <c r="L33" i="33"/>
  <c r="P33" i="33" s="1"/>
  <c r="L27" i="33"/>
  <c r="P27" i="33" s="1"/>
  <c r="T33" i="33" l="1"/>
  <c r="T27" i="33"/>
  <c r="T73" i="33"/>
  <c r="T55" i="33"/>
  <c r="L72" i="33"/>
  <c r="P72" i="33" s="1"/>
  <c r="L31" i="33"/>
  <c r="L26" i="33"/>
  <c r="P26" i="33" s="1"/>
  <c r="P31" i="33" l="1"/>
  <c r="T31" i="33"/>
  <c r="T26" i="33"/>
  <c r="T72" i="33"/>
  <c r="L7" i="33"/>
  <c r="T7" i="33" l="1"/>
  <c r="N5" i="33"/>
  <c r="V5" i="33" l="1"/>
  <c r="M5" i="33"/>
  <c r="L5" i="33" l="1"/>
  <c r="O5" i="33" l="1"/>
  <c r="S5" i="33" l="1"/>
  <c r="W5" i="33"/>
  <c r="I248" i="33"/>
  <c r="U248" i="33" s="1"/>
  <c r="H248" i="33" l="1"/>
  <c r="T248" i="33" s="1"/>
  <c r="I242" i="33"/>
  <c r="U242" i="33" s="1"/>
  <c r="I5" i="33" l="1"/>
  <c r="U5" i="33" s="1"/>
  <c r="H242" i="33"/>
  <c r="T242" i="33" s="1"/>
  <c r="H5" i="33" l="1"/>
  <c r="T5" i="33" s="1"/>
  <c r="E157" i="33" l="1"/>
  <c r="E5" i="33" s="1"/>
  <c r="Q158" i="33"/>
  <c r="D157" i="33"/>
  <c r="P158" i="33"/>
  <c r="P157" i="33" l="1"/>
  <c r="Q5" i="33"/>
  <c r="Q157" i="33"/>
  <c r="D69" i="33"/>
  <c r="F59" i="33"/>
  <c r="F7" i="33" s="1"/>
  <c r="F5" i="33" s="1"/>
  <c r="R5" i="33" s="1"/>
  <c r="D59" i="33" l="1"/>
  <c r="P59" i="33" s="1"/>
  <c r="P69" i="33"/>
  <c r="D7" i="33" l="1"/>
  <c r="D5" i="33" s="1"/>
  <c r="P5" i="33" s="1"/>
  <c r="P7" i="33"/>
</calcChain>
</file>

<file path=xl/sharedStrings.xml><?xml version="1.0" encoding="utf-8"?>
<sst xmlns="http://schemas.openxmlformats.org/spreadsheetml/2006/main" count="843" uniqueCount="518">
  <si>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</si>
  <si>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</si>
  <si>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</si>
  <si>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</si>
  <si>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</si>
  <si>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</si>
  <si>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</si>
  <si>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</si>
  <si>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</si>
  <si>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</si>
  <si>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</si>
  <si>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</si>
  <si>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</si>
  <si>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</si>
  <si>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</si>
  <si>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</si>
  <si>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</si>
  <si>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</si>
  <si>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</si>
  <si>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</si>
  <si>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</si>
  <si>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</si>
  <si>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</si>
  <si>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</si>
  <si>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</si>
  <si>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</si>
  <si>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</si>
  <si>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</si>
  <si>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</si>
  <si>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</si>
  <si>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</si>
  <si>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</si>
  <si>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</si>
  <si>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</si>
  <si>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</si>
  <si>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</si>
  <si>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</si>
  <si>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</si>
  <si>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</si>
  <si>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</si>
  <si>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</si>
  <si>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</si>
  <si>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</si>
  <si>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</si>
  <si>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</si>
  <si>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</si>
  <si>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</si>
  <si>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</si>
  <si>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</si>
  <si>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</si>
  <si>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</si>
  <si>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</si>
  <si>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</si>
  <si>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</si>
  <si>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</si>
  <si>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</si>
  <si>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</si>
  <si>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</si>
  <si>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</si>
  <si>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</si>
  <si>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</si>
  <si>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</si>
  <si>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</si>
  <si>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</si>
  <si>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</si>
  <si>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</si>
  <si>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</si>
  <si>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</si>
  <si>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</si>
  <si>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</si>
  <si>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</si>
  <si>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</si>
  <si>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</si>
  <si>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</si>
  <si>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</si>
  <si>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</si>
  <si>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</si>
  <si>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</si>
  <si>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</si>
  <si>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</si>
  <si>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</si>
  <si>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</si>
  <si>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</si>
  <si>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</si>
  <si>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</si>
  <si>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</si>
  <si>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</si>
  <si>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</si>
  <si>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</si>
  <si>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</si>
  <si>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</si>
  <si>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</si>
  <si>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</si>
  <si>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</si>
  <si>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</si>
  <si>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</si>
  <si>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</si>
  <si>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</si>
  <si>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</si>
  <si>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</si>
  <si>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</si>
  <si>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</si>
  <si>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</si>
  <si>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</si>
  <si>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</si>
  <si>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</si>
  <si>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</si>
  <si>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</si>
  <si>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</si>
  <si>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</si>
  <si>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</si>
  <si>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</si>
  <si>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</si>
  <si>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</si>
  <si>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</si>
  <si>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</si>
  <si>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</si>
  <si>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</si>
  <si>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</si>
  <si>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</si>
  <si>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</si>
  <si>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</si>
  <si>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</si>
  <si>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</si>
  <si>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</si>
  <si>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</si>
  <si>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</si>
  <si>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</si>
  <si>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</si>
  <si>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</si>
  <si>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</si>
  <si>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</si>
  <si>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</si>
  <si>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</si>
  <si>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</si>
  <si>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</si>
  <si>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</si>
  <si>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</si>
  <si>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</si>
  <si>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</si>
  <si>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</si>
  <si>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</si>
  <si>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</si>
  <si>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</si>
  <si>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</si>
  <si>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</si>
  <si>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</si>
  <si>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</si>
  <si>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</si>
  <si>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</si>
  <si>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</si>
  <si>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</si>
  <si>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</si>
  <si>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</si>
  <si>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</si>
  <si>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</si>
  <si>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</si>
  <si>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</si>
  <si>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</si>
  <si>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</si>
  <si>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</si>
  <si>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</si>
  <si>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</si>
  <si>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</si>
  <si>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</si>
  <si>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</si>
  <si>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</si>
  <si>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</si>
  <si>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</si>
  <si>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</si>
  <si>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</si>
  <si>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</si>
  <si>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</si>
  <si>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</si>
  <si>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</si>
  <si>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</si>
  <si>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</si>
  <si>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</si>
  <si>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</si>
  <si>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</si>
  <si>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</si>
  <si>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</si>
  <si>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</si>
  <si>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</si>
  <si>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</si>
  <si>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</si>
  <si>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</si>
  <si>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</si>
  <si>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</si>
  <si>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</si>
  <si>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</si>
  <si>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</si>
  <si>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</si>
  <si>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</si>
  <si>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</si>
  <si>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</si>
  <si>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</si>
  <si>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</si>
  <si>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</si>
  <si>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</si>
  <si>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</si>
  <si>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</si>
  <si>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</si>
  <si>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</si>
  <si>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</si>
  <si>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</si>
  <si>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</si>
  <si>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</si>
  <si>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</si>
  <si>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</si>
  <si>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</si>
  <si>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</si>
  <si>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</si>
  <si>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</si>
  <si>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</si>
  <si>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</si>
  <si>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</si>
  <si>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</si>
  <si>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</si>
  <si>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</si>
  <si>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</si>
  <si>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</si>
  <si>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</si>
  <si>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</si>
  <si>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</si>
  <si>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</si>
  <si>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</si>
  <si>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</si>
  <si>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</si>
  <si>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</si>
  <si>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</si>
  <si>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</si>
  <si>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</si>
  <si>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</si>
  <si>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</si>
  <si>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</si>
  <si>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</si>
  <si>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</si>
  <si>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</si>
  <si>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</si>
  <si>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</si>
  <si>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</si>
  <si>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</si>
  <si>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</si>
  <si>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</si>
  <si>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</si>
  <si>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</si>
  <si>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</si>
  <si>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</si>
  <si>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</si>
  <si>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</si>
  <si>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</si>
  <si>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</si>
  <si>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</si>
  <si>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</si>
  <si>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</si>
  <si>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</si>
  <si>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</si>
  <si>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</si>
  <si>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</si>
  <si>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</si>
  <si>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</si>
  <si>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</si>
  <si>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</si>
  <si>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</si>
  <si>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</si>
  <si>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</si>
  <si>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</si>
  <si>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</si>
  <si>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</si>
  <si>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</si>
  <si>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</si>
  <si>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</si>
  <si>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</si>
  <si>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</si>
  <si>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</si>
  <si>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</si>
  <si>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</si>
  <si>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</si>
  <si>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</si>
  <si>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</si>
  <si>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</si>
  <si>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</si>
  <si>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</si>
  <si>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</si>
  <si>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</si>
  <si>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</si>
  <si>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</si>
  <si>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</si>
  <si>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</si>
  <si>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</si>
  <si>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</si>
  <si>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</si>
  <si>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</si>
  <si>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</si>
  <si>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</si>
  <si>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</si>
  <si>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</si>
  <si>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</si>
  <si>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</si>
  <si>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</si>
  <si>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</si>
  <si>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</si>
  <si>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</si>
  <si>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</si>
  <si>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</si>
  <si>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</si>
  <si>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</si>
  <si>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</si>
  <si>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</si>
  <si>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</si>
  <si>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</si>
  <si>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</si>
  <si>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</si>
  <si>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</si>
  <si>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</si>
  <si>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</si>
  <si>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</si>
  <si>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</si>
  <si>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</si>
  <si>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</si>
  <si>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</si>
  <si>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</si>
  <si>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</si>
  <si>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</si>
  <si>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</si>
  <si>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</si>
  <si>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</si>
  <si>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</si>
  <si>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</si>
  <si>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</si>
  <si>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</si>
  <si>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</si>
  <si>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</si>
  <si>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</si>
  <si>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</si>
  <si>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</si>
  <si>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</si>
  <si>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</si>
  <si>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</si>
  <si>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</si>
  <si>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</si>
  <si>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</si>
  <si>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</si>
  <si>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</si>
  <si>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</si>
  <si>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</si>
  <si>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</si>
  <si>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</si>
  <si>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</si>
  <si>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</si>
  <si>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</si>
  <si>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</si>
  <si>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</si>
  <si>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</si>
  <si>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</si>
  <si>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</si>
  <si>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</si>
  <si>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</si>
  <si>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</si>
  <si>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</si>
  <si>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</si>
  <si>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</si>
  <si>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</si>
  <si>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</si>
  <si>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</si>
  <si>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</si>
  <si>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</si>
  <si>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</si>
  <si>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</si>
  <si>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</si>
  <si>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</si>
  <si>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</si>
  <si>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</si>
  <si>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</si>
  <si>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</si>
  <si>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</si>
  <si>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</si>
  <si>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</si>
  <si>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</si>
  <si>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</si>
  <si>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</si>
  <si>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</si>
  <si>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</si>
  <si>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</si>
  <si>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</si>
  <si>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</si>
  <si>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</si>
  <si>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</si>
  <si>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</si>
  <si>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</si>
  <si>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</si>
  <si>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</si>
  <si>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</si>
  <si>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</si>
  <si>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</si>
  <si>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</si>
  <si>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</si>
  <si>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</si>
  <si>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</si>
  <si>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</si>
  <si>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</si>
  <si>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</si>
  <si>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</si>
  <si>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</si>
  <si>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</si>
  <si>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</si>
  <si>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</si>
  <si>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</si>
  <si>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</si>
  <si>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</si>
  <si>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</si>
  <si>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</si>
  <si>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</si>
  <si>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</si>
  <si>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</si>
  <si>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</si>
  <si>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</si>
  <si>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</si>
  <si>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</si>
  <si>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</si>
  <si>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</si>
  <si>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</si>
  <si>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</si>
  <si>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</si>
  <si>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</si>
  <si>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</si>
  <si>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</si>
  <si>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</si>
  <si>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</si>
  <si>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</si>
  <si>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</si>
  <si>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</si>
  <si>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</si>
  <si>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</si>
  <si>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</si>
  <si>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</si>
  <si>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</si>
  <si>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</si>
  <si>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</si>
  <si>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</si>
  <si>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</si>
  <si>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</si>
  <si>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</si>
  <si>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</si>
  <si>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</si>
  <si>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</si>
  <si>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</si>
  <si>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</si>
  <si>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</si>
  <si>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</si>
  <si>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</si>
  <si>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</si>
  <si>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</si>
  <si>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</si>
  <si>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</si>
  <si>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</si>
  <si>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</si>
  <si>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</si>
  <si>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</si>
  <si>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</si>
  <si>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</si>
  <si>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</si>
  <si>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</si>
  <si>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</si>
  <si>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</si>
  <si>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</si>
  <si>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</si>
  <si>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</si>
  <si>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</si>
  <si>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% исполнения  к плану 2019 года</t>
  </si>
  <si>
    <t>8.2.4</t>
  </si>
  <si>
    <t>15.1.2</t>
  </si>
  <si>
    <t>1.1.17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</si>
  <si>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</si>
  <si>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</si>
  <si>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</si>
  <si>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</si>
  <si>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</si>
  <si>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</si>
  <si>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</si>
  <si>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</si>
  <si>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</si>
  <si>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</si>
  <si>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</si>
  <si>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</si>
  <si>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</si>
  <si>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</si>
  <si>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</si>
  <si>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</si>
  <si>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</si>
  <si>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</si>
  <si>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</si>
  <si>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</si>
  <si>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</si>
  <si>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</si>
  <si>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</si>
  <si>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</si>
  <si>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</si>
  <si>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</si>
  <si>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</si>
  <si>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</si>
  <si>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</si>
  <si>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Обустройство мест (площадок) накопления твердых коммунальных отходов</t>
  </si>
  <si>
    <t>Подпрограмма "Модернизация, развитие учреждений культуры и организация обустройства мест массового отдыха населения"</t>
  </si>
  <si>
    <t>1.4.15</t>
  </si>
  <si>
    <t>2.2.13</t>
  </si>
  <si>
    <t>2.2.14</t>
  </si>
  <si>
    <t>2.2.15</t>
  </si>
  <si>
    <t>Освоение на 01.10.2019 года                                                                                                                                               (рублей)</t>
  </si>
  <si>
    <t>Обустройство улично-дорожной сети техническими средствами организации дорожного движения</t>
  </si>
  <si>
    <t>Поставка с установкой пешеходного ограждения на автомобильной дороге по ул. Филимонова (от ул. Парковая до ул. Набережная)</t>
  </si>
  <si>
    <t>2.3.5</t>
  </si>
  <si>
    <t>Администрация города Нефтеюганска</t>
  </si>
  <si>
    <t>14.3.2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</si>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</sst>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0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0" fillId="0" borderId="5" xfId="0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270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21.140625" style="2" customWidth="1"/>
    <col min="4" max="4" width="24.28515625" style="2" customWidth="1"/>
    <col min="5" max="5" width="19.85546875" style="2" customWidth="1"/>
    <col min="6" max="6" width="22.7109375" style="2" customWidth="1"/>
    <col min="7" max="7" width="26.5703125" style="2" customWidth="1"/>
    <col min="8" max="8" width="25.42578125" style="2" customWidth="1"/>
    <col min="9" max="9" width="21.57031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0.42578125" style="3" customWidth="1"/>
    <col min="14" max="14" width="21.7109375" style="3" customWidth="1"/>
    <col min="15" max="15" width="21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4.140625" style="2" hidden="1" customWidth="1"/>
    <col min="25" max="16384" width="9.140625" style="2"/>
  </cols>
  <sheetData>
    <row r="1" spans="1:24" s="22" customFormat="1" ht="62.25" customHeight="1" x14ac:dyDescent="0.3">
      <c r="A1" s="153" t="s">
        <v>517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4" s="1" customFormat="1" ht="93" customHeight="1" x14ac:dyDescent="0.3">
      <c r="A2" s="164" t="s">
        <v>0</v>
      </c>
      <c r="B2" s="23" t="s">
        <v>1</v>
      </c>
      <c r="C2" s="165" t="s">
        <v>39</v>
      </c>
      <c r="D2" s="173" t="s">
        <v>501</v>
      </c>
      <c r="E2" s="174"/>
      <c r="F2" s="174"/>
      <c r="G2" s="175"/>
      <c r="H2" s="162" t="s">
        <v>474</v>
      </c>
      <c r="I2" s="162"/>
      <c r="J2" s="162"/>
      <c r="K2" s="162"/>
      <c r="L2" s="163" t="s">
        <v>509</v>
      </c>
      <c r="M2" s="163"/>
      <c r="N2" s="163"/>
      <c r="O2" s="163"/>
      <c r="P2" s="166" t="s">
        <v>502</v>
      </c>
      <c r="Q2" s="167"/>
      <c r="R2" s="167"/>
      <c r="S2" s="168"/>
      <c r="T2" s="157" t="s">
        <v>470</v>
      </c>
      <c r="U2" s="158"/>
      <c r="V2" s="158"/>
      <c r="W2" s="159"/>
      <c r="X2" s="131" t="s">
        <v>174</v>
      </c>
    </row>
    <row r="3" spans="1:24" s="1" customFormat="1" ht="52.5" customHeight="1" x14ac:dyDescent="0.3">
      <c r="A3" s="164"/>
      <c r="B3" s="113" t="s">
        <v>2</v>
      </c>
      <c r="C3" s="165"/>
      <c r="D3" s="113" t="s">
        <v>65</v>
      </c>
      <c r="E3" s="113" t="s">
        <v>66</v>
      </c>
      <c r="F3" s="113" t="s">
        <v>131</v>
      </c>
      <c r="G3" s="113" t="s">
        <v>67</v>
      </c>
      <c r="H3" s="111" t="s">
        <v>65</v>
      </c>
      <c r="I3" s="111" t="s">
        <v>66</v>
      </c>
      <c r="J3" s="111" t="s">
        <v>131</v>
      </c>
      <c r="K3" s="111" t="s">
        <v>67</v>
      </c>
      <c r="L3" s="111" t="s">
        <v>65</v>
      </c>
      <c r="M3" s="111" t="s">
        <v>66</v>
      </c>
      <c r="N3" s="111" t="s">
        <v>131</v>
      </c>
      <c r="O3" s="111" t="s">
        <v>67</v>
      </c>
      <c r="P3" s="111" t="s">
        <v>65</v>
      </c>
      <c r="Q3" s="111" t="s">
        <v>66</v>
      </c>
      <c r="R3" s="111" t="s">
        <v>131</v>
      </c>
      <c r="S3" s="111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32"/>
    </row>
    <row r="4" spans="1:24" s="1" customFormat="1" x14ac:dyDescent="0.3">
      <c r="A4" s="112" t="s">
        <v>7</v>
      </c>
      <c r="B4" s="112" t="s">
        <v>33</v>
      </c>
      <c r="C4" s="112" t="s">
        <v>69</v>
      </c>
      <c r="D4" s="112" t="s">
        <v>72</v>
      </c>
      <c r="E4" s="112" t="s">
        <v>36</v>
      </c>
      <c r="F4" s="112" t="s">
        <v>78</v>
      </c>
      <c r="G4" s="112" t="s">
        <v>106</v>
      </c>
      <c r="H4" s="112" t="s">
        <v>72</v>
      </c>
      <c r="I4" s="112" t="s">
        <v>36</v>
      </c>
      <c r="J4" s="112" t="s">
        <v>78</v>
      </c>
      <c r="K4" s="112" t="s">
        <v>106</v>
      </c>
      <c r="L4" s="112" t="s">
        <v>37</v>
      </c>
      <c r="M4" s="112" t="s">
        <v>86</v>
      </c>
      <c r="N4" s="112" t="s">
        <v>89</v>
      </c>
      <c r="O4" s="112" t="s">
        <v>91</v>
      </c>
      <c r="P4" s="112" t="s">
        <v>221</v>
      </c>
      <c r="Q4" s="112" t="s">
        <v>222</v>
      </c>
      <c r="R4" s="112" t="s">
        <v>204</v>
      </c>
      <c r="S4" s="112" t="s">
        <v>223</v>
      </c>
      <c r="T4" s="112" t="s">
        <v>95</v>
      </c>
      <c r="U4" s="112" t="s">
        <v>96</v>
      </c>
      <c r="V4" s="112" t="s">
        <v>97</v>
      </c>
      <c r="W4" s="112" t="s">
        <v>103</v>
      </c>
      <c r="X4" s="93">
        <v>24</v>
      </c>
    </row>
    <row r="5" spans="1:24" s="27" customFormat="1" ht="22.5" hidden="1" x14ac:dyDescent="0.3">
      <c r="A5" s="155" t="s">
        <v>68</v>
      </c>
      <c r="B5" s="155"/>
      <c r="C5" s="155"/>
      <c r="D5" s="25" t="e">
        <f>D7+D72+D102+D108+D112+D126+D157+D193+D213+D218+D224+D234+D239+D242+D262</f>
        <v>#REF!</v>
      </c>
      <c r="E5" s="25" t="e">
        <f>E7+E72+E102+E108+E112+E126+E193+E213+E218+E224+E234+E239+E242+E157+E262</f>
        <v>#REF!</v>
      </c>
      <c r="F5" s="25" t="e">
        <f>F7+F72+F102+F108+F112+F126+F193+F213+F218+F224+F234+F239+F242+F157+F262</f>
        <v>#REF!</v>
      </c>
      <c r="G5" s="25" t="e">
        <f>G7+G72+G102+G108+G112+G126+G193+G213+G218+G224+G234+G239+G242+G157+G262</f>
        <v>#REF!</v>
      </c>
      <c r="H5" s="25" t="e">
        <f>H7+H72+H102+H108+H112+H126+H193+H213+H218+H224+H234+H239+H242+H157+H262</f>
        <v>#REF!</v>
      </c>
      <c r="I5" s="25" t="e">
        <f>I7+I72+I102+I108+I112+I126+I193+I213+I218+I224+I234+I239+I242+I157+I262</f>
        <v>#REF!</v>
      </c>
      <c r="J5" s="25" t="e">
        <f>J7+J72+J102+J108+J112+J126+J193+J213+J218+J224+J234+J239+J242+J157+J262</f>
        <v>#REF!</v>
      </c>
      <c r="K5" s="25" t="e">
        <f>K7+K72+K102+K108+K112+K126+K193+K213+K218+K224+K234+K239+K242+K157+K262</f>
        <v>#REF!</v>
      </c>
      <c r="L5" s="25" t="e">
        <f>L7+L72+L102+L108+L112+L126+L193+L213+L218+L224+L234+L239+L242+L157+L262</f>
        <v>#REF!</v>
      </c>
      <c r="M5" s="25" t="e">
        <f>M7+M72+M102+M108+M112+M126+M193+M213+M218+M224+M234+M239+M242+M157+M262</f>
        <v>#REF!</v>
      </c>
      <c r="N5" s="25" t="e">
        <f>N7+N72+N102+N108+N112+N126+N193+N213+N218+N224+N234+N239+N242+N157+N262</f>
        <v>#REF!</v>
      </c>
      <c r="O5" s="25" t="e">
        <f>O7+O72+O102+O108+O112+O126+O193+O213+O218+O224+O234+O239+O242+O157+O262</f>
        <v>#REF!</v>
      </c>
      <c r="P5" s="30" t="e">
        <f>L5/D5*100</f>
        <v>#REF!</v>
      </c>
      <c r="Q5" s="30" t="e">
        <f>M5/E5*100</f>
        <v>#REF!</v>
      </c>
      <c r="R5" s="30" t="e">
        <f>N5/F5*100</f>
        <v>#REF!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hidden="1" customHeight="1" x14ac:dyDescent="0.3">
      <c r="A6" s="169" t="s">
        <v>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28"/>
    </row>
    <row r="7" spans="1:24" s="27" customFormat="1" ht="59.25" hidden="1" customHeight="1" x14ac:dyDescent="0.3">
      <c r="A7" s="29">
        <v>1</v>
      </c>
      <c r="B7" s="142" t="s">
        <v>257</v>
      </c>
      <c r="C7" s="142"/>
      <c r="D7" s="30">
        <f>D8+D26+D31+D55+D59+D38+D70</f>
        <v>638915249</v>
      </c>
      <c r="E7" s="30">
        <f>E8+E26+E31+E55+E59+E38+E70</f>
        <v>45024400</v>
      </c>
      <c r="F7" s="30">
        <f>F8+F26+F31+F55+F59+F38+F70</f>
        <v>0</v>
      </c>
      <c r="G7" s="30">
        <f>G8+G26+G31+G55+G59+G38+G70</f>
        <v>593890849</v>
      </c>
      <c r="H7" s="30">
        <f>H8+H26+H31+H55+H59+H38+H70</f>
        <v>1073734913.3299999</v>
      </c>
      <c r="I7" s="30">
        <f>I8+I26+I31+I55+I59+I38+I70</f>
        <v>73338735</v>
      </c>
      <c r="J7" s="30">
        <f>J8+J26+J31+J55+J59+J38+J70</f>
        <v>11325620.33</v>
      </c>
      <c r="K7" s="30">
        <f>K8+K26+K31+K55+K59+K38+K70</f>
        <v>989070558</v>
      </c>
      <c r="L7" s="30">
        <f>L8+L26+L31+L55+L59+L38+L70</f>
        <v>424810233.46999997</v>
      </c>
      <c r="M7" s="30">
        <f>M8+M26+M31+M55+M59+M38+M70</f>
        <v>458367.19</v>
      </c>
      <c r="N7" s="30">
        <f>N8+N26+N31+N55+N59+N38+N70</f>
        <v>0</v>
      </c>
      <c r="O7" s="30">
        <f>O8+O26+O31+O55+O59+O38+O70</f>
        <v>424351866.28000003</v>
      </c>
      <c r="P7" s="20">
        <f>L7/D7*100</f>
        <v>66.489293241144722</v>
      </c>
      <c r="Q7" s="20">
        <f>M7/E7*100</f>
        <v>1.0180417506951787</v>
      </c>
      <c r="R7" s="20"/>
      <c r="S7" s="20">
        <f t="shared" ref="S7:S12" si="0">O7/G7*100</f>
        <v>71.4528380079485</v>
      </c>
      <c r="T7" s="21">
        <f>L7/H7*100</f>
        <v>39.563790670876649</v>
      </c>
      <c r="U7" s="21">
        <f>M7/I7*100</f>
        <v>0.62500013124033293</v>
      </c>
      <c r="V7" s="21">
        <f>N7/J7*100</f>
        <v>0</v>
      </c>
      <c r="W7" s="21">
        <f>O7/K7*100</f>
        <v>42.904104550243829</v>
      </c>
      <c r="X7" s="26"/>
    </row>
    <row r="8" spans="1:24" s="27" customFormat="1" ht="64.5" hidden="1" customHeight="1" x14ac:dyDescent="0.3">
      <c r="A8" s="29" t="s">
        <v>13</v>
      </c>
      <c r="B8" s="69" t="s">
        <v>40</v>
      </c>
      <c r="C8" s="31"/>
      <c r="D8" s="92">
        <f>SUM(D9:D25)</f>
        <v>149402334</v>
      </c>
      <c r="E8" s="92">
        <f t="shared" ref="E8:F8" si="1">SUM(E9:E25)</f>
        <v>350000</v>
      </c>
      <c r="F8" s="92">
        <f t="shared" si="1"/>
        <v>0</v>
      </c>
      <c r="G8" s="92">
        <f>SUM(G9:G25)</f>
        <v>149052334</v>
      </c>
      <c r="H8" s="25">
        <f>SUM(H9:H25)</f>
        <v>310921876</v>
      </c>
      <c r="I8" s="25">
        <f>SUM(I9:I25)</f>
        <v>413800</v>
      </c>
      <c r="J8" s="25">
        <f t="shared" ref="J8:N8" si="2">SUM(J9:J25)</f>
        <v>0</v>
      </c>
      <c r="K8" s="25">
        <f>SUM(K9:K25)</f>
        <v>310508076</v>
      </c>
      <c r="L8" s="25">
        <f>SUM(L9:L25)</f>
        <v>123730361.70999999</v>
      </c>
      <c r="M8" s="25">
        <f t="shared" si="2"/>
        <v>259207.19</v>
      </c>
      <c r="N8" s="25">
        <f t="shared" si="2"/>
        <v>0</v>
      </c>
      <c r="O8" s="25">
        <f>SUM(O9:O25)</f>
        <v>123471154.52</v>
      </c>
      <c r="P8" s="20">
        <f>L8/D8*100</f>
        <v>82.816886722800447</v>
      </c>
      <c r="Q8" s="20">
        <f t="shared" ref="Q8:Q63" si="3">M8/E8*100</f>
        <v>74.059197142857144</v>
      </c>
      <c r="R8" s="20"/>
      <c r="S8" s="20">
        <f t="shared" si="0"/>
        <v>82.837451253866305</v>
      </c>
      <c r="T8" s="21">
        <f>L8/H8*100</f>
        <v>39.79467874753206</v>
      </c>
      <c r="U8" s="21">
        <f>M8/I8*100</f>
        <v>62.640693571773809</v>
      </c>
      <c r="V8" s="21"/>
      <c r="W8" s="21">
        <f t="shared" ref="W8:W23" si="4">O8/K8*100</f>
        <v>39.764232901948738</v>
      </c>
      <c r="X8" s="26"/>
    </row>
    <row r="9" spans="1:24" s="1" customFormat="1" ht="98.25" hidden="1" customHeight="1" x14ac:dyDescent="0.3">
      <c r="A9" s="106" t="s">
        <v>30</v>
      </c>
      <c r="B9" s="72" t="s">
        <v>355</v>
      </c>
      <c r="C9" s="19" t="s">
        <v>184</v>
      </c>
      <c r="D9" s="97">
        <f>SUM(E9:G9)</f>
        <v>332237</v>
      </c>
      <c r="E9" s="97">
        <v>0</v>
      </c>
      <c r="F9" s="97">
        <v>0</v>
      </c>
      <c r="G9" s="97">
        <v>332237</v>
      </c>
      <c r="H9" s="21">
        <f t="shared" ref="H9:H23" si="5">SUM(I9:K9)</f>
        <v>332237</v>
      </c>
      <c r="I9" s="21">
        <v>0</v>
      </c>
      <c r="J9" s="21">
        <v>0</v>
      </c>
      <c r="K9" s="21">
        <v>332237</v>
      </c>
      <c r="L9" s="21">
        <f t="shared" ref="L9:L23" si="6">M9+N9+O9</f>
        <v>0</v>
      </c>
      <c r="M9" s="21">
        <v>0</v>
      </c>
      <c r="N9" s="21">
        <v>0</v>
      </c>
      <c r="O9" s="21">
        <v>0</v>
      </c>
      <c r="P9" s="20">
        <f>L9/D9*100</f>
        <v>0</v>
      </c>
      <c r="Q9" s="20"/>
      <c r="R9" s="20"/>
      <c r="S9" s="20">
        <f t="shared" si="0"/>
        <v>0</v>
      </c>
      <c r="T9" s="21">
        <f t="shared" ref="T9:T42" si="7">L9/H9*100</f>
        <v>0</v>
      </c>
      <c r="U9" s="21"/>
      <c r="V9" s="21"/>
      <c r="W9" s="21">
        <f t="shared" si="4"/>
        <v>0</v>
      </c>
      <c r="X9" s="60"/>
    </row>
    <row r="10" spans="1:24" s="1" customFormat="1" ht="75" hidden="1" customHeight="1" x14ac:dyDescent="0.3">
      <c r="A10" s="106" t="s">
        <v>237</v>
      </c>
      <c r="B10" s="72" t="s">
        <v>356</v>
      </c>
      <c r="C10" s="19" t="s">
        <v>184</v>
      </c>
      <c r="D10" s="97">
        <f t="shared" ref="D10:D25" si="8">SUM(E10:G10)</f>
        <v>550</v>
      </c>
      <c r="E10" s="97">
        <v>0</v>
      </c>
      <c r="F10" s="97">
        <v>0</v>
      </c>
      <c r="G10" s="97">
        <v>550</v>
      </c>
      <c r="H10" s="21">
        <f t="shared" si="5"/>
        <v>953740</v>
      </c>
      <c r="I10" s="21">
        <v>0</v>
      </c>
      <c r="J10" s="21">
        <v>0</v>
      </c>
      <c r="K10" s="21">
        <v>953740</v>
      </c>
      <c r="L10" s="21">
        <f t="shared" si="6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 t="shared" si="0"/>
        <v>0</v>
      </c>
      <c r="T10" s="21">
        <f t="shared" si="7"/>
        <v>0</v>
      </c>
      <c r="U10" s="21"/>
      <c r="V10" s="21"/>
      <c r="W10" s="21">
        <f t="shared" si="4"/>
        <v>0</v>
      </c>
      <c r="X10" s="60"/>
    </row>
    <row r="11" spans="1:24" s="1" customFormat="1" ht="80.25" hidden="1" customHeight="1" x14ac:dyDescent="0.3">
      <c r="A11" s="106" t="s">
        <v>370</v>
      </c>
      <c r="B11" s="72" t="s">
        <v>357</v>
      </c>
      <c r="C11" s="19" t="s">
        <v>184</v>
      </c>
      <c r="D11" s="97">
        <f t="shared" si="8"/>
        <v>550</v>
      </c>
      <c r="E11" s="97">
        <v>0</v>
      </c>
      <c r="F11" s="97">
        <v>0</v>
      </c>
      <c r="G11" s="97">
        <v>550</v>
      </c>
      <c r="H11" s="21">
        <f t="shared" si="5"/>
        <v>828721</v>
      </c>
      <c r="I11" s="21">
        <v>0</v>
      </c>
      <c r="J11" s="21">
        <v>0</v>
      </c>
      <c r="K11" s="21">
        <v>828721</v>
      </c>
      <c r="L11" s="21">
        <f t="shared" si="6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 t="shared" si="0"/>
        <v>0</v>
      </c>
      <c r="T11" s="21">
        <f t="shared" si="7"/>
        <v>0</v>
      </c>
      <c r="U11" s="21"/>
      <c r="V11" s="21"/>
      <c r="W11" s="21">
        <f t="shared" si="4"/>
        <v>0</v>
      </c>
      <c r="X11" s="60"/>
    </row>
    <row r="12" spans="1:24" s="1" customFormat="1" ht="59.25" hidden="1" customHeight="1" x14ac:dyDescent="0.3">
      <c r="A12" s="106" t="s">
        <v>371</v>
      </c>
      <c r="B12" s="72" t="s">
        <v>358</v>
      </c>
      <c r="C12" s="19" t="s">
        <v>184</v>
      </c>
      <c r="D12" s="97">
        <f t="shared" si="8"/>
        <v>550</v>
      </c>
      <c r="E12" s="97">
        <v>0</v>
      </c>
      <c r="F12" s="97">
        <v>0</v>
      </c>
      <c r="G12" s="97">
        <v>550</v>
      </c>
      <c r="H12" s="21">
        <f t="shared" si="5"/>
        <v>1733630</v>
      </c>
      <c r="I12" s="21">
        <v>0</v>
      </c>
      <c r="J12" s="21">
        <v>0</v>
      </c>
      <c r="K12" s="21">
        <v>1733630</v>
      </c>
      <c r="L12" s="21">
        <f t="shared" si="6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 t="shared" si="0"/>
        <v>0</v>
      </c>
      <c r="T12" s="21">
        <f t="shared" si="7"/>
        <v>0</v>
      </c>
      <c r="U12" s="21"/>
      <c r="V12" s="21"/>
      <c r="W12" s="21">
        <f t="shared" si="4"/>
        <v>0</v>
      </c>
      <c r="X12" s="60"/>
    </row>
    <row r="13" spans="1:24" s="1" customFormat="1" ht="58.5" hidden="1" customHeight="1" x14ac:dyDescent="0.3">
      <c r="A13" s="106" t="s">
        <v>372</v>
      </c>
      <c r="B13" s="72" t="s">
        <v>359</v>
      </c>
      <c r="C13" s="19" t="s">
        <v>184</v>
      </c>
      <c r="D13" s="97">
        <f t="shared" si="8"/>
        <v>0</v>
      </c>
      <c r="E13" s="97">
        <v>0</v>
      </c>
      <c r="F13" s="97">
        <v>0</v>
      </c>
      <c r="G13" s="97">
        <v>0</v>
      </c>
      <c r="H13" s="21">
        <f t="shared" si="5"/>
        <v>3639368</v>
      </c>
      <c r="I13" s="21">
        <v>0</v>
      </c>
      <c r="J13" s="21">
        <v>0</v>
      </c>
      <c r="K13" s="21">
        <v>3639368</v>
      </c>
      <c r="L13" s="21">
        <f t="shared" si="6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7"/>
        <v>0</v>
      </c>
      <c r="U13" s="21"/>
      <c r="V13" s="21"/>
      <c r="W13" s="21">
        <f t="shared" si="4"/>
        <v>0</v>
      </c>
      <c r="X13" s="60"/>
    </row>
    <row r="14" spans="1:24" s="1" customFormat="1" ht="97.5" hidden="1" customHeight="1" x14ac:dyDescent="0.3">
      <c r="A14" s="106" t="s">
        <v>373</v>
      </c>
      <c r="B14" s="72" t="s">
        <v>360</v>
      </c>
      <c r="C14" s="19" t="s">
        <v>184</v>
      </c>
      <c r="D14" s="97">
        <f t="shared" si="8"/>
        <v>0</v>
      </c>
      <c r="E14" s="97">
        <v>0</v>
      </c>
      <c r="F14" s="97">
        <v>0</v>
      </c>
      <c r="G14" s="97">
        <v>0</v>
      </c>
      <c r="H14" s="21">
        <f t="shared" si="5"/>
        <v>3137076</v>
      </c>
      <c r="I14" s="21">
        <v>0</v>
      </c>
      <c r="J14" s="21">
        <v>0</v>
      </c>
      <c r="K14" s="21">
        <v>3137076</v>
      </c>
      <c r="L14" s="21">
        <f t="shared" si="6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7"/>
        <v>0</v>
      </c>
      <c r="U14" s="21"/>
      <c r="V14" s="21"/>
      <c r="W14" s="21">
        <f t="shared" si="4"/>
        <v>0</v>
      </c>
      <c r="X14" s="60"/>
    </row>
    <row r="15" spans="1:24" s="1" customFormat="1" ht="81" hidden="1" customHeight="1" x14ac:dyDescent="0.3">
      <c r="A15" s="106" t="s">
        <v>374</v>
      </c>
      <c r="B15" s="72" t="s">
        <v>361</v>
      </c>
      <c r="C15" s="19" t="s">
        <v>184</v>
      </c>
      <c r="D15" s="97">
        <f t="shared" si="8"/>
        <v>0</v>
      </c>
      <c r="E15" s="97">
        <v>0</v>
      </c>
      <c r="F15" s="97">
        <v>0</v>
      </c>
      <c r="G15" s="97">
        <v>0</v>
      </c>
      <c r="H15" s="21">
        <f t="shared" si="5"/>
        <v>5980657</v>
      </c>
      <c r="I15" s="21">
        <v>0</v>
      </c>
      <c r="J15" s="21">
        <v>0</v>
      </c>
      <c r="K15" s="21">
        <v>5980657</v>
      </c>
      <c r="L15" s="21">
        <f t="shared" si="6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7"/>
        <v>0</v>
      </c>
      <c r="U15" s="21"/>
      <c r="V15" s="21"/>
      <c r="W15" s="21">
        <f t="shared" si="4"/>
        <v>0</v>
      </c>
      <c r="X15" s="60"/>
    </row>
    <row r="16" spans="1:24" s="1" customFormat="1" ht="42.75" hidden="1" customHeight="1" x14ac:dyDescent="0.3">
      <c r="A16" s="106" t="s">
        <v>375</v>
      </c>
      <c r="B16" s="72" t="s">
        <v>362</v>
      </c>
      <c r="C16" s="19" t="s">
        <v>184</v>
      </c>
      <c r="D16" s="97">
        <f t="shared" si="8"/>
        <v>0</v>
      </c>
      <c r="E16" s="97">
        <v>0</v>
      </c>
      <c r="F16" s="97">
        <v>0</v>
      </c>
      <c r="G16" s="97">
        <v>0</v>
      </c>
      <c r="H16" s="21">
        <f t="shared" si="5"/>
        <v>4100000</v>
      </c>
      <c r="I16" s="21">
        <v>0</v>
      </c>
      <c r="J16" s="21">
        <v>0</v>
      </c>
      <c r="K16" s="21">
        <v>4100000</v>
      </c>
      <c r="L16" s="21">
        <f t="shared" si="6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7"/>
        <v>0</v>
      </c>
      <c r="U16" s="21"/>
      <c r="V16" s="21"/>
      <c r="W16" s="21">
        <f t="shared" si="4"/>
        <v>0</v>
      </c>
      <c r="X16" s="60"/>
    </row>
    <row r="17" spans="1:24" s="1" customFormat="1" ht="40.5" hidden="1" customHeight="1" x14ac:dyDescent="0.3">
      <c r="A17" s="106" t="s">
        <v>376</v>
      </c>
      <c r="B17" s="72" t="s">
        <v>363</v>
      </c>
      <c r="C17" s="19" t="s">
        <v>184</v>
      </c>
      <c r="D17" s="97">
        <f t="shared" si="8"/>
        <v>10164</v>
      </c>
      <c r="E17" s="97">
        <v>0</v>
      </c>
      <c r="F17" s="97">
        <v>0</v>
      </c>
      <c r="G17" s="97">
        <v>10164</v>
      </c>
      <c r="H17" s="21">
        <f t="shared" si="5"/>
        <v>4110164</v>
      </c>
      <c r="I17" s="21">
        <v>0</v>
      </c>
      <c r="J17" s="21">
        <v>0</v>
      </c>
      <c r="K17" s="21">
        <v>4110164</v>
      </c>
      <c r="L17" s="21">
        <f t="shared" si="6"/>
        <v>0</v>
      </c>
      <c r="M17" s="21">
        <v>0</v>
      </c>
      <c r="N17" s="21">
        <v>0</v>
      </c>
      <c r="O17" s="21">
        <v>0</v>
      </c>
      <c r="P17" s="20">
        <f t="shared" ref="P17:P30" si="9">L17/D17*100</f>
        <v>0</v>
      </c>
      <c r="Q17" s="20"/>
      <c r="R17" s="20"/>
      <c r="S17" s="20">
        <f t="shared" ref="S17:S71" si="10">O17/G17*100</f>
        <v>0</v>
      </c>
      <c r="T17" s="21">
        <f t="shared" si="7"/>
        <v>0</v>
      </c>
      <c r="U17" s="21"/>
      <c r="V17" s="21"/>
      <c r="W17" s="21">
        <f t="shared" si="4"/>
        <v>0</v>
      </c>
      <c r="X17" s="60"/>
    </row>
    <row r="18" spans="1:24" s="1" customFormat="1" ht="81" hidden="1" customHeight="1" x14ac:dyDescent="0.3">
      <c r="A18" s="106" t="s">
        <v>377</v>
      </c>
      <c r="B18" s="72" t="s">
        <v>364</v>
      </c>
      <c r="C18" s="19" t="s">
        <v>184</v>
      </c>
      <c r="D18" s="97">
        <f t="shared" si="8"/>
        <v>1350000</v>
      </c>
      <c r="E18" s="97">
        <v>0</v>
      </c>
      <c r="F18" s="97">
        <v>0</v>
      </c>
      <c r="G18" s="97">
        <v>1350000</v>
      </c>
      <c r="H18" s="21">
        <f t="shared" si="5"/>
        <v>1350000</v>
      </c>
      <c r="I18" s="21">
        <v>0</v>
      </c>
      <c r="J18" s="21">
        <v>0</v>
      </c>
      <c r="K18" s="21">
        <v>1350000</v>
      </c>
      <c r="L18" s="21">
        <f t="shared" si="6"/>
        <v>0</v>
      </c>
      <c r="M18" s="21">
        <v>0</v>
      </c>
      <c r="N18" s="21">
        <v>0</v>
      </c>
      <c r="O18" s="21">
        <v>0</v>
      </c>
      <c r="P18" s="20">
        <f t="shared" si="9"/>
        <v>0</v>
      </c>
      <c r="Q18" s="20"/>
      <c r="R18" s="20"/>
      <c r="S18" s="20">
        <f t="shared" si="10"/>
        <v>0</v>
      </c>
      <c r="T18" s="21">
        <f t="shared" si="7"/>
        <v>0</v>
      </c>
      <c r="U18" s="21"/>
      <c r="V18" s="21"/>
      <c r="W18" s="21">
        <f t="shared" si="4"/>
        <v>0</v>
      </c>
      <c r="X18" s="60"/>
    </row>
    <row r="19" spans="1:24" s="1" customFormat="1" ht="42.75" hidden="1" customHeight="1" x14ac:dyDescent="0.3">
      <c r="A19" s="106" t="s">
        <v>378</v>
      </c>
      <c r="B19" s="72" t="s">
        <v>365</v>
      </c>
      <c r="C19" s="19" t="s">
        <v>184</v>
      </c>
      <c r="D19" s="97">
        <f t="shared" si="8"/>
        <v>0</v>
      </c>
      <c r="E19" s="97">
        <v>0</v>
      </c>
      <c r="F19" s="97">
        <v>0</v>
      </c>
      <c r="G19" s="97">
        <v>0</v>
      </c>
      <c r="H19" s="21">
        <f t="shared" si="5"/>
        <v>1108070</v>
      </c>
      <c r="I19" s="21">
        <v>0</v>
      </c>
      <c r="J19" s="21">
        <v>0</v>
      </c>
      <c r="K19" s="21">
        <v>1108070</v>
      </c>
      <c r="L19" s="21">
        <f t="shared" si="6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7"/>
        <v>0</v>
      </c>
      <c r="U19" s="21"/>
      <c r="V19" s="21"/>
      <c r="W19" s="21">
        <f t="shared" si="4"/>
        <v>0</v>
      </c>
      <c r="X19" s="60"/>
    </row>
    <row r="20" spans="1:24" s="1" customFormat="1" ht="83.25" hidden="1" customHeight="1" x14ac:dyDescent="0.3">
      <c r="A20" s="106" t="s">
        <v>379</v>
      </c>
      <c r="B20" s="72" t="s">
        <v>366</v>
      </c>
      <c r="C20" s="19" t="s">
        <v>184</v>
      </c>
      <c r="D20" s="97">
        <f t="shared" si="8"/>
        <v>111318433</v>
      </c>
      <c r="E20" s="97">
        <v>0</v>
      </c>
      <c r="F20" s="97">
        <v>0</v>
      </c>
      <c r="G20" s="97">
        <v>111318433</v>
      </c>
      <c r="H20" s="21">
        <f t="shared" si="5"/>
        <v>111318433</v>
      </c>
      <c r="I20" s="21">
        <v>0</v>
      </c>
      <c r="J20" s="21">
        <v>0</v>
      </c>
      <c r="K20" s="21">
        <v>111318433</v>
      </c>
      <c r="L20" s="21">
        <f t="shared" si="6"/>
        <v>93333166.909999996</v>
      </c>
      <c r="M20" s="21">
        <v>0</v>
      </c>
      <c r="N20" s="21">
        <v>0</v>
      </c>
      <c r="O20" s="21">
        <v>93333166.909999996</v>
      </c>
      <c r="P20" s="20">
        <f t="shared" si="9"/>
        <v>83.843407057302002</v>
      </c>
      <c r="Q20" s="20"/>
      <c r="R20" s="20"/>
      <c r="S20" s="20">
        <f t="shared" si="10"/>
        <v>83.843407057302002</v>
      </c>
      <c r="T20" s="21">
        <f t="shared" si="7"/>
        <v>83.843407057302002</v>
      </c>
      <c r="U20" s="21"/>
      <c r="V20" s="21"/>
      <c r="W20" s="21">
        <f t="shared" si="4"/>
        <v>83.843407057302002</v>
      </c>
      <c r="X20" s="60"/>
    </row>
    <row r="21" spans="1:24" s="1" customFormat="1" ht="83.25" hidden="1" customHeight="1" x14ac:dyDescent="0.3">
      <c r="A21" s="106" t="s">
        <v>380</v>
      </c>
      <c r="B21" s="72" t="s">
        <v>367</v>
      </c>
      <c r="C21" s="19" t="s">
        <v>184</v>
      </c>
      <c r="D21" s="97">
        <f t="shared" si="8"/>
        <v>2691040</v>
      </c>
      <c r="E21" s="97">
        <v>0</v>
      </c>
      <c r="F21" s="97">
        <v>0</v>
      </c>
      <c r="G21" s="97">
        <v>2691040</v>
      </c>
      <c r="H21" s="21">
        <f t="shared" si="5"/>
        <v>2691040</v>
      </c>
      <c r="I21" s="21">
        <v>0</v>
      </c>
      <c r="J21" s="21">
        <v>0</v>
      </c>
      <c r="K21" s="21">
        <v>2691040</v>
      </c>
      <c r="L21" s="21">
        <f t="shared" si="6"/>
        <v>0</v>
      </c>
      <c r="M21" s="21">
        <v>0</v>
      </c>
      <c r="N21" s="21">
        <v>0</v>
      </c>
      <c r="O21" s="21">
        <v>0</v>
      </c>
      <c r="P21" s="20">
        <f t="shared" si="9"/>
        <v>0</v>
      </c>
      <c r="Q21" s="20"/>
      <c r="R21" s="20"/>
      <c r="S21" s="20">
        <f t="shared" si="10"/>
        <v>0</v>
      </c>
      <c r="T21" s="21">
        <f t="shared" si="7"/>
        <v>0</v>
      </c>
      <c r="U21" s="21"/>
      <c r="V21" s="21"/>
      <c r="W21" s="21">
        <f t="shared" si="4"/>
        <v>0</v>
      </c>
      <c r="X21" s="60"/>
    </row>
    <row r="22" spans="1:24" s="1" customFormat="1" ht="77.25" hidden="1" customHeight="1" x14ac:dyDescent="0.3">
      <c r="A22" s="106" t="s">
        <v>381</v>
      </c>
      <c r="B22" s="72" t="s">
        <v>368</v>
      </c>
      <c r="C22" s="19" t="s">
        <v>184</v>
      </c>
      <c r="D22" s="97">
        <f t="shared" ref="D22:D23" si="11">SUM(E22:G22)</f>
        <v>3200893</v>
      </c>
      <c r="E22" s="97">
        <v>0</v>
      </c>
      <c r="F22" s="97">
        <v>0</v>
      </c>
      <c r="G22" s="97">
        <v>3200893</v>
      </c>
      <c r="H22" s="21">
        <f t="shared" si="5"/>
        <v>3200893</v>
      </c>
      <c r="I22" s="21">
        <v>0</v>
      </c>
      <c r="J22" s="21">
        <v>0</v>
      </c>
      <c r="K22" s="21">
        <v>3200893</v>
      </c>
      <c r="L22" s="21">
        <f t="shared" si="6"/>
        <v>2667071.25</v>
      </c>
      <c r="M22" s="21">
        <v>0</v>
      </c>
      <c r="N22" s="21">
        <v>0</v>
      </c>
      <c r="O22" s="21">
        <v>2667071.25</v>
      </c>
      <c r="P22" s="20">
        <f t="shared" si="9"/>
        <v>83.322724314745912</v>
      </c>
      <c r="Q22" s="20"/>
      <c r="R22" s="20"/>
      <c r="S22" s="20">
        <f t="shared" si="10"/>
        <v>83.322724314745912</v>
      </c>
      <c r="T22" s="21">
        <f t="shared" si="7"/>
        <v>83.322724314745912</v>
      </c>
      <c r="U22" s="21"/>
      <c r="V22" s="21"/>
      <c r="W22" s="21">
        <f t="shared" si="4"/>
        <v>83.322724314745912</v>
      </c>
      <c r="X22" s="60"/>
    </row>
    <row r="23" spans="1:24" s="1" customFormat="1" ht="59.25" hidden="1" customHeight="1" x14ac:dyDescent="0.3">
      <c r="A23" s="106" t="s">
        <v>382</v>
      </c>
      <c r="B23" s="72" t="s">
        <v>461</v>
      </c>
      <c r="C23" s="19" t="s">
        <v>184</v>
      </c>
      <c r="D23" s="97">
        <f t="shared" si="11"/>
        <v>99990</v>
      </c>
      <c r="E23" s="97">
        <v>0</v>
      </c>
      <c r="F23" s="97">
        <v>0</v>
      </c>
      <c r="G23" s="97">
        <v>99990</v>
      </c>
      <c r="H23" s="21">
        <f t="shared" si="5"/>
        <v>99990</v>
      </c>
      <c r="I23" s="21">
        <v>0</v>
      </c>
      <c r="J23" s="21">
        <v>0</v>
      </c>
      <c r="K23" s="21">
        <v>99990</v>
      </c>
      <c r="L23" s="21">
        <f t="shared" si="6"/>
        <v>0</v>
      </c>
      <c r="M23" s="21">
        <v>0</v>
      </c>
      <c r="N23" s="21">
        <v>0</v>
      </c>
      <c r="O23" s="21">
        <v>0</v>
      </c>
      <c r="P23" s="20">
        <f t="shared" si="9"/>
        <v>0</v>
      </c>
      <c r="Q23" s="20"/>
      <c r="R23" s="20"/>
      <c r="S23" s="20">
        <f t="shared" si="10"/>
        <v>0</v>
      </c>
      <c r="T23" s="21">
        <f t="shared" si="7"/>
        <v>0</v>
      </c>
      <c r="U23" s="21"/>
      <c r="V23" s="21"/>
      <c r="W23" s="21">
        <f t="shared" si="4"/>
        <v>0</v>
      </c>
      <c r="X23" s="60"/>
    </row>
    <row r="24" spans="1:24" s="1" customFormat="1" ht="75.75" hidden="1" customHeight="1" x14ac:dyDescent="0.3">
      <c r="A24" s="106" t="s">
        <v>383</v>
      </c>
      <c r="B24" s="70" t="s">
        <v>258</v>
      </c>
      <c r="C24" s="19" t="s">
        <v>3</v>
      </c>
      <c r="D24" s="97">
        <f t="shared" si="8"/>
        <v>350000</v>
      </c>
      <c r="E24" s="97">
        <v>350000</v>
      </c>
      <c r="F24" s="97">
        <v>0</v>
      </c>
      <c r="G24" s="97">
        <v>0</v>
      </c>
      <c r="H24" s="21">
        <f>SUM(I24:K24)</f>
        <v>413800</v>
      </c>
      <c r="I24" s="20">
        <v>413800</v>
      </c>
      <c r="J24" s="20">
        <v>0</v>
      </c>
      <c r="K24" s="20">
        <v>0</v>
      </c>
      <c r="L24" s="21">
        <f t="shared" ref="L24:L25" si="12">M24+N24+O24</f>
        <v>259207.19</v>
      </c>
      <c r="M24" s="21">
        <v>259207.19</v>
      </c>
      <c r="N24" s="21">
        <v>0</v>
      </c>
      <c r="O24" s="21">
        <v>0</v>
      </c>
      <c r="P24" s="20">
        <f t="shared" si="9"/>
        <v>74.059197142857144</v>
      </c>
      <c r="Q24" s="20">
        <f t="shared" si="3"/>
        <v>74.059197142857144</v>
      </c>
      <c r="R24" s="20"/>
      <c r="S24" s="20"/>
      <c r="T24" s="21">
        <f t="shared" si="7"/>
        <v>62.640693571773809</v>
      </c>
      <c r="U24" s="21">
        <f t="shared" ref="U24:U63" si="13">M24/I24*100</f>
        <v>62.640693571773809</v>
      </c>
      <c r="V24" s="21"/>
      <c r="W24" s="21"/>
      <c r="X24" s="70"/>
    </row>
    <row r="25" spans="1:24" s="1" customFormat="1" ht="59.25" hidden="1" customHeight="1" x14ac:dyDescent="0.3">
      <c r="A25" s="106" t="s">
        <v>473</v>
      </c>
      <c r="B25" s="70" t="s">
        <v>369</v>
      </c>
      <c r="C25" s="19" t="s">
        <v>3</v>
      </c>
      <c r="D25" s="97">
        <f t="shared" si="8"/>
        <v>30047927</v>
      </c>
      <c r="E25" s="97">
        <v>0</v>
      </c>
      <c r="F25" s="97">
        <v>0</v>
      </c>
      <c r="G25" s="97">
        <v>30047927</v>
      </c>
      <c r="H25" s="21">
        <f t="shared" ref="H25" si="14">SUM(I25:K25)</f>
        <v>165924057</v>
      </c>
      <c r="I25" s="20">
        <v>0</v>
      </c>
      <c r="J25" s="20">
        <v>0</v>
      </c>
      <c r="K25" s="20">
        <v>165924057</v>
      </c>
      <c r="L25" s="21">
        <f t="shared" si="12"/>
        <v>27470916.359999999</v>
      </c>
      <c r="M25" s="21">
        <v>0</v>
      </c>
      <c r="N25" s="21">
        <v>0</v>
      </c>
      <c r="O25" s="21">
        <v>27470916.359999999</v>
      </c>
      <c r="P25" s="20">
        <f t="shared" si="9"/>
        <v>91.42366579897508</v>
      </c>
      <c r="Q25" s="20"/>
      <c r="R25" s="20"/>
      <c r="S25" s="20">
        <f t="shared" si="10"/>
        <v>91.42366579897508</v>
      </c>
      <c r="T25" s="21">
        <f t="shared" si="7"/>
        <v>16.556319111700603</v>
      </c>
      <c r="U25" s="21"/>
      <c r="V25" s="21"/>
      <c r="W25" s="21">
        <f t="shared" ref="W25:W55" si="15">O25/K25*100</f>
        <v>16.556319111700603</v>
      </c>
      <c r="X25" s="70"/>
    </row>
    <row r="26" spans="1:24" s="27" customFormat="1" ht="63.75" hidden="1" customHeight="1" x14ac:dyDescent="0.3">
      <c r="A26" s="29" t="s">
        <v>14</v>
      </c>
      <c r="B26" s="69" t="s">
        <v>41</v>
      </c>
      <c r="C26" s="31"/>
      <c r="D26" s="25">
        <f t="shared" ref="D26:G26" si="16">SUM(D27:D30)</f>
        <v>28600736</v>
      </c>
      <c r="E26" s="25">
        <f t="shared" si="16"/>
        <v>0</v>
      </c>
      <c r="F26" s="25">
        <f t="shared" si="16"/>
        <v>0</v>
      </c>
      <c r="G26" s="25">
        <f t="shared" si="16"/>
        <v>28600736</v>
      </c>
      <c r="H26" s="25">
        <f>SUM(H27:H30)</f>
        <v>36369503</v>
      </c>
      <c r="I26" s="25">
        <f t="shared" ref="I26:O26" si="17">SUM(I27:I30)</f>
        <v>0</v>
      </c>
      <c r="J26" s="25">
        <f t="shared" si="17"/>
        <v>0</v>
      </c>
      <c r="K26" s="25">
        <f t="shared" si="17"/>
        <v>36369503</v>
      </c>
      <c r="L26" s="25">
        <f t="shared" si="17"/>
        <v>15455638.760000002</v>
      </c>
      <c r="M26" s="25">
        <f t="shared" si="17"/>
        <v>0</v>
      </c>
      <c r="N26" s="25">
        <f t="shared" si="17"/>
        <v>0</v>
      </c>
      <c r="O26" s="25">
        <f t="shared" si="17"/>
        <v>15455638.760000002</v>
      </c>
      <c r="P26" s="20">
        <f t="shared" si="9"/>
        <v>54.039304303217939</v>
      </c>
      <c r="Q26" s="20"/>
      <c r="R26" s="20"/>
      <c r="S26" s="20">
        <f t="shared" si="10"/>
        <v>54.039304303217939</v>
      </c>
      <c r="T26" s="21">
        <f t="shared" si="7"/>
        <v>42.496150579786587</v>
      </c>
      <c r="U26" s="21"/>
      <c r="V26" s="21"/>
      <c r="W26" s="21">
        <f t="shared" si="15"/>
        <v>42.496150579786587</v>
      </c>
      <c r="X26" s="26"/>
    </row>
    <row r="27" spans="1:24" s="1" customFormat="1" ht="42.75" hidden="1" customHeight="1" x14ac:dyDescent="0.3">
      <c r="A27" s="106" t="s">
        <v>31</v>
      </c>
      <c r="B27" s="109" t="s">
        <v>259</v>
      </c>
      <c r="C27" s="19" t="s">
        <v>3</v>
      </c>
      <c r="D27" s="97">
        <f>SUM(E27:G27)</f>
        <v>13830964</v>
      </c>
      <c r="E27" s="97">
        <v>0</v>
      </c>
      <c r="F27" s="97">
        <v>0</v>
      </c>
      <c r="G27" s="97">
        <v>13830964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7773037.9400000004</v>
      </c>
      <c r="M27" s="21">
        <v>0</v>
      </c>
      <c r="N27" s="21">
        <v>0</v>
      </c>
      <c r="O27" s="21">
        <v>7773037.9400000004</v>
      </c>
      <c r="P27" s="20">
        <f t="shared" si="9"/>
        <v>56.200261529131303</v>
      </c>
      <c r="Q27" s="20"/>
      <c r="R27" s="20"/>
      <c r="S27" s="20">
        <f t="shared" si="10"/>
        <v>56.200261529131303</v>
      </c>
      <c r="T27" s="21">
        <f t="shared" si="7"/>
        <v>38.154362480676255</v>
      </c>
      <c r="U27" s="21"/>
      <c r="V27" s="21"/>
      <c r="W27" s="21">
        <f t="shared" si="15"/>
        <v>38.154362480676255</v>
      </c>
      <c r="X27" s="60"/>
    </row>
    <row r="28" spans="1:24" s="1" customFormat="1" ht="33" hidden="1" customHeight="1" x14ac:dyDescent="0.3">
      <c r="A28" s="117" t="s">
        <v>32</v>
      </c>
      <c r="B28" s="160" t="s">
        <v>120</v>
      </c>
      <c r="C28" s="19" t="s">
        <v>3</v>
      </c>
      <c r="D28" s="97">
        <f t="shared" ref="D28:D30" si="18">SUM(E28:G28)</f>
        <v>7519522</v>
      </c>
      <c r="E28" s="97">
        <v>0</v>
      </c>
      <c r="F28" s="97">
        <v>0</v>
      </c>
      <c r="G28" s="97">
        <v>7519522</v>
      </c>
      <c r="H28" s="21">
        <f t="shared" ref="H28:H30" si="19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20">M28+O28</f>
        <v>5260721.43</v>
      </c>
      <c r="M28" s="21">
        <v>0</v>
      </c>
      <c r="N28" s="21">
        <v>0</v>
      </c>
      <c r="O28" s="21">
        <v>5260721.43</v>
      </c>
      <c r="P28" s="20">
        <f t="shared" si="9"/>
        <v>69.960848974176812</v>
      </c>
      <c r="Q28" s="20"/>
      <c r="R28" s="20"/>
      <c r="S28" s="20">
        <f t="shared" si="10"/>
        <v>69.960848974176812</v>
      </c>
      <c r="T28" s="21">
        <f t="shared" si="7"/>
        <v>63.066095593171568</v>
      </c>
      <c r="U28" s="21"/>
      <c r="V28" s="21"/>
      <c r="W28" s="21">
        <f t="shared" si="15"/>
        <v>63.066095593171568</v>
      </c>
      <c r="X28" s="60"/>
    </row>
    <row r="29" spans="1:24" s="1" customFormat="1" ht="30" hidden="1" customHeight="1" x14ac:dyDescent="0.3">
      <c r="A29" s="144"/>
      <c r="B29" s="161"/>
      <c r="C29" s="19" t="s">
        <v>183</v>
      </c>
      <c r="D29" s="97">
        <f t="shared" si="18"/>
        <v>1187991</v>
      </c>
      <c r="E29" s="97">
        <v>0</v>
      </c>
      <c r="F29" s="97">
        <v>0</v>
      </c>
      <c r="G29" s="97">
        <v>1187991</v>
      </c>
      <c r="H29" s="21">
        <f t="shared" si="19"/>
        <v>1593038</v>
      </c>
      <c r="I29" s="20">
        <v>0</v>
      </c>
      <c r="J29" s="20">
        <v>0</v>
      </c>
      <c r="K29" s="20">
        <v>1593038</v>
      </c>
      <c r="L29" s="21">
        <f t="shared" si="20"/>
        <v>1187991</v>
      </c>
      <c r="M29" s="21">
        <v>0</v>
      </c>
      <c r="N29" s="21">
        <v>0</v>
      </c>
      <c r="O29" s="21">
        <v>1187991</v>
      </c>
      <c r="P29" s="20">
        <f t="shared" si="9"/>
        <v>100</v>
      </c>
      <c r="Q29" s="20"/>
      <c r="R29" s="20"/>
      <c r="S29" s="20">
        <f t="shared" si="10"/>
        <v>100</v>
      </c>
      <c r="T29" s="21">
        <f t="shared" si="7"/>
        <v>74.573927301169206</v>
      </c>
      <c r="U29" s="21"/>
      <c r="V29" s="21"/>
      <c r="W29" s="21">
        <f t="shared" si="15"/>
        <v>74.573927301169206</v>
      </c>
      <c r="X29" s="28"/>
    </row>
    <row r="30" spans="1:24" s="1" customFormat="1" ht="40.5" hidden="1" customHeight="1" x14ac:dyDescent="0.3">
      <c r="A30" s="100" t="s">
        <v>132</v>
      </c>
      <c r="B30" s="110" t="s">
        <v>133</v>
      </c>
      <c r="C30" s="19" t="s">
        <v>3</v>
      </c>
      <c r="D30" s="97">
        <f t="shared" si="18"/>
        <v>6062259</v>
      </c>
      <c r="E30" s="97">
        <v>0</v>
      </c>
      <c r="F30" s="97">
        <v>0</v>
      </c>
      <c r="G30" s="97">
        <v>6062259</v>
      </c>
      <c r="H30" s="21">
        <f t="shared" si="19"/>
        <v>6062259</v>
      </c>
      <c r="I30" s="20">
        <v>0</v>
      </c>
      <c r="J30" s="20">
        <v>0</v>
      </c>
      <c r="K30" s="20">
        <v>6062259</v>
      </c>
      <c r="L30" s="21">
        <f t="shared" si="20"/>
        <v>1233888.3899999999</v>
      </c>
      <c r="M30" s="21">
        <v>0</v>
      </c>
      <c r="N30" s="21">
        <v>0</v>
      </c>
      <c r="O30" s="21">
        <v>1233888.3899999999</v>
      </c>
      <c r="P30" s="20">
        <f t="shared" si="9"/>
        <v>20.353607293914692</v>
      </c>
      <c r="Q30" s="20"/>
      <c r="R30" s="20"/>
      <c r="S30" s="20">
        <f t="shared" si="10"/>
        <v>20.353607293914692</v>
      </c>
      <c r="T30" s="21">
        <f t="shared" si="7"/>
        <v>20.353607293914692</v>
      </c>
      <c r="U30" s="21"/>
      <c r="V30" s="21"/>
      <c r="W30" s="21">
        <f t="shared" si="15"/>
        <v>20.353607293914692</v>
      </c>
      <c r="X30" s="71"/>
    </row>
    <row r="31" spans="1:24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12953349</v>
      </c>
      <c r="E31" s="25">
        <f>SUM(E32:E37)</f>
        <v>0</v>
      </c>
      <c r="F31" s="25">
        <f>SUM(F32:F37)</f>
        <v>0</v>
      </c>
      <c r="G31" s="25">
        <f>SUM(G32:G37)</f>
        <v>12953349</v>
      </c>
      <c r="H31" s="25">
        <f>SUM(H32:H37)</f>
        <v>13922914</v>
      </c>
      <c r="I31" s="25">
        <f>SUM(I32:I37)</f>
        <v>0</v>
      </c>
      <c r="J31" s="25">
        <f>SUM(J32:J37)</f>
        <v>0</v>
      </c>
      <c r="K31" s="25">
        <f>SUM(K32:K37)</f>
        <v>13922914</v>
      </c>
      <c r="L31" s="25">
        <f>SUM(L32:L37)</f>
        <v>10446279.460000001</v>
      </c>
      <c r="M31" s="25">
        <f>SUM(M32:M37)</f>
        <v>0</v>
      </c>
      <c r="N31" s="25">
        <f>SUM(N32:N37)</f>
        <v>0</v>
      </c>
      <c r="O31" s="25">
        <f>SUM(O32:O37)</f>
        <v>10446279.460000001</v>
      </c>
      <c r="P31" s="20">
        <f t="shared" ref="P31:P80" si="21">L31/D31*100</f>
        <v>80.64539494766953</v>
      </c>
      <c r="Q31" s="20"/>
      <c r="R31" s="20"/>
      <c r="S31" s="20">
        <f t="shared" si="10"/>
        <v>80.64539494766953</v>
      </c>
      <c r="T31" s="21">
        <f t="shared" si="7"/>
        <v>75.029404476677811</v>
      </c>
      <c r="U31" s="21"/>
      <c r="V31" s="21"/>
      <c r="W31" s="21">
        <f t="shared" si="15"/>
        <v>75.029404476677811</v>
      </c>
      <c r="X31" s="26"/>
    </row>
    <row r="32" spans="1:24" s="1" customFormat="1" ht="22.5" hidden="1" customHeight="1" x14ac:dyDescent="0.3">
      <c r="A32" s="137" t="s">
        <v>42</v>
      </c>
      <c r="B32" s="156" t="s">
        <v>262</v>
      </c>
      <c r="C32" s="19" t="s">
        <v>3</v>
      </c>
      <c r="D32" s="97">
        <f>SUM(E32:G32)</f>
        <v>0</v>
      </c>
      <c r="E32" s="97">
        <v>0</v>
      </c>
      <c r="F32" s="97">
        <v>0</v>
      </c>
      <c r="G32" s="97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7"/>
        <v>0</v>
      </c>
      <c r="U32" s="21"/>
      <c r="V32" s="21"/>
      <c r="W32" s="21">
        <f t="shared" si="15"/>
        <v>0</v>
      </c>
      <c r="X32" s="71"/>
    </row>
    <row r="33" spans="1:24" s="1" customFormat="1" hidden="1" x14ac:dyDescent="0.3">
      <c r="A33" s="137"/>
      <c r="B33" s="156"/>
      <c r="C33" s="19" t="s">
        <v>6</v>
      </c>
      <c r="D33" s="97">
        <f t="shared" ref="D33:D37" si="22">SUM(E33:G33)</f>
        <v>795000</v>
      </c>
      <c r="E33" s="97">
        <v>0</v>
      </c>
      <c r="F33" s="97">
        <v>0</v>
      </c>
      <c r="G33" s="97">
        <v>795000</v>
      </c>
      <c r="H33" s="21">
        <f t="shared" ref="H33:H37" si="23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4">M33+O33</f>
        <v>388700</v>
      </c>
      <c r="M33" s="21">
        <v>0</v>
      </c>
      <c r="N33" s="21">
        <v>0</v>
      </c>
      <c r="O33" s="21">
        <v>388700</v>
      </c>
      <c r="P33" s="20">
        <f t="shared" si="21"/>
        <v>48.893081761006293</v>
      </c>
      <c r="Q33" s="20"/>
      <c r="R33" s="20"/>
      <c r="S33" s="20">
        <f t="shared" si="10"/>
        <v>48.893081761006293</v>
      </c>
      <c r="T33" s="21">
        <f t="shared" si="7"/>
        <v>48.893081761006293</v>
      </c>
      <c r="U33" s="21"/>
      <c r="V33" s="21"/>
      <c r="W33" s="21">
        <f t="shared" si="15"/>
        <v>48.893081761006293</v>
      </c>
      <c r="X33" s="107"/>
    </row>
    <row r="34" spans="1:24" s="1" customFormat="1" ht="22.5" hidden="1" customHeight="1" x14ac:dyDescent="0.3">
      <c r="A34" s="137"/>
      <c r="B34" s="156"/>
      <c r="C34" s="19" t="s">
        <v>29</v>
      </c>
      <c r="D34" s="97">
        <f t="shared" si="22"/>
        <v>285000</v>
      </c>
      <c r="E34" s="97">
        <v>0</v>
      </c>
      <c r="F34" s="97">
        <v>0</v>
      </c>
      <c r="G34" s="97">
        <v>285000</v>
      </c>
      <c r="H34" s="21">
        <f t="shared" si="23"/>
        <v>285000</v>
      </c>
      <c r="I34" s="20">
        <v>0</v>
      </c>
      <c r="J34" s="20">
        <v>0</v>
      </c>
      <c r="K34" s="20">
        <v>285000</v>
      </c>
      <c r="L34" s="21">
        <f t="shared" si="24"/>
        <v>99416.46</v>
      </c>
      <c r="M34" s="21">
        <v>0</v>
      </c>
      <c r="N34" s="21">
        <v>0</v>
      </c>
      <c r="O34" s="21">
        <v>99416.46</v>
      </c>
      <c r="P34" s="20">
        <f t="shared" si="21"/>
        <v>34.882968421052638</v>
      </c>
      <c r="Q34" s="20"/>
      <c r="R34" s="20"/>
      <c r="S34" s="20">
        <f t="shared" si="10"/>
        <v>34.882968421052638</v>
      </c>
      <c r="T34" s="21">
        <f t="shared" si="7"/>
        <v>34.882968421052638</v>
      </c>
      <c r="U34" s="21"/>
      <c r="V34" s="21"/>
      <c r="W34" s="21">
        <f t="shared" si="15"/>
        <v>34.882968421052638</v>
      </c>
      <c r="X34" s="71"/>
    </row>
    <row r="35" spans="1:24" s="1" customFormat="1" ht="22.5" hidden="1" customHeight="1" x14ac:dyDescent="0.3">
      <c r="A35" s="137"/>
      <c r="B35" s="156"/>
      <c r="C35" s="19" t="s">
        <v>183</v>
      </c>
      <c r="D35" s="97">
        <f t="shared" si="22"/>
        <v>0</v>
      </c>
      <c r="E35" s="97">
        <v>0</v>
      </c>
      <c r="F35" s="97">
        <v>0</v>
      </c>
      <c r="G35" s="97">
        <v>0</v>
      </c>
      <c r="H35" s="21">
        <f t="shared" si="23"/>
        <v>575109</v>
      </c>
      <c r="I35" s="20">
        <v>0</v>
      </c>
      <c r="J35" s="20">
        <v>0</v>
      </c>
      <c r="K35" s="20">
        <v>575109</v>
      </c>
      <c r="L35" s="21">
        <f t="shared" si="24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7"/>
        <v>0</v>
      </c>
      <c r="U35" s="21"/>
      <c r="V35" s="21"/>
      <c r="W35" s="21">
        <f t="shared" si="15"/>
        <v>0</v>
      </c>
      <c r="X35" s="71"/>
    </row>
    <row r="36" spans="1:24" s="1" customFormat="1" ht="28.5" hidden="1" customHeight="1" x14ac:dyDescent="0.3">
      <c r="A36" s="137"/>
      <c r="B36" s="156"/>
      <c r="C36" s="19" t="s">
        <v>5</v>
      </c>
      <c r="D36" s="97">
        <f t="shared" si="22"/>
        <v>11174649</v>
      </c>
      <c r="E36" s="97">
        <v>0</v>
      </c>
      <c r="F36" s="97">
        <v>0</v>
      </c>
      <c r="G36" s="97">
        <v>11174649</v>
      </c>
      <c r="H36" s="21">
        <f t="shared" si="23"/>
        <v>11419105</v>
      </c>
      <c r="I36" s="20">
        <v>0</v>
      </c>
      <c r="J36" s="20">
        <v>0</v>
      </c>
      <c r="K36" s="20">
        <v>11419105</v>
      </c>
      <c r="L36" s="21">
        <f t="shared" si="24"/>
        <v>9958163</v>
      </c>
      <c r="M36" s="21">
        <v>0</v>
      </c>
      <c r="N36" s="21">
        <v>0</v>
      </c>
      <c r="O36" s="21">
        <v>9958163</v>
      </c>
      <c r="P36" s="20">
        <f t="shared" si="21"/>
        <v>89.113877312835513</v>
      </c>
      <c r="Q36" s="20"/>
      <c r="R36" s="20"/>
      <c r="S36" s="20">
        <f t="shared" si="10"/>
        <v>89.113877312835513</v>
      </c>
      <c r="T36" s="21">
        <f t="shared" si="7"/>
        <v>87.206160202572789</v>
      </c>
      <c r="U36" s="21"/>
      <c r="V36" s="21"/>
      <c r="W36" s="21">
        <f t="shared" si="15"/>
        <v>87.206160202572789</v>
      </c>
      <c r="X36" s="71"/>
    </row>
    <row r="37" spans="1:24" s="1" customFormat="1" ht="63.75" hidden="1" customHeight="1" x14ac:dyDescent="0.3">
      <c r="A37" s="106" t="s">
        <v>260</v>
      </c>
      <c r="B37" s="109" t="s">
        <v>261</v>
      </c>
      <c r="C37" s="19" t="s">
        <v>3</v>
      </c>
      <c r="D37" s="97">
        <f t="shared" si="22"/>
        <v>698700</v>
      </c>
      <c r="E37" s="97">
        <v>0</v>
      </c>
      <c r="F37" s="97">
        <v>0</v>
      </c>
      <c r="G37" s="97">
        <v>698700</v>
      </c>
      <c r="H37" s="21">
        <f t="shared" si="23"/>
        <v>698700</v>
      </c>
      <c r="I37" s="20">
        <v>0</v>
      </c>
      <c r="J37" s="20">
        <v>0</v>
      </c>
      <c r="K37" s="20">
        <v>698700</v>
      </c>
      <c r="L37" s="21">
        <f t="shared" si="24"/>
        <v>0</v>
      </c>
      <c r="M37" s="21">
        <v>0</v>
      </c>
      <c r="N37" s="21">
        <v>0</v>
      </c>
      <c r="O37" s="21">
        <v>0</v>
      </c>
      <c r="P37" s="20">
        <f t="shared" si="21"/>
        <v>0</v>
      </c>
      <c r="Q37" s="20"/>
      <c r="R37" s="20"/>
      <c r="S37" s="20">
        <f t="shared" si="10"/>
        <v>0</v>
      </c>
      <c r="T37" s="21">
        <f t="shared" si="7"/>
        <v>0</v>
      </c>
      <c r="U37" s="21"/>
      <c r="V37" s="21"/>
      <c r="W37" s="21">
        <f t="shared" si="15"/>
        <v>0</v>
      </c>
      <c r="X37" s="71"/>
    </row>
    <row r="38" spans="1:24" s="27" customFormat="1" ht="42.75" hidden="1" customHeight="1" x14ac:dyDescent="0.3">
      <c r="A38" s="29" t="s">
        <v>16</v>
      </c>
      <c r="B38" s="69" t="s">
        <v>241</v>
      </c>
      <c r="C38" s="31"/>
      <c r="D38" s="25">
        <f t="shared" ref="D38:O38" si="25">SUM(D39:D54)</f>
        <v>167086084</v>
      </c>
      <c r="E38" s="25">
        <f t="shared" si="25"/>
        <v>2383600</v>
      </c>
      <c r="F38" s="25">
        <f t="shared" si="25"/>
        <v>0</v>
      </c>
      <c r="G38" s="25">
        <f t="shared" si="25"/>
        <v>164702484</v>
      </c>
      <c r="H38" s="25">
        <f t="shared" si="25"/>
        <v>343819159.32999998</v>
      </c>
      <c r="I38" s="25">
        <f t="shared" si="25"/>
        <v>30634135</v>
      </c>
      <c r="J38" s="25">
        <f t="shared" si="25"/>
        <v>11325620.33</v>
      </c>
      <c r="K38" s="25">
        <f t="shared" si="25"/>
        <v>301859404</v>
      </c>
      <c r="L38" s="25">
        <f t="shared" si="25"/>
        <v>110299148.58</v>
      </c>
      <c r="M38" s="25">
        <f t="shared" si="25"/>
        <v>199160</v>
      </c>
      <c r="N38" s="25">
        <f t="shared" si="25"/>
        <v>0</v>
      </c>
      <c r="O38" s="25">
        <f t="shared" si="25"/>
        <v>110099988.58</v>
      </c>
      <c r="P38" s="20">
        <f t="shared" si="21"/>
        <v>66.013366247783992</v>
      </c>
      <c r="Q38" s="20">
        <f t="shared" si="3"/>
        <v>8.3554287632153041</v>
      </c>
      <c r="R38" s="20"/>
      <c r="S38" s="20">
        <f t="shared" si="10"/>
        <v>66.847800898983394</v>
      </c>
      <c r="T38" s="21">
        <f t="shared" si="7"/>
        <v>32.080570726465574</v>
      </c>
      <c r="U38" s="21">
        <f t="shared" si="13"/>
        <v>0.65012444451263274</v>
      </c>
      <c r="V38" s="21">
        <f>N38/J38*100</f>
        <v>0</v>
      </c>
      <c r="W38" s="21">
        <f t="shared" si="15"/>
        <v>36.473930287094845</v>
      </c>
      <c r="X38" s="26"/>
    </row>
    <row r="39" spans="1:24" s="1" customFormat="1" ht="98.25" hidden="1" customHeight="1" x14ac:dyDescent="0.3">
      <c r="A39" s="106" t="s">
        <v>44</v>
      </c>
      <c r="B39" s="109" t="s">
        <v>233</v>
      </c>
      <c r="C39" s="19" t="s">
        <v>3</v>
      </c>
      <c r="D39" s="97">
        <f>SUM(E39:G39)</f>
        <v>3038600</v>
      </c>
      <c r="E39" s="97">
        <v>703600</v>
      </c>
      <c r="F39" s="97">
        <v>0</v>
      </c>
      <c r="G39" s="97">
        <v>2335000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 t="shared" si="21"/>
        <v>9.3562824985190538</v>
      </c>
      <c r="Q39" s="20">
        <f t="shared" si="3"/>
        <v>28.305855599772599</v>
      </c>
      <c r="R39" s="20"/>
      <c r="S39" s="20">
        <f t="shared" si="10"/>
        <v>3.6462526766595289</v>
      </c>
      <c r="T39" s="21">
        <f t="shared" si="7"/>
        <v>6.2410818167848445</v>
      </c>
      <c r="U39" s="21">
        <f t="shared" si="13"/>
        <v>18.872358571022456</v>
      </c>
      <c r="V39" s="21"/>
      <c r="W39" s="21">
        <f t="shared" si="15"/>
        <v>2.4325714285714288</v>
      </c>
      <c r="X39" s="71"/>
    </row>
    <row r="40" spans="1:24" s="1" customFormat="1" ht="83.25" hidden="1" customHeight="1" x14ac:dyDescent="0.3">
      <c r="A40" s="106" t="s">
        <v>45</v>
      </c>
      <c r="B40" s="109" t="s">
        <v>254</v>
      </c>
      <c r="C40" s="19" t="s">
        <v>3</v>
      </c>
      <c r="D40" s="97">
        <f t="shared" ref="D40:D54" si="26">SUM(E40:G40)</f>
        <v>7566800</v>
      </c>
      <c r="E40" s="97">
        <v>0</v>
      </c>
      <c r="F40" s="97">
        <v>0</v>
      </c>
      <c r="G40" s="97">
        <v>7566800</v>
      </c>
      <c r="H40" s="21">
        <f t="shared" ref="H40:H71" si="27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7073088.2400000002</v>
      </c>
      <c r="M40" s="21">
        <v>0</v>
      </c>
      <c r="N40" s="21">
        <v>0</v>
      </c>
      <c r="O40" s="21">
        <v>7073088.2400000002</v>
      </c>
      <c r="P40" s="20">
        <f t="shared" si="21"/>
        <v>93.475289950837876</v>
      </c>
      <c r="Q40" s="20"/>
      <c r="R40" s="20"/>
      <c r="S40" s="20">
        <f t="shared" si="10"/>
        <v>93.475289950837876</v>
      </c>
      <c r="T40" s="21">
        <f t="shared" si="7"/>
        <v>93.475289950837876</v>
      </c>
      <c r="U40" s="21"/>
      <c r="V40" s="21"/>
      <c r="W40" s="21">
        <f t="shared" si="15"/>
        <v>93.475289950837876</v>
      </c>
      <c r="X40" s="71"/>
    </row>
    <row r="41" spans="1:24" s="1" customFormat="1" ht="57.75" hidden="1" customHeight="1" x14ac:dyDescent="0.3">
      <c r="A41" s="106" t="s">
        <v>220</v>
      </c>
      <c r="B41" s="72" t="s">
        <v>239</v>
      </c>
      <c r="C41" s="19" t="s">
        <v>3</v>
      </c>
      <c r="D41" s="97">
        <f t="shared" si="26"/>
        <v>212800</v>
      </c>
      <c r="E41" s="97">
        <v>0</v>
      </c>
      <c r="F41" s="97">
        <v>0</v>
      </c>
      <c r="G41" s="97">
        <v>212800</v>
      </c>
      <c r="H41" s="21">
        <f t="shared" si="27"/>
        <v>212800</v>
      </c>
      <c r="I41" s="20">
        <v>0</v>
      </c>
      <c r="J41" s="20">
        <v>0</v>
      </c>
      <c r="K41" s="20">
        <v>212800</v>
      </c>
      <c r="L41" s="21">
        <f t="shared" ref="L41:L54" si="28">M41+O41+N41</f>
        <v>0</v>
      </c>
      <c r="M41" s="21">
        <v>0</v>
      </c>
      <c r="N41" s="21">
        <v>0</v>
      </c>
      <c r="O41" s="21">
        <v>0</v>
      </c>
      <c r="P41" s="20">
        <f t="shared" si="21"/>
        <v>0</v>
      </c>
      <c r="Q41" s="20"/>
      <c r="R41" s="20"/>
      <c r="S41" s="20">
        <f t="shared" si="10"/>
        <v>0</v>
      </c>
      <c r="T41" s="21">
        <f t="shared" si="7"/>
        <v>0</v>
      </c>
      <c r="U41" s="21"/>
      <c r="V41" s="21"/>
      <c r="W41" s="21">
        <f t="shared" si="15"/>
        <v>0</v>
      </c>
      <c r="X41" s="71"/>
    </row>
    <row r="42" spans="1:24" s="1" customFormat="1" ht="80.25" hidden="1" customHeight="1" x14ac:dyDescent="0.3">
      <c r="A42" s="106"/>
      <c r="B42" s="72" t="s">
        <v>488</v>
      </c>
      <c r="C42" s="19" t="s">
        <v>3</v>
      </c>
      <c r="D42" s="97">
        <f t="shared" si="26"/>
        <v>1680000</v>
      </c>
      <c r="E42" s="97">
        <v>1680000</v>
      </c>
      <c r="F42" s="97">
        <v>0</v>
      </c>
      <c r="G42" s="97">
        <v>0</v>
      </c>
      <c r="H42" s="21">
        <f t="shared" si="27"/>
        <v>2669000</v>
      </c>
      <c r="I42" s="20">
        <v>2669000</v>
      </c>
      <c r="J42" s="20">
        <v>0</v>
      </c>
      <c r="K42" s="20">
        <v>0</v>
      </c>
      <c r="L42" s="21">
        <f t="shared" si="28"/>
        <v>0</v>
      </c>
      <c r="M42" s="21">
        <v>0</v>
      </c>
      <c r="N42" s="21">
        <v>0</v>
      </c>
      <c r="O42" s="21">
        <v>0</v>
      </c>
      <c r="P42" s="20">
        <f t="shared" si="21"/>
        <v>0</v>
      </c>
      <c r="Q42" s="20">
        <f t="shared" si="3"/>
        <v>0</v>
      </c>
      <c r="R42" s="20"/>
      <c r="S42" s="20"/>
      <c r="T42" s="21">
        <f t="shared" si="7"/>
        <v>0</v>
      </c>
      <c r="U42" s="21">
        <f t="shared" si="13"/>
        <v>0</v>
      </c>
      <c r="V42" s="21"/>
      <c r="W42" s="21"/>
      <c r="X42" s="71"/>
    </row>
    <row r="43" spans="1:24" s="1" customFormat="1" ht="37.5" hidden="1" x14ac:dyDescent="0.3">
      <c r="A43" s="106" t="s">
        <v>228</v>
      </c>
      <c r="B43" s="72" t="s">
        <v>224</v>
      </c>
      <c r="C43" s="19" t="s">
        <v>3</v>
      </c>
      <c r="D43" s="97">
        <f t="shared" si="26"/>
        <v>2027231</v>
      </c>
      <c r="E43" s="97">
        <v>0</v>
      </c>
      <c r="F43" s="97">
        <v>0</v>
      </c>
      <c r="G43" s="97">
        <v>2027231</v>
      </c>
      <c r="H43" s="21">
        <f t="shared" si="27"/>
        <v>2170531</v>
      </c>
      <c r="I43" s="20">
        <v>0</v>
      </c>
      <c r="J43" s="20">
        <v>0</v>
      </c>
      <c r="K43" s="20">
        <v>2170531</v>
      </c>
      <c r="L43" s="21">
        <f t="shared" si="28"/>
        <v>1283554.4099999999</v>
      </c>
      <c r="M43" s="21">
        <v>0</v>
      </c>
      <c r="N43" s="21">
        <v>0</v>
      </c>
      <c r="O43" s="21">
        <v>1283554.4099999999</v>
      </c>
      <c r="P43" s="20">
        <f t="shared" si="21"/>
        <v>63.315646317563214</v>
      </c>
      <c r="Q43" s="20"/>
      <c r="R43" s="20"/>
      <c r="S43" s="20">
        <f t="shared" si="10"/>
        <v>63.315646317563214</v>
      </c>
      <c r="T43" s="21">
        <f t="shared" ref="T43:T74" si="29">L43/H43*100</f>
        <v>59.135502326389258</v>
      </c>
      <c r="U43" s="21"/>
      <c r="V43" s="21"/>
      <c r="W43" s="21">
        <f t="shared" si="15"/>
        <v>59.135502326389258</v>
      </c>
      <c r="X43" s="71"/>
    </row>
    <row r="44" spans="1:24" s="1" customFormat="1" ht="28.5" hidden="1" customHeight="1" x14ac:dyDescent="0.3">
      <c r="A44" s="106" t="s">
        <v>229</v>
      </c>
      <c r="B44" s="72" t="s">
        <v>225</v>
      </c>
      <c r="C44" s="19" t="s">
        <v>3</v>
      </c>
      <c r="D44" s="97">
        <f t="shared" si="26"/>
        <v>45959470</v>
      </c>
      <c r="E44" s="97">
        <v>0</v>
      </c>
      <c r="F44" s="97">
        <v>0</v>
      </c>
      <c r="G44" s="97">
        <v>45959470</v>
      </c>
      <c r="H44" s="21">
        <f t="shared" si="27"/>
        <v>62215022</v>
      </c>
      <c r="I44" s="20">
        <v>0</v>
      </c>
      <c r="J44" s="20">
        <v>0</v>
      </c>
      <c r="K44" s="20">
        <v>62215022</v>
      </c>
      <c r="L44" s="21">
        <f t="shared" si="28"/>
        <v>45166249.619999997</v>
      </c>
      <c r="M44" s="21">
        <v>0</v>
      </c>
      <c r="N44" s="21">
        <v>0</v>
      </c>
      <c r="O44" s="21">
        <v>45166249.619999997</v>
      </c>
      <c r="P44" s="20">
        <f t="shared" si="21"/>
        <v>98.274087190300492</v>
      </c>
      <c r="Q44" s="20"/>
      <c r="R44" s="20"/>
      <c r="S44" s="20">
        <f t="shared" si="10"/>
        <v>98.274087190300492</v>
      </c>
      <c r="T44" s="21">
        <f t="shared" si="29"/>
        <v>72.597016231867599</v>
      </c>
      <c r="U44" s="21"/>
      <c r="V44" s="21"/>
      <c r="W44" s="21">
        <f t="shared" si="15"/>
        <v>72.597016231867599</v>
      </c>
      <c r="X44" s="71"/>
    </row>
    <row r="45" spans="1:24" s="1" customFormat="1" ht="24" hidden="1" customHeight="1" x14ac:dyDescent="0.3">
      <c r="A45" s="106" t="s">
        <v>230</v>
      </c>
      <c r="B45" s="72" t="s">
        <v>226</v>
      </c>
      <c r="C45" s="19" t="s">
        <v>3</v>
      </c>
      <c r="D45" s="97">
        <f t="shared" si="26"/>
        <v>44587463</v>
      </c>
      <c r="E45" s="97">
        <v>0</v>
      </c>
      <c r="F45" s="97">
        <v>0</v>
      </c>
      <c r="G45" s="97">
        <v>44587463</v>
      </c>
      <c r="H45" s="21">
        <f t="shared" si="27"/>
        <v>51948200</v>
      </c>
      <c r="I45" s="20">
        <v>0</v>
      </c>
      <c r="J45" s="20">
        <v>0</v>
      </c>
      <c r="K45" s="20">
        <v>51948200</v>
      </c>
      <c r="L45" s="21">
        <f t="shared" si="28"/>
        <v>40087462.140000001</v>
      </c>
      <c r="M45" s="21">
        <v>0</v>
      </c>
      <c r="N45" s="21">
        <v>0</v>
      </c>
      <c r="O45" s="21">
        <v>40087462.140000001</v>
      </c>
      <c r="P45" s="20">
        <f t="shared" si="21"/>
        <v>89.907474977887844</v>
      </c>
      <c r="Q45" s="20"/>
      <c r="R45" s="20"/>
      <c r="S45" s="20">
        <f t="shared" si="10"/>
        <v>89.907474977887844</v>
      </c>
      <c r="T45" s="21">
        <f t="shared" si="29"/>
        <v>77.168144690287633</v>
      </c>
      <c r="U45" s="21"/>
      <c r="V45" s="21"/>
      <c r="W45" s="21">
        <f t="shared" si="15"/>
        <v>77.168144690287633</v>
      </c>
      <c r="X45" s="71"/>
    </row>
    <row r="46" spans="1:24" s="1" customFormat="1" ht="27" hidden="1" customHeight="1" x14ac:dyDescent="0.3">
      <c r="A46" s="106" t="s">
        <v>231</v>
      </c>
      <c r="B46" s="72" t="s">
        <v>238</v>
      </c>
      <c r="C46" s="19" t="s">
        <v>3</v>
      </c>
      <c r="D46" s="97">
        <f t="shared" si="26"/>
        <v>1161653</v>
      </c>
      <c r="E46" s="97">
        <v>0</v>
      </c>
      <c r="F46" s="97">
        <v>0</v>
      </c>
      <c r="G46" s="97">
        <v>1161653</v>
      </c>
      <c r="H46" s="21">
        <f t="shared" si="27"/>
        <v>1161653</v>
      </c>
      <c r="I46" s="20">
        <v>0</v>
      </c>
      <c r="J46" s="20">
        <v>0</v>
      </c>
      <c r="K46" s="20">
        <v>1161653</v>
      </c>
      <c r="L46" s="21">
        <f t="shared" si="28"/>
        <v>64649.88</v>
      </c>
      <c r="M46" s="21">
        <v>0</v>
      </c>
      <c r="N46" s="21">
        <v>0</v>
      </c>
      <c r="O46" s="21">
        <v>64649.88</v>
      </c>
      <c r="P46" s="20">
        <f t="shared" si="21"/>
        <v>5.5653349149875222</v>
      </c>
      <c r="Q46" s="20"/>
      <c r="R46" s="20"/>
      <c r="S46" s="20">
        <f t="shared" si="10"/>
        <v>5.5653349149875222</v>
      </c>
      <c r="T46" s="21">
        <f t="shared" si="29"/>
        <v>5.5653349149875222</v>
      </c>
      <c r="U46" s="21"/>
      <c r="V46" s="21"/>
      <c r="W46" s="21">
        <f t="shared" si="15"/>
        <v>5.5653349149875222</v>
      </c>
      <c r="X46" s="71"/>
    </row>
    <row r="47" spans="1:24" s="1" customFormat="1" ht="39.75" hidden="1" customHeight="1" x14ac:dyDescent="0.3">
      <c r="A47" s="106" t="s">
        <v>232</v>
      </c>
      <c r="B47" s="72" t="s">
        <v>227</v>
      </c>
      <c r="C47" s="19" t="s">
        <v>3</v>
      </c>
      <c r="D47" s="97">
        <f t="shared" si="26"/>
        <v>9389026</v>
      </c>
      <c r="E47" s="97">
        <v>0</v>
      </c>
      <c r="F47" s="97">
        <v>0</v>
      </c>
      <c r="G47" s="97">
        <v>9389026</v>
      </c>
      <c r="H47" s="21">
        <f t="shared" si="27"/>
        <v>11357900</v>
      </c>
      <c r="I47" s="20">
        <v>0</v>
      </c>
      <c r="J47" s="20">
        <v>0</v>
      </c>
      <c r="K47" s="20">
        <v>11357900</v>
      </c>
      <c r="L47" s="21">
        <f t="shared" si="28"/>
        <v>9389025.5999999996</v>
      </c>
      <c r="M47" s="21">
        <v>0</v>
      </c>
      <c r="N47" s="21">
        <v>0</v>
      </c>
      <c r="O47" s="21">
        <v>9389025.5999999996</v>
      </c>
      <c r="P47" s="20">
        <f t="shared" si="21"/>
        <v>99.999995739707188</v>
      </c>
      <c r="Q47" s="20"/>
      <c r="R47" s="20"/>
      <c r="S47" s="20">
        <f t="shared" si="10"/>
        <v>99.999995739707188</v>
      </c>
      <c r="T47" s="21">
        <f t="shared" si="29"/>
        <v>82.66515465006735</v>
      </c>
      <c r="U47" s="21"/>
      <c r="V47" s="21"/>
      <c r="W47" s="21">
        <f t="shared" si="15"/>
        <v>82.66515465006735</v>
      </c>
      <c r="X47" s="71"/>
    </row>
    <row r="48" spans="1:24" s="1" customFormat="1" ht="60" hidden="1" customHeight="1" x14ac:dyDescent="0.3">
      <c r="A48" s="106" t="s">
        <v>234</v>
      </c>
      <c r="B48" s="72" t="s">
        <v>384</v>
      </c>
      <c r="C48" s="19" t="s">
        <v>3</v>
      </c>
      <c r="D48" s="97">
        <f t="shared" si="26"/>
        <v>7835000</v>
      </c>
      <c r="E48" s="97">
        <v>0</v>
      </c>
      <c r="F48" s="97">
        <v>0</v>
      </c>
      <c r="G48" s="97">
        <v>7835000</v>
      </c>
      <c r="H48" s="21">
        <f t="shared" si="27"/>
        <v>7835000</v>
      </c>
      <c r="I48" s="20">
        <v>0</v>
      </c>
      <c r="J48" s="20">
        <v>0</v>
      </c>
      <c r="K48" s="20">
        <v>7835000</v>
      </c>
      <c r="L48" s="21">
        <f t="shared" si="28"/>
        <v>0</v>
      </c>
      <c r="M48" s="21">
        <v>0</v>
      </c>
      <c r="N48" s="21">
        <v>0</v>
      </c>
      <c r="O48" s="21">
        <v>0</v>
      </c>
      <c r="P48" s="20">
        <f t="shared" si="21"/>
        <v>0</v>
      </c>
      <c r="Q48" s="20"/>
      <c r="R48" s="20"/>
      <c r="S48" s="20">
        <f t="shared" si="10"/>
        <v>0</v>
      </c>
      <c r="T48" s="21">
        <f t="shared" si="29"/>
        <v>0</v>
      </c>
      <c r="U48" s="21"/>
      <c r="V48" s="21"/>
      <c r="W48" s="21">
        <f t="shared" si="15"/>
        <v>0</v>
      </c>
      <c r="X48" s="71"/>
    </row>
    <row r="49" spans="1:24" s="1" customFormat="1" ht="39.75" hidden="1" customHeight="1" x14ac:dyDescent="0.3">
      <c r="A49" s="106" t="s">
        <v>235</v>
      </c>
      <c r="B49" s="72" t="s">
        <v>385</v>
      </c>
      <c r="C49" s="19" t="s">
        <v>3</v>
      </c>
      <c r="D49" s="97">
        <f t="shared" si="26"/>
        <v>0</v>
      </c>
      <c r="E49" s="97">
        <v>0</v>
      </c>
      <c r="F49" s="97">
        <v>0</v>
      </c>
      <c r="G49" s="97">
        <v>0</v>
      </c>
      <c r="H49" s="21">
        <f t="shared" si="27"/>
        <v>14919334</v>
      </c>
      <c r="I49" s="20">
        <v>0</v>
      </c>
      <c r="J49" s="20">
        <v>0</v>
      </c>
      <c r="K49" s="20">
        <v>14919334</v>
      </c>
      <c r="L49" s="21">
        <f t="shared" si="28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9"/>
        <v>0</v>
      </c>
      <c r="U49" s="21"/>
      <c r="V49" s="21"/>
      <c r="W49" s="21">
        <f t="shared" si="15"/>
        <v>0</v>
      </c>
      <c r="X49" s="71"/>
    </row>
    <row r="50" spans="1:24" s="1" customFormat="1" ht="39.75" hidden="1" customHeight="1" x14ac:dyDescent="0.3">
      <c r="A50" s="106" t="s">
        <v>387</v>
      </c>
      <c r="B50" s="72" t="s">
        <v>386</v>
      </c>
      <c r="C50" s="19" t="s">
        <v>184</v>
      </c>
      <c r="D50" s="97">
        <f t="shared" si="26"/>
        <v>1884195</v>
      </c>
      <c r="E50" s="97">
        <v>0</v>
      </c>
      <c r="F50" s="97">
        <v>0</v>
      </c>
      <c r="G50" s="97">
        <v>1884195</v>
      </c>
      <c r="H50" s="21">
        <f t="shared" si="27"/>
        <v>1884195</v>
      </c>
      <c r="I50" s="20">
        <v>0</v>
      </c>
      <c r="J50" s="20">
        <v>0</v>
      </c>
      <c r="K50" s="20">
        <v>1884195</v>
      </c>
      <c r="L50" s="21">
        <f t="shared" si="28"/>
        <v>1745315</v>
      </c>
      <c r="M50" s="21">
        <v>0</v>
      </c>
      <c r="N50" s="21">
        <v>0</v>
      </c>
      <c r="O50" s="21">
        <v>1745315</v>
      </c>
      <c r="P50" s="20">
        <f t="shared" si="21"/>
        <v>92.629213006084825</v>
      </c>
      <c r="Q50" s="20"/>
      <c r="R50" s="20"/>
      <c r="S50" s="20">
        <f t="shared" si="10"/>
        <v>92.629213006084825</v>
      </c>
      <c r="T50" s="21">
        <f t="shared" si="29"/>
        <v>92.629213006084825</v>
      </c>
      <c r="U50" s="21"/>
      <c r="V50" s="21"/>
      <c r="W50" s="21">
        <f t="shared" si="15"/>
        <v>92.629213006084825</v>
      </c>
      <c r="X50" s="28"/>
    </row>
    <row r="51" spans="1:24" s="1" customFormat="1" ht="26.25" hidden="1" customHeight="1" x14ac:dyDescent="0.3">
      <c r="A51" s="106" t="s">
        <v>388</v>
      </c>
      <c r="B51" s="72" t="s">
        <v>462</v>
      </c>
      <c r="C51" s="19" t="s">
        <v>3</v>
      </c>
      <c r="D51" s="97">
        <f t="shared" si="26"/>
        <v>146360</v>
      </c>
      <c r="E51" s="97">
        <v>0</v>
      </c>
      <c r="F51" s="97">
        <v>0</v>
      </c>
      <c r="G51" s="97">
        <v>146360</v>
      </c>
      <c r="H51" s="21">
        <f t="shared" si="27"/>
        <v>146360</v>
      </c>
      <c r="I51" s="20">
        <v>0</v>
      </c>
      <c r="J51" s="20">
        <v>0</v>
      </c>
      <c r="K51" s="20">
        <v>146360</v>
      </c>
      <c r="L51" s="21">
        <f t="shared" si="28"/>
        <v>143666.4</v>
      </c>
      <c r="M51" s="21">
        <v>0</v>
      </c>
      <c r="N51" s="21">
        <v>0</v>
      </c>
      <c r="O51" s="21">
        <v>143666.4</v>
      </c>
      <c r="P51" s="20">
        <f t="shared" si="21"/>
        <v>98.159606449849676</v>
      </c>
      <c r="Q51" s="20"/>
      <c r="R51" s="20"/>
      <c r="S51" s="20">
        <f t="shared" si="10"/>
        <v>98.159606449849676</v>
      </c>
      <c r="T51" s="21">
        <f t="shared" si="29"/>
        <v>98.159606449849676</v>
      </c>
      <c r="U51" s="21"/>
      <c r="V51" s="21"/>
      <c r="W51" s="21">
        <f t="shared" si="15"/>
        <v>98.159606449849676</v>
      </c>
      <c r="X51" s="28"/>
    </row>
    <row r="52" spans="1:24" s="1" customFormat="1" ht="41.25" hidden="1" customHeight="1" x14ac:dyDescent="0.3">
      <c r="A52" s="106" t="s">
        <v>389</v>
      </c>
      <c r="B52" s="72" t="s">
        <v>503</v>
      </c>
      <c r="C52" s="19"/>
      <c r="D52" s="97">
        <f t="shared" si="26"/>
        <v>0</v>
      </c>
      <c r="E52" s="97">
        <v>0</v>
      </c>
      <c r="F52" s="97">
        <v>0</v>
      </c>
      <c r="G52" s="97">
        <v>0</v>
      </c>
      <c r="H52" s="21">
        <f t="shared" si="27"/>
        <v>0</v>
      </c>
      <c r="I52" s="20">
        <v>0</v>
      </c>
      <c r="J52" s="20">
        <v>0</v>
      </c>
      <c r="K52" s="20">
        <v>0</v>
      </c>
      <c r="L52" s="21">
        <f t="shared" si="28"/>
        <v>0</v>
      </c>
      <c r="M52" s="21">
        <v>0</v>
      </c>
      <c r="N52" s="21">
        <v>0</v>
      </c>
      <c r="O52" s="21">
        <v>0</v>
      </c>
      <c r="P52" s="20" t="e">
        <f t="shared" si="21"/>
        <v>#DIV/0!</v>
      </c>
      <c r="Q52" s="20"/>
      <c r="R52" s="20"/>
      <c r="S52" s="20" t="e">
        <f t="shared" si="10"/>
        <v>#DIV/0!</v>
      </c>
      <c r="T52" s="21" t="e">
        <f t="shared" si="29"/>
        <v>#DIV/0!</v>
      </c>
      <c r="U52" s="21"/>
      <c r="V52" s="21"/>
      <c r="W52" s="21" t="e">
        <f t="shared" si="15"/>
        <v>#DIV/0!</v>
      </c>
      <c r="X52" s="28"/>
    </row>
    <row r="53" spans="1:24" s="1" customFormat="1" ht="28.5" hidden="1" customHeight="1" x14ac:dyDescent="0.3">
      <c r="A53" s="106" t="s">
        <v>487</v>
      </c>
      <c r="B53" s="72" t="s">
        <v>176</v>
      </c>
      <c r="C53" s="19" t="s">
        <v>3</v>
      </c>
      <c r="D53" s="97">
        <f t="shared" si="26"/>
        <v>41597486</v>
      </c>
      <c r="E53" s="97">
        <v>0</v>
      </c>
      <c r="F53" s="97">
        <v>0</v>
      </c>
      <c r="G53" s="97">
        <v>41597486</v>
      </c>
      <c r="H53" s="21">
        <f t="shared" si="27"/>
        <v>127681623</v>
      </c>
      <c r="I53" s="20">
        <v>0</v>
      </c>
      <c r="J53" s="20">
        <v>0</v>
      </c>
      <c r="K53" s="20">
        <v>127681623</v>
      </c>
      <c r="L53" s="21">
        <f t="shared" si="28"/>
        <v>5061837.29</v>
      </c>
      <c r="M53" s="21">
        <v>0</v>
      </c>
      <c r="N53" s="21">
        <v>0</v>
      </c>
      <c r="O53" s="21">
        <v>5061837.29</v>
      </c>
      <c r="P53" s="20">
        <f t="shared" si="21"/>
        <v>12.168613483035969</v>
      </c>
      <c r="Q53" s="20"/>
      <c r="R53" s="20"/>
      <c r="S53" s="20">
        <f t="shared" si="10"/>
        <v>12.168613483035969</v>
      </c>
      <c r="T53" s="21">
        <f t="shared" si="29"/>
        <v>3.9644211681112482</v>
      </c>
      <c r="U53" s="21"/>
      <c r="V53" s="21"/>
      <c r="W53" s="21">
        <f t="shared" si="15"/>
        <v>3.9644211681112482</v>
      </c>
      <c r="X53" s="71"/>
    </row>
    <row r="54" spans="1:24" s="1" customFormat="1" ht="39.75" hidden="1" customHeight="1" x14ac:dyDescent="0.3">
      <c r="A54" s="106" t="s">
        <v>505</v>
      </c>
      <c r="B54" s="72" t="s">
        <v>263</v>
      </c>
      <c r="C54" s="19" t="s">
        <v>3</v>
      </c>
      <c r="D54" s="97">
        <f t="shared" si="26"/>
        <v>0</v>
      </c>
      <c r="E54" s="97">
        <v>0</v>
      </c>
      <c r="F54" s="97">
        <v>0</v>
      </c>
      <c r="G54" s="97">
        <v>0</v>
      </c>
      <c r="H54" s="21">
        <f t="shared" si="27"/>
        <v>47495441.329999998</v>
      </c>
      <c r="I54" s="20">
        <v>26909835</v>
      </c>
      <c r="J54" s="20">
        <v>11325620.33</v>
      </c>
      <c r="K54" s="20">
        <v>9259986</v>
      </c>
      <c r="L54" s="21">
        <f t="shared" si="28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9"/>
        <v>0</v>
      </c>
      <c r="U54" s="21">
        <f t="shared" si="13"/>
        <v>0</v>
      </c>
      <c r="V54" s="21">
        <f>N54/J54*100</f>
        <v>0</v>
      </c>
      <c r="W54" s="21">
        <f t="shared" si="15"/>
        <v>0</v>
      </c>
      <c r="X54" s="71"/>
    </row>
    <row r="55" spans="1:24" s="1" customFormat="1" ht="42.75" hidden="1" customHeight="1" x14ac:dyDescent="0.3">
      <c r="A55" s="29" t="s">
        <v>17</v>
      </c>
      <c r="B55" s="69" t="s">
        <v>46</v>
      </c>
      <c r="C55" s="31"/>
      <c r="D55" s="25">
        <f>SUM(D56:D58)</f>
        <v>188794026</v>
      </c>
      <c r="E55" s="25">
        <f t="shared" ref="E55:G55" si="30">SUM(E56:E58)</f>
        <v>0</v>
      </c>
      <c r="F55" s="25">
        <f t="shared" si="30"/>
        <v>0</v>
      </c>
      <c r="G55" s="25">
        <f t="shared" si="30"/>
        <v>188794026</v>
      </c>
      <c r="H55" s="25">
        <f t="shared" ref="H55:O55" si="31">SUM(H56:H58)</f>
        <v>258551073</v>
      </c>
      <c r="I55" s="25">
        <f t="shared" si="31"/>
        <v>0</v>
      </c>
      <c r="J55" s="25">
        <f t="shared" si="31"/>
        <v>0</v>
      </c>
      <c r="K55" s="25">
        <f t="shared" si="31"/>
        <v>258551073</v>
      </c>
      <c r="L55" s="25">
        <f t="shared" si="31"/>
        <v>164841648.96000001</v>
      </c>
      <c r="M55" s="25">
        <f t="shared" si="31"/>
        <v>0</v>
      </c>
      <c r="N55" s="25">
        <f t="shared" si="31"/>
        <v>0</v>
      </c>
      <c r="O55" s="25">
        <f t="shared" si="31"/>
        <v>164841648.96000001</v>
      </c>
      <c r="P55" s="20">
        <f t="shared" si="21"/>
        <v>87.312958175911774</v>
      </c>
      <c r="Q55" s="20"/>
      <c r="R55" s="20"/>
      <c r="S55" s="20">
        <f t="shared" si="10"/>
        <v>87.312958175911774</v>
      </c>
      <c r="T55" s="21">
        <f t="shared" si="29"/>
        <v>63.755933033780146</v>
      </c>
      <c r="U55" s="21"/>
      <c r="V55" s="21"/>
      <c r="W55" s="21">
        <f t="shared" si="15"/>
        <v>63.755933033780146</v>
      </c>
      <c r="X55" s="28"/>
    </row>
    <row r="56" spans="1:24" s="1" customFormat="1" ht="42.75" hidden="1" customHeight="1" x14ac:dyDescent="0.3">
      <c r="A56" s="106" t="s">
        <v>47</v>
      </c>
      <c r="B56" s="109" t="s">
        <v>49</v>
      </c>
      <c r="C56" s="19" t="s">
        <v>3</v>
      </c>
      <c r="D56" s="97">
        <f>SUM(E56:G56)</f>
        <v>128470550</v>
      </c>
      <c r="E56" s="97">
        <v>0</v>
      </c>
      <c r="F56" s="97">
        <v>0</v>
      </c>
      <c r="G56" s="97">
        <v>128470550</v>
      </c>
      <c r="H56" s="21">
        <f t="shared" ref="H56:H58" si="32">SUM(I56:K56)</f>
        <v>182537935</v>
      </c>
      <c r="I56" s="20">
        <v>0</v>
      </c>
      <c r="J56" s="20">
        <v>0</v>
      </c>
      <c r="K56" s="20">
        <v>182537935</v>
      </c>
      <c r="L56" s="21">
        <f>M56+O56</f>
        <v>113498096.33</v>
      </c>
      <c r="M56" s="21">
        <v>0</v>
      </c>
      <c r="N56" s="21">
        <v>0</v>
      </c>
      <c r="O56" s="21">
        <v>113498096.33</v>
      </c>
      <c r="P56" s="20">
        <f t="shared" si="21"/>
        <v>88.345614095993213</v>
      </c>
      <c r="Q56" s="20"/>
      <c r="R56" s="20"/>
      <c r="S56" s="20">
        <f t="shared" si="10"/>
        <v>88.345614095993213</v>
      </c>
      <c r="T56" s="21">
        <f t="shared" si="29"/>
        <v>62.177813247421689</v>
      </c>
      <c r="U56" s="21"/>
      <c r="V56" s="21"/>
      <c r="W56" s="21">
        <f t="shared" ref="W56:W88" si="33">O56/K56*100</f>
        <v>62.177813247421689</v>
      </c>
      <c r="X56" s="71"/>
    </row>
    <row r="57" spans="1:24" s="1" customFormat="1" ht="48" hidden="1" customHeight="1" x14ac:dyDescent="0.3">
      <c r="A57" s="106" t="s">
        <v>48</v>
      </c>
      <c r="B57" s="109" t="s">
        <v>57</v>
      </c>
      <c r="C57" s="19" t="s">
        <v>3</v>
      </c>
      <c r="D57" s="97">
        <f t="shared" ref="D57:D58" si="34">SUM(E57:G57)</f>
        <v>42575647</v>
      </c>
      <c r="E57" s="97">
        <v>0</v>
      </c>
      <c r="F57" s="97">
        <v>0</v>
      </c>
      <c r="G57" s="97">
        <v>42575647</v>
      </c>
      <c r="H57" s="21">
        <f t="shared" si="32"/>
        <v>58020585</v>
      </c>
      <c r="I57" s="20">
        <v>0</v>
      </c>
      <c r="J57" s="20">
        <v>0</v>
      </c>
      <c r="K57" s="20">
        <v>58020585</v>
      </c>
      <c r="L57" s="21">
        <f>M57+O57</f>
        <v>40476525.880000003</v>
      </c>
      <c r="M57" s="21">
        <v>0</v>
      </c>
      <c r="N57" s="21">
        <v>0</v>
      </c>
      <c r="O57" s="21">
        <v>40476525.880000003</v>
      </c>
      <c r="P57" s="20">
        <f t="shared" si="21"/>
        <v>95.069667126843669</v>
      </c>
      <c r="Q57" s="20"/>
      <c r="R57" s="20"/>
      <c r="S57" s="20">
        <f t="shared" si="10"/>
        <v>95.069667126843669</v>
      </c>
      <c r="T57" s="21">
        <f t="shared" si="29"/>
        <v>69.762353964545525</v>
      </c>
      <c r="U57" s="21"/>
      <c r="V57" s="21"/>
      <c r="W57" s="21">
        <f t="shared" si="33"/>
        <v>69.762353964545525</v>
      </c>
      <c r="X57" s="71"/>
    </row>
    <row r="58" spans="1:24" s="1" customFormat="1" ht="46.5" hidden="1" customHeight="1" x14ac:dyDescent="0.3">
      <c r="A58" s="106" t="s">
        <v>190</v>
      </c>
      <c r="B58" s="109" t="s">
        <v>154</v>
      </c>
      <c r="C58" s="19" t="s">
        <v>3</v>
      </c>
      <c r="D58" s="97">
        <f t="shared" si="34"/>
        <v>17747829</v>
      </c>
      <c r="E58" s="97">
        <v>0</v>
      </c>
      <c r="F58" s="97">
        <v>0</v>
      </c>
      <c r="G58" s="97">
        <v>17747829</v>
      </c>
      <c r="H58" s="21">
        <f t="shared" si="32"/>
        <v>17992553</v>
      </c>
      <c r="I58" s="20">
        <v>0</v>
      </c>
      <c r="J58" s="20">
        <v>0</v>
      </c>
      <c r="K58" s="20">
        <v>17992553</v>
      </c>
      <c r="L58" s="21">
        <f>M58+O58</f>
        <v>10867026.75</v>
      </c>
      <c r="M58" s="21">
        <v>0</v>
      </c>
      <c r="N58" s="21">
        <v>0</v>
      </c>
      <c r="O58" s="21">
        <v>10867026.75</v>
      </c>
      <c r="P58" s="20">
        <f t="shared" si="21"/>
        <v>61.230174969569518</v>
      </c>
      <c r="Q58" s="20"/>
      <c r="R58" s="20"/>
      <c r="S58" s="20">
        <f t="shared" si="10"/>
        <v>61.230174969569518</v>
      </c>
      <c r="T58" s="21">
        <f t="shared" si="29"/>
        <v>60.397358562734262</v>
      </c>
      <c r="U58" s="21"/>
      <c r="V58" s="21"/>
      <c r="W58" s="21">
        <f t="shared" si="33"/>
        <v>60.397358562734262</v>
      </c>
      <c r="X58" s="71"/>
    </row>
    <row r="59" spans="1:24" s="1" customFormat="1" ht="138" hidden="1" customHeight="1" x14ac:dyDescent="0.3">
      <c r="A59" s="29" t="s">
        <v>240</v>
      </c>
      <c r="B59" s="98" t="s">
        <v>264</v>
      </c>
      <c r="C59" s="30"/>
      <c r="D59" s="30">
        <f>SUM(D60:D69)</f>
        <v>85163120</v>
      </c>
      <c r="E59" s="30">
        <f t="shared" ref="E59:G59" si="35">SUM(E60:E69)</f>
        <v>42290800</v>
      </c>
      <c r="F59" s="30">
        <f t="shared" si="35"/>
        <v>0</v>
      </c>
      <c r="G59" s="30">
        <f t="shared" si="35"/>
        <v>42872320</v>
      </c>
      <c r="H59" s="30">
        <f>SUM(H60:H69)</f>
        <v>100469788</v>
      </c>
      <c r="I59" s="30">
        <f t="shared" ref="I59:O59" si="36">SUM(I60:I69)</f>
        <v>42290800</v>
      </c>
      <c r="J59" s="30">
        <f t="shared" si="36"/>
        <v>0</v>
      </c>
      <c r="K59" s="30">
        <f t="shared" si="36"/>
        <v>58178988</v>
      </c>
      <c r="L59" s="30">
        <f t="shared" si="36"/>
        <v>0</v>
      </c>
      <c r="M59" s="30">
        <f t="shared" si="36"/>
        <v>0</v>
      </c>
      <c r="N59" s="30">
        <f t="shared" si="36"/>
        <v>0</v>
      </c>
      <c r="O59" s="30">
        <f t="shared" si="36"/>
        <v>0</v>
      </c>
      <c r="P59" s="20">
        <f t="shared" si="21"/>
        <v>0</v>
      </c>
      <c r="Q59" s="20">
        <f t="shared" si="3"/>
        <v>0</v>
      </c>
      <c r="R59" s="20"/>
      <c r="S59" s="20">
        <f t="shared" si="10"/>
        <v>0</v>
      </c>
      <c r="T59" s="21">
        <f t="shared" si="29"/>
        <v>0</v>
      </c>
      <c r="U59" s="21">
        <f t="shared" si="13"/>
        <v>0</v>
      </c>
      <c r="V59" s="21"/>
      <c r="W59" s="21">
        <f t="shared" si="33"/>
        <v>0</v>
      </c>
      <c r="X59" s="28"/>
    </row>
    <row r="60" spans="1:24" s="1" customFormat="1" ht="155.25" hidden="1" customHeight="1" x14ac:dyDescent="0.3">
      <c r="A60" s="100" t="s">
        <v>242</v>
      </c>
      <c r="B60" s="73" t="s">
        <v>265</v>
      </c>
      <c r="C60" s="19" t="s">
        <v>3</v>
      </c>
      <c r="D60" s="97">
        <f>SUM(E60:G60)</f>
        <v>6985760</v>
      </c>
      <c r="E60" s="97">
        <v>4000119</v>
      </c>
      <c r="F60" s="97">
        <v>0</v>
      </c>
      <c r="G60" s="97">
        <v>2985641</v>
      </c>
      <c r="H60" s="21">
        <f t="shared" ref="H60" si="37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8">M60+N60+O60</f>
        <v>0</v>
      </c>
      <c r="M60" s="21">
        <v>0</v>
      </c>
      <c r="N60" s="21">
        <v>0</v>
      </c>
      <c r="O60" s="21">
        <v>0</v>
      </c>
      <c r="P60" s="20">
        <f t="shared" si="21"/>
        <v>0</v>
      </c>
      <c r="Q60" s="20">
        <f t="shared" si="3"/>
        <v>0</v>
      </c>
      <c r="R60" s="20"/>
      <c r="S60" s="20">
        <f t="shared" si="10"/>
        <v>0</v>
      </c>
      <c r="T60" s="21">
        <f t="shared" si="29"/>
        <v>0</v>
      </c>
      <c r="U60" s="21">
        <f t="shared" si="13"/>
        <v>0</v>
      </c>
      <c r="V60" s="21"/>
      <c r="W60" s="21">
        <f t="shared" si="33"/>
        <v>0</v>
      </c>
      <c r="X60" s="71"/>
    </row>
    <row r="61" spans="1:24" s="1" customFormat="1" ht="211.5" hidden="1" customHeight="1" x14ac:dyDescent="0.3">
      <c r="A61" s="100" t="s">
        <v>390</v>
      </c>
      <c r="B61" s="73" t="s">
        <v>266</v>
      </c>
      <c r="C61" s="19" t="s">
        <v>3</v>
      </c>
      <c r="D61" s="97">
        <f t="shared" ref="D61:D69" si="39">SUM(E61:G61)</f>
        <v>17002020</v>
      </c>
      <c r="E61" s="97">
        <v>14451717</v>
      </c>
      <c r="F61" s="97">
        <v>0</v>
      </c>
      <c r="G61" s="97">
        <v>2550303</v>
      </c>
      <c r="H61" s="21">
        <f t="shared" ref="H61:H69" si="40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41">M61+N61+O61</f>
        <v>0</v>
      </c>
      <c r="M61" s="21">
        <v>0</v>
      </c>
      <c r="N61" s="21">
        <v>0</v>
      </c>
      <c r="O61" s="21">
        <v>0</v>
      </c>
      <c r="P61" s="20">
        <f t="shared" si="21"/>
        <v>0</v>
      </c>
      <c r="Q61" s="20">
        <f t="shared" si="3"/>
        <v>0</v>
      </c>
      <c r="R61" s="20"/>
      <c r="S61" s="20">
        <f t="shared" si="10"/>
        <v>0</v>
      </c>
      <c r="T61" s="21">
        <f t="shared" si="29"/>
        <v>0</v>
      </c>
      <c r="U61" s="21">
        <f t="shared" si="13"/>
        <v>0</v>
      </c>
      <c r="V61" s="21"/>
      <c r="W61" s="21">
        <f t="shared" si="33"/>
        <v>0</v>
      </c>
      <c r="X61" s="71"/>
    </row>
    <row r="62" spans="1:24" s="1" customFormat="1" ht="171.75" hidden="1" customHeight="1" x14ac:dyDescent="0.3">
      <c r="A62" s="100" t="s">
        <v>391</v>
      </c>
      <c r="B62" s="73" t="s">
        <v>267</v>
      </c>
      <c r="C62" s="19" t="s">
        <v>3</v>
      </c>
      <c r="D62" s="97">
        <f t="shared" si="39"/>
        <v>7663020</v>
      </c>
      <c r="E62" s="97">
        <v>6513567</v>
      </c>
      <c r="F62" s="97">
        <v>0</v>
      </c>
      <c r="G62" s="97">
        <v>1149453</v>
      </c>
      <c r="H62" s="21">
        <f t="shared" si="40"/>
        <v>7663020</v>
      </c>
      <c r="I62" s="20">
        <v>6513567</v>
      </c>
      <c r="J62" s="20">
        <v>0</v>
      </c>
      <c r="K62" s="20">
        <v>1149453</v>
      </c>
      <c r="L62" s="21">
        <f t="shared" si="41"/>
        <v>0</v>
      </c>
      <c r="M62" s="21">
        <v>0</v>
      </c>
      <c r="N62" s="21">
        <v>0</v>
      </c>
      <c r="O62" s="21">
        <v>0</v>
      </c>
      <c r="P62" s="20">
        <f t="shared" si="21"/>
        <v>0</v>
      </c>
      <c r="Q62" s="20">
        <f t="shared" si="3"/>
        <v>0</v>
      </c>
      <c r="R62" s="20"/>
      <c r="S62" s="20">
        <f t="shared" si="10"/>
        <v>0</v>
      </c>
      <c r="T62" s="21">
        <f t="shared" si="29"/>
        <v>0</v>
      </c>
      <c r="U62" s="21">
        <f t="shared" si="13"/>
        <v>0</v>
      </c>
      <c r="V62" s="21"/>
      <c r="W62" s="21">
        <f t="shared" si="33"/>
        <v>0</v>
      </c>
      <c r="X62" s="71"/>
    </row>
    <row r="63" spans="1:24" s="1" customFormat="1" ht="135" hidden="1" customHeight="1" x14ac:dyDescent="0.3">
      <c r="A63" s="100" t="s">
        <v>392</v>
      </c>
      <c r="B63" s="73" t="s">
        <v>268</v>
      </c>
      <c r="C63" s="19" t="s">
        <v>3</v>
      </c>
      <c r="D63" s="97">
        <f t="shared" si="39"/>
        <v>20382820</v>
      </c>
      <c r="E63" s="97">
        <v>17325397</v>
      </c>
      <c r="F63" s="97">
        <v>0</v>
      </c>
      <c r="G63" s="97">
        <v>3057423</v>
      </c>
      <c r="H63" s="21">
        <f t="shared" si="40"/>
        <v>20382820</v>
      </c>
      <c r="I63" s="20">
        <v>17325397</v>
      </c>
      <c r="J63" s="20">
        <v>0</v>
      </c>
      <c r="K63" s="20">
        <v>3057423</v>
      </c>
      <c r="L63" s="21">
        <f t="shared" si="41"/>
        <v>0</v>
      </c>
      <c r="M63" s="21">
        <v>0</v>
      </c>
      <c r="N63" s="21">
        <v>0</v>
      </c>
      <c r="O63" s="21">
        <v>0</v>
      </c>
      <c r="P63" s="20">
        <f t="shared" si="21"/>
        <v>0</v>
      </c>
      <c r="Q63" s="20">
        <f t="shared" si="3"/>
        <v>0</v>
      </c>
      <c r="R63" s="20"/>
      <c r="S63" s="20">
        <f t="shared" si="10"/>
        <v>0</v>
      </c>
      <c r="T63" s="21">
        <f t="shared" si="29"/>
        <v>0</v>
      </c>
      <c r="U63" s="21">
        <f t="shared" si="13"/>
        <v>0</v>
      </c>
      <c r="V63" s="21"/>
      <c r="W63" s="21">
        <f t="shared" si="33"/>
        <v>0</v>
      </c>
      <c r="X63" s="71"/>
    </row>
    <row r="64" spans="1:24" s="1" customFormat="1" ht="195.75" hidden="1" customHeight="1" x14ac:dyDescent="0.3">
      <c r="A64" s="100" t="s">
        <v>396</v>
      </c>
      <c r="B64" s="73" t="s">
        <v>397</v>
      </c>
      <c r="C64" s="19" t="s">
        <v>3</v>
      </c>
      <c r="D64" s="97">
        <f t="shared" si="39"/>
        <v>15293530</v>
      </c>
      <c r="E64" s="97">
        <v>0</v>
      </c>
      <c r="F64" s="97">
        <v>0</v>
      </c>
      <c r="G64" s="97">
        <v>15293530</v>
      </c>
      <c r="H64" s="21">
        <f t="shared" si="40"/>
        <v>15293530</v>
      </c>
      <c r="I64" s="20">
        <v>0</v>
      </c>
      <c r="J64" s="20">
        <v>0</v>
      </c>
      <c r="K64" s="20">
        <v>15293530</v>
      </c>
      <c r="L64" s="21">
        <f t="shared" si="41"/>
        <v>0</v>
      </c>
      <c r="M64" s="21">
        <v>0</v>
      </c>
      <c r="N64" s="21">
        <v>0</v>
      </c>
      <c r="O64" s="21">
        <v>0</v>
      </c>
      <c r="P64" s="20">
        <f t="shared" si="21"/>
        <v>0</v>
      </c>
      <c r="Q64" s="20"/>
      <c r="R64" s="20"/>
      <c r="S64" s="20">
        <f t="shared" si="10"/>
        <v>0</v>
      </c>
      <c r="T64" s="21">
        <f t="shared" si="29"/>
        <v>0</v>
      </c>
      <c r="U64" s="21"/>
      <c r="V64" s="21"/>
      <c r="W64" s="21">
        <f t="shared" si="33"/>
        <v>0</v>
      </c>
      <c r="X64" s="71"/>
    </row>
    <row r="65" spans="1:24" s="1" customFormat="1" ht="198" hidden="1" customHeight="1" x14ac:dyDescent="0.3">
      <c r="A65" s="100" t="s">
        <v>398</v>
      </c>
      <c r="B65" s="73" t="s">
        <v>395</v>
      </c>
      <c r="C65" s="19" t="s">
        <v>3</v>
      </c>
      <c r="D65" s="97">
        <f t="shared" si="39"/>
        <v>17835970</v>
      </c>
      <c r="E65" s="97">
        <v>0</v>
      </c>
      <c r="F65" s="97">
        <v>0</v>
      </c>
      <c r="G65" s="97">
        <v>17835970</v>
      </c>
      <c r="H65" s="21">
        <f t="shared" si="40"/>
        <v>17835970</v>
      </c>
      <c r="I65" s="20">
        <v>0</v>
      </c>
      <c r="J65" s="20">
        <v>0</v>
      </c>
      <c r="K65" s="20">
        <v>17835970</v>
      </c>
      <c r="L65" s="21">
        <f t="shared" si="41"/>
        <v>0</v>
      </c>
      <c r="M65" s="21">
        <v>0</v>
      </c>
      <c r="N65" s="21">
        <v>0</v>
      </c>
      <c r="O65" s="21">
        <v>0</v>
      </c>
      <c r="P65" s="20">
        <f t="shared" si="21"/>
        <v>0</v>
      </c>
      <c r="Q65" s="20"/>
      <c r="R65" s="20"/>
      <c r="S65" s="20">
        <f t="shared" si="10"/>
        <v>0</v>
      </c>
      <c r="T65" s="21">
        <f t="shared" si="29"/>
        <v>0</v>
      </c>
      <c r="U65" s="21"/>
      <c r="V65" s="21"/>
      <c r="W65" s="21">
        <f t="shared" si="33"/>
        <v>0</v>
      </c>
      <c r="X65" s="71"/>
    </row>
    <row r="66" spans="1:24" s="1" customFormat="1" ht="180.75" hidden="1" customHeight="1" x14ac:dyDescent="0.3">
      <c r="A66" s="100" t="s">
        <v>493</v>
      </c>
      <c r="B66" s="73" t="s">
        <v>489</v>
      </c>
      <c r="C66" s="19" t="s">
        <v>3</v>
      </c>
      <c r="D66" s="97">
        <f t="shared" si="39"/>
        <v>0</v>
      </c>
      <c r="E66" s="97">
        <v>0</v>
      </c>
      <c r="F66" s="97">
        <v>0</v>
      </c>
      <c r="G66" s="97">
        <v>0</v>
      </c>
      <c r="H66" s="21">
        <f t="shared" si="40"/>
        <v>3898000</v>
      </c>
      <c r="I66" s="20">
        <v>0</v>
      </c>
      <c r="J66" s="20">
        <v>0</v>
      </c>
      <c r="K66" s="20">
        <v>3898000</v>
      </c>
      <c r="L66" s="21">
        <f t="shared" si="41"/>
        <v>0</v>
      </c>
      <c r="M66" s="21">
        <v>0</v>
      </c>
      <c r="N66" s="21">
        <v>0</v>
      </c>
      <c r="O66" s="21">
        <v>0</v>
      </c>
      <c r="P66" s="20" t="e">
        <f t="shared" si="21"/>
        <v>#DIV/0!</v>
      </c>
      <c r="Q66" s="20"/>
      <c r="R66" s="20"/>
      <c r="S66" s="20"/>
      <c r="T66" s="21">
        <f t="shared" si="29"/>
        <v>0</v>
      </c>
      <c r="U66" s="21"/>
      <c r="V66" s="21"/>
      <c r="W66" s="21">
        <f t="shared" si="33"/>
        <v>0</v>
      </c>
      <c r="X66" s="71"/>
    </row>
    <row r="67" spans="1:24" s="1" customFormat="1" ht="198" hidden="1" customHeight="1" x14ac:dyDescent="0.3">
      <c r="A67" s="100" t="s">
        <v>494</v>
      </c>
      <c r="B67" s="73" t="s">
        <v>490</v>
      </c>
      <c r="C67" s="19" t="s">
        <v>3</v>
      </c>
      <c r="D67" s="97">
        <f t="shared" si="39"/>
        <v>0</v>
      </c>
      <c r="E67" s="97">
        <v>0</v>
      </c>
      <c r="F67" s="97">
        <v>0</v>
      </c>
      <c r="G67" s="97">
        <v>0</v>
      </c>
      <c r="H67" s="21">
        <f t="shared" si="40"/>
        <v>3442334</v>
      </c>
      <c r="I67" s="20">
        <v>0</v>
      </c>
      <c r="J67" s="20">
        <v>0</v>
      </c>
      <c r="K67" s="20">
        <v>3442334</v>
      </c>
      <c r="L67" s="21">
        <f t="shared" si="41"/>
        <v>0</v>
      </c>
      <c r="M67" s="21">
        <v>0</v>
      </c>
      <c r="N67" s="21">
        <v>0</v>
      </c>
      <c r="O67" s="21">
        <v>0</v>
      </c>
      <c r="P67" s="20" t="e">
        <f t="shared" si="21"/>
        <v>#DIV/0!</v>
      </c>
      <c r="Q67" s="20"/>
      <c r="R67" s="20"/>
      <c r="S67" s="20"/>
      <c r="T67" s="21">
        <f t="shared" si="29"/>
        <v>0</v>
      </c>
      <c r="U67" s="21"/>
      <c r="V67" s="21"/>
      <c r="W67" s="21">
        <f t="shared" si="33"/>
        <v>0</v>
      </c>
      <c r="X67" s="71"/>
    </row>
    <row r="68" spans="1:24" s="1" customFormat="1" ht="198" hidden="1" customHeight="1" x14ac:dyDescent="0.3">
      <c r="A68" s="100" t="s">
        <v>495</v>
      </c>
      <c r="B68" s="73" t="s">
        <v>491</v>
      </c>
      <c r="C68" s="19" t="s">
        <v>3</v>
      </c>
      <c r="D68" s="97">
        <f t="shared" si="39"/>
        <v>0</v>
      </c>
      <c r="E68" s="97">
        <v>0</v>
      </c>
      <c r="F68" s="97">
        <v>0</v>
      </c>
      <c r="G68" s="97">
        <v>0</v>
      </c>
      <c r="H68" s="21">
        <f t="shared" si="40"/>
        <v>3463000</v>
      </c>
      <c r="I68" s="20">
        <v>0</v>
      </c>
      <c r="J68" s="20">
        <v>0</v>
      </c>
      <c r="K68" s="20">
        <v>3463000</v>
      </c>
      <c r="L68" s="21">
        <f t="shared" si="41"/>
        <v>0</v>
      </c>
      <c r="M68" s="21">
        <v>0</v>
      </c>
      <c r="N68" s="21">
        <v>0</v>
      </c>
      <c r="O68" s="21">
        <v>0</v>
      </c>
      <c r="P68" s="20" t="e">
        <f t="shared" si="21"/>
        <v>#DIV/0!</v>
      </c>
      <c r="Q68" s="20"/>
      <c r="R68" s="20"/>
      <c r="S68" s="20"/>
      <c r="T68" s="21">
        <f t="shared" si="29"/>
        <v>0</v>
      </c>
      <c r="U68" s="21"/>
      <c r="V68" s="21"/>
      <c r="W68" s="21">
        <f t="shared" si="33"/>
        <v>0</v>
      </c>
      <c r="X68" s="71"/>
    </row>
    <row r="69" spans="1:24" s="1" customFormat="1" ht="175.5" hidden="1" customHeight="1" x14ac:dyDescent="0.3">
      <c r="A69" s="100" t="s">
        <v>496</v>
      </c>
      <c r="B69" s="73" t="s">
        <v>492</v>
      </c>
      <c r="C69" s="19" t="s">
        <v>3</v>
      </c>
      <c r="D69" s="97">
        <f t="shared" si="39"/>
        <v>0</v>
      </c>
      <c r="E69" s="97">
        <v>0</v>
      </c>
      <c r="F69" s="97">
        <v>0</v>
      </c>
      <c r="G69" s="97">
        <v>0</v>
      </c>
      <c r="H69" s="21">
        <f t="shared" si="40"/>
        <v>4503334</v>
      </c>
      <c r="I69" s="20">
        <v>0</v>
      </c>
      <c r="J69" s="20">
        <v>0</v>
      </c>
      <c r="K69" s="20">
        <v>4503334</v>
      </c>
      <c r="L69" s="21">
        <f t="shared" si="41"/>
        <v>0</v>
      </c>
      <c r="M69" s="21">
        <v>0</v>
      </c>
      <c r="N69" s="21">
        <v>0</v>
      </c>
      <c r="O69" s="21">
        <v>0</v>
      </c>
      <c r="P69" s="20" t="e">
        <f t="shared" si="21"/>
        <v>#DIV/0!</v>
      </c>
      <c r="Q69" s="20"/>
      <c r="R69" s="20"/>
      <c r="S69" s="20"/>
      <c r="T69" s="21">
        <f t="shared" si="29"/>
        <v>0</v>
      </c>
      <c r="U69" s="21"/>
      <c r="V69" s="21"/>
      <c r="W69" s="21">
        <f t="shared" si="33"/>
        <v>0</v>
      </c>
      <c r="X69" s="71"/>
    </row>
    <row r="70" spans="1:24" s="27" customFormat="1" ht="42" hidden="1" customHeight="1" x14ac:dyDescent="0.3">
      <c r="A70" s="29" t="s">
        <v>393</v>
      </c>
      <c r="B70" s="69" t="s">
        <v>255</v>
      </c>
      <c r="C70" s="31"/>
      <c r="D70" s="25">
        <f t="shared" ref="D70:F70" si="42">D71</f>
        <v>6915600</v>
      </c>
      <c r="E70" s="25">
        <f t="shared" si="42"/>
        <v>0</v>
      </c>
      <c r="F70" s="25">
        <f t="shared" si="42"/>
        <v>0</v>
      </c>
      <c r="G70" s="25">
        <f>G71</f>
        <v>6915600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3">M70+O70</f>
        <v>37156</v>
      </c>
      <c r="M70" s="25">
        <f>M71</f>
        <v>0</v>
      </c>
      <c r="N70" s="25">
        <f t="shared" ref="N70:O70" si="44">N71</f>
        <v>0</v>
      </c>
      <c r="O70" s="25">
        <f t="shared" si="44"/>
        <v>37156</v>
      </c>
      <c r="P70" s="20">
        <f t="shared" si="21"/>
        <v>0.53727803805888141</v>
      </c>
      <c r="Q70" s="20"/>
      <c r="R70" s="20"/>
      <c r="S70" s="20">
        <f t="shared" si="10"/>
        <v>0.53727803805888141</v>
      </c>
      <c r="T70" s="21">
        <f t="shared" si="29"/>
        <v>0.38381918476127513</v>
      </c>
      <c r="U70" s="21"/>
      <c r="V70" s="21"/>
      <c r="W70" s="21">
        <f t="shared" si="33"/>
        <v>0.38381918476127513</v>
      </c>
      <c r="X70" s="26"/>
    </row>
    <row r="71" spans="1:24" s="1" customFormat="1" ht="135.75" hidden="1" customHeight="1" x14ac:dyDescent="0.3">
      <c r="A71" s="106" t="s">
        <v>394</v>
      </c>
      <c r="B71" s="109" t="s">
        <v>256</v>
      </c>
      <c r="C71" s="19" t="s">
        <v>3</v>
      </c>
      <c r="D71" s="97">
        <f>SUM(E71:G71)</f>
        <v>6915600</v>
      </c>
      <c r="E71" s="97">
        <v>0</v>
      </c>
      <c r="F71" s="97">
        <v>0</v>
      </c>
      <c r="G71" s="97">
        <v>6915600</v>
      </c>
      <c r="H71" s="21">
        <f t="shared" si="27"/>
        <v>9680600</v>
      </c>
      <c r="I71" s="20">
        <v>0</v>
      </c>
      <c r="J71" s="20">
        <v>0</v>
      </c>
      <c r="K71" s="20">
        <v>9680600</v>
      </c>
      <c r="L71" s="21">
        <f t="shared" si="43"/>
        <v>37156</v>
      </c>
      <c r="M71" s="21">
        <v>0</v>
      </c>
      <c r="N71" s="21">
        <v>0</v>
      </c>
      <c r="O71" s="21">
        <v>37156</v>
      </c>
      <c r="P71" s="20">
        <f t="shared" si="21"/>
        <v>0.53727803805888141</v>
      </c>
      <c r="Q71" s="20"/>
      <c r="R71" s="20"/>
      <c r="S71" s="20">
        <f t="shared" si="10"/>
        <v>0.53727803805888141</v>
      </c>
      <c r="T71" s="21">
        <f t="shared" si="29"/>
        <v>0.38381918476127513</v>
      </c>
      <c r="U71" s="21"/>
      <c r="V71" s="21"/>
      <c r="W71" s="21">
        <f t="shared" si="33"/>
        <v>0.38381918476127513</v>
      </c>
      <c r="X71" s="71"/>
    </row>
    <row r="72" spans="1:24" s="1" customFormat="1" ht="38.25" hidden="1" customHeight="1" x14ac:dyDescent="0.3">
      <c r="A72" s="29" t="s">
        <v>33</v>
      </c>
      <c r="B72" s="127" t="s">
        <v>269</v>
      </c>
      <c r="C72" s="127"/>
      <c r="D72" s="32">
        <f t="shared" ref="D72:O72" si="45">D73+D75+D95</f>
        <v>449126781</v>
      </c>
      <c r="E72" s="32">
        <f t="shared" si="45"/>
        <v>0</v>
      </c>
      <c r="F72" s="32">
        <f t="shared" si="45"/>
        <v>0</v>
      </c>
      <c r="G72" s="32">
        <f t="shared" si="45"/>
        <v>449126781</v>
      </c>
      <c r="H72" s="32">
        <f t="shared" si="45"/>
        <v>703049303</v>
      </c>
      <c r="I72" s="32">
        <f t="shared" si="45"/>
        <v>112151300</v>
      </c>
      <c r="J72" s="32">
        <f t="shared" si="45"/>
        <v>0</v>
      </c>
      <c r="K72" s="32">
        <f t="shared" si="45"/>
        <v>590898003</v>
      </c>
      <c r="L72" s="32">
        <f t="shared" si="45"/>
        <v>390091277.09000003</v>
      </c>
      <c r="M72" s="32">
        <f t="shared" si="45"/>
        <v>0</v>
      </c>
      <c r="N72" s="32">
        <f t="shared" si="45"/>
        <v>0</v>
      </c>
      <c r="O72" s="32">
        <f t="shared" si="45"/>
        <v>390091277.09000003</v>
      </c>
      <c r="P72" s="20">
        <f t="shared" si="21"/>
        <v>86.855492389352762</v>
      </c>
      <c r="Q72" s="20"/>
      <c r="R72" s="20"/>
      <c r="S72" s="20">
        <f t="shared" ref="S72:S75" si="46">O72/G72*100</f>
        <v>86.855492389352762</v>
      </c>
      <c r="T72" s="21">
        <f t="shared" si="29"/>
        <v>55.485621765846496</v>
      </c>
      <c r="U72" s="21">
        <f>M72/I72*100</f>
        <v>0</v>
      </c>
      <c r="V72" s="21"/>
      <c r="W72" s="21">
        <f t="shared" si="33"/>
        <v>66.016685639399611</v>
      </c>
      <c r="X72" s="28"/>
    </row>
    <row r="73" spans="1:24" s="27" customFormat="1" ht="25.5" hidden="1" customHeight="1" x14ac:dyDescent="0.3">
      <c r="A73" s="29" t="s">
        <v>18</v>
      </c>
      <c r="B73" s="69" t="s">
        <v>50</v>
      </c>
      <c r="C73" s="31"/>
      <c r="D73" s="25">
        <f t="shared" ref="D73:G73" si="47">D74</f>
        <v>198194880</v>
      </c>
      <c r="E73" s="25">
        <f t="shared" si="47"/>
        <v>0</v>
      </c>
      <c r="F73" s="25">
        <f t="shared" si="47"/>
        <v>0</v>
      </c>
      <c r="G73" s="25">
        <f t="shared" si="47"/>
        <v>198194880</v>
      </c>
      <c r="H73" s="25">
        <f>H74</f>
        <v>263686300</v>
      </c>
      <c r="I73" s="25">
        <f t="shared" ref="I73:O73" si="48">I74</f>
        <v>0</v>
      </c>
      <c r="J73" s="25">
        <f t="shared" si="48"/>
        <v>0</v>
      </c>
      <c r="K73" s="25">
        <f t="shared" si="48"/>
        <v>263686300</v>
      </c>
      <c r="L73" s="25">
        <f t="shared" si="48"/>
        <v>173313082.55000001</v>
      </c>
      <c r="M73" s="25">
        <f t="shared" si="48"/>
        <v>0</v>
      </c>
      <c r="N73" s="25">
        <f t="shared" si="48"/>
        <v>0</v>
      </c>
      <c r="O73" s="25">
        <f t="shared" si="48"/>
        <v>173313082.55000001</v>
      </c>
      <c r="P73" s="20">
        <f t="shared" si="21"/>
        <v>87.445792015414327</v>
      </c>
      <c r="Q73" s="20"/>
      <c r="R73" s="20"/>
      <c r="S73" s="20">
        <f t="shared" si="46"/>
        <v>87.445792015414327</v>
      </c>
      <c r="T73" s="21">
        <f t="shared" si="29"/>
        <v>65.726995505644396</v>
      </c>
      <c r="U73" s="21"/>
      <c r="V73" s="21"/>
      <c r="W73" s="21">
        <f t="shared" si="33"/>
        <v>65.726995505644396</v>
      </c>
      <c r="X73" s="26"/>
    </row>
    <row r="74" spans="1:24" s="1" customFormat="1" ht="61.5" hidden="1" customHeight="1" x14ac:dyDescent="0.3">
      <c r="A74" s="106" t="s">
        <v>34</v>
      </c>
      <c r="B74" s="109" t="s">
        <v>270</v>
      </c>
      <c r="C74" s="19" t="s">
        <v>3</v>
      </c>
      <c r="D74" s="97">
        <f>SUM(E74:G74)</f>
        <v>198194880</v>
      </c>
      <c r="E74" s="97">
        <v>0</v>
      </c>
      <c r="F74" s="97">
        <v>0</v>
      </c>
      <c r="G74" s="97">
        <v>198194880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173313082.55000001</v>
      </c>
      <c r="M74" s="21">
        <v>0</v>
      </c>
      <c r="N74" s="21">
        <v>0</v>
      </c>
      <c r="O74" s="21">
        <v>173313082.55000001</v>
      </c>
      <c r="P74" s="20">
        <f t="shared" si="21"/>
        <v>87.445792015414327</v>
      </c>
      <c r="Q74" s="20"/>
      <c r="R74" s="20"/>
      <c r="S74" s="20">
        <f t="shared" si="46"/>
        <v>87.445792015414327</v>
      </c>
      <c r="T74" s="21">
        <f t="shared" si="29"/>
        <v>65.726995505644396</v>
      </c>
      <c r="U74" s="21"/>
      <c r="V74" s="21"/>
      <c r="W74" s="21">
        <f t="shared" si="33"/>
        <v>65.726995505644396</v>
      </c>
      <c r="X74" s="71"/>
    </row>
    <row r="75" spans="1:24" s="27" customFormat="1" ht="24.75" hidden="1" customHeight="1" x14ac:dyDescent="0.3">
      <c r="A75" s="29" t="s">
        <v>19</v>
      </c>
      <c r="B75" s="69" t="s">
        <v>51</v>
      </c>
      <c r="C75" s="31"/>
      <c r="D75" s="25">
        <f>SUM(D76:D94)</f>
        <v>239106544</v>
      </c>
      <c r="E75" s="25">
        <f t="shared" ref="E75:O75" si="49">SUM(E76:E94)</f>
        <v>0</v>
      </c>
      <c r="F75" s="25">
        <f t="shared" si="49"/>
        <v>0</v>
      </c>
      <c r="G75" s="25">
        <f t="shared" si="49"/>
        <v>239106544</v>
      </c>
      <c r="H75" s="25">
        <f t="shared" si="49"/>
        <v>427349457</v>
      </c>
      <c r="I75" s="25">
        <f t="shared" si="49"/>
        <v>112151300</v>
      </c>
      <c r="J75" s="25">
        <f t="shared" si="49"/>
        <v>0</v>
      </c>
      <c r="K75" s="25">
        <f t="shared" si="49"/>
        <v>315198157</v>
      </c>
      <c r="L75" s="25">
        <f t="shared" si="49"/>
        <v>207936597.61000001</v>
      </c>
      <c r="M75" s="25">
        <f t="shared" si="49"/>
        <v>0</v>
      </c>
      <c r="N75" s="25">
        <f t="shared" si="49"/>
        <v>0</v>
      </c>
      <c r="O75" s="25">
        <f t="shared" si="49"/>
        <v>207936597.61000001</v>
      </c>
      <c r="P75" s="20">
        <f t="shared" si="21"/>
        <v>86.963992758809653</v>
      </c>
      <c r="Q75" s="20"/>
      <c r="R75" s="20"/>
      <c r="S75" s="20">
        <f t="shared" si="46"/>
        <v>86.963992758809653</v>
      </c>
      <c r="T75" s="21">
        <f t="shared" ref="T75:T100" si="50">L75/H75*100</f>
        <v>48.657274322920223</v>
      </c>
      <c r="U75" s="21">
        <f t="shared" ref="U75:U84" si="51">M75/I75*100</f>
        <v>0</v>
      </c>
      <c r="V75" s="21"/>
      <c r="W75" s="21">
        <f t="shared" si="33"/>
        <v>65.970118476930068</v>
      </c>
      <c r="X75" s="26"/>
    </row>
    <row r="76" spans="1:24" s="90" customFormat="1" ht="79.5" hidden="1" customHeight="1" x14ac:dyDescent="0.25">
      <c r="A76" s="106" t="s">
        <v>196</v>
      </c>
      <c r="B76" s="88" t="s">
        <v>399</v>
      </c>
      <c r="C76" s="19" t="s">
        <v>3</v>
      </c>
      <c r="D76" s="97">
        <f t="shared" ref="D76:D82" si="52">SUM(E76:G76)</f>
        <v>13806146</v>
      </c>
      <c r="E76" s="97">
        <v>0</v>
      </c>
      <c r="F76" s="97">
        <v>0</v>
      </c>
      <c r="G76" s="97">
        <v>13806146</v>
      </c>
      <c r="H76" s="20">
        <f t="shared" ref="H76:H87" si="53">SUM(I76:K76)</f>
        <v>26921984</v>
      </c>
      <c r="I76" s="21">
        <v>13115838</v>
      </c>
      <c r="J76" s="21">
        <v>0</v>
      </c>
      <c r="K76" s="21">
        <v>13806146</v>
      </c>
      <c r="L76" s="21">
        <f>SUM(M76:O76)</f>
        <v>13806145.710000001</v>
      </c>
      <c r="M76" s="21">
        <v>0</v>
      </c>
      <c r="N76" s="21">
        <v>0</v>
      </c>
      <c r="O76" s="21">
        <v>13806145.710000001</v>
      </c>
      <c r="P76" s="20">
        <f t="shared" si="21"/>
        <v>99.999997899486232</v>
      </c>
      <c r="Q76" s="20"/>
      <c r="R76" s="20"/>
      <c r="S76" s="20"/>
      <c r="T76" s="21">
        <f t="shared" si="50"/>
        <v>51.282051538252162</v>
      </c>
      <c r="U76" s="21"/>
      <c r="V76" s="21"/>
      <c r="W76" s="21">
        <f t="shared" si="33"/>
        <v>99.999997899486232</v>
      </c>
      <c r="X76" s="71"/>
    </row>
    <row r="77" spans="1:24" s="90" customFormat="1" ht="64.5" hidden="1" customHeight="1" x14ac:dyDescent="0.25">
      <c r="A77" s="106" t="s">
        <v>189</v>
      </c>
      <c r="B77" s="88" t="s">
        <v>486</v>
      </c>
      <c r="C77" s="19" t="s">
        <v>3</v>
      </c>
      <c r="D77" s="97">
        <f t="shared" si="52"/>
        <v>0</v>
      </c>
      <c r="E77" s="97">
        <v>0</v>
      </c>
      <c r="F77" s="97">
        <v>0</v>
      </c>
      <c r="G77" s="97">
        <v>0</v>
      </c>
      <c r="H77" s="20">
        <f t="shared" si="53"/>
        <v>4890038</v>
      </c>
      <c r="I77" s="21">
        <v>0</v>
      </c>
      <c r="J77" s="21">
        <v>0</v>
      </c>
      <c r="K77" s="21">
        <v>4890038</v>
      </c>
      <c r="L77" s="21">
        <f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50"/>
        <v>0</v>
      </c>
      <c r="U77" s="21"/>
      <c r="V77" s="21"/>
      <c r="W77" s="21">
        <f t="shared" si="33"/>
        <v>0</v>
      </c>
      <c r="X77" s="71"/>
    </row>
    <row r="78" spans="1:24" s="90" customFormat="1" ht="59.25" hidden="1" customHeight="1" x14ac:dyDescent="0.25">
      <c r="A78" s="106" t="s">
        <v>192</v>
      </c>
      <c r="B78" s="88" t="s">
        <v>475</v>
      </c>
      <c r="C78" s="19" t="s">
        <v>3</v>
      </c>
      <c r="D78" s="97">
        <f t="shared" si="52"/>
        <v>6035954</v>
      </c>
      <c r="E78" s="97">
        <v>0</v>
      </c>
      <c r="F78" s="97">
        <v>0</v>
      </c>
      <c r="G78" s="97">
        <v>6035954</v>
      </c>
      <c r="H78" s="20">
        <f t="shared" si="53"/>
        <v>8578418</v>
      </c>
      <c r="I78" s="21">
        <v>2454677</v>
      </c>
      <c r="J78" s="21">
        <v>0</v>
      </c>
      <c r="K78" s="21">
        <v>6123741</v>
      </c>
      <c r="L78" s="21">
        <f t="shared" ref="L78:L94" si="54">SUM(M78:O78)</f>
        <v>6035935.4800000004</v>
      </c>
      <c r="M78" s="21">
        <v>0</v>
      </c>
      <c r="N78" s="21">
        <v>0</v>
      </c>
      <c r="O78" s="21">
        <v>6035935.4800000004</v>
      </c>
      <c r="P78" s="20">
        <f t="shared" si="21"/>
        <v>99.999693171949303</v>
      </c>
      <c r="Q78" s="20"/>
      <c r="R78" s="20"/>
      <c r="S78" s="20"/>
      <c r="T78" s="21">
        <f t="shared" si="50"/>
        <v>70.361871850963666</v>
      </c>
      <c r="U78" s="21"/>
      <c r="V78" s="21"/>
      <c r="W78" s="21">
        <f t="shared" si="33"/>
        <v>98.566145759593695</v>
      </c>
      <c r="X78" s="71"/>
    </row>
    <row r="79" spans="1:24" s="90" customFormat="1" ht="59.25" hidden="1" customHeight="1" x14ac:dyDescent="0.25">
      <c r="A79" s="106" t="s">
        <v>193</v>
      </c>
      <c r="B79" s="88" t="s">
        <v>476</v>
      </c>
      <c r="C79" s="19" t="s">
        <v>3</v>
      </c>
      <c r="D79" s="97">
        <f t="shared" si="52"/>
        <v>4413092</v>
      </c>
      <c r="E79" s="97">
        <v>0</v>
      </c>
      <c r="F79" s="97">
        <v>0</v>
      </c>
      <c r="G79" s="97">
        <v>4413092</v>
      </c>
      <c r="H79" s="20">
        <f t="shared" si="53"/>
        <v>9789486</v>
      </c>
      <c r="I79" s="21">
        <v>4756978</v>
      </c>
      <c r="J79" s="21">
        <v>0</v>
      </c>
      <c r="K79" s="21">
        <v>5032508</v>
      </c>
      <c r="L79" s="21">
        <f t="shared" si="54"/>
        <v>4413092</v>
      </c>
      <c r="M79" s="21">
        <v>0</v>
      </c>
      <c r="N79" s="21">
        <v>0</v>
      </c>
      <c r="O79" s="21">
        <v>4413092</v>
      </c>
      <c r="P79" s="20">
        <f t="shared" si="21"/>
        <v>100</v>
      </c>
      <c r="Q79" s="20"/>
      <c r="R79" s="20"/>
      <c r="S79" s="20"/>
      <c r="T79" s="21">
        <f t="shared" si="50"/>
        <v>45.079915329568884</v>
      </c>
      <c r="U79" s="21"/>
      <c r="V79" s="21"/>
      <c r="W79" s="21">
        <f t="shared" si="33"/>
        <v>87.691703619745866</v>
      </c>
      <c r="X79" s="71"/>
    </row>
    <row r="80" spans="1:24" s="90" customFormat="1" ht="59.25" hidden="1" customHeight="1" x14ac:dyDescent="0.25">
      <c r="A80" s="106" t="s">
        <v>194</v>
      </c>
      <c r="B80" s="88" t="s">
        <v>477</v>
      </c>
      <c r="C80" s="19" t="s">
        <v>3</v>
      </c>
      <c r="D80" s="97">
        <f t="shared" si="52"/>
        <v>9033377</v>
      </c>
      <c r="E80" s="97">
        <v>0</v>
      </c>
      <c r="F80" s="97">
        <v>0</v>
      </c>
      <c r="G80" s="97">
        <v>9033377</v>
      </c>
      <c r="H80" s="20">
        <f t="shared" si="53"/>
        <v>17660478</v>
      </c>
      <c r="I80" s="21">
        <v>8581707</v>
      </c>
      <c r="J80" s="21">
        <v>0</v>
      </c>
      <c r="K80" s="21">
        <v>9078771</v>
      </c>
      <c r="L80" s="21">
        <f t="shared" si="54"/>
        <v>9033376.1500000004</v>
      </c>
      <c r="M80" s="21">
        <v>0</v>
      </c>
      <c r="N80" s="21">
        <v>0</v>
      </c>
      <c r="O80" s="21">
        <v>9033376.1500000004</v>
      </c>
      <c r="P80" s="20">
        <f t="shared" si="21"/>
        <v>99.999990590451389</v>
      </c>
      <c r="Q80" s="20"/>
      <c r="R80" s="20"/>
      <c r="S80" s="20"/>
      <c r="T80" s="21">
        <f t="shared" si="50"/>
        <v>51.150235854318325</v>
      </c>
      <c r="U80" s="21"/>
      <c r="V80" s="21"/>
      <c r="W80" s="21">
        <f t="shared" si="33"/>
        <v>99.499989040366813</v>
      </c>
      <c r="X80" s="71"/>
    </row>
    <row r="81" spans="1:24" s="90" customFormat="1" ht="47.25" hidden="1" customHeight="1" x14ac:dyDescent="0.25">
      <c r="A81" s="106" t="s">
        <v>218</v>
      </c>
      <c r="B81" s="88" t="s">
        <v>400</v>
      </c>
      <c r="C81" s="19" t="s">
        <v>184</v>
      </c>
      <c r="D81" s="97">
        <f t="shared" si="52"/>
        <v>6600550</v>
      </c>
      <c r="E81" s="97">
        <v>0</v>
      </c>
      <c r="F81" s="97">
        <v>0</v>
      </c>
      <c r="G81" s="97">
        <v>6600550</v>
      </c>
      <c r="H81" s="20">
        <f t="shared" si="53"/>
        <v>6600550</v>
      </c>
      <c r="I81" s="21">
        <v>0</v>
      </c>
      <c r="J81" s="21">
        <v>0</v>
      </c>
      <c r="K81" s="21">
        <v>6600550</v>
      </c>
      <c r="L81" s="21">
        <f t="shared" si="54"/>
        <v>6600550</v>
      </c>
      <c r="M81" s="21">
        <v>0</v>
      </c>
      <c r="N81" s="21">
        <v>0</v>
      </c>
      <c r="O81" s="21">
        <v>6600550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50"/>
        <v>100</v>
      </c>
      <c r="U81" s="21"/>
      <c r="V81" s="21"/>
      <c r="W81" s="21">
        <f t="shared" si="33"/>
        <v>100</v>
      </c>
      <c r="X81" s="71"/>
    </row>
    <row r="82" spans="1:24" s="90" customFormat="1" ht="47.25" hidden="1" customHeight="1" x14ac:dyDescent="0.25">
      <c r="A82" s="106" t="s">
        <v>244</v>
      </c>
      <c r="B82" s="88" t="s">
        <v>401</v>
      </c>
      <c r="C82" s="19" t="s">
        <v>184</v>
      </c>
      <c r="D82" s="97">
        <f t="shared" si="52"/>
        <v>6000550</v>
      </c>
      <c r="E82" s="97">
        <v>0</v>
      </c>
      <c r="F82" s="97">
        <v>0</v>
      </c>
      <c r="G82" s="97">
        <v>6000550</v>
      </c>
      <c r="H82" s="20">
        <f t="shared" si="53"/>
        <v>6000550</v>
      </c>
      <c r="I82" s="21">
        <v>0</v>
      </c>
      <c r="J82" s="21">
        <v>0</v>
      </c>
      <c r="K82" s="21">
        <v>6000550</v>
      </c>
      <c r="L82" s="21">
        <f t="shared" si="54"/>
        <v>6000550</v>
      </c>
      <c r="M82" s="21">
        <v>0</v>
      </c>
      <c r="N82" s="21">
        <v>0</v>
      </c>
      <c r="O82" s="21">
        <v>6000550</v>
      </c>
      <c r="P82" s="20">
        <f>L82/D82*100</f>
        <v>100</v>
      </c>
      <c r="Q82" s="20"/>
      <c r="R82" s="20"/>
      <c r="S82" s="20">
        <f>O82/G82*100</f>
        <v>100</v>
      </c>
      <c r="T82" s="21">
        <f t="shared" si="50"/>
        <v>100</v>
      </c>
      <c r="U82" s="21"/>
      <c r="V82" s="21"/>
      <c r="W82" s="21">
        <f t="shared" si="33"/>
        <v>100</v>
      </c>
      <c r="X82" s="71"/>
    </row>
    <row r="83" spans="1:24" s="90" customFormat="1" ht="60.75" hidden="1" customHeight="1" x14ac:dyDescent="0.25">
      <c r="A83" s="106" t="s">
        <v>407</v>
      </c>
      <c r="B83" s="88" t="s">
        <v>402</v>
      </c>
      <c r="C83" s="19" t="s">
        <v>184</v>
      </c>
      <c r="D83" s="97">
        <f t="shared" ref="D83:D100" si="55">SUM(E83:G83)</f>
        <v>9793</v>
      </c>
      <c r="E83" s="97">
        <v>0</v>
      </c>
      <c r="F83" s="97">
        <v>0</v>
      </c>
      <c r="G83" s="97">
        <v>9793</v>
      </c>
      <c r="H83" s="20">
        <f t="shared" si="53"/>
        <v>9793</v>
      </c>
      <c r="I83" s="21">
        <v>0</v>
      </c>
      <c r="J83" s="21">
        <v>0</v>
      </c>
      <c r="K83" s="21">
        <v>9793</v>
      </c>
      <c r="L83" s="21">
        <f t="shared" si="54"/>
        <v>9792.49</v>
      </c>
      <c r="M83" s="21">
        <v>0</v>
      </c>
      <c r="N83" s="21">
        <v>0</v>
      </c>
      <c r="O83" s="21">
        <v>9792.49</v>
      </c>
      <c r="P83" s="20">
        <f>L83/D83*100</f>
        <v>99.994792198509145</v>
      </c>
      <c r="Q83" s="20"/>
      <c r="R83" s="20"/>
      <c r="S83" s="20">
        <f>O83/G83*100</f>
        <v>99.994792198509145</v>
      </c>
      <c r="T83" s="21">
        <f t="shared" si="50"/>
        <v>99.994792198509145</v>
      </c>
      <c r="U83" s="21"/>
      <c r="V83" s="21"/>
      <c r="W83" s="21">
        <f t="shared" si="33"/>
        <v>99.994792198509145</v>
      </c>
      <c r="X83" s="89"/>
    </row>
    <row r="84" spans="1:24" s="90" customFormat="1" ht="60.75" hidden="1" customHeight="1" x14ac:dyDescent="0.25">
      <c r="A84" s="106" t="s">
        <v>408</v>
      </c>
      <c r="B84" s="88" t="s">
        <v>403</v>
      </c>
      <c r="C84" s="19" t="s">
        <v>184</v>
      </c>
      <c r="D84" s="97">
        <f t="shared" si="55"/>
        <v>1645784</v>
      </c>
      <c r="E84" s="97">
        <v>0</v>
      </c>
      <c r="F84" s="97">
        <v>0</v>
      </c>
      <c r="G84" s="97">
        <v>1645784</v>
      </c>
      <c r="H84" s="20">
        <f t="shared" si="53"/>
        <v>91192847</v>
      </c>
      <c r="I84" s="21">
        <v>83242100</v>
      </c>
      <c r="J84" s="21">
        <v>0</v>
      </c>
      <c r="K84" s="21">
        <v>7950747</v>
      </c>
      <c r="L84" s="21">
        <f t="shared" si="54"/>
        <v>1644134</v>
      </c>
      <c r="M84" s="21">
        <v>0</v>
      </c>
      <c r="N84" s="21">
        <v>0</v>
      </c>
      <c r="O84" s="21">
        <v>1644134</v>
      </c>
      <c r="P84" s="20">
        <f>L84/D84*100</f>
        <v>99.899743830296075</v>
      </c>
      <c r="Q84" s="20"/>
      <c r="R84" s="20"/>
      <c r="S84" s="20">
        <f>O84/G84*100</f>
        <v>99.899743830296075</v>
      </c>
      <c r="T84" s="21">
        <f t="shared" si="50"/>
        <v>1.8029199154183662</v>
      </c>
      <c r="U84" s="21">
        <f t="shared" si="51"/>
        <v>0</v>
      </c>
      <c r="V84" s="21"/>
      <c r="W84" s="21">
        <f t="shared" si="33"/>
        <v>20.678987773098552</v>
      </c>
      <c r="X84" s="89"/>
    </row>
    <row r="85" spans="1:24" s="90" customFormat="1" ht="43.5" hidden="1" customHeight="1" x14ac:dyDescent="0.25">
      <c r="A85" s="106" t="s">
        <v>409</v>
      </c>
      <c r="B85" s="88" t="s">
        <v>404</v>
      </c>
      <c r="C85" s="19" t="s">
        <v>184</v>
      </c>
      <c r="D85" s="97">
        <f t="shared" si="55"/>
        <v>0</v>
      </c>
      <c r="E85" s="97">
        <v>0</v>
      </c>
      <c r="F85" s="97">
        <v>0</v>
      </c>
      <c r="G85" s="97">
        <v>0</v>
      </c>
      <c r="H85" s="20">
        <f t="shared" si="53"/>
        <v>2431309</v>
      </c>
      <c r="I85" s="21">
        <v>0</v>
      </c>
      <c r="J85" s="21">
        <v>0</v>
      </c>
      <c r="K85" s="21">
        <v>2431309</v>
      </c>
      <c r="L85" s="21">
        <f t="shared" si="54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50"/>
        <v>0</v>
      </c>
      <c r="U85" s="21"/>
      <c r="V85" s="21"/>
      <c r="W85" s="21">
        <f t="shared" si="33"/>
        <v>0</v>
      </c>
      <c r="X85" s="71"/>
    </row>
    <row r="86" spans="1:24" s="90" customFormat="1" ht="42" hidden="1" customHeight="1" x14ac:dyDescent="0.25">
      <c r="A86" s="106" t="s">
        <v>410</v>
      </c>
      <c r="B86" s="88" t="s">
        <v>405</v>
      </c>
      <c r="C86" s="19" t="s">
        <v>184</v>
      </c>
      <c r="D86" s="97">
        <f t="shared" si="55"/>
        <v>0</v>
      </c>
      <c r="E86" s="97">
        <v>0</v>
      </c>
      <c r="F86" s="97">
        <v>0</v>
      </c>
      <c r="G86" s="97">
        <v>0</v>
      </c>
      <c r="H86" s="20">
        <f t="shared" si="53"/>
        <v>2412812</v>
      </c>
      <c r="I86" s="21">
        <v>0</v>
      </c>
      <c r="J86" s="21">
        <v>0</v>
      </c>
      <c r="K86" s="21">
        <v>2412812</v>
      </c>
      <c r="L86" s="21">
        <f t="shared" si="54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50"/>
        <v>0</v>
      </c>
      <c r="U86" s="21"/>
      <c r="V86" s="21"/>
      <c r="W86" s="21">
        <f t="shared" si="33"/>
        <v>0</v>
      </c>
      <c r="X86" s="71"/>
    </row>
    <row r="87" spans="1:24" s="90" customFormat="1" ht="43.5" hidden="1" customHeight="1" x14ac:dyDescent="0.25">
      <c r="A87" s="106" t="s">
        <v>411</v>
      </c>
      <c r="B87" s="88" t="s">
        <v>406</v>
      </c>
      <c r="C87" s="19" t="s">
        <v>184</v>
      </c>
      <c r="D87" s="97">
        <f t="shared" si="55"/>
        <v>24776940</v>
      </c>
      <c r="E87" s="97">
        <v>0</v>
      </c>
      <c r="F87" s="97">
        <v>0</v>
      </c>
      <c r="G87" s="97">
        <v>24776940</v>
      </c>
      <c r="H87" s="20">
        <f t="shared" si="53"/>
        <v>24776940</v>
      </c>
      <c r="I87" s="21">
        <v>0</v>
      </c>
      <c r="J87" s="21">
        <v>0</v>
      </c>
      <c r="K87" s="21">
        <v>24776940</v>
      </c>
      <c r="L87" s="21">
        <f t="shared" si="54"/>
        <v>0</v>
      </c>
      <c r="M87" s="21">
        <v>0</v>
      </c>
      <c r="N87" s="21">
        <v>0</v>
      </c>
      <c r="O87" s="21">
        <v>0</v>
      </c>
      <c r="P87" s="20">
        <f t="shared" ref="P87" si="56">L87/D87*100</f>
        <v>0</v>
      </c>
      <c r="Q87" s="20"/>
      <c r="R87" s="20"/>
      <c r="S87" s="20">
        <f t="shared" ref="S87:S90" si="57">O87/G87*100</f>
        <v>0</v>
      </c>
      <c r="T87" s="21">
        <f t="shared" si="50"/>
        <v>0</v>
      </c>
      <c r="U87" s="21"/>
      <c r="V87" s="21"/>
      <c r="W87" s="21">
        <f t="shared" si="33"/>
        <v>0</v>
      </c>
      <c r="X87" s="71"/>
    </row>
    <row r="88" spans="1:24" s="1" customFormat="1" ht="57" hidden="1" customHeight="1" x14ac:dyDescent="0.3">
      <c r="A88" s="106" t="s">
        <v>506</v>
      </c>
      <c r="B88" s="88" t="s">
        <v>271</v>
      </c>
      <c r="C88" s="19" t="s">
        <v>3</v>
      </c>
      <c r="D88" s="97">
        <f t="shared" si="55"/>
        <v>0</v>
      </c>
      <c r="E88" s="97">
        <v>0</v>
      </c>
      <c r="F88" s="97">
        <v>0</v>
      </c>
      <c r="G88" s="97">
        <v>0</v>
      </c>
      <c r="H88" s="20">
        <f>SUM(I88:K88)</f>
        <v>0</v>
      </c>
      <c r="I88" s="20">
        <v>0</v>
      </c>
      <c r="J88" s="20">
        <v>0</v>
      </c>
      <c r="K88" s="20">
        <v>0</v>
      </c>
      <c r="L88" s="21">
        <f t="shared" si="54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 t="e">
        <f t="shared" si="50"/>
        <v>#DIV/0!</v>
      </c>
      <c r="U88" s="21"/>
      <c r="V88" s="21"/>
      <c r="W88" s="21" t="e">
        <f t="shared" si="33"/>
        <v>#DIV/0!</v>
      </c>
      <c r="X88" s="71"/>
    </row>
    <row r="89" spans="1:24" s="1" customFormat="1" ht="60.75" hidden="1" customHeight="1" x14ac:dyDescent="0.3">
      <c r="A89" s="106" t="s">
        <v>507</v>
      </c>
      <c r="B89" s="88" t="s">
        <v>486</v>
      </c>
      <c r="C89" s="19" t="s">
        <v>3</v>
      </c>
      <c r="D89" s="97">
        <f t="shared" si="55"/>
        <v>0</v>
      </c>
      <c r="E89" s="97">
        <v>0</v>
      </c>
      <c r="F89" s="97">
        <v>0</v>
      </c>
      <c r="G89" s="97">
        <v>0</v>
      </c>
      <c r="H89" s="20">
        <f t="shared" ref="H89:H94" si="58">SUM(I89:K89)</f>
        <v>0</v>
      </c>
      <c r="I89" s="20">
        <v>0</v>
      </c>
      <c r="J89" s="20">
        <v>0</v>
      </c>
      <c r="K89" s="20">
        <v>0</v>
      </c>
      <c r="L89" s="21">
        <f t="shared" si="54"/>
        <v>0</v>
      </c>
      <c r="M89" s="21">
        <v>0</v>
      </c>
      <c r="N89" s="21">
        <v>0</v>
      </c>
      <c r="O89" s="21">
        <v>0</v>
      </c>
      <c r="P89" s="20"/>
      <c r="Q89" s="20"/>
      <c r="R89" s="20"/>
      <c r="S89" s="20"/>
      <c r="T89" s="21" t="e">
        <f t="shared" si="50"/>
        <v>#DIV/0!</v>
      </c>
      <c r="U89" s="21"/>
      <c r="V89" s="21"/>
      <c r="W89" s="21" t="e">
        <f t="shared" ref="W89:W100" si="59">O89/K89*100</f>
        <v>#DIV/0!</v>
      </c>
      <c r="X89" s="71"/>
    </row>
    <row r="90" spans="1:24" s="1" customFormat="1" ht="24" hidden="1" customHeight="1" x14ac:dyDescent="0.3">
      <c r="A90" s="106" t="s">
        <v>508</v>
      </c>
      <c r="B90" s="88" t="s">
        <v>272</v>
      </c>
      <c r="C90" s="19" t="s">
        <v>3</v>
      </c>
      <c r="D90" s="97">
        <f t="shared" si="55"/>
        <v>311800</v>
      </c>
      <c r="E90" s="97">
        <v>0</v>
      </c>
      <c r="F90" s="97">
        <v>0</v>
      </c>
      <c r="G90" s="97">
        <v>311800</v>
      </c>
      <c r="H90" s="20">
        <f t="shared" si="58"/>
        <v>467700</v>
      </c>
      <c r="I90" s="20">
        <v>0</v>
      </c>
      <c r="J90" s="20">
        <v>0</v>
      </c>
      <c r="K90" s="20">
        <v>467700</v>
      </c>
      <c r="L90" s="21">
        <f t="shared" si="54"/>
        <v>267050.84999999998</v>
      </c>
      <c r="M90" s="21">
        <v>0</v>
      </c>
      <c r="N90" s="21">
        <v>0</v>
      </c>
      <c r="O90" s="21">
        <v>267050.84999999998</v>
      </c>
      <c r="P90" s="20">
        <f>L90/D90*100</f>
        <v>85.648123797305956</v>
      </c>
      <c r="Q90" s="20"/>
      <c r="R90" s="20"/>
      <c r="S90" s="20">
        <f t="shared" si="57"/>
        <v>85.648123797305956</v>
      </c>
      <c r="T90" s="21">
        <f t="shared" si="50"/>
        <v>57.098749198203969</v>
      </c>
      <c r="U90" s="21"/>
      <c r="V90" s="21"/>
      <c r="W90" s="21">
        <f t="shared" si="59"/>
        <v>57.098749198203969</v>
      </c>
      <c r="X90" s="71"/>
    </row>
    <row r="91" spans="1:24" s="1" customFormat="1" ht="42" hidden="1" customHeight="1" x14ac:dyDescent="0.3">
      <c r="A91" s="106" t="s">
        <v>412</v>
      </c>
      <c r="B91" s="88" t="s">
        <v>273</v>
      </c>
      <c r="C91" s="19" t="s">
        <v>3</v>
      </c>
      <c r="D91" s="97">
        <f t="shared" si="55"/>
        <v>6960000</v>
      </c>
      <c r="E91" s="97">
        <v>0</v>
      </c>
      <c r="F91" s="97">
        <v>0</v>
      </c>
      <c r="G91" s="97">
        <v>6960000</v>
      </c>
      <c r="H91" s="20">
        <f t="shared" si="58"/>
        <v>10436000</v>
      </c>
      <c r="I91" s="20">
        <v>0</v>
      </c>
      <c r="J91" s="20">
        <v>0</v>
      </c>
      <c r="K91" s="20">
        <v>10436000</v>
      </c>
      <c r="L91" s="21">
        <f t="shared" si="54"/>
        <v>6765204.7999999998</v>
      </c>
      <c r="M91" s="21">
        <v>0</v>
      </c>
      <c r="N91" s="21">
        <v>0</v>
      </c>
      <c r="O91" s="21">
        <v>6765204.7999999998</v>
      </c>
      <c r="P91" s="20">
        <f>L91/D91*100</f>
        <v>97.201218390804598</v>
      </c>
      <c r="Q91" s="20"/>
      <c r="R91" s="20"/>
      <c r="S91" s="20">
        <f>O91/G91*100</f>
        <v>97.201218390804598</v>
      </c>
      <c r="T91" s="21">
        <f t="shared" si="50"/>
        <v>64.825649674204683</v>
      </c>
      <c r="U91" s="21"/>
      <c r="V91" s="21"/>
      <c r="W91" s="21">
        <f t="shared" si="59"/>
        <v>64.825649674204683</v>
      </c>
      <c r="X91" s="71"/>
    </row>
    <row r="92" spans="1:24" s="1" customFormat="1" ht="24" hidden="1" customHeight="1" x14ac:dyDescent="0.3">
      <c r="A92" s="106" t="s">
        <v>413</v>
      </c>
      <c r="B92" s="88" t="s">
        <v>274</v>
      </c>
      <c r="C92" s="19" t="s">
        <v>3</v>
      </c>
      <c r="D92" s="97">
        <f t="shared" si="55"/>
        <v>154914530</v>
      </c>
      <c r="E92" s="97">
        <v>0</v>
      </c>
      <c r="F92" s="97">
        <v>0</v>
      </c>
      <c r="G92" s="97">
        <v>154914530</v>
      </c>
      <c r="H92" s="20">
        <f t="shared" si="58"/>
        <v>210582524</v>
      </c>
      <c r="I92" s="20">
        <v>0</v>
      </c>
      <c r="J92" s="20">
        <v>0</v>
      </c>
      <c r="K92" s="20">
        <v>210582524</v>
      </c>
      <c r="L92" s="21">
        <f t="shared" si="54"/>
        <v>153360766.13</v>
      </c>
      <c r="M92" s="21">
        <v>0</v>
      </c>
      <c r="N92" s="21">
        <v>0</v>
      </c>
      <c r="O92" s="21">
        <v>153360766.13</v>
      </c>
      <c r="P92" s="20">
        <f>L92/D92*100</f>
        <v>98.997018633436127</v>
      </c>
      <c r="Q92" s="20"/>
      <c r="R92" s="20"/>
      <c r="S92" s="20">
        <f>O92/G92*100</f>
        <v>98.997018633436127</v>
      </c>
      <c r="T92" s="21">
        <f t="shared" si="50"/>
        <v>72.826919925226079</v>
      </c>
      <c r="U92" s="21"/>
      <c r="V92" s="21"/>
      <c r="W92" s="21">
        <f t="shared" si="59"/>
        <v>72.826919925226079</v>
      </c>
      <c r="X92" s="71"/>
    </row>
    <row r="93" spans="1:24" s="1" customFormat="1" ht="56.25" hidden="1" x14ac:dyDescent="0.3">
      <c r="A93" s="106" t="s">
        <v>479</v>
      </c>
      <c r="B93" s="88" t="s">
        <v>497</v>
      </c>
      <c r="C93" s="19" t="s">
        <v>3</v>
      </c>
      <c r="D93" s="97">
        <f t="shared" si="55"/>
        <v>198028</v>
      </c>
      <c r="E93" s="97">
        <v>0</v>
      </c>
      <c r="F93" s="97">
        <v>0</v>
      </c>
      <c r="G93" s="97">
        <v>198028</v>
      </c>
      <c r="H93" s="20">
        <f t="shared" si="58"/>
        <v>198028</v>
      </c>
      <c r="I93" s="20">
        <v>0</v>
      </c>
      <c r="J93" s="20">
        <v>0</v>
      </c>
      <c r="K93" s="20">
        <v>198028</v>
      </c>
      <c r="L93" s="21">
        <f t="shared" si="54"/>
        <v>0</v>
      </c>
      <c r="M93" s="21">
        <v>0</v>
      </c>
      <c r="N93" s="21">
        <v>0</v>
      </c>
      <c r="O93" s="21">
        <v>0</v>
      </c>
      <c r="P93" s="20">
        <f t="shared" ref="P93:P94" si="60">L93/D93*100</f>
        <v>0</v>
      </c>
      <c r="Q93" s="20"/>
      <c r="R93" s="20"/>
      <c r="S93" s="20">
        <f t="shared" ref="S93:S98" si="61">O93/G93*100</f>
        <v>0</v>
      </c>
      <c r="T93" s="21">
        <f t="shared" si="50"/>
        <v>0</v>
      </c>
      <c r="U93" s="21"/>
      <c r="V93" s="21"/>
      <c r="W93" s="21">
        <f t="shared" si="59"/>
        <v>0</v>
      </c>
      <c r="X93" s="71"/>
    </row>
    <row r="94" spans="1:24" s="1" customFormat="1" ht="96" hidden="1" customHeight="1" x14ac:dyDescent="0.3">
      <c r="A94" s="106" t="s">
        <v>480</v>
      </c>
      <c r="B94" s="74" t="s">
        <v>478</v>
      </c>
      <c r="C94" s="19" t="s">
        <v>3</v>
      </c>
      <c r="D94" s="97">
        <f t="shared" si="55"/>
        <v>4400000</v>
      </c>
      <c r="E94" s="97">
        <v>0</v>
      </c>
      <c r="F94" s="97">
        <v>0</v>
      </c>
      <c r="G94" s="97">
        <v>4400000</v>
      </c>
      <c r="H94" s="20">
        <f t="shared" si="58"/>
        <v>4400000</v>
      </c>
      <c r="I94" s="20">
        <v>0</v>
      </c>
      <c r="J94" s="20">
        <v>0</v>
      </c>
      <c r="K94" s="20">
        <v>4400000</v>
      </c>
      <c r="L94" s="21">
        <f t="shared" si="54"/>
        <v>0</v>
      </c>
      <c r="M94" s="21">
        <v>0</v>
      </c>
      <c r="N94" s="21">
        <v>0</v>
      </c>
      <c r="O94" s="21">
        <v>0</v>
      </c>
      <c r="P94" s="20">
        <f t="shared" si="60"/>
        <v>0</v>
      </c>
      <c r="Q94" s="20"/>
      <c r="R94" s="20"/>
      <c r="S94" s="20">
        <f t="shared" si="61"/>
        <v>0</v>
      </c>
      <c r="T94" s="21">
        <f t="shared" si="50"/>
        <v>0</v>
      </c>
      <c r="U94" s="21"/>
      <c r="V94" s="21"/>
      <c r="W94" s="21">
        <f t="shared" si="59"/>
        <v>0</v>
      </c>
      <c r="X94" s="71"/>
    </row>
    <row r="95" spans="1:24" s="27" customFormat="1" ht="42" hidden="1" customHeight="1" x14ac:dyDescent="0.3">
      <c r="A95" s="29" t="s">
        <v>275</v>
      </c>
      <c r="B95" s="75" t="s">
        <v>219</v>
      </c>
      <c r="C95" s="31"/>
      <c r="D95" s="30">
        <f>SUM(D96:D100)</f>
        <v>11825357</v>
      </c>
      <c r="E95" s="30">
        <f t="shared" ref="E95:O95" si="62">SUM(E96:E100)</f>
        <v>0</v>
      </c>
      <c r="F95" s="30">
        <f t="shared" si="62"/>
        <v>0</v>
      </c>
      <c r="G95" s="30">
        <f t="shared" si="62"/>
        <v>11825357</v>
      </c>
      <c r="H95" s="30">
        <f t="shared" si="62"/>
        <v>12013546</v>
      </c>
      <c r="I95" s="30">
        <f t="shared" si="62"/>
        <v>0</v>
      </c>
      <c r="J95" s="30">
        <f t="shared" si="62"/>
        <v>0</v>
      </c>
      <c r="K95" s="30">
        <f t="shared" si="62"/>
        <v>12013546</v>
      </c>
      <c r="L95" s="30">
        <f t="shared" si="62"/>
        <v>8841596.9299999997</v>
      </c>
      <c r="M95" s="30">
        <f t="shared" si="62"/>
        <v>0</v>
      </c>
      <c r="N95" s="30">
        <f t="shared" si="62"/>
        <v>0</v>
      </c>
      <c r="O95" s="30">
        <f t="shared" si="62"/>
        <v>8841596.9299999997</v>
      </c>
      <c r="P95" s="20">
        <f>L95/D95*100</f>
        <v>74.768118459341224</v>
      </c>
      <c r="Q95" s="20"/>
      <c r="R95" s="20"/>
      <c r="S95" s="20">
        <f t="shared" si="61"/>
        <v>74.768118459341224</v>
      </c>
      <c r="T95" s="21">
        <f t="shared" si="50"/>
        <v>73.596895787471908</v>
      </c>
      <c r="U95" s="21"/>
      <c r="V95" s="21"/>
      <c r="W95" s="21">
        <f t="shared" si="59"/>
        <v>73.596895787471908</v>
      </c>
      <c r="X95" s="26"/>
    </row>
    <row r="96" spans="1:24" s="1" customFormat="1" ht="56.25" hidden="1" x14ac:dyDescent="0.3">
      <c r="A96" s="106" t="s">
        <v>276</v>
      </c>
      <c r="B96" s="109" t="s">
        <v>414</v>
      </c>
      <c r="C96" s="19" t="s">
        <v>3</v>
      </c>
      <c r="D96" s="97">
        <f t="shared" si="55"/>
        <v>1132108</v>
      </c>
      <c r="E96" s="97">
        <v>0</v>
      </c>
      <c r="F96" s="97">
        <v>0</v>
      </c>
      <c r="G96" s="97">
        <v>1132108</v>
      </c>
      <c r="H96" s="20">
        <f>SUM(I96:K96)</f>
        <v>1132108</v>
      </c>
      <c r="I96" s="20">
        <v>0</v>
      </c>
      <c r="J96" s="20">
        <v>0</v>
      </c>
      <c r="K96" s="20">
        <v>1132108</v>
      </c>
      <c r="L96" s="21">
        <f>SUM(M96:O96)</f>
        <v>0</v>
      </c>
      <c r="M96" s="21">
        <v>0</v>
      </c>
      <c r="N96" s="21">
        <v>0</v>
      </c>
      <c r="O96" s="21">
        <v>0</v>
      </c>
      <c r="P96" s="20">
        <f t="shared" ref="P96:P97" si="63">L96/D96*100</f>
        <v>0</v>
      </c>
      <c r="Q96" s="20"/>
      <c r="R96" s="20"/>
      <c r="S96" s="20">
        <f t="shared" si="61"/>
        <v>0</v>
      </c>
      <c r="T96" s="21">
        <f t="shared" si="50"/>
        <v>0</v>
      </c>
      <c r="U96" s="21"/>
      <c r="V96" s="21"/>
      <c r="W96" s="21">
        <f t="shared" si="59"/>
        <v>0</v>
      </c>
      <c r="X96" s="76"/>
    </row>
    <row r="97" spans="1:24" s="1" customFormat="1" ht="56.25" hidden="1" x14ac:dyDescent="0.3">
      <c r="A97" s="106" t="s">
        <v>417</v>
      </c>
      <c r="B97" s="109" t="s">
        <v>510</v>
      </c>
      <c r="C97" s="19" t="s">
        <v>3</v>
      </c>
      <c r="D97" s="97">
        <f t="shared" si="55"/>
        <v>1851652</v>
      </c>
      <c r="E97" s="97">
        <v>0</v>
      </c>
      <c r="F97" s="97">
        <v>0</v>
      </c>
      <c r="G97" s="97">
        <v>1851652</v>
      </c>
      <c r="H97" s="20">
        <f>SUM(I97:K97)</f>
        <v>1851652</v>
      </c>
      <c r="I97" s="20">
        <v>0</v>
      </c>
      <c r="J97" s="20">
        <v>0</v>
      </c>
      <c r="K97" s="20">
        <v>1851652</v>
      </c>
      <c r="L97" s="21">
        <f t="shared" ref="L97:L100" si="64">SUM(M97:O97)</f>
        <v>0</v>
      </c>
      <c r="M97" s="21">
        <v>0</v>
      </c>
      <c r="N97" s="21">
        <v>0</v>
      </c>
      <c r="O97" s="21">
        <v>0</v>
      </c>
      <c r="P97" s="20">
        <f t="shared" si="63"/>
        <v>0</v>
      </c>
      <c r="Q97" s="20"/>
      <c r="R97" s="20"/>
      <c r="S97" s="20">
        <f t="shared" si="61"/>
        <v>0</v>
      </c>
      <c r="T97" s="21">
        <f t="shared" si="50"/>
        <v>0</v>
      </c>
      <c r="U97" s="21"/>
      <c r="V97" s="21"/>
      <c r="W97" s="21">
        <f t="shared" si="59"/>
        <v>0</v>
      </c>
      <c r="X97" s="76"/>
    </row>
    <row r="98" spans="1:24" s="1" customFormat="1" ht="56.25" hidden="1" x14ac:dyDescent="0.3">
      <c r="A98" s="106" t="s">
        <v>418</v>
      </c>
      <c r="B98" s="109" t="s">
        <v>415</v>
      </c>
      <c r="C98" s="19" t="s">
        <v>3</v>
      </c>
      <c r="D98" s="97">
        <f t="shared" si="55"/>
        <v>794790</v>
      </c>
      <c r="E98" s="97">
        <v>0</v>
      </c>
      <c r="F98" s="97">
        <v>0</v>
      </c>
      <c r="G98" s="97">
        <v>794790</v>
      </c>
      <c r="H98" s="20">
        <f t="shared" ref="H98:H100" si="65">SUM(I98:K98)</f>
        <v>794790</v>
      </c>
      <c r="I98" s="20">
        <v>0</v>
      </c>
      <c r="J98" s="20">
        <v>0</v>
      </c>
      <c r="K98" s="20">
        <v>794790</v>
      </c>
      <c r="L98" s="21">
        <f t="shared" si="64"/>
        <v>794789.95</v>
      </c>
      <c r="M98" s="21">
        <v>0</v>
      </c>
      <c r="N98" s="21">
        <v>0</v>
      </c>
      <c r="O98" s="21">
        <v>794789.95</v>
      </c>
      <c r="P98" s="20">
        <f>L98/D98*100</f>
        <v>99.999993709030051</v>
      </c>
      <c r="Q98" s="20"/>
      <c r="R98" s="20"/>
      <c r="S98" s="20">
        <f t="shared" si="61"/>
        <v>99.999993709030051</v>
      </c>
      <c r="T98" s="21">
        <f t="shared" si="50"/>
        <v>99.999993709030051</v>
      </c>
      <c r="U98" s="21"/>
      <c r="V98" s="21"/>
      <c r="W98" s="21">
        <f t="shared" si="59"/>
        <v>99.999993709030051</v>
      </c>
      <c r="X98" s="76"/>
    </row>
    <row r="99" spans="1:24" s="1" customFormat="1" ht="56.25" hidden="1" x14ac:dyDescent="0.3">
      <c r="A99" s="106" t="s">
        <v>419</v>
      </c>
      <c r="B99" s="109" t="s">
        <v>416</v>
      </c>
      <c r="C99" s="19" t="s">
        <v>3</v>
      </c>
      <c r="D99" s="97">
        <f t="shared" si="55"/>
        <v>8046807</v>
      </c>
      <c r="E99" s="97">
        <v>0</v>
      </c>
      <c r="F99" s="97">
        <v>0</v>
      </c>
      <c r="G99" s="97">
        <v>8046807</v>
      </c>
      <c r="H99" s="20">
        <f t="shared" si="65"/>
        <v>8087248</v>
      </c>
      <c r="I99" s="20">
        <v>0</v>
      </c>
      <c r="J99" s="20">
        <v>0</v>
      </c>
      <c r="K99" s="20">
        <v>8087248</v>
      </c>
      <c r="L99" s="21">
        <f t="shared" si="64"/>
        <v>8046806.9800000004</v>
      </c>
      <c r="M99" s="21">
        <v>0</v>
      </c>
      <c r="N99" s="21">
        <v>0</v>
      </c>
      <c r="O99" s="21">
        <v>8046806.9800000004</v>
      </c>
      <c r="P99" s="20">
        <f t="shared" ref="P99" si="66">L99/D99*100</f>
        <v>99.999999751454212</v>
      </c>
      <c r="Q99" s="20"/>
      <c r="R99" s="20"/>
      <c r="S99" s="20"/>
      <c r="T99" s="21">
        <f t="shared" si="50"/>
        <v>99.499940894603455</v>
      </c>
      <c r="U99" s="21"/>
      <c r="V99" s="21"/>
      <c r="W99" s="21">
        <f t="shared" si="59"/>
        <v>99.499940894603455</v>
      </c>
      <c r="X99" s="76"/>
    </row>
    <row r="100" spans="1:24" s="1" customFormat="1" ht="75" hidden="1" x14ac:dyDescent="0.3">
      <c r="A100" s="106" t="s">
        <v>512</v>
      </c>
      <c r="B100" s="109" t="s">
        <v>511</v>
      </c>
      <c r="C100" s="19" t="s">
        <v>3</v>
      </c>
      <c r="D100" s="97">
        <f t="shared" si="55"/>
        <v>0</v>
      </c>
      <c r="E100" s="97">
        <v>0</v>
      </c>
      <c r="F100" s="97">
        <v>0</v>
      </c>
      <c r="G100" s="97">
        <v>0</v>
      </c>
      <c r="H100" s="20">
        <f t="shared" si="65"/>
        <v>147748</v>
      </c>
      <c r="I100" s="20">
        <v>0</v>
      </c>
      <c r="J100" s="20">
        <v>0</v>
      </c>
      <c r="K100" s="20">
        <v>147748</v>
      </c>
      <c r="L100" s="21">
        <f t="shared" si="64"/>
        <v>0</v>
      </c>
      <c r="M100" s="21">
        <v>0</v>
      </c>
      <c r="N100" s="21">
        <v>0</v>
      </c>
      <c r="O100" s="21">
        <v>0</v>
      </c>
      <c r="P100" s="20"/>
      <c r="Q100" s="20"/>
      <c r="R100" s="20"/>
      <c r="S100" s="20"/>
      <c r="T100" s="21">
        <f t="shared" si="50"/>
        <v>0</v>
      </c>
      <c r="U100" s="21"/>
      <c r="V100" s="21"/>
      <c r="W100" s="21">
        <f t="shared" si="59"/>
        <v>0</v>
      </c>
      <c r="X100" s="76"/>
    </row>
    <row r="101" spans="1:24" s="27" customFormat="1" ht="24.75" hidden="1" customHeight="1" x14ac:dyDescent="0.3">
      <c r="A101" s="125" t="s">
        <v>11</v>
      </c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26"/>
    </row>
    <row r="102" spans="1:24" s="27" customFormat="1" ht="45.75" hidden="1" customHeight="1" x14ac:dyDescent="0.3">
      <c r="A102" s="29" t="s">
        <v>69</v>
      </c>
      <c r="B102" s="123" t="s">
        <v>277</v>
      </c>
      <c r="C102" s="124"/>
      <c r="D102" s="30">
        <f t="shared" ref="D102:G102" si="67">SUM(D103:D106)</f>
        <v>45212285</v>
      </c>
      <c r="E102" s="30">
        <f t="shared" si="67"/>
        <v>0</v>
      </c>
      <c r="F102" s="30">
        <f t="shared" si="67"/>
        <v>0</v>
      </c>
      <c r="G102" s="30">
        <f t="shared" si="67"/>
        <v>45212285</v>
      </c>
      <c r="H102" s="30">
        <f>SUM(H103:H106)</f>
        <v>55822120</v>
      </c>
      <c r="I102" s="30">
        <f t="shared" ref="I102:O102" si="68">SUM(I103:I106)</f>
        <v>0</v>
      </c>
      <c r="J102" s="30">
        <f t="shared" si="68"/>
        <v>0</v>
      </c>
      <c r="K102" s="30">
        <f t="shared" si="68"/>
        <v>55822120</v>
      </c>
      <c r="L102" s="30">
        <f t="shared" si="68"/>
        <v>38411040.239999995</v>
      </c>
      <c r="M102" s="30">
        <f t="shared" si="68"/>
        <v>0</v>
      </c>
      <c r="N102" s="30">
        <f t="shared" si="68"/>
        <v>0</v>
      </c>
      <c r="O102" s="30">
        <f t="shared" si="68"/>
        <v>38411040.239999995</v>
      </c>
      <c r="P102" s="20">
        <f>L102/D102*100</f>
        <v>84.957086862563997</v>
      </c>
      <c r="Q102" s="20"/>
      <c r="R102" s="20"/>
      <c r="S102" s="20">
        <f>O102/G102*100</f>
        <v>84.957086862563997</v>
      </c>
      <c r="T102" s="21">
        <f>L102/H102*100</f>
        <v>68.809712422244075</v>
      </c>
      <c r="U102" s="21"/>
      <c r="V102" s="21"/>
      <c r="W102" s="21">
        <f>O102/K102*100</f>
        <v>68.809712422244075</v>
      </c>
      <c r="X102" s="26"/>
    </row>
    <row r="103" spans="1:24" s="27" customFormat="1" ht="28.5" hidden="1" customHeight="1" x14ac:dyDescent="0.3">
      <c r="A103" s="117" t="s">
        <v>70</v>
      </c>
      <c r="B103" s="133" t="s">
        <v>278</v>
      </c>
      <c r="C103" s="77" t="s">
        <v>184</v>
      </c>
      <c r="D103" s="62">
        <f>SUM(E103:G103)</f>
        <v>430000</v>
      </c>
      <c r="E103" s="62">
        <v>0</v>
      </c>
      <c r="F103" s="62">
        <v>0</v>
      </c>
      <c r="G103" s="62">
        <v>430000</v>
      </c>
      <c r="H103" s="20">
        <f>SUM(I103:K103)</f>
        <v>430000</v>
      </c>
      <c r="I103" s="20">
        <v>0</v>
      </c>
      <c r="J103" s="20">
        <v>0</v>
      </c>
      <c r="K103" s="20">
        <v>430000</v>
      </c>
      <c r="L103" s="20">
        <f>M103+O103</f>
        <v>9000</v>
      </c>
      <c r="M103" s="20">
        <v>0</v>
      </c>
      <c r="N103" s="20">
        <v>0</v>
      </c>
      <c r="O103" s="20">
        <v>9000</v>
      </c>
      <c r="P103" s="20">
        <f>L103/D103*100</f>
        <v>2.0930232558139537</v>
      </c>
      <c r="Q103" s="20"/>
      <c r="R103" s="20"/>
      <c r="S103" s="20">
        <f>O103/G103*100</f>
        <v>2.0930232558139537</v>
      </c>
      <c r="T103" s="21">
        <f>L103/H103*100</f>
        <v>2.0930232558139537</v>
      </c>
      <c r="U103" s="21"/>
      <c r="V103" s="21"/>
      <c r="W103" s="21">
        <f>O103/K103*100</f>
        <v>2.0930232558139537</v>
      </c>
      <c r="X103" s="26"/>
    </row>
    <row r="104" spans="1:24" s="27" customFormat="1" ht="34.5" hidden="1" customHeight="1" x14ac:dyDescent="0.3">
      <c r="A104" s="176"/>
      <c r="B104" s="134"/>
      <c r="C104" s="77" t="s">
        <v>183</v>
      </c>
      <c r="D104" s="62">
        <f t="shared" ref="D104:D106" si="69">SUM(E104:G104)</f>
        <v>2025788</v>
      </c>
      <c r="E104" s="62">
        <v>0</v>
      </c>
      <c r="F104" s="62">
        <v>0</v>
      </c>
      <c r="G104" s="62">
        <v>2025788</v>
      </c>
      <c r="H104" s="20">
        <f>SUM(I104:K104)</f>
        <v>2827953</v>
      </c>
      <c r="I104" s="20">
        <v>0</v>
      </c>
      <c r="J104" s="20">
        <v>0</v>
      </c>
      <c r="K104" s="20">
        <v>2827953</v>
      </c>
      <c r="L104" s="20">
        <f>M104+O104</f>
        <v>1439644.55</v>
      </c>
      <c r="M104" s="20">
        <v>0</v>
      </c>
      <c r="N104" s="20">
        <v>0</v>
      </c>
      <c r="O104" s="20">
        <v>1439644.55</v>
      </c>
      <c r="P104" s="20">
        <f>L104/D104*100</f>
        <v>71.065903737212395</v>
      </c>
      <c r="Q104" s="20"/>
      <c r="R104" s="20"/>
      <c r="S104" s="20">
        <f>O104/G104*100</f>
        <v>71.065903737212395</v>
      </c>
      <c r="T104" s="21">
        <f>L104/H104*100</f>
        <v>50.907654759467356</v>
      </c>
      <c r="U104" s="21"/>
      <c r="V104" s="21"/>
      <c r="W104" s="21">
        <f>O104/K104*100</f>
        <v>50.907654759467356</v>
      </c>
      <c r="X104" s="78"/>
    </row>
    <row r="105" spans="1:24" s="27" customFormat="1" ht="56.25" hidden="1" customHeight="1" x14ac:dyDescent="0.3">
      <c r="A105" s="106" t="s">
        <v>71</v>
      </c>
      <c r="B105" s="109" t="s">
        <v>279</v>
      </c>
      <c r="C105" s="77" t="s">
        <v>183</v>
      </c>
      <c r="D105" s="62">
        <f t="shared" si="69"/>
        <v>37806436</v>
      </c>
      <c r="E105" s="62">
        <v>0</v>
      </c>
      <c r="F105" s="62">
        <v>0</v>
      </c>
      <c r="G105" s="62">
        <v>37806436</v>
      </c>
      <c r="H105" s="20">
        <f t="shared" ref="H105:H106" si="70">SUM(I105:K105)</f>
        <v>47614106</v>
      </c>
      <c r="I105" s="20">
        <v>0</v>
      </c>
      <c r="J105" s="20">
        <v>0</v>
      </c>
      <c r="K105" s="20">
        <v>47614106</v>
      </c>
      <c r="L105" s="20">
        <f t="shared" ref="L105:L106" si="71">M105+O105</f>
        <v>34211345.829999998</v>
      </c>
      <c r="M105" s="20">
        <v>0</v>
      </c>
      <c r="N105" s="20">
        <v>0</v>
      </c>
      <c r="O105" s="20">
        <v>34211345.829999998</v>
      </c>
      <c r="P105" s="20">
        <f>L105/D105*100</f>
        <v>90.490798524357061</v>
      </c>
      <c r="Q105" s="20"/>
      <c r="R105" s="20"/>
      <c r="S105" s="20">
        <f>O105/G105*100</f>
        <v>90.490798524357061</v>
      </c>
      <c r="T105" s="21">
        <f>L105/H105*100</f>
        <v>71.851282537994095</v>
      </c>
      <c r="U105" s="21"/>
      <c r="V105" s="21"/>
      <c r="W105" s="21">
        <f>O105/K105*100</f>
        <v>71.851282537994095</v>
      </c>
      <c r="X105" s="78"/>
    </row>
    <row r="106" spans="1:24" s="27" customFormat="1" ht="116.25" hidden="1" customHeight="1" x14ac:dyDescent="0.3">
      <c r="A106" s="106" t="s">
        <v>421</v>
      </c>
      <c r="B106" s="72" t="s">
        <v>420</v>
      </c>
      <c r="C106" s="77" t="s">
        <v>184</v>
      </c>
      <c r="D106" s="62">
        <f t="shared" si="69"/>
        <v>4950061</v>
      </c>
      <c r="E106" s="62">
        <v>0</v>
      </c>
      <c r="F106" s="62">
        <v>0</v>
      </c>
      <c r="G106" s="62">
        <v>4950061</v>
      </c>
      <c r="H106" s="20">
        <f t="shared" si="70"/>
        <v>4950061</v>
      </c>
      <c r="I106" s="20">
        <v>0</v>
      </c>
      <c r="J106" s="20">
        <v>0</v>
      </c>
      <c r="K106" s="20">
        <v>4950061</v>
      </c>
      <c r="L106" s="20">
        <f t="shared" si="71"/>
        <v>2751049.86</v>
      </c>
      <c r="M106" s="20">
        <v>0</v>
      </c>
      <c r="N106" s="20">
        <v>0</v>
      </c>
      <c r="O106" s="20">
        <v>2751049.86</v>
      </c>
      <c r="P106" s="20">
        <f>L106/D106*100</f>
        <v>55.576079971539741</v>
      </c>
      <c r="Q106" s="20"/>
      <c r="R106" s="20"/>
      <c r="S106" s="20">
        <f>O106/G106*100</f>
        <v>55.576079971539741</v>
      </c>
      <c r="T106" s="21">
        <f>L106/H106*100</f>
        <v>55.576079971539741</v>
      </c>
      <c r="U106" s="21"/>
      <c r="V106" s="21"/>
      <c r="W106" s="21">
        <f>O106/K106*100</f>
        <v>55.576079971539741</v>
      </c>
      <c r="X106" s="60"/>
    </row>
    <row r="107" spans="1:24" s="27" customFormat="1" ht="24.75" hidden="1" customHeight="1" x14ac:dyDescent="0.3">
      <c r="A107" s="125" t="s">
        <v>10</v>
      </c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26"/>
    </row>
    <row r="108" spans="1:24" s="27" customFormat="1" ht="48" hidden="1" customHeight="1" x14ac:dyDescent="0.3">
      <c r="A108" s="29" t="s">
        <v>72</v>
      </c>
      <c r="B108" s="177" t="s">
        <v>280</v>
      </c>
      <c r="C108" s="178"/>
      <c r="D108" s="30">
        <f t="shared" ref="D108:G108" si="72">D109</f>
        <v>47404482</v>
      </c>
      <c r="E108" s="30">
        <f t="shared" si="72"/>
        <v>0</v>
      </c>
      <c r="F108" s="30">
        <f t="shared" si="72"/>
        <v>0</v>
      </c>
      <c r="G108" s="30">
        <f t="shared" si="72"/>
        <v>47404482</v>
      </c>
      <c r="H108" s="30">
        <f>H109</f>
        <v>63973447</v>
      </c>
      <c r="I108" s="30">
        <f t="shared" ref="I108:O108" si="73">I109</f>
        <v>0</v>
      </c>
      <c r="J108" s="30">
        <f t="shared" si="73"/>
        <v>0</v>
      </c>
      <c r="K108" s="30">
        <f t="shared" si="73"/>
        <v>63973447</v>
      </c>
      <c r="L108" s="30">
        <f t="shared" si="73"/>
        <v>44291058.68</v>
      </c>
      <c r="M108" s="30">
        <f t="shared" si="73"/>
        <v>0</v>
      </c>
      <c r="N108" s="30">
        <f t="shared" si="73"/>
        <v>0</v>
      </c>
      <c r="O108" s="30">
        <f t="shared" si="73"/>
        <v>44291058.68</v>
      </c>
      <c r="P108" s="20">
        <f>L108/D108*100</f>
        <v>93.432217400877832</v>
      </c>
      <c r="Q108" s="20"/>
      <c r="R108" s="20"/>
      <c r="S108" s="20">
        <f>O108/G108*100</f>
        <v>93.432217400877832</v>
      </c>
      <c r="T108" s="21">
        <f>L108/H108*100</f>
        <v>69.233503519045954</v>
      </c>
      <c r="U108" s="21"/>
      <c r="V108" s="21"/>
      <c r="W108" s="21">
        <f>O108/K108*100</f>
        <v>69.233503519045954</v>
      </c>
      <c r="X108" s="26"/>
    </row>
    <row r="109" spans="1:24" s="27" customFormat="1" ht="55.5" hidden="1" customHeight="1" x14ac:dyDescent="0.3">
      <c r="A109" s="29" t="s">
        <v>73</v>
      </c>
      <c r="B109" s="104" t="s">
        <v>52</v>
      </c>
      <c r="C109" s="30"/>
      <c r="D109" s="30">
        <f t="shared" ref="D109:G109" si="74">D110</f>
        <v>47404482</v>
      </c>
      <c r="E109" s="30">
        <f t="shared" si="74"/>
        <v>0</v>
      </c>
      <c r="F109" s="30">
        <f t="shared" si="74"/>
        <v>0</v>
      </c>
      <c r="G109" s="30">
        <f t="shared" si="74"/>
        <v>47404482</v>
      </c>
      <c r="H109" s="30">
        <f>H110</f>
        <v>63973447</v>
      </c>
      <c r="I109" s="30">
        <f t="shared" ref="I109:K109" si="75">I110</f>
        <v>0</v>
      </c>
      <c r="J109" s="30">
        <f t="shared" si="75"/>
        <v>0</v>
      </c>
      <c r="K109" s="30">
        <f t="shared" si="75"/>
        <v>63973447</v>
      </c>
      <c r="L109" s="30">
        <f t="shared" ref="L109:O109" si="76">L110</f>
        <v>44291058.68</v>
      </c>
      <c r="M109" s="30">
        <f t="shared" si="76"/>
        <v>0</v>
      </c>
      <c r="N109" s="30">
        <f t="shared" si="76"/>
        <v>0</v>
      </c>
      <c r="O109" s="30">
        <f t="shared" si="76"/>
        <v>44291058.68</v>
      </c>
      <c r="P109" s="20">
        <f>L109/D109*100</f>
        <v>93.432217400877832</v>
      </c>
      <c r="Q109" s="20"/>
      <c r="R109" s="20"/>
      <c r="S109" s="20">
        <f>O109/G109*100</f>
        <v>93.432217400877832</v>
      </c>
      <c r="T109" s="21">
        <f>L109/H109*100</f>
        <v>69.233503519045954</v>
      </c>
      <c r="U109" s="21"/>
      <c r="V109" s="21"/>
      <c r="W109" s="21">
        <f>O109/K109*100</f>
        <v>69.233503519045954</v>
      </c>
      <c r="X109" s="26"/>
    </row>
    <row r="110" spans="1:24" s="27" customFormat="1" ht="39" hidden="1" customHeight="1" x14ac:dyDescent="0.3">
      <c r="A110" s="106" t="s">
        <v>74</v>
      </c>
      <c r="B110" s="107" t="s">
        <v>236</v>
      </c>
      <c r="C110" s="77" t="s">
        <v>4</v>
      </c>
      <c r="D110" s="62">
        <f>SUM(E110:G110)</f>
        <v>47404482</v>
      </c>
      <c r="E110" s="62">
        <v>0</v>
      </c>
      <c r="F110" s="62">
        <v>0</v>
      </c>
      <c r="G110" s="62">
        <v>47404482</v>
      </c>
      <c r="H110" s="20">
        <f>I110+K110</f>
        <v>63973447</v>
      </c>
      <c r="I110" s="20">
        <v>0</v>
      </c>
      <c r="J110" s="20">
        <v>0</v>
      </c>
      <c r="K110" s="20">
        <v>63973447</v>
      </c>
      <c r="L110" s="20">
        <f t="shared" ref="L110" si="77">M110+O110</f>
        <v>44291058.68</v>
      </c>
      <c r="M110" s="20">
        <v>0</v>
      </c>
      <c r="N110" s="20">
        <v>0</v>
      </c>
      <c r="O110" s="20">
        <v>44291058.68</v>
      </c>
      <c r="P110" s="20">
        <f>L110/D110*100</f>
        <v>93.432217400877832</v>
      </c>
      <c r="Q110" s="20"/>
      <c r="R110" s="20"/>
      <c r="S110" s="20">
        <f>O110/G110*100</f>
        <v>93.432217400877832</v>
      </c>
      <c r="T110" s="21">
        <f>L110/H110*100</f>
        <v>69.233503519045954</v>
      </c>
      <c r="U110" s="21"/>
      <c r="V110" s="21"/>
      <c r="W110" s="21">
        <f>O110/K110*100</f>
        <v>69.233503519045954</v>
      </c>
      <c r="X110" s="26"/>
    </row>
    <row r="111" spans="1:24" s="34" customFormat="1" ht="30.75" hidden="1" customHeight="1" x14ac:dyDescent="0.3">
      <c r="A111" s="125" t="s">
        <v>12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33"/>
    </row>
    <row r="112" spans="1:24" s="1" customFormat="1" ht="49.5" hidden="1" customHeight="1" x14ac:dyDescent="0.3">
      <c r="A112" s="29" t="s">
        <v>36</v>
      </c>
      <c r="B112" s="127" t="s">
        <v>281</v>
      </c>
      <c r="C112" s="127"/>
      <c r="D112" s="32">
        <f t="shared" ref="D112:O112" si="78">D113+D119+D123</f>
        <v>555876882</v>
      </c>
      <c r="E112" s="32">
        <f t="shared" si="78"/>
        <v>7073903</v>
      </c>
      <c r="F112" s="32">
        <f t="shared" si="78"/>
        <v>0</v>
      </c>
      <c r="G112" s="32">
        <f t="shared" si="78"/>
        <v>548802979</v>
      </c>
      <c r="H112" s="32">
        <f t="shared" si="78"/>
        <v>678921547</v>
      </c>
      <c r="I112" s="32">
        <f t="shared" si="78"/>
        <v>8062644</v>
      </c>
      <c r="J112" s="32">
        <f t="shared" si="78"/>
        <v>0</v>
      </c>
      <c r="K112" s="32">
        <f t="shared" si="78"/>
        <v>670858903</v>
      </c>
      <c r="L112" s="32">
        <f t="shared" si="78"/>
        <v>510038410.90000004</v>
      </c>
      <c r="M112" s="32">
        <f t="shared" si="78"/>
        <v>6185392</v>
      </c>
      <c r="N112" s="32">
        <f t="shared" si="78"/>
        <v>0</v>
      </c>
      <c r="O112" s="32">
        <f t="shared" si="78"/>
        <v>503853018.90000004</v>
      </c>
      <c r="P112" s="62">
        <f>L112/D112*100</f>
        <v>91.753844675987082</v>
      </c>
      <c r="Q112" s="62">
        <f>M112/E112*100</f>
        <v>87.439593107228077</v>
      </c>
      <c r="R112" s="62"/>
      <c r="S112" s="62">
        <f t="shared" ref="S112:S117" si="79">O112/G112*100</f>
        <v>91.809454062748458</v>
      </c>
      <c r="T112" s="21">
        <f>L112/H112*100</f>
        <v>75.124793601520494</v>
      </c>
      <c r="U112" s="21">
        <f>M112/I112*100</f>
        <v>76.716670114667096</v>
      </c>
      <c r="V112" s="21"/>
      <c r="W112" s="21">
        <f t="shared" ref="W112:W124" si="80">O112/K112*100</f>
        <v>75.105661808590469</v>
      </c>
      <c r="X112" s="28"/>
    </row>
    <row r="113" spans="1:24" s="1" customFormat="1" ht="79.5" hidden="1" customHeight="1" x14ac:dyDescent="0.3">
      <c r="A113" s="29" t="s">
        <v>20</v>
      </c>
      <c r="B113" s="104" t="s">
        <v>282</v>
      </c>
      <c r="C113" s="104"/>
      <c r="D113" s="32">
        <f t="shared" ref="D113:G113" si="81">SUM(D114:D118)</f>
        <v>436782869</v>
      </c>
      <c r="E113" s="32">
        <f t="shared" si="81"/>
        <v>3214903</v>
      </c>
      <c r="F113" s="32">
        <f t="shared" si="81"/>
        <v>0</v>
      </c>
      <c r="G113" s="32">
        <f t="shared" si="81"/>
        <v>433567966</v>
      </c>
      <c r="H113" s="32">
        <f>SUM(H114:H118)</f>
        <v>554246760</v>
      </c>
      <c r="I113" s="32">
        <f t="shared" ref="I113:O113" si="82">SUM(I114:I118)</f>
        <v>4203644</v>
      </c>
      <c r="J113" s="32">
        <f t="shared" si="82"/>
        <v>0</v>
      </c>
      <c r="K113" s="32">
        <f t="shared" si="82"/>
        <v>550043116</v>
      </c>
      <c r="L113" s="32">
        <f t="shared" si="82"/>
        <v>411418870.90000004</v>
      </c>
      <c r="M113" s="32">
        <f t="shared" si="82"/>
        <v>3213903</v>
      </c>
      <c r="N113" s="32">
        <f t="shared" si="82"/>
        <v>0</v>
      </c>
      <c r="O113" s="32">
        <f t="shared" si="82"/>
        <v>408204967.90000004</v>
      </c>
      <c r="P113" s="62">
        <f>L113/D113*100</f>
        <v>94.192996131448552</v>
      </c>
      <c r="Q113" s="62">
        <f>M113/E113*100</f>
        <v>99.968894862457745</v>
      </c>
      <c r="R113" s="62"/>
      <c r="S113" s="62">
        <f t="shared" si="79"/>
        <v>94.150167888556609</v>
      </c>
      <c r="T113" s="21">
        <f>L113/H113*100</f>
        <v>74.23027080934132</v>
      </c>
      <c r="U113" s="21">
        <f>M113/I113*100</f>
        <v>76.455166041653385</v>
      </c>
      <c r="V113" s="21"/>
      <c r="W113" s="21">
        <f t="shared" si="80"/>
        <v>74.213267292304423</v>
      </c>
      <c r="X113" s="28"/>
    </row>
    <row r="114" spans="1:24" s="1" customFormat="1" ht="50.25" hidden="1" customHeight="1" x14ac:dyDescent="0.3">
      <c r="A114" s="117" t="s">
        <v>75</v>
      </c>
      <c r="B114" s="128" t="s">
        <v>283</v>
      </c>
      <c r="C114" s="19" t="s">
        <v>5</v>
      </c>
      <c r="D114" s="20">
        <f>SUM(E114:G114)</f>
        <v>263170</v>
      </c>
      <c r="E114" s="20">
        <v>0</v>
      </c>
      <c r="F114" s="20">
        <v>0</v>
      </c>
      <c r="G114" s="20">
        <v>263170</v>
      </c>
      <c r="H114" s="20">
        <f>SUM(I114:K114)</f>
        <v>299170</v>
      </c>
      <c r="I114" s="20">
        <v>0</v>
      </c>
      <c r="J114" s="20">
        <v>0</v>
      </c>
      <c r="K114" s="20">
        <v>299170</v>
      </c>
      <c r="L114" s="21">
        <f t="shared" ref="L114:L118" si="83">SUM(M114:O114)</f>
        <v>120170</v>
      </c>
      <c r="M114" s="21">
        <v>0</v>
      </c>
      <c r="N114" s="21">
        <v>0</v>
      </c>
      <c r="O114" s="21">
        <v>120170</v>
      </c>
      <c r="P114" s="62">
        <f>L114/D114*100</f>
        <v>45.66249952502185</v>
      </c>
      <c r="Q114" s="62"/>
      <c r="R114" s="62"/>
      <c r="S114" s="62">
        <f t="shared" si="79"/>
        <v>45.66249952502185</v>
      </c>
      <c r="T114" s="21">
        <f t="shared" ref="T114:T124" si="84">L114/H114*100</f>
        <v>40.167797573286087</v>
      </c>
      <c r="U114" s="21"/>
      <c r="V114" s="21"/>
      <c r="W114" s="21">
        <f t="shared" si="80"/>
        <v>40.167797573286087</v>
      </c>
      <c r="X114" s="28"/>
    </row>
    <row r="115" spans="1:24" s="1" customFormat="1" ht="52.5" hidden="1" customHeight="1" x14ac:dyDescent="0.3">
      <c r="A115" s="118"/>
      <c r="B115" s="129"/>
      <c r="C115" s="19" t="s">
        <v>6</v>
      </c>
      <c r="D115" s="20">
        <f t="shared" ref="D115:D124" si="85">SUM(E115:G115)</f>
        <v>4439567</v>
      </c>
      <c r="E115" s="20">
        <v>0</v>
      </c>
      <c r="F115" s="20">
        <v>0</v>
      </c>
      <c r="G115" s="20">
        <v>4439567</v>
      </c>
      <c r="H115" s="20">
        <f>SUM(I115:K115)</f>
        <v>5692650</v>
      </c>
      <c r="I115" s="20">
        <v>0</v>
      </c>
      <c r="J115" s="20">
        <v>0</v>
      </c>
      <c r="K115" s="20">
        <v>5692650</v>
      </c>
      <c r="L115" s="21">
        <f t="shared" si="83"/>
        <v>3454997.74</v>
      </c>
      <c r="M115" s="21">
        <v>0</v>
      </c>
      <c r="N115" s="21">
        <v>0</v>
      </c>
      <c r="O115" s="21">
        <v>3454997.74</v>
      </c>
      <c r="P115" s="62">
        <f>L115/D115*100</f>
        <v>77.822853895436211</v>
      </c>
      <c r="Q115" s="62"/>
      <c r="R115" s="62"/>
      <c r="S115" s="62">
        <f t="shared" si="79"/>
        <v>77.822853895436211</v>
      </c>
      <c r="T115" s="21">
        <f t="shared" si="84"/>
        <v>60.692256506196593</v>
      </c>
      <c r="U115" s="21"/>
      <c r="V115" s="21"/>
      <c r="W115" s="21">
        <f t="shared" si="80"/>
        <v>60.692256506196593</v>
      </c>
      <c r="X115" s="87"/>
    </row>
    <row r="116" spans="1:24" s="1" customFormat="1" ht="39.75" hidden="1" customHeight="1" x14ac:dyDescent="0.3">
      <c r="A116" s="106" t="s">
        <v>76</v>
      </c>
      <c r="B116" s="107" t="s">
        <v>56</v>
      </c>
      <c r="C116" s="19" t="s">
        <v>6</v>
      </c>
      <c r="D116" s="20">
        <f t="shared" si="85"/>
        <v>655640</v>
      </c>
      <c r="E116" s="20">
        <v>0</v>
      </c>
      <c r="F116" s="20">
        <v>0</v>
      </c>
      <c r="G116" s="20">
        <v>655640</v>
      </c>
      <c r="H116" s="20">
        <f t="shared" ref="H116:H118" si="86">SUM(I116:K116)</f>
        <v>689111</v>
      </c>
      <c r="I116" s="20">
        <v>0</v>
      </c>
      <c r="J116" s="20">
        <v>0</v>
      </c>
      <c r="K116" s="20">
        <v>689111</v>
      </c>
      <c r="L116" s="21">
        <f t="shared" si="83"/>
        <v>621458.39</v>
      </c>
      <c r="M116" s="21">
        <v>0</v>
      </c>
      <c r="N116" s="21">
        <v>0</v>
      </c>
      <c r="O116" s="20">
        <v>621458.39</v>
      </c>
      <c r="P116" s="62">
        <f>L116/D116*100</f>
        <v>94.786527667622479</v>
      </c>
      <c r="Q116" s="62"/>
      <c r="R116" s="62"/>
      <c r="S116" s="62">
        <f t="shared" si="79"/>
        <v>94.786527667622479</v>
      </c>
      <c r="T116" s="21">
        <f t="shared" si="84"/>
        <v>90.182625150374903</v>
      </c>
      <c r="U116" s="21"/>
      <c r="V116" s="21"/>
      <c r="W116" s="21">
        <f t="shared" si="80"/>
        <v>90.182625150374903</v>
      </c>
      <c r="X116" s="107"/>
    </row>
    <row r="117" spans="1:24" s="1" customFormat="1" ht="138" hidden="1" customHeight="1" x14ac:dyDescent="0.3">
      <c r="A117" s="100" t="s">
        <v>245</v>
      </c>
      <c r="B117" s="107" t="s">
        <v>284</v>
      </c>
      <c r="C117" s="19" t="s">
        <v>6</v>
      </c>
      <c r="D117" s="20">
        <f t="shared" si="85"/>
        <v>1596290</v>
      </c>
      <c r="E117" s="20">
        <v>1117403</v>
      </c>
      <c r="F117" s="20">
        <v>0</v>
      </c>
      <c r="G117" s="20">
        <v>478887</v>
      </c>
      <c r="H117" s="20">
        <f>SUM(I117:K117)</f>
        <v>1919349</v>
      </c>
      <c r="I117" s="20">
        <v>1343544</v>
      </c>
      <c r="J117" s="20">
        <v>0</v>
      </c>
      <c r="K117" s="20">
        <v>575805</v>
      </c>
      <c r="L117" s="21">
        <f t="shared" si="83"/>
        <v>1596289.8</v>
      </c>
      <c r="M117" s="21">
        <v>1117403</v>
      </c>
      <c r="N117" s="21">
        <v>0</v>
      </c>
      <c r="O117" s="21">
        <v>478886.8</v>
      </c>
      <c r="P117" s="62">
        <f>L117/D117*100</f>
        <v>99.999987470948255</v>
      </c>
      <c r="Q117" s="62">
        <f t="shared" ref="Q117:Q118" si="87">M117/E117*100</f>
        <v>100</v>
      </c>
      <c r="R117" s="62"/>
      <c r="S117" s="62">
        <f t="shared" si="79"/>
        <v>99.999958236494209</v>
      </c>
      <c r="T117" s="21">
        <f t="shared" si="84"/>
        <v>83.168292999345098</v>
      </c>
      <c r="U117" s="21">
        <f>M117/I117*100</f>
        <v>83.168321990199061</v>
      </c>
      <c r="V117" s="21"/>
      <c r="W117" s="21">
        <f t="shared" si="80"/>
        <v>83.16822535406952</v>
      </c>
      <c r="X117" s="107"/>
    </row>
    <row r="118" spans="1:24" s="1" customFormat="1" ht="39.75" hidden="1" customHeight="1" x14ac:dyDescent="0.3">
      <c r="A118" s="106" t="s">
        <v>286</v>
      </c>
      <c r="B118" s="71" t="s">
        <v>285</v>
      </c>
      <c r="C118" s="19" t="s">
        <v>6</v>
      </c>
      <c r="D118" s="20">
        <f t="shared" si="85"/>
        <v>429828202</v>
      </c>
      <c r="E118" s="20">
        <v>2097500</v>
      </c>
      <c r="F118" s="20">
        <v>0</v>
      </c>
      <c r="G118" s="20">
        <v>427730702</v>
      </c>
      <c r="H118" s="20">
        <f t="shared" si="86"/>
        <v>545646480</v>
      </c>
      <c r="I118" s="20">
        <v>2860100</v>
      </c>
      <c r="J118" s="20">
        <v>0</v>
      </c>
      <c r="K118" s="20">
        <v>542786380</v>
      </c>
      <c r="L118" s="21">
        <f t="shared" si="83"/>
        <v>405625954.97000003</v>
      </c>
      <c r="M118" s="21">
        <v>2096500</v>
      </c>
      <c r="N118" s="21">
        <v>0</v>
      </c>
      <c r="O118" s="21">
        <v>403529454.97000003</v>
      </c>
      <c r="P118" s="62">
        <f t="shared" ref="P118:Q120" si="88">L118/D118*100</f>
        <v>94.369320831581931</v>
      </c>
      <c r="Q118" s="62">
        <f t="shared" si="87"/>
        <v>99.952324195470794</v>
      </c>
      <c r="R118" s="62"/>
      <c r="S118" s="62">
        <f t="shared" ref="S118:S124" si="89">O118/G118*100</f>
        <v>94.341942975606187</v>
      </c>
      <c r="T118" s="21">
        <f t="shared" si="84"/>
        <v>74.338600144547812</v>
      </c>
      <c r="U118" s="21">
        <f>M118/I118*100</f>
        <v>73.30163281004161</v>
      </c>
      <c r="V118" s="21"/>
      <c r="W118" s="21">
        <f t="shared" si="80"/>
        <v>74.344064228361816</v>
      </c>
      <c r="X118" s="87"/>
    </row>
    <row r="119" spans="1:24" s="27" customFormat="1" ht="65.25" hidden="1" customHeight="1" x14ac:dyDescent="0.3">
      <c r="A119" s="29" t="s">
        <v>21</v>
      </c>
      <c r="B119" s="68" t="s">
        <v>287</v>
      </c>
      <c r="C119" s="31"/>
      <c r="D119" s="30">
        <f>SUM(D120:D122)</f>
        <v>104328592</v>
      </c>
      <c r="E119" s="30">
        <f t="shared" ref="E119:O119" si="90">SUM(E120:E122)</f>
        <v>3859000</v>
      </c>
      <c r="F119" s="30">
        <f t="shared" si="90"/>
        <v>0</v>
      </c>
      <c r="G119" s="30">
        <f t="shared" si="90"/>
        <v>100469592</v>
      </c>
      <c r="H119" s="30">
        <f t="shared" si="90"/>
        <v>104328592</v>
      </c>
      <c r="I119" s="30">
        <f t="shared" si="90"/>
        <v>3859000</v>
      </c>
      <c r="J119" s="30">
        <f t="shared" si="90"/>
        <v>0</v>
      </c>
      <c r="K119" s="30">
        <f t="shared" si="90"/>
        <v>100469592</v>
      </c>
      <c r="L119" s="30">
        <f t="shared" si="90"/>
        <v>84159751.620000005</v>
      </c>
      <c r="M119" s="30">
        <f t="shared" si="90"/>
        <v>2971489</v>
      </c>
      <c r="N119" s="30">
        <f t="shared" si="90"/>
        <v>0</v>
      </c>
      <c r="O119" s="30">
        <f t="shared" si="90"/>
        <v>81188262.620000005</v>
      </c>
      <c r="P119" s="62">
        <f t="shared" si="88"/>
        <v>80.667964559514047</v>
      </c>
      <c r="Q119" s="62">
        <f t="shared" si="88"/>
        <v>77.001528893495731</v>
      </c>
      <c r="R119" s="62"/>
      <c r="S119" s="62">
        <f t="shared" si="89"/>
        <v>80.80879100215715</v>
      </c>
      <c r="T119" s="21">
        <f t="shared" si="84"/>
        <v>80.667964559514047</v>
      </c>
      <c r="U119" s="21">
        <f>M119/I119*100</f>
        <v>77.001528893495731</v>
      </c>
      <c r="V119" s="21"/>
      <c r="W119" s="21">
        <f t="shared" si="80"/>
        <v>80.80879100215715</v>
      </c>
      <c r="X119" s="26"/>
    </row>
    <row r="120" spans="1:24" s="1" customFormat="1" ht="61.5" hidden="1" customHeight="1" x14ac:dyDescent="0.3">
      <c r="A120" s="106" t="s">
        <v>77</v>
      </c>
      <c r="B120" s="107" t="s">
        <v>288</v>
      </c>
      <c r="C120" s="19" t="s">
        <v>6</v>
      </c>
      <c r="D120" s="20">
        <f t="shared" si="85"/>
        <v>45395534</v>
      </c>
      <c r="E120" s="20">
        <v>3859000</v>
      </c>
      <c r="F120" s="20">
        <v>0</v>
      </c>
      <c r="G120" s="20">
        <v>41536534</v>
      </c>
      <c r="H120" s="20">
        <f>SUM(I120:K120)</f>
        <v>45395534</v>
      </c>
      <c r="I120" s="20">
        <v>3859000</v>
      </c>
      <c r="J120" s="20">
        <v>0</v>
      </c>
      <c r="K120" s="20">
        <v>41536534</v>
      </c>
      <c r="L120" s="21">
        <f>SUM(M120:O120)</f>
        <v>44493631.549999997</v>
      </c>
      <c r="M120" s="21">
        <v>2971489</v>
      </c>
      <c r="N120" s="21">
        <v>0</v>
      </c>
      <c r="O120" s="21">
        <v>41522142.549999997</v>
      </c>
      <c r="P120" s="62">
        <f t="shared" si="88"/>
        <v>98.013235288740077</v>
      </c>
      <c r="Q120" s="62">
        <f t="shared" si="88"/>
        <v>77.001528893495731</v>
      </c>
      <c r="R120" s="62"/>
      <c r="S120" s="62">
        <f t="shared" si="89"/>
        <v>99.965352308885471</v>
      </c>
      <c r="T120" s="21">
        <f t="shared" si="84"/>
        <v>98.013235288740077</v>
      </c>
      <c r="U120" s="21">
        <f>M120/I120*100</f>
        <v>77.001528893495731</v>
      </c>
      <c r="V120" s="21"/>
      <c r="W120" s="21">
        <f t="shared" si="80"/>
        <v>99.965352308885471</v>
      </c>
      <c r="X120" s="87"/>
    </row>
    <row r="121" spans="1:24" s="1" customFormat="1" ht="32.25" hidden="1" customHeight="1" x14ac:dyDescent="0.3">
      <c r="A121" s="117" t="s">
        <v>463</v>
      </c>
      <c r="B121" s="128" t="s">
        <v>464</v>
      </c>
      <c r="C121" s="19" t="s">
        <v>184</v>
      </c>
      <c r="D121" s="20">
        <f t="shared" si="85"/>
        <v>20034467</v>
      </c>
      <c r="E121" s="20">
        <v>0</v>
      </c>
      <c r="F121" s="20">
        <v>0</v>
      </c>
      <c r="G121" s="20">
        <v>20034467</v>
      </c>
      <c r="H121" s="20">
        <f>SUM(I121:K121)</f>
        <v>20034467</v>
      </c>
      <c r="I121" s="20">
        <v>0</v>
      </c>
      <c r="J121" s="20">
        <v>0</v>
      </c>
      <c r="K121" s="20">
        <v>20034467</v>
      </c>
      <c r="L121" s="21">
        <f>SUM(M121:O121)</f>
        <v>10402648.5</v>
      </c>
      <c r="M121" s="21">
        <v>0</v>
      </c>
      <c r="N121" s="21">
        <v>0</v>
      </c>
      <c r="O121" s="21">
        <v>10402648.5</v>
      </c>
      <c r="P121" s="62">
        <f>L121/D121*100</f>
        <v>51.923759688740411</v>
      </c>
      <c r="Q121" s="62"/>
      <c r="R121" s="62"/>
      <c r="S121" s="62">
        <f t="shared" si="89"/>
        <v>51.923759688740411</v>
      </c>
      <c r="T121" s="21">
        <f t="shared" si="84"/>
        <v>51.923759688740411</v>
      </c>
      <c r="U121" s="21"/>
      <c r="V121" s="21"/>
      <c r="W121" s="21">
        <f t="shared" si="80"/>
        <v>51.923759688740411</v>
      </c>
      <c r="X121" s="28"/>
    </row>
    <row r="122" spans="1:24" s="1" customFormat="1" ht="32.25" hidden="1" customHeight="1" x14ac:dyDescent="0.3">
      <c r="A122" s="118"/>
      <c r="B122" s="129"/>
      <c r="C122" s="19" t="s">
        <v>6</v>
      </c>
      <c r="D122" s="20">
        <f t="shared" si="85"/>
        <v>38898591</v>
      </c>
      <c r="E122" s="20">
        <v>0</v>
      </c>
      <c r="F122" s="20">
        <v>0</v>
      </c>
      <c r="G122" s="20">
        <v>38898591</v>
      </c>
      <c r="H122" s="20">
        <f>SUM(I122:K122)</f>
        <v>38898591</v>
      </c>
      <c r="I122" s="20">
        <v>0</v>
      </c>
      <c r="J122" s="20">
        <v>0</v>
      </c>
      <c r="K122" s="20">
        <v>38898591</v>
      </c>
      <c r="L122" s="21">
        <f>SUM(M122:O122)</f>
        <v>29263471.57</v>
      </c>
      <c r="M122" s="21">
        <v>0</v>
      </c>
      <c r="N122" s="21">
        <v>0</v>
      </c>
      <c r="O122" s="21">
        <v>29263471.57</v>
      </c>
      <c r="P122" s="62">
        <f>L122/D122*100</f>
        <v>75.230158259459827</v>
      </c>
      <c r="Q122" s="62"/>
      <c r="R122" s="62"/>
      <c r="S122" s="62">
        <f t="shared" si="89"/>
        <v>75.230158259459827</v>
      </c>
      <c r="T122" s="21">
        <f t="shared" si="84"/>
        <v>75.230158259459827</v>
      </c>
      <c r="U122" s="21"/>
      <c r="V122" s="21"/>
      <c r="W122" s="21">
        <f t="shared" si="80"/>
        <v>75.230158259459827</v>
      </c>
      <c r="X122" s="60"/>
    </row>
    <row r="123" spans="1:24" s="27" customFormat="1" ht="47.25" hidden="1" customHeight="1" x14ac:dyDescent="0.3">
      <c r="A123" s="29" t="s">
        <v>290</v>
      </c>
      <c r="B123" s="104" t="s">
        <v>289</v>
      </c>
      <c r="C123" s="19" t="s">
        <v>6</v>
      </c>
      <c r="D123" s="30">
        <f t="shared" ref="D123:G123" si="91">D124</f>
        <v>14765421</v>
      </c>
      <c r="E123" s="30">
        <f t="shared" si="91"/>
        <v>0</v>
      </c>
      <c r="F123" s="30">
        <f t="shared" si="91"/>
        <v>0</v>
      </c>
      <c r="G123" s="30">
        <f t="shared" si="91"/>
        <v>14765421</v>
      </c>
      <c r="H123" s="30">
        <f>H124</f>
        <v>20346195</v>
      </c>
      <c r="I123" s="30">
        <f t="shared" ref="I123:O123" si="92">I124</f>
        <v>0</v>
      </c>
      <c r="J123" s="30">
        <f t="shared" si="92"/>
        <v>0</v>
      </c>
      <c r="K123" s="30">
        <f t="shared" si="92"/>
        <v>20346195</v>
      </c>
      <c r="L123" s="30">
        <f t="shared" si="92"/>
        <v>14459788.380000001</v>
      </c>
      <c r="M123" s="30">
        <f t="shared" si="92"/>
        <v>0</v>
      </c>
      <c r="N123" s="30">
        <f t="shared" si="92"/>
        <v>0</v>
      </c>
      <c r="O123" s="30">
        <f t="shared" si="92"/>
        <v>14459788.380000001</v>
      </c>
      <c r="P123" s="62">
        <f>L123/D123*100</f>
        <v>97.930078526037292</v>
      </c>
      <c r="Q123" s="62"/>
      <c r="R123" s="62"/>
      <c r="S123" s="62">
        <f t="shared" si="89"/>
        <v>97.930078526037292</v>
      </c>
      <c r="T123" s="21">
        <f t="shared" si="84"/>
        <v>71.068759441261633</v>
      </c>
      <c r="U123" s="21"/>
      <c r="V123" s="21"/>
      <c r="W123" s="21">
        <f t="shared" si="80"/>
        <v>71.068759441261633</v>
      </c>
      <c r="X123" s="26"/>
    </row>
    <row r="124" spans="1:24" s="1" customFormat="1" ht="48.75" hidden="1" customHeight="1" x14ac:dyDescent="0.3">
      <c r="A124" s="106" t="s">
        <v>292</v>
      </c>
      <c r="B124" s="107" t="s">
        <v>291</v>
      </c>
      <c r="C124" s="19" t="s">
        <v>6</v>
      </c>
      <c r="D124" s="20">
        <f t="shared" si="85"/>
        <v>14765421</v>
      </c>
      <c r="E124" s="20">
        <v>0</v>
      </c>
      <c r="F124" s="20">
        <v>0</v>
      </c>
      <c r="G124" s="20">
        <v>14765421</v>
      </c>
      <c r="H124" s="20">
        <f>SUM(I124:K124)</f>
        <v>20346195</v>
      </c>
      <c r="I124" s="20">
        <v>0</v>
      </c>
      <c r="J124" s="20">
        <v>0</v>
      </c>
      <c r="K124" s="20">
        <v>20346195</v>
      </c>
      <c r="L124" s="21">
        <f>SUM(M124:O124)</f>
        <v>14459788.380000001</v>
      </c>
      <c r="M124" s="21">
        <v>0</v>
      </c>
      <c r="N124" s="21">
        <v>0</v>
      </c>
      <c r="O124" s="21">
        <v>14459788.380000001</v>
      </c>
      <c r="P124" s="62">
        <f>L124/D124*100</f>
        <v>97.930078526037292</v>
      </c>
      <c r="Q124" s="62"/>
      <c r="R124" s="62"/>
      <c r="S124" s="62">
        <f t="shared" si="89"/>
        <v>97.930078526037292</v>
      </c>
      <c r="T124" s="21">
        <f t="shared" si="84"/>
        <v>71.068759441261633</v>
      </c>
      <c r="U124" s="21"/>
      <c r="V124" s="21"/>
      <c r="W124" s="21">
        <f t="shared" si="80"/>
        <v>71.068759441261633</v>
      </c>
      <c r="X124" s="94"/>
    </row>
    <row r="125" spans="1:24" s="27" customFormat="1" ht="27" hidden="1" customHeight="1" x14ac:dyDescent="0.3">
      <c r="A125" s="125" t="s">
        <v>205</v>
      </c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26"/>
    </row>
    <row r="126" spans="1:24" s="1" customFormat="1" ht="39.75" hidden="1" customHeight="1" x14ac:dyDescent="0.3">
      <c r="A126" s="29" t="s">
        <v>78</v>
      </c>
      <c r="B126" s="127" t="s">
        <v>293</v>
      </c>
      <c r="C126" s="127"/>
      <c r="D126" s="32">
        <f t="shared" ref="D126:O126" si="93">D127+D153</f>
        <v>496925982.12</v>
      </c>
      <c r="E126" s="32">
        <f t="shared" si="93"/>
        <v>3318975.6199999996</v>
      </c>
      <c r="F126" s="32">
        <f t="shared" si="93"/>
        <v>298594.5</v>
      </c>
      <c r="G126" s="32">
        <f t="shared" si="93"/>
        <v>493308412</v>
      </c>
      <c r="H126" s="32">
        <f t="shared" si="93"/>
        <v>658060755.12</v>
      </c>
      <c r="I126" s="32">
        <f t="shared" si="93"/>
        <v>3345964.6199999996</v>
      </c>
      <c r="J126" s="32">
        <f t="shared" si="93"/>
        <v>298594.5</v>
      </c>
      <c r="K126" s="32">
        <f t="shared" si="93"/>
        <v>654416196</v>
      </c>
      <c r="L126" s="32">
        <f t="shared" si="93"/>
        <v>424923312.51999998</v>
      </c>
      <c r="M126" s="32">
        <f t="shared" si="93"/>
        <v>2231680.2999999998</v>
      </c>
      <c r="N126" s="32">
        <f t="shared" si="93"/>
        <v>298594.5</v>
      </c>
      <c r="O126" s="32">
        <f t="shared" si="93"/>
        <v>413393053.31999993</v>
      </c>
      <c r="P126" s="62">
        <f t="shared" ref="P126:S128" si="94">L126/D126*100</f>
        <v>85.510383398988282</v>
      </c>
      <c r="Q126" s="62">
        <f t="shared" si="94"/>
        <v>67.240032935222345</v>
      </c>
      <c r="R126" s="62">
        <f t="shared" si="94"/>
        <v>100</v>
      </c>
      <c r="S126" s="62">
        <f t="shared" si="94"/>
        <v>83.800122451591193</v>
      </c>
      <c r="T126" s="21">
        <f t="shared" ref="T126:W128" si="95">L126/H126*100</f>
        <v>64.572048889697655</v>
      </c>
      <c r="U126" s="21">
        <f t="shared" si="95"/>
        <v>66.697665798988638</v>
      </c>
      <c r="V126" s="21">
        <f t="shared" si="95"/>
        <v>100</v>
      </c>
      <c r="W126" s="21">
        <f t="shared" si="95"/>
        <v>63.169746691293668</v>
      </c>
      <c r="X126" s="28"/>
    </row>
    <row r="127" spans="1:24" s="1" customFormat="1" ht="77.25" hidden="1" customHeight="1" x14ac:dyDescent="0.3">
      <c r="A127" s="29" t="s">
        <v>79</v>
      </c>
      <c r="B127" s="68" t="s">
        <v>504</v>
      </c>
      <c r="C127" s="104"/>
      <c r="D127" s="32">
        <f>D128+D134+D137+D141</f>
        <v>478973210.12</v>
      </c>
      <c r="E127" s="32">
        <f t="shared" ref="E127:O127" si="96">E128+E134+E137+E141</f>
        <v>3318975.6199999996</v>
      </c>
      <c r="F127" s="32">
        <f t="shared" si="96"/>
        <v>298594.5</v>
      </c>
      <c r="G127" s="32">
        <f t="shared" si="96"/>
        <v>475355640</v>
      </c>
      <c r="H127" s="32">
        <f t="shared" si="96"/>
        <v>630953994.12</v>
      </c>
      <c r="I127" s="32">
        <f t="shared" si="96"/>
        <v>3345964.6199999996</v>
      </c>
      <c r="J127" s="32">
        <f t="shared" si="96"/>
        <v>298594.5</v>
      </c>
      <c r="K127" s="32">
        <f t="shared" si="96"/>
        <v>627309435</v>
      </c>
      <c r="L127" s="32">
        <f t="shared" si="96"/>
        <v>409265016.43000001</v>
      </c>
      <c r="M127" s="32">
        <f t="shared" si="96"/>
        <v>2231680.2999999998</v>
      </c>
      <c r="N127" s="32">
        <f t="shared" si="96"/>
        <v>298594.5</v>
      </c>
      <c r="O127" s="32">
        <f t="shared" si="96"/>
        <v>397734757.22999996</v>
      </c>
      <c r="P127" s="62">
        <f t="shared" si="94"/>
        <v>85.446327223074618</v>
      </c>
      <c r="Q127" s="62">
        <f t="shared" si="94"/>
        <v>67.240032935222345</v>
      </c>
      <c r="R127" s="62">
        <f t="shared" si="94"/>
        <v>100</v>
      </c>
      <c r="S127" s="62">
        <f t="shared" si="94"/>
        <v>83.67098731173148</v>
      </c>
      <c r="T127" s="21">
        <f t="shared" si="95"/>
        <v>64.864478273222986</v>
      </c>
      <c r="U127" s="21">
        <f t="shared" si="95"/>
        <v>66.697665798988638</v>
      </c>
      <c r="V127" s="21">
        <f t="shared" si="95"/>
        <v>100</v>
      </c>
      <c r="W127" s="21">
        <f t="shared" si="95"/>
        <v>63.403279950667404</v>
      </c>
      <c r="X127" s="28"/>
    </row>
    <row r="128" spans="1:24" s="1" customFormat="1" ht="98.25" hidden="1" customHeight="1" x14ac:dyDescent="0.3">
      <c r="A128" s="29" t="s">
        <v>80</v>
      </c>
      <c r="B128" s="68" t="s">
        <v>294</v>
      </c>
      <c r="C128" s="80"/>
      <c r="D128" s="25">
        <f>SUM(D129:D133)</f>
        <v>307326204.12</v>
      </c>
      <c r="E128" s="25">
        <f t="shared" ref="E128:O128" si="97">SUM(E129:E133)</f>
        <v>2688922.6199999996</v>
      </c>
      <c r="F128" s="25">
        <f t="shared" si="97"/>
        <v>298594.5</v>
      </c>
      <c r="G128" s="25">
        <f t="shared" si="97"/>
        <v>304338687</v>
      </c>
      <c r="H128" s="25">
        <f t="shared" si="97"/>
        <v>411941346.12</v>
      </c>
      <c r="I128" s="25">
        <f t="shared" si="97"/>
        <v>2715911.6199999996</v>
      </c>
      <c r="J128" s="25">
        <f t="shared" si="97"/>
        <v>298594.5</v>
      </c>
      <c r="K128" s="25">
        <f t="shared" si="97"/>
        <v>408926840</v>
      </c>
      <c r="L128" s="25">
        <f t="shared" si="97"/>
        <v>256196164.94999999</v>
      </c>
      <c r="M128" s="25">
        <f t="shared" si="97"/>
        <v>1601627.3</v>
      </c>
      <c r="N128" s="25">
        <f t="shared" si="97"/>
        <v>298594.5</v>
      </c>
      <c r="O128" s="25">
        <f t="shared" si="97"/>
        <v>254295943.14999998</v>
      </c>
      <c r="P128" s="62">
        <f t="shared" si="94"/>
        <v>83.362941888926741</v>
      </c>
      <c r="Q128" s="62">
        <f t="shared" si="94"/>
        <v>59.563904445863159</v>
      </c>
      <c r="R128" s="62">
        <f t="shared" si="94"/>
        <v>100</v>
      </c>
      <c r="S128" s="62">
        <f t="shared" si="94"/>
        <v>83.556890402829382</v>
      </c>
      <c r="T128" s="21">
        <f t="shared" si="95"/>
        <v>62.19238912604056</v>
      </c>
      <c r="U128" s="21">
        <f t="shared" si="95"/>
        <v>58.971996297876593</v>
      </c>
      <c r="V128" s="21">
        <f t="shared" si="95"/>
        <v>100</v>
      </c>
      <c r="W128" s="21">
        <f t="shared" si="95"/>
        <v>62.186170795245424</v>
      </c>
      <c r="X128" s="28"/>
    </row>
    <row r="129" spans="1:24" s="1" customFormat="1" ht="59.25" customHeight="1" x14ac:dyDescent="0.3">
      <c r="A129" s="106" t="s">
        <v>134</v>
      </c>
      <c r="B129" s="84" t="s">
        <v>49</v>
      </c>
      <c r="C129" s="111" t="s">
        <v>203</v>
      </c>
      <c r="D129" s="21">
        <f>SUM(E129:G129)</f>
        <v>304179189</v>
      </c>
      <c r="E129" s="21">
        <v>0</v>
      </c>
      <c r="F129" s="21">
        <v>0</v>
      </c>
      <c r="G129" s="21">
        <v>304179189</v>
      </c>
      <c r="H129" s="62">
        <f>SUM(I129:K129)</f>
        <v>408762578</v>
      </c>
      <c r="I129" s="20">
        <v>0</v>
      </c>
      <c r="J129" s="20">
        <v>0</v>
      </c>
      <c r="K129" s="20">
        <v>408762578</v>
      </c>
      <c r="L129" s="21">
        <f t="shared" ref="L129:L133" si="98">SUM(M129:O129)</f>
        <v>254136446.22</v>
      </c>
      <c r="M129" s="20">
        <v>0</v>
      </c>
      <c r="N129" s="20">
        <v>0</v>
      </c>
      <c r="O129" s="20">
        <v>254136446.22</v>
      </c>
      <c r="P129" s="62">
        <f t="shared" ref="P129:P134" si="99">L129/D129*100</f>
        <v>83.548268721302961</v>
      </c>
      <c r="Q129" s="62"/>
      <c r="R129" s="62"/>
      <c r="S129" s="62">
        <f>O129/G129*100</f>
        <v>83.548268721302961</v>
      </c>
      <c r="T129" s="21">
        <f t="shared" ref="T129:T155" si="100">L129/H129*100</f>
        <v>62.172140968344713</v>
      </c>
      <c r="U129" s="21"/>
      <c r="V129" s="21"/>
      <c r="W129" s="21">
        <f>O129/K129*100</f>
        <v>62.172140968344713</v>
      </c>
      <c r="X129" s="79"/>
    </row>
    <row r="130" spans="1:24" s="1" customFormat="1" ht="60.75" customHeight="1" x14ac:dyDescent="0.3">
      <c r="A130" s="106" t="s">
        <v>135</v>
      </c>
      <c r="B130" s="84" t="s">
        <v>298</v>
      </c>
      <c r="C130" s="111" t="s">
        <v>203</v>
      </c>
      <c r="D130" s="21">
        <f>SUM(E130:G130)</f>
        <v>457189</v>
      </c>
      <c r="E130" s="21">
        <v>388611</v>
      </c>
      <c r="F130" s="21">
        <v>0</v>
      </c>
      <c r="G130" s="21">
        <v>68578</v>
      </c>
      <c r="H130" s="62">
        <f>SUM(I130:K130)</f>
        <v>488942</v>
      </c>
      <c r="I130" s="20">
        <v>415600</v>
      </c>
      <c r="J130" s="20">
        <v>0</v>
      </c>
      <c r="K130" s="20">
        <v>73342</v>
      </c>
      <c r="L130" s="21">
        <f t="shared" si="98"/>
        <v>457189</v>
      </c>
      <c r="M130" s="20">
        <v>388611</v>
      </c>
      <c r="N130" s="20">
        <v>0</v>
      </c>
      <c r="O130" s="20">
        <v>68578</v>
      </c>
      <c r="P130" s="62">
        <f t="shared" si="99"/>
        <v>100</v>
      </c>
      <c r="Q130" s="62">
        <f>M130/E130*100</f>
        <v>100</v>
      </c>
      <c r="R130" s="62"/>
      <c r="S130" s="62">
        <f>O130/G130*100</f>
        <v>100</v>
      </c>
      <c r="T130" s="21">
        <f t="shared" si="100"/>
        <v>93.505773690949027</v>
      </c>
      <c r="U130" s="21">
        <f>M130/I130*100</f>
        <v>93.506015399422523</v>
      </c>
      <c r="V130" s="21"/>
      <c r="W130" s="21">
        <f>O130/K130*100</f>
        <v>93.504404024978868</v>
      </c>
      <c r="X130" s="60"/>
    </row>
    <row r="131" spans="1:24" s="1" customFormat="1" ht="70.5" customHeight="1" x14ac:dyDescent="0.3">
      <c r="A131" s="106" t="s">
        <v>136</v>
      </c>
      <c r="B131" s="84" t="s">
        <v>172</v>
      </c>
      <c r="C131" s="111" t="s">
        <v>203</v>
      </c>
      <c r="D131" s="21">
        <f t="shared" ref="D131:D133" si="101">SUM(E131:G131)</f>
        <v>1482230</v>
      </c>
      <c r="E131" s="21">
        <v>1482230</v>
      </c>
      <c r="F131" s="21">
        <v>0</v>
      </c>
      <c r="G131" s="21">
        <v>0</v>
      </c>
      <c r="H131" s="62">
        <f t="shared" ref="H131:H133" si="102">SUM(I131:K131)</f>
        <v>1482230</v>
      </c>
      <c r="I131" s="20">
        <v>1482230</v>
      </c>
      <c r="J131" s="20">
        <v>0</v>
      </c>
      <c r="K131" s="20">
        <v>0</v>
      </c>
      <c r="L131" s="21">
        <f t="shared" si="98"/>
        <v>395000</v>
      </c>
      <c r="M131" s="21">
        <v>395000</v>
      </c>
      <c r="N131" s="21">
        <v>0</v>
      </c>
      <c r="O131" s="21">
        <v>0</v>
      </c>
      <c r="P131" s="62">
        <f t="shared" si="99"/>
        <v>26.649035574775841</v>
      </c>
      <c r="Q131" s="62">
        <f>M131/E131*100</f>
        <v>26.649035574775841</v>
      </c>
      <c r="R131" s="62"/>
      <c r="S131" s="62"/>
      <c r="T131" s="21">
        <f t="shared" si="100"/>
        <v>26.649035574775841</v>
      </c>
      <c r="U131" s="21">
        <f>M131/I131*100</f>
        <v>26.649035574775841</v>
      </c>
      <c r="V131" s="21"/>
      <c r="W131" s="21"/>
      <c r="X131" s="60"/>
    </row>
    <row r="132" spans="1:24" s="1" customFormat="1" ht="93.75" x14ac:dyDescent="0.3">
      <c r="A132" s="106" t="s">
        <v>197</v>
      </c>
      <c r="B132" s="81" t="s">
        <v>295</v>
      </c>
      <c r="C132" s="111" t="s">
        <v>203</v>
      </c>
      <c r="D132" s="21">
        <f t="shared" si="101"/>
        <v>902171.32</v>
      </c>
      <c r="E132" s="21">
        <v>599970.81999999995</v>
      </c>
      <c r="F132" s="21">
        <v>257094.5</v>
      </c>
      <c r="G132" s="21">
        <v>45106</v>
      </c>
      <c r="H132" s="62">
        <f t="shared" si="102"/>
        <v>902171.32</v>
      </c>
      <c r="I132" s="20">
        <v>599970.81999999995</v>
      </c>
      <c r="J132" s="20">
        <v>257094.5</v>
      </c>
      <c r="K132" s="20">
        <v>45106</v>
      </c>
      <c r="L132" s="21">
        <f t="shared" si="98"/>
        <v>902105.26</v>
      </c>
      <c r="M132" s="21">
        <v>599905.5</v>
      </c>
      <c r="N132" s="21">
        <v>257094.5</v>
      </c>
      <c r="O132" s="20">
        <v>45105.26</v>
      </c>
      <c r="P132" s="62">
        <f t="shared" si="99"/>
        <v>99.992677665701009</v>
      </c>
      <c r="Q132" s="62">
        <f>M132/E132*100</f>
        <v>99.989112803852692</v>
      </c>
      <c r="R132" s="62">
        <f>N132/F132*100</f>
        <v>100</v>
      </c>
      <c r="S132" s="62">
        <f>O132/G132*100</f>
        <v>99.998359420032813</v>
      </c>
      <c r="T132" s="21">
        <f t="shared" si="100"/>
        <v>99.992677665701009</v>
      </c>
      <c r="U132" s="21">
        <f>M132/I132*100</f>
        <v>99.989112803852692</v>
      </c>
      <c r="V132" s="21">
        <f>N132/J132*100</f>
        <v>100</v>
      </c>
      <c r="W132" s="21">
        <f>O132/K132*100</f>
        <v>99.998359420032813</v>
      </c>
      <c r="X132" s="60"/>
    </row>
    <row r="133" spans="1:24" s="1" customFormat="1" ht="45" customHeight="1" x14ac:dyDescent="0.3">
      <c r="A133" s="106" t="s">
        <v>465</v>
      </c>
      <c r="B133" s="71" t="s">
        <v>296</v>
      </c>
      <c r="C133" s="111" t="s">
        <v>203</v>
      </c>
      <c r="D133" s="21">
        <f t="shared" si="101"/>
        <v>305424.8</v>
      </c>
      <c r="E133" s="21">
        <v>218110.8</v>
      </c>
      <c r="F133" s="21">
        <v>41500</v>
      </c>
      <c r="G133" s="21">
        <v>45814</v>
      </c>
      <c r="H133" s="62">
        <f t="shared" si="102"/>
        <v>305424.8</v>
      </c>
      <c r="I133" s="20">
        <v>218110.8</v>
      </c>
      <c r="J133" s="20">
        <v>41500</v>
      </c>
      <c r="K133" s="20">
        <v>45814</v>
      </c>
      <c r="L133" s="21">
        <f t="shared" si="98"/>
        <v>305424.46999999997</v>
      </c>
      <c r="M133" s="21">
        <v>218110.8</v>
      </c>
      <c r="N133" s="21">
        <v>41500</v>
      </c>
      <c r="O133" s="21">
        <v>45813.67</v>
      </c>
      <c r="P133" s="62">
        <f t="shared" si="99"/>
        <v>99.999891953764063</v>
      </c>
      <c r="Q133" s="62">
        <f>M133/E133*100</f>
        <v>100</v>
      </c>
      <c r="R133" s="62">
        <f t="shared" ref="R133" si="103">N133/F133*100</f>
        <v>100</v>
      </c>
      <c r="S133" s="62">
        <f t="shared" ref="S133:S137" si="104">O133/G133*100</f>
        <v>99.999279696162745</v>
      </c>
      <c r="T133" s="21">
        <f t="shared" si="100"/>
        <v>99.999891953764063</v>
      </c>
      <c r="U133" s="21">
        <f>M133/I133*100</f>
        <v>100</v>
      </c>
      <c r="V133" s="21">
        <f>N133/J133*100</f>
        <v>100</v>
      </c>
      <c r="W133" s="21">
        <f>O133/K133*100</f>
        <v>99.999279696162745</v>
      </c>
      <c r="X133" s="60"/>
    </row>
    <row r="134" spans="1:24" s="1" customFormat="1" ht="43.5" hidden="1" customHeight="1" x14ac:dyDescent="0.3">
      <c r="A134" s="29" t="s">
        <v>81</v>
      </c>
      <c r="B134" s="82" t="s">
        <v>140</v>
      </c>
      <c r="C134" s="80"/>
      <c r="D134" s="25">
        <f>SUM(D135:D136)</f>
        <v>144823799</v>
      </c>
      <c r="E134" s="25">
        <f t="shared" ref="E134:N134" si="105">SUM(E135:E136)</f>
        <v>400000</v>
      </c>
      <c r="F134" s="25">
        <f t="shared" si="105"/>
        <v>0</v>
      </c>
      <c r="G134" s="25">
        <f t="shared" si="105"/>
        <v>144423799</v>
      </c>
      <c r="H134" s="25">
        <f t="shared" si="105"/>
        <v>183784740</v>
      </c>
      <c r="I134" s="25">
        <f t="shared" si="105"/>
        <v>400000</v>
      </c>
      <c r="J134" s="25">
        <f t="shared" si="105"/>
        <v>0</v>
      </c>
      <c r="K134" s="25">
        <f t="shared" si="105"/>
        <v>183384740</v>
      </c>
      <c r="L134" s="25">
        <f t="shared" si="105"/>
        <v>137501289.86000001</v>
      </c>
      <c r="M134" s="25">
        <f t="shared" si="105"/>
        <v>400000</v>
      </c>
      <c r="N134" s="25">
        <f t="shared" si="105"/>
        <v>0</v>
      </c>
      <c r="O134" s="25">
        <v>128101305.45999999</v>
      </c>
      <c r="P134" s="62">
        <f t="shared" si="99"/>
        <v>94.943849567155752</v>
      </c>
      <c r="Q134" s="62">
        <f>M134/E134*100</f>
        <v>100</v>
      </c>
      <c r="R134" s="62"/>
      <c r="S134" s="62">
        <f t="shared" si="104"/>
        <v>88.698196797883696</v>
      </c>
      <c r="T134" s="21">
        <f t="shared" si="100"/>
        <v>74.816489040384965</v>
      </c>
      <c r="U134" s="21">
        <f>M134/I134*100</f>
        <v>100</v>
      </c>
      <c r="V134" s="21"/>
      <c r="W134" s="21">
        <f>O134/K134*100</f>
        <v>69.853852321627201</v>
      </c>
      <c r="X134" s="28"/>
    </row>
    <row r="135" spans="1:24" s="1" customFormat="1" ht="53.25" customHeight="1" x14ac:dyDescent="0.3">
      <c r="A135" s="106" t="s">
        <v>137</v>
      </c>
      <c r="B135" s="81" t="s">
        <v>49</v>
      </c>
      <c r="C135" s="111" t="s">
        <v>203</v>
      </c>
      <c r="D135" s="21">
        <f>SUM(E135:G135)</f>
        <v>144423799</v>
      </c>
      <c r="E135" s="21">
        <v>0</v>
      </c>
      <c r="F135" s="21">
        <v>0</v>
      </c>
      <c r="G135" s="21">
        <v>144423799</v>
      </c>
      <c r="H135" s="62">
        <f>SUM(I135:K135)</f>
        <v>183384740</v>
      </c>
      <c r="I135" s="20">
        <v>0</v>
      </c>
      <c r="J135" s="20">
        <v>0</v>
      </c>
      <c r="K135" s="20">
        <v>183384740</v>
      </c>
      <c r="L135" s="21">
        <f>SUM(M135:O135)</f>
        <v>137101289.86000001</v>
      </c>
      <c r="M135" s="21">
        <v>0</v>
      </c>
      <c r="N135" s="21">
        <v>0</v>
      </c>
      <c r="O135" s="21">
        <v>137101289.86000001</v>
      </c>
      <c r="P135" s="62">
        <f t="shared" ref="P135:P149" si="106">L135/D135*100</f>
        <v>94.929845918261719</v>
      </c>
      <c r="Q135" s="62"/>
      <c r="R135" s="62"/>
      <c r="S135" s="62">
        <f t="shared" si="104"/>
        <v>94.929845918261719</v>
      </c>
      <c r="T135" s="21">
        <f t="shared" si="100"/>
        <v>74.761558600786529</v>
      </c>
      <c r="U135" s="21"/>
      <c r="V135" s="21"/>
      <c r="W135" s="21">
        <f>O135/K135*100</f>
        <v>74.761558600786529</v>
      </c>
      <c r="X135" s="28"/>
    </row>
    <row r="136" spans="1:24" s="1" customFormat="1" ht="81" customHeight="1" x14ac:dyDescent="0.3">
      <c r="A136" s="106" t="s">
        <v>482</v>
      </c>
      <c r="B136" s="84" t="s">
        <v>481</v>
      </c>
      <c r="C136" s="111" t="s">
        <v>203</v>
      </c>
      <c r="D136" s="21">
        <f>SUM(E136:G136)</f>
        <v>400000</v>
      </c>
      <c r="E136" s="21">
        <v>400000</v>
      </c>
      <c r="F136" s="21">
        <v>0</v>
      </c>
      <c r="G136" s="21">
        <v>0</v>
      </c>
      <c r="H136" s="62">
        <f>SUM(I136:K136)</f>
        <v>400000</v>
      </c>
      <c r="I136" s="20">
        <v>400000</v>
      </c>
      <c r="J136" s="20">
        <v>0</v>
      </c>
      <c r="K136" s="20">
        <v>0</v>
      </c>
      <c r="L136" s="21">
        <f>SUM(M136:O136)</f>
        <v>400000</v>
      </c>
      <c r="M136" s="21">
        <v>400000</v>
      </c>
      <c r="N136" s="21">
        <v>0</v>
      </c>
      <c r="O136" s="21">
        <v>0</v>
      </c>
      <c r="P136" s="62">
        <f t="shared" si="106"/>
        <v>100</v>
      </c>
      <c r="Q136" s="62">
        <f>M136/E136*100</f>
        <v>100</v>
      </c>
      <c r="R136" s="62"/>
      <c r="S136" s="62"/>
      <c r="T136" s="21">
        <f t="shared" si="100"/>
        <v>100</v>
      </c>
      <c r="U136" s="21">
        <f>M136/I136*100</f>
        <v>100</v>
      </c>
      <c r="V136" s="21"/>
      <c r="W136" s="21"/>
      <c r="X136" s="28"/>
    </row>
    <row r="137" spans="1:24" s="27" customFormat="1" ht="62.25" hidden="1" customHeight="1" x14ac:dyDescent="0.3">
      <c r="A137" s="29" t="s">
        <v>82</v>
      </c>
      <c r="B137" s="83" t="s">
        <v>297</v>
      </c>
      <c r="C137" s="32"/>
      <c r="D137" s="32">
        <f t="shared" ref="D137:G137" si="107">SUM(D138:D140)</f>
        <v>2010351</v>
      </c>
      <c r="E137" s="32">
        <f t="shared" si="107"/>
        <v>230053</v>
      </c>
      <c r="F137" s="32">
        <f t="shared" si="107"/>
        <v>0</v>
      </c>
      <c r="G137" s="32">
        <f t="shared" si="107"/>
        <v>1780298</v>
      </c>
      <c r="H137" s="32">
        <f>SUM(H138:H140)</f>
        <v>2475351</v>
      </c>
      <c r="I137" s="32">
        <f t="shared" ref="I137:O137" si="108">SUM(I138:I140)</f>
        <v>230053</v>
      </c>
      <c r="J137" s="32">
        <f t="shared" si="108"/>
        <v>0</v>
      </c>
      <c r="K137" s="32">
        <f t="shared" si="108"/>
        <v>2245298</v>
      </c>
      <c r="L137" s="32">
        <f t="shared" si="108"/>
        <v>2010350.62</v>
      </c>
      <c r="M137" s="32">
        <f t="shared" si="108"/>
        <v>230053</v>
      </c>
      <c r="N137" s="32">
        <f t="shared" si="108"/>
        <v>0</v>
      </c>
      <c r="O137" s="32">
        <f t="shared" si="108"/>
        <v>1780297.62</v>
      </c>
      <c r="P137" s="62">
        <f t="shared" si="106"/>
        <v>99.999981097828197</v>
      </c>
      <c r="Q137" s="62">
        <f>M137/E137*100</f>
        <v>100</v>
      </c>
      <c r="R137" s="62"/>
      <c r="S137" s="62">
        <f t="shared" si="104"/>
        <v>99.999978655258843</v>
      </c>
      <c r="T137" s="21">
        <f t="shared" si="100"/>
        <v>81.214769945757197</v>
      </c>
      <c r="U137" s="21">
        <f>M137/I137*100</f>
        <v>100</v>
      </c>
      <c r="V137" s="21"/>
      <c r="W137" s="21">
        <f t="shared" ref="W137:W155" si="109">O137/K137*100</f>
        <v>79.290037224457507</v>
      </c>
      <c r="X137" s="26"/>
    </row>
    <row r="138" spans="1:24" s="1" customFormat="1" ht="42.75" customHeight="1" x14ac:dyDescent="0.3">
      <c r="A138" s="106" t="s">
        <v>138</v>
      </c>
      <c r="B138" s="84" t="s">
        <v>56</v>
      </c>
      <c r="C138" s="111" t="s">
        <v>203</v>
      </c>
      <c r="D138" s="21">
        <f>SUM(E138:G138)</f>
        <v>143703</v>
      </c>
      <c r="E138" s="21">
        <v>0</v>
      </c>
      <c r="F138" s="21">
        <v>0</v>
      </c>
      <c r="G138" s="21">
        <v>143703</v>
      </c>
      <c r="H138" s="62">
        <f>SUM(I138:K138)</f>
        <v>143703</v>
      </c>
      <c r="I138" s="20">
        <v>0</v>
      </c>
      <c r="J138" s="20">
        <v>0</v>
      </c>
      <c r="K138" s="20">
        <v>143703</v>
      </c>
      <c r="L138" s="21">
        <f>SUM(M138:O138)</f>
        <v>143702.92000000001</v>
      </c>
      <c r="M138" s="21">
        <v>0</v>
      </c>
      <c r="N138" s="21">
        <v>0</v>
      </c>
      <c r="O138" s="21">
        <v>143702.92000000001</v>
      </c>
      <c r="P138" s="62">
        <f t="shared" si="106"/>
        <v>99.999944329624299</v>
      </c>
      <c r="Q138" s="62"/>
      <c r="R138" s="62"/>
      <c r="S138" s="62">
        <f>O138/G138*100</f>
        <v>99.999944329624299</v>
      </c>
      <c r="T138" s="21">
        <f t="shared" si="100"/>
        <v>99.999944329624299</v>
      </c>
      <c r="U138" s="21"/>
      <c r="V138" s="21"/>
      <c r="W138" s="21">
        <f t="shared" si="109"/>
        <v>99.999944329624299</v>
      </c>
      <c r="X138" s="79"/>
    </row>
    <row r="139" spans="1:24" s="1" customFormat="1" ht="138.75" customHeight="1" x14ac:dyDescent="0.3">
      <c r="A139" s="106" t="s">
        <v>139</v>
      </c>
      <c r="B139" s="84" t="s">
        <v>284</v>
      </c>
      <c r="C139" s="111" t="s">
        <v>203</v>
      </c>
      <c r="D139" s="21">
        <f t="shared" ref="D139:D140" si="110">SUM(E139:G139)</f>
        <v>328648</v>
      </c>
      <c r="E139" s="21">
        <v>230053</v>
      </c>
      <c r="F139" s="21">
        <v>0</v>
      </c>
      <c r="G139" s="21">
        <v>98595</v>
      </c>
      <c r="H139" s="62">
        <f>SUM(I139:K139)</f>
        <v>328648</v>
      </c>
      <c r="I139" s="20">
        <v>230053</v>
      </c>
      <c r="J139" s="20">
        <v>0</v>
      </c>
      <c r="K139" s="20">
        <v>98595</v>
      </c>
      <c r="L139" s="21">
        <f t="shared" ref="L139:L140" si="111">SUM(M139:O139)</f>
        <v>328647.90000000002</v>
      </c>
      <c r="M139" s="21">
        <v>230053</v>
      </c>
      <c r="N139" s="21">
        <v>0</v>
      </c>
      <c r="O139" s="21">
        <v>98594.9</v>
      </c>
      <c r="P139" s="62">
        <f t="shared" si="106"/>
        <v>99.999969572308373</v>
      </c>
      <c r="Q139" s="62">
        <f t="shared" ref="Q139" si="112">M139/E139*100</f>
        <v>100</v>
      </c>
      <c r="R139" s="62"/>
      <c r="S139" s="62">
        <f>O139/G139*100</f>
        <v>99.999898574978445</v>
      </c>
      <c r="T139" s="21">
        <f t="shared" si="100"/>
        <v>99.999969572308373</v>
      </c>
      <c r="U139" s="21">
        <f>M139/I139*100</f>
        <v>100</v>
      </c>
      <c r="V139" s="21"/>
      <c r="W139" s="21">
        <f t="shared" si="109"/>
        <v>99.999898574978445</v>
      </c>
      <c r="X139" s="79"/>
    </row>
    <row r="140" spans="1:24" s="1" customFormat="1" ht="24" customHeight="1" x14ac:dyDescent="0.3">
      <c r="A140" s="106" t="s">
        <v>198</v>
      </c>
      <c r="B140" s="84" t="s">
        <v>141</v>
      </c>
      <c r="C140" s="111" t="s">
        <v>203</v>
      </c>
      <c r="D140" s="21">
        <f t="shared" si="110"/>
        <v>1538000</v>
      </c>
      <c r="E140" s="21">
        <v>0</v>
      </c>
      <c r="F140" s="21">
        <v>0</v>
      </c>
      <c r="G140" s="21">
        <v>1538000</v>
      </c>
      <c r="H140" s="62">
        <f>SUM(I140:K140)</f>
        <v>2003000</v>
      </c>
      <c r="I140" s="20">
        <v>0</v>
      </c>
      <c r="J140" s="20">
        <v>0</v>
      </c>
      <c r="K140" s="20">
        <v>2003000</v>
      </c>
      <c r="L140" s="21">
        <f t="shared" si="111"/>
        <v>1537999.8</v>
      </c>
      <c r="M140" s="21">
        <v>0</v>
      </c>
      <c r="N140" s="21">
        <v>0</v>
      </c>
      <c r="O140" s="21">
        <v>1537999.8</v>
      </c>
      <c r="P140" s="62">
        <f t="shared" si="106"/>
        <v>99.999986996098826</v>
      </c>
      <c r="Q140" s="62"/>
      <c r="R140" s="62"/>
      <c r="S140" s="62">
        <f>O140/G140*100</f>
        <v>99.999986996098826</v>
      </c>
      <c r="T140" s="21">
        <f t="shared" si="100"/>
        <v>76.784812780828759</v>
      </c>
      <c r="U140" s="21"/>
      <c r="V140" s="21"/>
      <c r="W140" s="21">
        <f t="shared" si="109"/>
        <v>76.784812780828759</v>
      </c>
      <c r="X140" s="60"/>
    </row>
    <row r="141" spans="1:24" s="27" customFormat="1" ht="57" hidden="1" customHeight="1" x14ac:dyDescent="0.3">
      <c r="A141" s="29" t="s">
        <v>83</v>
      </c>
      <c r="B141" s="83" t="s">
        <v>422</v>
      </c>
      <c r="C141" s="80"/>
      <c r="D141" s="32">
        <f t="shared" ref="D141:O141" si="113">SUM(D142:D152)</f>
        <v>24812856</v>
      </c>
      <c r="E141" s="32">
        <f t="shared" si="113"/>
        <v>0</v>
      </c>
      <c r="F141" s="32">
        <f t="shared" si="113"/>
        <v>0</v>
      </c>
      <c r="G141" s="32">
        <f t="shared" si="113"/>
        <v>24812856</v>
      </c>
      <c r="H141" s="32">
        <f t="shared" si="113"/>
        <v>32752557</v>
      </c>
      <c r="I141" s="32">
        <f t="shared" si="113"/>
        <v>0</v>
      </c>
      <c r="J141" s="32">
        <f t="shared" si="113"/>
        <v>0</v>
      </c>
      <c r="K141" s="32">
        <f t="shared" si="113"/>
        <v>32752557</v>
      </c>
      <c r="L141" s="32">
        <f t="shared" si="113"/>
        <v>13557211</v>
      </c>
      <c r="M141" s="32">
        <f t="shared" si="113"/>
        <v>0</v>
      </c>
      <c r="N141" s="32">
        <f t="shared" si="113"/>
        <v>0</v>
      </c>
      <c r="O141" s="32">
        <f t="shared" si="113"/>
        <v>13557211</v>
      </c>
      <c r="P141" s="62">
        <f t="shared" si="106"/>
        <v>54.637849830749033</v>
      </c>
      <c r="Q141" s="62"/>
      <c r="R141" s="62"/>
      <c r="S141" s="62">
        <f>O141/G141*100</f>
        <v>54.637849830749033</v>
      </c>
      <c r="T141" s="21">
        <f t="shared" si="100"/>
        <v>41.392832321458137</v>
      </c>
      <c r="U141" s="21"/>
      <c r="V141" s="21"/>
      <c r="W141" s="21">
        <f t="shared" si="109"/>
        <v>41.392832321458137</v>
      </c>
      <c r="X141" s="26"/>
    </row>
    <row r="142" spans="1:24" s="1" customFormat="1" ht="81" hidden="1" customHeight="1" x14ac:dyDescent="0.3">
      <c r="A142" s="106" t="s">
        <v>423</v>
      </c>
      <c r="B142" s="84" t="s">
        <v>424</v>
      </c>
      <c r="C142" s="111" t="s">
        <v>184</v>
      </c>
      <c r="D142" s="21">
        <f>SUM(E142:G142)</f>
        <v>19893805</v>
      </c>
      <c r="E142" s="21">
        <v>0</v>
      </c>
      <c r="F142" s="21">
        <v>0</v>
      </c>
      <c r="G142" s="21">
        <v>19893805</v>
      </c>
      <c r="H142" s="62">
        <f>SUM(I142:K142)</f>
        <v>19893805</v>
      </c>
      <c r="I142" s="20">
        <v>0</v>
      </c>
      <c r="J142" s="20">
        <v>0</v>
      </c>
      <c r="K142" s="20">
        <v>19893805</v>
      </c>
      <c r="L142" s="21">
        <f>SUM(M142:O142)</f>
        <v>13366090</v>
      </c>
      <c r="M142" s="21">
        <v>0</v>
      </c>
      <c r="N142" s="21">
        <v>0</v>
      </c>
      <c r="O142" s="21">
        <v>13366090</v>
      </c>
      <c r="P142" s="62">
        <f t="shared" si="106"/>
        <v>67.187197220441249</v>
      </c>
      <c r="Q142" s="62"/>
      <c r="R142" s="62"/>
      <c r="S142" s="62">
        <f t="shared" ref="S142:S151" si="114">O142/G142*100</f>
        <v>67.187197220441249</v>
      </c>
      <c r="T142" s="21">
        <f t="shared" si="100"/>
        <v>67.187197220441249</v>
      </c>
      <c r="U142" s="21"/>
      <c r="V142" s="21"/>
      <c r="W142" s="21">
        <f t="shared" si="109"/>
        <v>67.187197220441249</v>
      </c>
      <c r="X142" s="71"/>
    </row>
    <row r="143" spans="1:24" s="1" customFormat="1" ht="60" hidden="1" customHeight="1" x14ac:dyDescent="0.3">
      <c r="A143" s="106" t="s">
        <v>433</v>
      </c>
      <c r="B143" s="84" t="s">
        <v>425</v>
      </c>
      <c r="C143" s="111" t="s">
        <v>184</v>
      </c>
      <c r="D143" s="21">
        <f t="shared" ref="D143:D151" si="115">SUM(E143:G143)</f>
        <v>0</v>
      </c>
      <c r="E143" s="21">
        <v>0</v>
      </c>
      <c r="F143" s="21">
        <v>0</v>
      </c>
      <c r="G143" s="21">
        <v>0</v>
      </c>
      <c r="H143" s="62">
        <f t="shared" ref="H143:H152" si="116">SUM(I143:K143)</f>
        <v>99701</v>
      </c>
      <c r="I143" s="20">
        <v>0</v>
      </c>
      <c r="J143" s="20">
        <v>0</v>
      </c>
      <c r="K143" s="20">
        <v>99701</v>
      </c>
      <c r="L143" s="21">
        <f t="shared" ref="L143:L152" si="117">SUM(M143:O143)</f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100"/>
        <v>0</v>
      </c>
      <c r="U143" s="21"/>
      <c r="V143" s="21"/>
      <c r="W143" s="21">
        <f t="shared" si="109"/>
        <v>0</v>
      </c>
      <c r="X143" s="71"/>
    </row>
    <row r="144" spans="1:24" s="1" customFormat="1" ht="79.5" hidden="1" customHeight="1" x14ac:dyDescent="0.3">
      <c r="A144" s="106" t="s">
        <v>434</v>
      </c>
      <c r="B144" s="84" t="s">
        <v>426</v>
      </c>
      <c r="C144" s="111" t="s">
        <v>184</v>
      </c>
      <c r="D144" s="21">
        <f t="shared" si="115"/>
        <v>191121</v>
      </c>
      <c r="E144" s="21">
        <v>0</v>
      </c>
      <c r="F144" s="21">
        <v>0</v>
      </c>
      <c r="G144" s="21">
        <v>191121</v>
      </c>
      <c r="H144" s="62">
        <f t="shared" si="116"/>
        <v>191121</v>
      </c>
      <c r="I144" s="20">
        <v>0</v>
      </c>
      <c r="J144" s="20">
        <v>0</v>
      </c>
      <c r="K144" s="20">
        <v>191121</v>
      </c>
      <c r="L144" s="21">
        <f t="shared" si="117"/>
        <v>191121</v>
      </c>
      <c r="M144" s="21">
        <v>0</v>
      </c>
      <c r="N144" s="21">
        <v>0</v>
      </c>
      <c r="O144" s="21">
        <v>191121</v>
      </c>
      <c r="P144" s="62">
        <f t="shared" si="106"/>
        <v>100</v>
      </c>
      <c r="Q144" s="62"/>
      <c r="R144" s="62"/>
      <c r="S144" s="62">
        <f t="shared" si="114"/>
        <v>100</v>
      </c>
      <c r="T144" s="21">
        <f t="shared" si="100"/>
        <v>100</v>
      </c>
      <c r="U144" s="21"/>
      <c r="V144" s="21"/>
      <c r="W144" s="21">
        <f t="shared" si="109"/>
        <v>100</v>
      </c>
      <c r="X144" s="71"/>
    </row>
    <row r="145" spans="1:24" s="1" customFormat="1" ht="43.5" hidden="1" customHeight="1" x14ac:dyDescent="0.3">
      <c r="A145" s="106" t="s">
        <v>435</v>
      </c>
      <c r="B145" s="84" t="s">
        <v>427</v>
      </c>
      <c r="C145" s="111" t="s">
        <v>184</v>
      </c>
      <c r="D145" s="21">
        <f t="shared" si="115"/>
        <v>394507</v>
      </c>
      <c r="E145" s="21">
        <v>0</v>
      </c>
      <c r="F145" s="21">
        <v>0</v>
      </c>
      <c r="G145" s="21">
        <v>394507</v>
      </c>
      <c r="H145" s="62">
        <f t="shared" si="116"/>
        <v>394507</v>
      </c>
      <c r="I145" s="20">
        <v>0</v>
      </c>
      <c r="J145" s="20">
        <v>0</v>
      </c>
      <c r="K145" s="20">
        <v>394507</v>
      </c>
      <c r="L145" s="21">
        <f t="shared" si="117"/>
        <v>0</v>
      </c>
      <c r="M145" s="21">
        <v>0</v>
      </c>
      <c r="N145" s="21">
        <v>0</v>
      </c>
      <c r="O145" s="21">
        <v>0</v>
      </c>
      <c r="P145" s="62">
        <f t="shared" si="106"/>
        <v>0</v>
      </c>
      <c r="Q145" s="62"/>
      <c r="R145" s="62"/>
      <c r="S145" s="62">
        <f t="shared" si="114"/>
        <v>0</v>
      </c>
      <c r="T145" s="21">
        <f t="shared" si="100"/>
        <v>0</v>
      </c>
      <c r="U145" s="21"/>
      <c r="V145" s="21"/>
      <c r="W145" s="21">
        <f t="shared" si="109"/>
        <v>0</v>
      </c>
      <c r="X145" s="71"/>
    </row>
    <row r="146" spans="1:24" s="1" customFormat="1" ht="58.5" hidden="1" customHeight="1" x14ac:dyDescent="0.3">
      <c r="A146" s="106" t="s">
        <v>436</v>
      </c>
      <c r="B146" s="84" t="s">
        <v>428</v>
      </c>
      <c r="C146" s="111" t="s">
        <v>184</v>
      </c>
      <c r="D146" s="21">
        <f t="shared" si="115"/>
        <v>94716</v>
      </c>
      <c r="E146" s="21">
        <v>0</v>
      </c>
      <c r="F146" s="21">
        <v>0</v>
      </c>
      <c r="G146" s="21">
        <v>94716</v>
      </c>
      <c r="H146" s="62">
        <f t="shared" si="116"/>
        <v>94716</v>
      </c>
      <c r="I146" s="20">
        <v>0</v>
      </c>
      <c r="J146" s="20">
        <v>0</v>
      </c>
      <c r="K146" s="20">
        <v>94716</v>
      </c>
      <c r="L146" s="21">
        <f t="shared" si="117"/>
        <v>0</v>
      </c>
      <c r="M146" s="21">
        <v>0</v>
      </c>
      <c r="N146" s="21">
        <v>0</v>
      </c>
      <c r="O146" s="21">
        <v>0</v>
      </c>
      <c r="P146" s="62">
        <f t="shared" si="106"/>
        <v>0</v>
      </c>
      <c r="Q146" s="62"/>
      <c r="R146" s="62"/>
      <c r="S146" s="62">
        <f t="shared" si="114"/>
        <v>0</v>
      </c>
      <c r="T146" s="21">
        <f t="shared" si="100"/>
        <v>0</v>
      </c>
      <c r="U146" s="21"/>
      <c r="V146" s="21"/>
      <c r="W146" s="21">
        <f t="shared" si="109"/>
        <v>0</v>
      </c>
      <c r="X146" s="71"/>
    </row>
    <row r="147" spans="1:24" s="1" customFormat="1" ht="80.25" hidden="1" customHeight="1" x14ac:dyDescent="0.3">
      <c r="A147" s="106" t="s">
        <v>437</v>
      </c>
      <c r="B147" s="84" t="s">
        <v>429</v>
      </c>
      <c r="C147" s="111" t="s">
        <v>184</v>
      </c>
      <c r="D147" s="21">
        <f t="shared" si="115"/>
        <v>0</v>
      </c>
      <c r="E147" s="21">
        <v>0</v>
      </c>
      <c r="F147" s="21">
        <v>0</v>
      </c>
      <c r="G147" s="21">
        <v>0</v>
      </c>
      <c r="H147" s="62">
        <f t="shared" si="116"/>
        <v>1840000</v>
      </c>
      <c r="I147" s="20">
        <v>0</v>
      </c>
      <c r="J147" s="20">
        <v>0</v>
      </c>
      <c r="K147" s="20">
        <v>1840000</v>
      </c>
      <c r="L147" s="21">
        <f t="shared" si="117"/>
        <v>0</v>
      </c>
      <c r="M147" s="21">
        <v>0</v>
      </c>
      <c r="N147" s="21">
        <v>0</v>
      </c>
      <c r="O147" s="21">
        <v>0</v>
      </c>
      <c r="P147" s="62"/>
      <c r="Q147" s="62"/>
      <c r="R147" s="62"/>
      <c r="S147" s="62"/>
      <c r="T147" s="21">
        <f t="shared" si="100"/>
        <v>0</v>
      </c>
      <c r="U147" s="21"/>
      <c r="V147" s="21"/>
      <c r="W147" s="21">
        <f t="shared" si="109"/>
        <v>0</v>
      </c>
      <c r="X147" s="71"/>
    </row>
    <row r="148" spans="1:24" s="1" customFormat="1" ht="57.75" hidden="1" customHeight="1" x14ac:dyDescent="0.3">
      <c r="A148" s="106" t="s">
        <v>438</v>
      </c>
      <c r="B148" s="84" t="s">
        <v>430</v>
      </c>
      <c r="C148" s="111" t="s">
        <v>184</v>
      </c>
      <c r="D148" s="21">
        <f t="shared" si="115"/>
        <v>326799</v>
      </c>
      <c r="E148" s="21">
        <v>0</v>
      </c>
      <c r="F148" s="21">
        <v>0</v>
      </c>
      <c r="G148" s="21">
        <v>326799</v>
      </c>
      <c r="H148" s="62">
        <f t="shared" si="116"/>
        <v>326799</v>
      </c>
      <c r="I148" s="20">
        <v>0</v>
      </c>
      <c r="J148" s="20">
        <v>0</v>
      </c>
      <c r="K148" s="20">
        <v>326799</v>
      </c>
      <c r="L148" s="21">
        <f t="shared" si="117"/>
        <v>0</v>
      </c>
      <c r="M148" s="21">
        <v>0</v>
      </c>
      <c r="N148" s="21">
        <v>0</v>
      </c>
      <c r="O148" s="21">
        <v>0</v>
      </c>
      <c r="P148" s="62">
        <f t="shared" si="106"/>
        <v>0</v>
      </c>
      <c r="Q148" s="62"/>
      <c r="R148" s="62"/>
      <c r="S148" s="62">
        <f t="shared" si="114"/>
        <v>0</v>
      </c>
      <c r="T148" s="21">
        <f t="shared" si="100"/>
        <v>0</v>
      </c>
      <c r="U148" s="21"/>
      <c r="V148" s="21"/>
      <c r="W148" s="21">
        <f t="shared" si="109"/>
        <v>0</v>
      </c>
      <c r="X148" s="71"/>
    </row>
    <row r="149" spans="1:24" s="1" customFormat="1" ht="77.25" hidden="1" customHeight="1" x14ac:dyDescent="0.3">
      <c r="A149" s="106" t="s">
        <v>439</v>
      </c>
      <c r="B149" s="84" t="s">
        <v>431</v>
      </c>
      <c r="C149" s="111" t="s">
        <v>184</v>
      </c>
      <c r="D149" s="21">
        <f t="shared" si="115"/>
        <v>1078574</v>
      </c>
      <c r="E149" s="21">
        <v>0</v>
      </c>
      <c r="F149" s="21">
        <v>0</v>
      </c>
      <c r="G149" s="21">
        <v>1078574</v>
      </c>
      <c r="H149" s="62">
        <f t="shared" si="116"/>
        <v>1078574</v>
      </c>
      <c r="I149" s="20">
        <v>0</v>
      </c>
      <c r="J149" s="20">
        <v>0</v>
      </c>
      <c r="K149" s="20">
        <v>1078574</v>
      </c>
      <c r="L149" s="21">
        <f t="shared" si="117"/>
        <v>0</v>
      </c>
      <c r="M149" s="21">
        <v>0</v>
      </c>
      <c r="N149" s="21">
        <v>0</v>
      </c>
      <c r="O149" s="21">
        <v>0</v>
      </c>
      <c r="P149" s="62">
        <f t="shared" si="106"/>
        <v>0</v>
      </c>
      <c r="Q149" s="62"/>
      <c r="R149" s="62"/>
      <c r="S149" s="62">
        <f t="shared" si="114"/>
        <v>0</v>
      </c>
      <c r="T149" s="21">
        <f t="shared" si="100"/>
        <v>0</v>
      </c>
      <c r="U149" s="21"/>
      <c r="V149" s="21"/>
      <c r="W149" s="21">
        <f t="shared" si="109"/>
        <v>0</v>
      </c>
      <c r="X149" s="71"/>
    </row>
    <row r="150" spans="1:24" s="1" customFormat="1" ht="60" hidden="1" customHeight="1" x14ac:dyDescent="0.3">
      <c r="A150" s="106" t="s">
        <v>440</v>
      </c>
      <c r="B150" s="84" t="s">
        <v>432</v>
      </c>
      <c r="C150" s="111" t="s">
        <v>184</v>
      </c>
      <c r="D150" s="21">
        <f t="shared" si="115"/>
        <v>1500000</v>
      </c>
      <c r="E150" s="21">
        <v>0</v>
      </c>
      <c r="F150" s="21">
        <v>0</v>
      </c>
      <c r="G150" s="21">
        <v>1500000</v>
      </c>
      <c r="H150" s="62">
        <f t="shared" si="116"/>
        <v>1500000</v>
      </c>
      <c r="I150" s="20">
        <v>0</v>
      </c>
      <c r="J150" s="20">
        <v>0</v>
      </c>
      <c r="K150" s="20">
        <v>1500000</v>
      </c>
      <c r="L150" s="21">
        <f t="shared" si="117"/>
        <v>0</v>
      </c>
      <c r="M150" s="21">
        <v>0</v>
      </c>
      <c r="N150" s="21">
        <v>0</v>
      </c>
      <c r="O150" s="21">
        <v>0</v>
      </c>
      <c r="P150" s="62">
        <f t="shared" ref="P150:P155" si="118">L150/D150*100</f>
        <v>0</v>
      </c>
      <c r="Q150" s="62"/>
      <c r="R150" s="62"/>
      <c r="S150" s="62">
        <f t="shared" si="114"/>
        <v>0</v>
      </c>
      <c r="T150" s="21">
        <f t="shared" si="100"/>
        <v>0</v>
      </c>
      <c r="U150" s="21"/>
      <c r="V150" s="21"/>
      <c r="W150" s="21">
        <f t="shared" si="109"/>
        <v>0</v>
      </c>
      <c r="X150" s="71"/>
    </row>
    <row r="151" spans="1:24" s="1" customFormat="1" ht="30.75" hidden="1" customHeight="1" x14ac:dyDescent="0.3">
      <c r="A151" s="117" t="s">
        <v>499</v>
      </c>
      <c r="B151" s="179" t="s">
        <v>498</v>
      </c>
      <c r="C151" s="111" t="s">
        <v>184</v>
      </c>
      <c r="D151" s="21">
        <f t="shared" si="115"/>
        <v>1333334</v>
      </c>
      <c r="E151" s="21">
        <v>0</v>
      </c>
      <c r="F151" s="21">
        <v>0</v>
      </c>
      <c r="G151" s="21">
        <v>1333334</v>
      </c>
      <c r="H151" s="62">
        <f t="shared" si="116"/>
        <v>1333334</v>
      </c>
      <c r="I151" s="20">
        <v>0</v>
      </c>
      <c r="J151" s="20">
        <v>0</v>
      </c>
      <c r="K151" s="20">
        <v>1333334</v>
      </c>
      <c r="L151" s="21">
        <f t="shared" si="117"/>
        <v>0</v>
      </c>
      <c r="M151" s="21">
        <v>0</v>
      </c>
      <c r="N151" s="21">
        <v>0</v>
      </c>
      <c r="O151" s="21">
        <v>0</v>
      </c>
      <c r="P151" s="62">
        <f t="shared" si="118"/>
        <v>0</v>
      </c>
      <c r="Q151" s="62"/>
      <c r="R151" s="62"/>
      <c r="S151" s="62">
        <f t="shared" si="114"/>
        <v>0</v>
      </c>
      <c r="T151" s="21">
        <f t="shared" si="100"/>
        <v>0</v>
      </c>
      <c r="U151" s="21"/>
      <c r="V151" s="21"/>
      <c r="W151" s="21">
        <f t="shared" si="109"/>
        <v>0</v>
      </c>
      <c r="X151" s="71"/>
    </row>
    <row r="152" spans="1:24" s="1" customFormat="1" ht="28.5" hidden="1" customHeight="1" x14ac:dyDescent="0.3">
      <c r="A152" s="118"/>
      <c r="B152" s="180"/>
      <c r="C152" s="111" t="s">
        <v>183</v>
      </c>
      <c r="D152" s="21">
        <f>SUM(E152:G152)</f>
        <v>0</v>
      </c>
      <c r="E152" s="21">
        <v>0</v>
      </c>
      <c r="F152" s="21">
        <v>0</v>
      </c>
      <c r="G152" s="21">
        <v>0</v>
      </c>
      <c r="H152" s="62">
        <f t="shared" si="116"/>
        <v>6000000</v>
      </c>
      <c r="I152" s="20">
        <v>0</v>
      </c>
      <c r="J152" s="20">
        <v>0</v>
      </c>
      <c r="K152" s="20">
        <v>6000000</v>
      </c>
      <c r="L152" s="21">
        <f t="shared" si="117"/>
        <v>0</v>
      </c>
      <c r="M152" s="21">
        <v>0</v>
      </c>
      <c r="N152" s="21">
        <v>0</v>
      </c>
      <c r="O152" s="21">
        <v>0</v>
      </c>
      <c r="P152" s="62"/>
      <c r="Q152" s="62"/>
      <c r="R152" s="62"/>
      <c r="S152" s="62"/>
      <c r="T152" s="21">
        <f t="shared" si="100"/>
        <v>0</v>
      </c>
      <c r="U152" s="21"/>
      <c r="V152" s="21"/>
      <c r="W152" s="21">
        <f t="shared" si="109"/>
        <v>0</v>
      </c>
      <c r="X152" s="71"/>
    </row>
    <row r="153" spans="1:24" s="27" customFormat="1" ht="63.75" hidden="1" customHeight="1" x14ac:dyDescent="0.3">
      <c r="A153" s="29" t="s">
        <v>84</v>
      </c>
      <c r="B153" s="82" t="s">
        <v>299</v>
      </c>
      <c r="C153" s="80"/>
      <c r="D153" s="25">
        <f t="shared" ref="D153:G153" si="119">D154+D155</f>
        <v>17952772</v>
      </c>
      <c r="E153" s="25">
        <f t="shared" si="119"/>
        <v>0</v>
      </c>
      <c r="F153" s="25">
        <f t="shared" si="119"/>
        <v>0</v>
      </c>
      <c r="G153" s="25">
        <f t="shared" si="119"/>
        <v>17952772</v>
      </c>
      <c r="H153" s="25">
        <f>H154+H155</f>
        <v>27106761</v>
      </c>
      <c r="I153" s="25">
        <f t="shared" ref="I153:O153" si="120">I154+I155</f>
        <v>0</v>
      </c>
      <c r="J153" s="25">
        <f t="shared" si="120"/>
        <v>0</v>
      </c>
      <c r="K153" s="25">
        <f t="shared" si="120"/>
        <v>27106761</v>
      </c>
      <c r="L153" s="25">
        <f t="shared" si="120"/>
        <v>15658296.09</v>
      </c>
      <c r="M153" s="25">
        <f t="shared" si="120"/>
        <v>0</v>
      </c>
      <c r="N153" s="25">
        <f t="shared" si="120"/>
        <v>0</v>
      </c>
      <c r="O153" s="25">
        <f t="shared" si="120"/>
        <v>15658296.09</v>
      </c>
      <c r="P153" s="62">
        <f t="shared" si="118"/>
        <v>87.219378099382098</v>
      </c>
      <c r="Q153" s="62"/>
      <c r="R153" s="62"/>
      <c r="S153" s="62">
        <f>O153/G153*100</f>
        <v>87.219378099382098</v>
      </c>
      <c r="T153" s="21">
        <f t="shared" si="100"/>
        <v>57.765278891122406</v>
      </c>
      <c r="U153" s="21"/>
      <c r="V153" s="21"/>
      <c r="W153" s="21">
        <f t="shared" si="109"/>
        <v>57.765278891122406</v>
      </c>
      <c r="X153" s="26"/>
    </row>
    <row r="154" spans="1:24" s="1" customFormat="1" ht="45.75" customHeight="1" x14ac:dyDescent="0.3">
      <c r="A154" s="106" t="s">
        <v>85</v>
      </c>
      <c r="B154" s="81" t="s">
        <v>300</v>
      </c>
      <c r="C154" s="111" t="s">
        <v>203</v>
      </c>
      <c r="D154" s="21">
        <f>SUM(E154:G154)</f>
        <v>16385986</v>
      </c>
      <c r="E154" s="21">
        <v>0</v>
      </c>
      <c r="F154" s="21">
        <v>0</v>
      </c>
      <c r="G154" s="21">
        <v>16385986</v>
      </c>
      <c r="H154" s="62">
        <f>SUM(I154:K154)</f>
        <v>25017712</v>
      </c>
      <c r="I154" s="20">
        <v>0</v>
      </c>
      <c r="J154" s="20">
        <v>0</v>
      </c>
      <c r="K154" s="20">
        <v>25017712</v>
      </c>
      <c r="L154" s="21">
        <f t="shared" ref="L154:L155" si="121">SUM(M154:O154)</f>
        <v>15658296.09</v>
      </c>
      <c r="M154" s="21">
        <v>0</v>
      </c>
      <c r="N154" s="21">
        <v>0</v>
      </c>
      <c r="O154" s="21">
        <v>15658296.09</v>
      </c>
      <c r="P154" s="62">
        <f t="shared" si="118"/>
        <v>95.559071574942152</v>
      </c>
      <c r="Q154" s="62"/>
      <c r="R154" s="62"/>
      <c r="S154" s="62">
        <f>O154/G154*100</f>
        <v>95.559071574942152</v>
      </c>
      <c r="T154" s="21">
        <f t="shared" si="100"/>
        <v>62.588841417632437</v>
      </c>
      <c r="U154" s="21"/>
      <c r="V154" s="21"/>
      <c r="W154" s="21">
        <f t="shared" si="109"/>
        <v>62.588841417632437</v>
      </c>
      <c r="X154" s="60"/>
    </row>
    <row r="155" spans="1:24" s="1" customFormat="1" ht="58.5" customHeight="1" x14ac:dyDescent="0.3">
      <c r="A155" s="106" t="s">
        <v>302</v>
      </c>
      <c r="B155" s="84" t="s">
        <v>301</v>
      </c>
      <c r="C155" s="111" t="s">
        <v>203</v>
      </c>
      <c r="D155" s="21">
        <f>SUM(E155:G155)</f>
        <v>1566786</v>
      </c>
      <c r="E155" s="21">
        <v>0</v>
      </c>
      <c r="F155" s="21">
        <v>0</v>
      </c>
      <c r="G155" s="21">
        <v>1566786</v>
      </c>
      <c r="H155" s="62">
        <f>SUM(I155:K155)</f>
        <v>2089049</v>
      </c>
      <c r="I155" s="20">
        <v>0</v>
      </c>
      <c r="J155" s="20">
        <v>0</v>
      </c>
      <c r="K155" s="20">
        <v>2089049</v>
      </c>
      <c r="L155" s="21">
        <f t="shared" si="121"/>
        <v>0</v>
      </c>
      <c r="M155" s="21">
        <v>0</v>
      </c>
      <c r="N155" s="21">
        <v>0</v>
      </c>
      <c r="O155" s="21">
        <v>0</v>
      </c>
      <c r="P155" s="62">
        <f t="shared" si="118"/>
        <v>0</v>
      </c>
      <c r="Q155" s="62"/>
      <c r="R155" s="62"/>
      <c r="S155" s="62">
        <f>O155/G155*100</f>
        <v>0</v>
      </c>
      <c r="T155" s="21">
        <f t="shared" si="100"/>
        <v>0</v>
      </c>
      <c r="U155" s="21"/>
      <c r="V155" s="21"/>
      <c r="W155" s="21">
        <f t="shared" si="109"/>
        <v>0</v>
      </c>
      <c r="X155" s="60"/>
    </row>
    <row r="156" spans="1:24" s="27" customFormat="1" ht="25.5" hidden="1" customHeight="1" x14ac:dyDescent="0.3">
      <c r="A156" s="125" t="s">
        <v>9</v>
      </c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95"/>
    </row>
    <row r="157" spans="1:24" s="1" customFormat="1" ht="40.5" hidden="1" customHeight="1" x14ac:dyDescent="0.3">
      <c r="A157" s="29" t="s">
        <v>106</v>
      </c>
      <c r="B157" s="127" t="s">
        <v>303</v>
      </c>
      <c r="C157" s="127"/>
      <c r="D157" s="32">
        <f t="shared" ref="D157:O157" si="122">D158+D178+D180+D182+D187+D190</f>
        <v>2905742727</v>
      </c>
      <c r="E157" s="32">
        <f t="shared" si="122"/>
        <v>2101886315</v>
      </c>
      <c r="F157" s="32">
        <f t="shared" si="122"/>
        <v>0</v>
      </c>
      <c r="G157" s="32">
        <f t="shared" si="122"/>
        <v>803856412</v>
      </c>
      <c r="H157" s="32">
        <f t="shared" si="122"/>
        <v>3969861268</v>
      </c>
      <c r="I157" s="32">
        <f t="shared" si="122"/>
        <v>2960611562</v>
      </c>
      <c r="J157" s="32">
        <f t="shared" si="122"/>
        <v>0</v>
      </c>
      <c r="K157" s="32">
        <f t="shared" si="122"/>
        <v>1009249706</v>
      </c>
      <c r="L157" s="32">
        <f t="shared" si="122"/>
        <v>2617026424.2300005</v>
      </c>
      <c r="M157" s="32">
        <f t="shared" si="122"/>
        <v>1975935889.21</v>
      </c>
      <c r="N157" s="32">
        <f t="shared" si="122"/>
        <v>0</v>
      </c>
      <c r="O157" s="32">
        <f t="shared" si="122"/>
        <v>641090535.0200001</v>
      </c>
      <c r="P157" s="62">
        <f t="shared" ref="P157:S158" si="123">L157/D157*100</f>
        <v>90.063941308799855</v>
      </c>
      <c r="Q157" s="62">
        <f t="shared" si="123"/>
        <v>94.007743192809173</v>
      </c>
      <c r="R157" s="62"/>
      <c r="S157" s="62">
        <f t="shared" si="123"/>
        <v>79.751871783290582</v>
      </c>
      <c r="T157" s="21">
        <f t="shared" ref="T157:W158" si="124">L157/H157*100</f>
        <v>65.92236472657514</v>
      </c>
      <c r="U157" s="21">
        <f t="shared" si="124"/>
        <v>66.740801615838592</v>
      </c>
      <c r="V157" s="21"/>
      <c r="W157" s="21">
        <f t="shared" si="124"/>
        <v>63.521498317880123</v>
      </c>
      <c r="X157" s="28"/>
    </row>
    <row r="158" spans="1:24" s="27" customFormat="1" ht="43.5" hidden="1" customHeight="1" x14ac:dyDescent="0.3">
      <c r="A158" s="29" t="s">
        <v>107</v>
      </c>
      <c r="B158" s="104" t="s">
        <v>304</v>
      </c>
      <c r="C158" s="31"/>
      <c r="D158" s="30">
        <f>D159+D176+D172</f>
        <v>2714046654</v>
      </c>
      <c r="E158" s="30">
        <f t="shared" ref="E158:O158" si="125">E159+E176+E172</f>
        <v>2065924208</v>
      </c>
      <c r="F158" s="30">
        <f t="shared" si="125"/>
        <v>0</v>
      </c>
      <c r="G158" s="30">
        <f t="shared" si="125"/>
        <v>648122446</v>
      </c>
      <c r="H158" s="30">
        <f t="shared" si="125"/>
        <v>3738228352</v>
      </c>
      <c r="I158" s="30">
        <f t="shared" si="125"/>
        <v>2921981790</v>
      </c>
      <c r="J158" s="30">
        <f t="shared" si="125"/>
        <v>0</v>
      </c>
      <c r="K158" s="30">
        <f t="shared" si="125"/>
        <v>816246562</v>
      </c>
      <c r="L158" s="30">
        <f t="shared" si="125"/>
        <v>2444600860.5700006</v>
      </c>
      <c r="M158" s="30">
        <f t="shared" si="125"/>
        <v>1941814881.8700001</v>
      </c>
      <c r="N158" s="30">
        <f t="shared" si="125"/>
        <v>0</v>
      </c>
      <c r="O158" s="30">
        <f t="shared" si="125"/>
        <v>502785978.69999999</v>
      </c>
      <c r="P158" s="62">
        <f t="shared" si="123"/>
        <v>90.072175324146087</v>
      </c>
      <c r="Q158" s="62">
        <f t="shared" si="123"/>
        <v>93.992551825018367</v>
      </c>
      <c r="R158" s="62"/>
      <c r="S158" s="62">
        <f t="shared" si="123"/>
        <v>77.575770103786837</v>
      </c>
      <c r="T158" s="21">
        <f t="shared" si="124"/>
        <v>65.394636987922581</v>
      </c>
      <c r="U158" s="21">
        <f t="shared" si="124"/>
        <v>66.455406687185416</v>
      </c>
      <c r="V158" s="21"/>
      <c r="W158" s="21">
        <f t="shared" si="124"/>
        <v>61.597316559355995</v>
      </c>
      <c r="X158" s="26"/>
    </row>
    <row r="159" spans="1:24" s="27" customFormat="1" ht="49.5" hidden="1" customHeight="1" x14ac:dyDescent="0.3">
      <c r="A159" s="29" t="s">
        <v>108</v>
      </c>
      <c r="B159" s="104" t="s">
        <v>305</v>
      </c>
      <c r="C159" s="31"/>
      <c r="D159" s="30">
        <f>SUM(D160:D171)</f>
        <v>2523298530</v>
      </c>
      <c r="E159" s="30">
        <f t="shared" ref="E159:O159" si="126">SUM(E160:E171)</f>
        <v>2065924208</v>
      </c>
      <c r="F159" s="30">
        <f t="shared" si="126"/>
        <v>0</v>
      </c>
      <c r="G159" s="30">
        <f t="shared" si="126"/>
        <v>457374322</v>
      </c>
      <c r="H159" s="30">
        <f t="shared" si="126"/>
        <v>3499484352</v>
      </c>
      <c r="I159" s="30">
        <f t="shared" si="126"/>
        <v>2921981790</v>
      </c>
      <c r="J159" s="30">
        <f t="shared" si="126"/>
        <v>0</v>
      </c>
      <c r="K159" s="30">
        <f t="shared" si="126"/>
        <v>577502562</v>
      </c>
      <c r="L159" s="30">
        <f t="shared" si="126"/>
        <v>2311435288.6300006</v>
      </c>
      <c r="M159" s="30">
        <f t="shared" si="126"/>
        <v>1941814881.8700001</v>
      </c>
      <c r="N159" s="30">
        <f t="shared" si="126"/>
        <v>0</v>
      </c>
      <c r="O159" s="30">
        <f t="shared" si="126"/>
        <v>369620406.75999999</v>
      </c>
      <c r="P159" s="62">
        <f>L159/D159*100</f>
        <v>91.603718749441853</v>
      </c>
      <c r="Q159" s="62">
        <f>M159/E159*100</f>
        <v>93.992551825018367</v>
      </c>
      <c r="R159" s="62"/>
      <c r="S159" s="62">
        <f>O159/G159*100</f>
        <v>80.813545706660804</v>
      </c>
      <c r="T159" s="21">
        <f>L159/H159*100</f>
        <v>66.050739369901336</v>
      </c>
      <c r="U159" s="21">
        <f>M159/I159*100</f>
        <v>66.455406687185416</v>
      </c>
      <c r="V159" s="21"/>
      <c r="W159" s="21">
        <f>O159/K159*100</f>
        <v>64.003249696405675</v>
      </c>
      <c r="X159" s="26"/>
    </row>
    <row r="160" spans="1:24" s="1" customFormat="1" ht="47.25" hidden="1" customHeight="1" x14ac:dyDescent="0.3">
      <c r="A160" s="106" t="s">
        <v>142</v>
      </c>
      <c r="B160" s="81" t="s">
        <v>49</v>
      </c>
      <c r="C160" s="19" t="s">
        <v>5</v>
      </c>
      <c r="D160" s="20">
        <f>SUM(E160:G160)</f>
        <v>454524006</v>
      </c>
      <c r="E160" s="20">
        <v>0</v>
      </c>
      <c r="F160" s="20">
        <v>0</v>
      </c>
      <c r="G160" s="20">
        <v>454524006</v>
      </c>
      <c r="H160" s="20">
        <f>SUM(I160:K160)</f>
        <v>572796562</v>
      </c>
      <c r="I160" s="20">
        <v>0</v>
      </c>
      <c r="J160" s="20">
        <v>0</v>
      </c>
      <c r="K160" s="20">
        <v>572796562</v>
      </c>
      <c r="L160" s="20">
        <f>M160+O160</f>
        <v>367503007.73000002</v>
      </c>
      <c r="M160" s="20">
        <v>0</v>
      </c>
      <c r="N160" s="20">
        <v>0</v>
      </c>
      <c r="O160" s="20">
        <v>367503007.73000002</v>
      </c>
      <c r="P160" s="62">
        <f t="shared" ref="P160:P175" si="127">L160/D160*100</f>
        <v>80.854476964633633</v>
      </c>
      <c r="Q160" s="62"/>
      <c r="R160" s="62"/>
      <c r="S160" s="62">
        <f>O160/G160*100</f>
        <v>80.854476964633633</v>
      </c>
      <c r="T160" s="21">
        <f t="shared" ref="T160:T191" si="128">L160/H160*100</f>
        <v>64.159429736591193</v>
      </c>
      <c r="U160" s="21"/>
      <c r="V160" s="21"/>
      <c r="W160" s="21">
        <f>O160/K160*100</f>
        <v>64.159429736591193</v>
      </c>
      <c r="X160" s="28"/>
    </row>
    <row r="161" spans="1:24" s="1" customFormat="1" ht="153" hidden="1" customHeight="1" x14ac:dyDescent="0.3">
      <c r="A161" s="106" t="s">
        <v>143</v>
      </c>
      <c r="B161" s="84" t="s">
        <v>306</v>
      </c>
      <c r="C161" s="19" t="s">
        <v>5</v>
      </c>
      <c r="D161" s="20">
        <f t="shared" ref="D161:D171" si="129">SUM(E161:G161)</f>
        <v>334016</v>
      </c>
      <c r="E161" s="20">
        <v>0</v>
      </c>
      <c r="F161" s="20">
        <v>0</v>
      </c>
      <c r="G161" s="20">
        <v>334016</v>
      </c>
      <c r="H161" s="20">
        <f t="shared" ref="H161:H175" si="130">SUM(I161:K161)</f>
        <v>711100</v>
      </c>
      <c r="I161" s="20">
        <v>0</v>
      </c>
      <c r="J161" s="20">
        <v>0</v>
      </c>
      <c r="K161" s="20">
        <v>711100</v>
      </c>
      <c r="L161" s="20">
        <f t="shared" ref="L161:L175" si="131">M161+O161</f>
        <v>321332</v>
      </c>
      <c r="M161" s="20">
        <v>0</v>
      </c>
      <c r="N161" s="20">
        <v>0</v>
      </c>
      <c r="O161" s="20">
        <v>321332</v>
      </c>
      <c r="P161" s="62">
        <f t="shared" si="127"/>
        <v>96.202577122054038</v>
      </c>
      <c r="Q161" s="62"/>
      <c r="R161" s="62"/>
      <c r="S161" s="62">
        <f>O161/G161*100</f>
        <v>96.202577122054038</v>
      </c>
      <c r="T161" s="21">
        <f t="shared" si="128"/>
        <v>45.188018562790042</v>
      </c>
      <c r="U161" s="21"/>
      <c r="V161" s="21"/>
      <c r="W161" s="21">
        <f>O161/K161*100</f>
        <v>45.188018562790042</v>
      </c>
      <c r="X161" s="28"/>
    </row>
    <row r="162" spans="1:24" s="1" customFormat="1" ht="159.75" hidden="1" customHeight="1" x14ac:dyDescent="0.3">
      <c r="A162" s="106" t="s">
        <v>144</v>
      </c>
      <c r="B162" s="84" t="s">
        <v>246</v>
      </c>
      <c r="C162" s="19" t="s">
        <v>5</v>
      </c>
      <c r="D162" s="20">
        <f t="shared" si="129"/>
        <v>7803000</v>
      </c>
      <c r="E162" s="20">
        <v>7803000</v>
      </c>
      <c r="F162" s="20">
        <v>0</v>
      </c>
      <c r="G162" s="20">
        <v>0</v>
      </c>
      <c r="H162" s="20">
        <f t="shared" si="130"/>
        <v>13500000</v>
      </c>
      <c r="I162" s="20">
        <v>13500000</v>
      </c>
      <c r="J162" s="20">
        <v>0</v>
      </c>
      <c r="K162" s="20">
        <v>0</v>
      </c>
      <c r="L162" s="20">
        <f t="shared" si="131"/>
        <v>7632000</v>
      </c>
      <c r="M162" s="20">
        <v>7632000</v>
      </c>
      <c r="N162" s="20">
        <v>0</v>
      </c>
      <c r="O162" s="20">
        <v>0</v>
      </c>
      <c r="P162" s="62">
        <f t="shared" si="127"/>
        <v>97.80853517877739</v>
      </c>
      <c r="Q162" s="62">
        <f t="shared" ref="Q162:Q170" si="132">M162/E162*100</f>
        <v>97.80853517877739</v>
      </c>
      <c r="R162" s="62"/>
      <c r="S162" s="62"/>
      <c r="T162" s="21">
        <f t="shared" si="128"/>
        <v>56.533333333333339</v>
      </c>
      <c r="U162" s="21">
        <f t="shared" ref="U162:U170" si="133">M162/I162*100</f>
        <v>56.533333333333339</v>
      </c>
      <c r="V162" s="21"/>
      <c r="W162" s="21"/>
      <c r="X162" s="28"/>
    </row>
    <row r="163" spans="1:24" s="1" customFormat="1" ht="173.25" hidden="1" customHeight="1" x14ac:dyDescent="0.3">
      <c r="A163" s="106" t="s">
        <v>145</v>
      </c>
      <c r="B163" s="84" t="s">
        <v>247</v>
      </c>
      <c r="C163" s="19" t="s">
        <v>5</v>
      </c>
      <c r="D163" s="20">
        <f t="shared" si="129"/>
        <v>71361700</v>
      </c>
      <c r="E163" s="20">
        <v>71361700</v>
      </c>
      <c r="F163" s="20">
        <v>0</v>
      </c>
      <c r="G163" s="20">
        <v>0</v>
      </c>
      <c r="H163" s="20">
        <f t="shared" si="130"/>
        <v>103093800</v>
      </c>
      <c r="I163" s="20">
        <v>103093800</v>
      </c>
      <c r="J163" s="20">
        <v>0</v>
      </c>
      <c r="K163" s="20">
        <v>0</v>
      </c>
      <c r="L163" s="20">
        <f t="shared" si="131"/>
        <v>51811682.850000001</v>
      </c>
      <c r="M163" s="20">
        <v>51811682.850000001</v>
      </c>
      <c r="N163" s="20">
        <v>0</v>
      </c>
      <c r="O163" s="20">
        <v>0</v>
      </c>
      <c r="P163" s="62">
        <f t="shared" si="127"/>
        <v>72.604328162025283</v>
      </c>
      <c r="Q163" s="62">
        <f t="shared" si="132"/>
        <v>72.604328162025283</v>
      </c>
      <c r="R163" s="62"/>
      <c r="S163" s="62"/>
      <c r="T163" s="21">
        <f t="shared" si="128"/>
        <v>50.256836832088837</v>
      </c>
      <c r="U163" s="21">
        <f t="shared" si="133"/>
        <v>50.256836832088837</v>
      </c>
      <c r="V163" s="21"/>
      <c r="W163" s="21"/>
      <c r="X163" s="78"/>
    </row>
    <row r="164" spans="1:24" s="27" customFormat="1" ht="115.5" hidden="1" customHeight="1" x14ac:dyDescent="0.3">
      <c r="A164" s="106" t="s">
        <v>146</v>
      </c>
      <c r="B164" s="81" t="s">
        <v>248</v>
      </c>
      <c r="C164" s="19" t="s">
        <v>5</v>
      </c>
      <c r="D164" s="20">
        <f t="shared" si="129"/>
        <v>55172274</v>
      </c>
      <c r="E164" s="20">
        <v>55172274</v>
      </c>
      <c r="F164" s="20">
        <v>0</v>
      </c>
      <c r="G164" s="20">
        <v>0</v>
      </c>
      <c r="H164" s="20">
        <f t="shared" si="130"/>
        <v>68518400</v>
      </c>
      <c r="I164" s="20">
        <v>68518400</v>
      </c>
      <c r="J164" s="20">
        <v>0</v>
      </c>
      <c r="K164" s="20">
        <v>0</v>
      </c>
      <c r="L164" s="20">
        <f t="shared" si="131"/>
        <v>54626114.369999997</v>
      </c>
      <c r="M164" s="20">
        <v>54626114.369999997</v>
      </c>
      <c r="N164" s="20">
        <v>0</v>
      </c>
      <c r="O164" s="20">
        <v>0</v>
      </c>
      <c r="P164" s="62">
        <f t="shared" si="127"/>
        <v>99.010083162423214</v>
      </c>
      <c r="Q164" s="62">
        <f t="shared" si="132"/>
        <v>99.010083162423214</v>
      </c>
      <c r="R164" s="62"/>
      <c r="S164" s="62"/>
      <c r="T164" s="21">
        <f t="shared" si="128"/>
        <v>79.724737253059033</v>
      </c>
      <c r="U164" s="21">
        <f t="shared" si="133"/>
        <v>79.724737253059033</v>
      </c>
      <c r="V164" s="21"/>
      <c r="W164" s="21"/>
      <c r="X164" s="26"/>
    </row>
    <row r="165" spans="1:24" s="27" customFormat="1" ht="102" hidden="1" customHeight="1" x14ac:dyDescent="0.3">
      <c r="A165" s="106" t="s">
        <v>147</v>
      </c>
      <c r="B165" s="84" t="s">
        <v>307</v>
      </c>
      <c r="C165" s="19" t="s">
        <v>5</v>
      </c>
      <c r="D165" s="20">
        <f t="shared" si="129"/>
        <v>645614692</v>
      </c>
      <c r="E165" s="20">
        <v>645614692</v>
      </c>
      <c r="F165" s="20">
        <v>0</v>
      </c>
      <c r="G165" s="20">
        <v>0</v>
      </c>
      <c r="H165" s="20">
        <f t="shared" si="130"/>
        <v>857572600</v>
      </c>
      <c r="I165" s="20">
        <v>857572600</v>
      </c>
      <c r="J165" s="20">
        <v>0</v>
      </c>
      <c r="K165" s="20">
        <v>0</v>
      </c>
      <c r="L165" s="20">
        <f t="shared" si="131"/>
        <v>571621108.74000001</v>
      </c>
      <c r="M165" s="20">
        <v>571621108.74000001</v>
      </c>
      <c r="N165" s="20">
        <v>0</v>
      </c>
      <c r="O165" s="20">
        <v>0</v>
      </c>
      <c r="P165" s="62">
        <f t="shared" si="127"/>
        <v>88.539049037006734</v>
      </c>
      <c r="Q165" s="62">
        <f t="shared" si="132"/>
        <v>88.539049037006734</v>
      </c>
      <c r="R165" s="62"/>
      <c r="S165" s="62"/>
      <c r="T165" s="21">
        <f t="shared" si="128"/>
        <v>66.655710401661622</v>
      </c>
      <c r="U165" s="21">
        <f t="shared" si="133"/>
        <v>66.655710401661622</v>
      </c>
      <c r="V165" s="21"/>
      <c r="W165" s="21"/>
      <c r="X165" s="26"/>
    </row>
    <row r="166" spans="1:24" s="27" customFormat="1" ht="97.5" hidden="1" customHeight="1" x14ac:dyDescent="0.3">
      <c r="A166" s="106" t="s">
        <v>148</v>
      </c>
      <c r="B166" s="84" t="s">
        <v>308</v>
      </c>
      <c r="C166" s="19" t="s">
        <v>5</v>
      </c>
      <c r="D166" s="20">
        <f t="shared" si="129"/>
        <v>53509587</v>
      </c>
      <c r="E166" s="20">
        <v>53509587</v>
      </c>
      <c r="F166" s="20">
        <v>0</v>
      </c>
      <c r="G166" s="20">
        <v>0</v>
      </c>
      <c r="H166" s="20">
        <f t="shared" si="130"/>
        <v>63384200</v>
      </c>
      <c r="I166" s="20">
        <v>63384200</v>
      </c>
      <c r="J166" s="20">
        <v>0</v>
      </c>
      <c r="K166" s="20">
        <v>0</v>
      </c>
      <c r="L166" s="20">
        <f t="shared" si="131"/>
        <v>53508725</v>
      </c>
      <c r="M166" s="20">
        <v>53508725</v>
      </c>
      <c r="N166" s="20">
        <v>0</v>
      </c>
      <c r="O166" s="20">
        <v>0</v>
      </c>
      <c r="P166" s="62">
        <f t="shared" si="127"/>
        <v>99.998389073718698</v>
      </c>
      <c r="Q166" s="62">
        <f t="shared" si="132"/>
        <v>99.998389073718698</v>
      </c>
      <c r="R166" s="62"/>
      <c r="S166" s="62"/>
      <c r="T166" s="21">
        <f t="shared" si="128"/>
        <v>84.419658211352356</v>
      </c>
      <c r="U166" s="21">
        <f t="shared" si="133"/>
        <v>84.419658211352356</v>
      </c>
      <c r="V166" s="21"/>
      <c r="W166" s="21"/>
      <c r="X166" s="26"/>
    </row>
    <row r="167" spans="1:24" s="27" customFormat="1" ht="97.5" hidden="1" customHeight="1" x14ac:dyDescent="0.3">
      <c r="A167" s="106" t="s">
        <v>149</v>
      </c>
      <c r="B167" s="84" t="s">
        <v>309</v>
      </c>
      <c r="C167" s="19" t="s">
        <v>5</v>
      </c>
      <c r="D167" s="20">
        <f t="shared" si="129"/>
        <v>1214219535</v>
      </c>
      <c r="E167" s="20">
        <v>1214219535</v>
      </c>
      <c r="F167" s="20">
        <v>0</v>
      </c>
      <c r="G167" s="20">
        <v>0</v>
      </c>
      <c r="H167" s="20">
        <f t="shared" si="130"/>
        <v>1790688000</v>
      </c>
      <c r="I167" s="20">
        <v>1790688000</v>
      </c>
      <c r="J167" s="20">
        <v>0</v>
      </c>
      <c r="K167" s="20">
        <v>0</v>
      </c>
      <c r="L167" s="20">
        <f t="shared" si="131"/>
        <v>1184447510.9100001</v>
      </c>
      <c r="M167" s="20">
        <v>1184447510.9100001</v>
      </c>
      <c r="N167" s="20">
        <v>0</v>
      </c>
      <c r="O167" s="20">
        <v>0</v>
      </c>
      <c r="P167" s="62">
        <f t="shared" si="127"/>
        <v>97.548052618837175</v>
      </c>
      <c r="Q167" s="62">
        <f t="shared" si="132"/>
        <v>97.548052618837175</v>
      </c>
      <c r="R167" s="62"/>
      <c r="S167" s="62"/>
      <c r="T167" s="21">
        <f t="shared" si="128"/>
        <v>66.144828742360488</v>
      </c>
      <c r="U167" s="21">
        <f t="shared" si="133"/>
        <v>66.144828742360488</v>
      </c>
      <c r="V167" s="21"/>
      <c r="W167" s="21"/>
      <c r="X167" s="26"/>
    </row>
    <row r="168" spans="1:24" s="27" customFormat="1" ht="97.5" hidden="1" customHeight="1" x14ac:dyDescent="0.3">
      <c r="A168" s="106" t="s">
        <v>185</v>
      </c>
      <c r="B168" s="84" t="s">
        <v>310</v>
      </c>
      <c r="C168" s="19" t="s">
        <v>5</v>
      </c>
      <c r="D168" s="20">
        <f t="shared" si="129"/>
        <v>16870730</v>
      </c>
      <c r="E168" s="20">
        <v>16870730</v>
      </c>
      <c r="F168" s="20">
        <v>0</v>
      </c>
      <c r="G168" s="20">
        <v>0</v>
      </c>
      <c r="H168" s="20">
        <f t="shared" si="130"/>
        <v>23852100</v>
      </c>
      <c r="I168" s="20">
        <v>23852100</v>
      </c>
      <c r="J168" s="20">
        <v>0</v>
      </c>
      <c r="K168" s="20">
        <v>0</v>
      </c>
      <c r="L168" s="20">
        <f t="shared" si="131"/>
        <v>16870000</v>
      </c>
      <c r="M168" s="20">
        <v>16870000</v>
      </c>
      <c r="N168" s="20">
        <v>0</v>
      </c>
      <c r="O168" s="20">
        <v>0</v>
      </c>
      <c r="P168" s="62">
        <f t="shared" si="127"/>
        <v>99.995672979177542</v>
      </c>
      <c r="Q168" s="62">
        <f t="shared" si="132"/>
        <v>99.995672979177542</v>
      </c>
      <c r="R168" s="62"/>
      <c r="S168" s="62"/>
      <c r="T168" s="21">
        <f t="shared" si="128"/>
        <v>70.727525039723972</v>
      </c>
      <c r="U168" s="21">
        <f t="shared" si="133"/>
        <v>70.727525039723972</v>
      </c>
      <c r="V168" s="21"/>
      <c r="W168" s="21"/>
      <c r="X168" s="60"/>
    </row>
    <row r="169" spans="1:24" s="27" customFormat="1" ht="46.5" hidden="1" customHeight="1" x14ac:dyDescent="0.3">
      <c r="A169" s="106" t="s">
        <v>483</v>
      </c>
      <c r="B169" s="84" t="s">
        <v>311</v>
      </c>
      <c r="C169" s="19" t="s">
        <v>5</v>
      </c>
      <c r="D169" s="20">
        <f t="shared" si="129"/>
        <v>72690</v>
      </c>
      <c r="E169" s="20">
        <v>72690</v>
      </c>
      <c r="F169" s="20">
        <v>0</v>
      </c>
      <c r="G169" s="20">
        <v>0</v>
      </c>
      <c r="H169" s="20">
        <f t="shared" si="130"/>
        <v>72690</v>
      </c>
      <c r="I169" s="20">
        <v>72690</v>
      </c>
      <c r="J169" s="20">
        <v>0</v>
      </c>
      <c r="K169" s="20">
        <v>0</v>
      </c>
      <c r="L169" s="20">
        <f t="shared" si="131"/>
        <v>0</v>
      </c>
      <c r="M169" s="20">
        <v>0</v>
      </c>
      <c r="N169" s="20">
        <v>0</v>
      </c>
      <c r="O169" s="20">
        <v>0</v>
      </c>
      <c r="P169" s="62">
        <f t="shared" si="127"/>
        <v>0</v>
      </c>
      <c r="Q169" s="62">
        <f t="shared" si="132"/>
        <v>0</v>
      </c>
      <c r="R169" s="62"/>
      <c r="S169" s="62"/>
      <c r="T169" s="21">
        <f t="shared" si="128"/>
        <v>0</v>
      </c>
      <c r="U169" s="21">
        <f t="shared" si="133"/>
        <v>0</v>
      </c>
      <c r="V169" s="21"/>
      <c r="W169" s="21"/>
      <c r="X169" s="60"/>
    </row>
    <row r="170" spans="1:24" s="27" customFormat="1" ht="80.25" hidden="1" customHeight="1" x14ac:dyDescent="0.3">
      <c r="A170" s="106" t="s">
        <v>249</v>
      </c>
      <c r="B170" s="84" t="s">
        <v>316</v>
      </c>
      <c r="C170" s="19" t="s">
        <v>5</v>
      </c>
      <c r="D170" s="20">
        <f t="shared" si="129"/>
        <v>1300000</v>
      </c>
      <c r="E170" s="20">
        <v>1300000</v>
      </c>
      <c r="F170" s="20">
        <v>0</v>
      </c>
      <c r="G170" s="20">
        <v>0</v>
      </c>
      <c r="H170" s="20">
        <f t="shared" si="130"/>
        <v>1300000</v>
      </c>
      <c r="I170" s="20">
        <v>1300000</v>
      </c>
      <c r="J170" s="20">
        <v>0</v>
      </c>
      <c r="K170" s="20">
        <v>0</v>
      </c>
      <c r="L170" s="20">
        <f t="shared" si="131"/>
        <v>1297740</v>
      </c>
      <c r="M170" s="20">
        <v>1297740</v>
      </c>
      <c r="N170" s="20">
        <v>0</v>
      </c>
      <c r="O170" s="20">
        <v>0</v>
      </c>
      <c r="P170" s="62">
        <f t="shared" si="127"/>
        <v>99.826153846153844</v>
      </c>
      <c r="Q170" s="62">
        <f t="shared" si="132"/>
        <v>99.826153846153844</v>
      </c>
      <c r="R170" s="62"/>
      <c r="S170" s="62"/>
      <c r="T170" s="21">
        <f t="shared" si="128"/>
        <v>99.826153846153844</v>
      </c>
      <c r="U170" s="21">
        <f t="shared" si="133"/>
        <v>99.826153846153844</v>
      </c>
      <c r="V170" s="21"/>
      <c r="W170" s="21"/>
      <c r="X170" s="60"/>
    </row>
    <row r="171" spans="1:24" s="27" customFormat="1" ht="27.75" hidden="1" customHeight="1" x14ac:dyDescent="0.3">
      <c r="A171" s="106" t="s">
        <v>252</v>
      </c>
      <c r="B171" s="84" t="s">
        <v>141</v>
      </c>
      <c r="C171" s="19" t="s">
        <v>5</v>
      </c>
      <c r="D171" s="20">
        <f t="shared" si="129"/>
        <v>2516300</v>
      </c>
      <c r="E171" s="20">
        <v>0</v>
      </c>
      <c r="F171" s="20">
        <v>0</v>
      </c>
      <c r="G171" s="20">
        <v>2516300</v>
      </c>
      <c r="H171" s="20">
        <f t="shared" si="130"/>
        <v>3994900</v>
      </c>
      <c r="I171" s="20">
        <v>0</v>
      </c>
      <c r="J171" s="20">
        <v>0</v>
      </c>
      <c r="K171" s="20">
        <v>3994900</v>
      </c>
      <c r="L171" s="20">
        <f t="shared" si="131"/>
        <v>1796067.03</v>
      </c>
      <c r="M171" s="20">
        <v>0</v>
      </c>
      <c r="N171" s="20">
        <v>0</v>
      </c>
      <c r="O171" s="20">
        <v>1796067.03</v>
      </c>
      <c r="P171" s="62">
        <f t="shared" si="127"/>
        <v>71.377301196200776</v>
      </c>
      <c r="Q171" s="62"/>
      <c r="R171" s="62"/>
      <c r="S171" s="62">
        <f t="shared" ref="S171:S191" si="134">O171/G171*100</f>
        <v>71.377301196200776</v>
      </c>
      <c r="T171" s="21">
        <f t="shared" si="128"/>
        <v>44.958998473053143</v>
      </c>
      <c r="U171" s="21"/>
      <c r="V171" s="21"/>
      <c r="W171" s="21">
        <f t="shared" ref="W171:W177" si="135">O171/K171*100</f>
        <v>44.958998473053143</v>
      </c>
      <c r="X171" s="60"/>
    </row>
    <row r="172" spans="1:24" s="27" customFormat="1" ht="44.25" hidden="1" customHeight="1" x14ac:dyDescent="0.3">
      <c r="A172" s="29" t="s">
        <v>109</v>
      </c>
      <c r="B172" s="83" t="s">
        <v>441</v>
      </c>
      <c r="C172" s="31"/>
      <c r="D172" s="30">
        <f>SUM(D173:D175)</f>
        <v>106403530</v>
      </c>
      <c r="E172" s="30">
        <f t="shared" ref="E172:O172" si="136">SUM(E173:E175)</f>
        <v>0</v>
      </c>
      <c r="F172" s="30">
        <f t="shared" si="136"/>
        <v>0</v>
      </c>
      <c r="G172" s="30">
        <f t="shared" si="136"/>
        <v>106403530</v>
      </c>
      <c r="H172" s="30">
        <f t="shared" si="136"/>
        <v>135457355</v>
      </c>
      <c r="I172" s="30">
        <f t="shared" si="136"/>
        <v>0</v>
      </c>
      <c r="J172" s="30">
        <f t="shared" si="136"/>
        <v>0</v>
      </c>
      <c r="K172" s="30">
        <f t="shared" si="136"/>
        <v>135457355</v>
      </c>
      <c r="L172" s="30">
        <f t="shared" si="136"/>
        <v>68270618.069999993</v>
      </c>
      <c r="M172" s="30">
        <f t="shared" si="136"/>
        <v>0</v>
      </c>
      <c r="N172" s="30">
        <f t="shared" si="136"/>
        <v>0</v>
      </c>
      <c r="O172" s="30">
        <f t="shared" si="136"/>
        <v>68270618.069999993</v>
      </c>
      <c r="P172" s="62">
        <f t="shared" si="127"/>
        <v>64.161986045011844</v>
      </c>
      <c r="Q172" s="62"/>
      <c r="R172" s="62"/>
      <c r="S172" s="62">
        <f t="shared" si="134"/>
        <v>64.161986045011844</v>
      </c>
      <c r="T172" s="21">
        <f t="shared" si="128"/>
        <v>50.400082055345017</v>
      </c>
      <c r="U172" s="21"/>
      <c r="V172" s="21"/>
      <c r="W172" s="21">
        <f t="shared" si="135"/>
        <v>50.400082055345017</v>
      </c>
      <c r="X172" s="60"/>
    </row>
    <row r="173" spans="1:24" s="1" customFormat="1" ht="44.25" hidden="1" customHeight="1" x14ac:dyDescent="0.3">
      <c r="A173" s="106" t="s">
        <v>466</v>
      </c>
      <c r="B173" s="84" t="s">
        <v>449</v>
      </c>
      <c r="C173" s="19" t="s">
        <v>184</v>
      </c>
      <c r="D173" s="20">
        <f>SUM(E173:G173)</f>
        <v>42399251</v>
      </c>
      <c r="E173" s="20">
        <v>0</v>
      </c>
      <c r="F173" s="20">
        <v>0</v>
      </c>
      <c r="G173" s="20">
        <v>42399251</v>
      </c>
      <c r="H173" s="20">
        <f t="shared" si="130"/>
        <v>45172617</v>
      </c>
      <c r="I173" s="20">
        <v>0</v>
      </c>
      <c r="J173" s="20">
        <v>0</v>
      </c>
      <c r="K173" s="20">
        <v>45172617</v>
      </c>
      <c r="L173" s="20">
        <f t="shared" si="131"/>
        <v>22681235.100000001</v>
      </c>
      <c r="M173" s="20">
        <v>0</v>
      </c>
      <c r="N173" s="20">
        <v>0</v>
      </c>
      <c r="O173" s="20">
        <v>22681235.100000001</v>
      </c>
      <c r="P173" s="62">
        <f t="shared" si="127"/>
        <v>53.494423993480453</v>
      </c>
      <c r="Q173" s="62"/>
      <c r="R173" s="62"/>
      <c r="S173" s="62">
        <f t="shared" si="134"/>
        <v>53.494423993480453</v>
      </c>
      <c r="T173" s="21">
        <f t="shared" si="128"/>
        <v>50.210141909644065</v>
      </c>
      <c r="U173" s="21"/>
      <c r="V173" s="21"/>
      <c r="W173" s="21">
        <f t="shared" si="135"/>
        <v>50.210141909644065</v>
      </c>
      <c r="X173" s="60"/>
    </row>
    <row r="174" spans="1:24" s="1" customFormat="1" ht="27" hidden="1" customHeight="1" x14ac:dyDescent="0.3">
      <c r="A174" s="117" t="s">
        <v>467</v>
      </c>
      <c r="B174" s="121" t="s">
        <v>141</v>
      </c>
      <c r="C174" s="19" t="s">
        <v>3</v>
      </c>
      <c r="D174" s="20">
        <f t="shared" ref="D174:D175" si="137">SUM(E174:G174)</f>
        <v>0</v>
      </c>
      <c r="E174" s="20">
        <v>0</v>
      </c>
      <c r="F174" s="20">
        <v>0</v>
      </c>
      <c r="G174" s="20">
        <v>0</v>
      </c>
      <c r="H174" s="20">
        <f t="shared" si="130"/>
        <v>21251326</v>
      </c>
      <c r="I174" s="20">
        <v>0</v>
      </c>
      <c r="J174" s="20">
        <v>0</v>
      </c>
      <c r="K174" s="20">
        <v>21251326</v>
      </c>
      <c r="L174" s="20">
        <f t="shared" si="131"/>
        <v>0</v>
      </c>
      <c r="M174" s="20">
        <v>0</v>
      </c>
      <c r="N174" s="20">
        <v>0</v>
      </c>
      <c r="O174" s="20">
        <v>0</v>
      </c>
      <c r="P174" s="62"/>
      <c r="Q174" s="62"/>
      <c r="R174" s="62"/>
      <c r="S174" s="62"/>
      <c r="T174" s="21">
        <f t="shared" si="128"/>
        <v>0</v>
      </c>
      <c r="U174" s="21"/>
      <c r="V174" s="21"/>
      <c r="W174" s="21">
        <f t="shared" si="135"/>
        <v>0</v>
      </c>
      <c r="X174" s="60"/>
    </row>
    <row r="175" spans="1:24" s="1" customFormat="1" ht="27.75" hidden="1" customHeight="1" x14ac:dyDescent="0.3">
      <c r="A175" s="118"/>
      <c r="B175" s="122"/>
      <c r="C175" s="19" t="s">
        <v>184</v>
      </c>
      <c r="D175" s="20">
        <f t="shared" si="137"/>
        <v>64004279</v>
      </c>
      <c r="E175" s="20">
        <v>0</v>
      </c>
      <c r="F175" s="20">
        <v>0</v>
      </c>
      <c r="G175" s="20">
        <v>64004279</v>
      </c>
      <c r="H175" s="20">
        <f t="shared" si="130"/>
        <v>69033412</v>
      </c>
      <c r="I175" s="20">
        <v>0</v>
      </c>
      <c r="J175" s="20">
        <v>0</v>
      </c>
      <c r="K175" s="20">
        <v>69033412</v>
      </c>
      <c r="L175" s="20">
        <f t="shared" si="131"/>
        <v>45589382.969999999</v>
      </c>
      <c r="M175" s="20">
        <v>0</v>
      </c>
      <c r="N175" s="20">
        <v>0</v>
      </c>
      <c r="O175" s="20">
        <v>45589382.969999999</v>
      </c>
      <c r="P175" s="62">
        <f t="shared" si="127"/>
        <v>71.228648587698331</v>
      </c>
      <c r="Q175" s="62"/>
      <c r="R175" s="62"/>
      <c r="S175" s="62">
        <f t="shared" si="134"/>
        <v>71.228648587698331</v>
      </c>
      <c r="T175" s="21">
        <f t="shared" si="128"/>
        <v>66.039591046144437</v>
      </c>
      <c r="U175" s="21"/>
      <c r="V175" s="21"/>
      <c r="W175" s="21">
        <f t="shared" si="135"/>
        <v>66.039591046144437</v>
      </c>
      <c r="X175" s="60"/>
    </row>
    <row r="176" spans="1:24" s="27" customFormat="1" ht="66.75" hidden="1" customHeight="1" x14ac:dyDescent="0.3">
      <c r="A176" s="29" t="s">
        <v>442</v>
      </c>
      <c r="B176" s="82" t="s">
        <v>312</v>
      </c>
      <c r="C176" s="31"/>
      <c r="D176" s="30">
        <f>SUM(D177:D177)</f>
        <v>84344594</v>
      </c>
      <c r="E176" s="30">
        <f t="shared" ref="E176:G176" si="138">SUM(E177:E177)</f>
        <v>0</v>
      </c>
      <c r="F176" s="30">
        <f t="shared" si="138"/>
        <v>0</v>
      </c>
      <c r="G176" s="30">
        <f t="shared" si="138"/>
        <v>84344594</v>
      </c>
      <c r="H176" s="30">
        <f t="shared" ref="H176:O176" si="139">SUM(H177:H177)</f>
        <v>103286645</v>
      </c>
      <c r="I176" s="30">
        <f t="shared" si="139"/>
        <v>0</v>
      </c>
      <c r="J176" s="30">
        <f t="shared" si="139"/>
        <v>0</v>
      </c>
      <c r="K176" s="30">
        <f t="shared" si="139"/>
        <v>103286645</v>
      </c>
      <c r="L176" s="30">
        <f t="shared" si="139"/>
        <v>64894953.869999997</v>
      </c>
      <c r="M176" s="30">
        <f t="shared" si="139"/>
        <v>0</v>
      </c>
      <c r="N176" s="30">
        <f t="shared" si="139"/>
        <v>0</v>
      </c>
      <c r="O176" s="30">
        <f t="shared" si="139"/>
        <v>64894953.869999997</v>
      </c>
      <c r="P176" s="62">
        <f t="shared" ref="P176:P191" si="140">L176/D176*100</f>
        <v>76.940264683709302</v>
      </c>
      <c r="Q176" s="62"/>
      <c r="R176" s="62"/>
      <c r="S176" s="62">
        <f t="shared" si="134"/>
        <v>76.940264683709302</v>
      </c>
      <c r="T176" s="21">
        <f t="shared" si="128"/>
        <v>62.829956254266946</v>
      </c>
      <c r="U176" s="21"/>
      <c r="V176" s="21"/>
      <c r="W176" s="21">
        <f t="shared" si="135"/>
        <v>62.829956254266946</v>
      </c>
      <c r="X176" s="60"/>
    </row>
    <row r="177" spans="1:24" s="27" customFormat="1" ht="36.75" hidden="1" customHeight="1" x14ac:dyDescent="0.3">
      <c r="A177" s="106" t="s">
        <v>443</v>
      </c>
      <c r="B177" s="114" t="s">
        <v>141</v>
      </c>
      <c r="C177" s="19" t="s">
        <v>184</v>
      </c>
      <c r="D177" s="20">
        <f>SUM(E177:G177)</f>
        <v>84344594</v>
      </c>
      <c r="E177" s="20">
        <v>0</v>
      </c>
      <c r="F177" s="20">
        <v>0</v>
      </c>
      <c r="G177" s="20">
        <v>84344594</v>
      </c>
      <c r="H177" s="20">
        <f>SUM(I177:K177)</f>
        <v>103286645</v>
      </c>
      <c r="I177" s="20">
        <v>0</v>
      </c>
      <c r="J177" s="20">
        <v>0</v>
      </c>
      <c r="K177" s="20">
        <v>103286645</v>
      </c>
      <c r="L177" s="20">
        <f>SUM(M177:O177)</f>
        <v>64894953.869999997</v>
      </c>
      <c r="M177" s="20">
        <v>0</v>
      </c>
      <c r="N177" s="20">
        <v>0</v>
      </c>
      <c r="O177" s="20">
        <v>64894953.869999997</v>
      </c>
      <c r="P177" s="62">
        <f t="shared" si="140"/>
        <v>76.940264683709302</v>
      </c>
      <c r="Q177" s="62"/>
      <c r="R177" s="62"/>
      <c r="S177" s="62">
        <f t="shared" si="134"/>
        <v>76.940264683709302</v>
      </c>
      <c r="T177" s="21">
        <f t="shared" si="128"/>
        <v>62.829956254266946</v>
      </c>
      <c r="U177" s="21"/>
      <c r="V177" s="21"/>
      <c r="W177" s="21">
        <f t="shared" si="135"/>
        <v>62.829956254266946</v>
      </c>
      <c r="X177" s="60"/>
    </row>
    <row r="178" spans="1:24" s="27" customFormat="1" ht="67.5" hidden="1" customHeight="1" x14ac:dyDescent="0.3">
      <c r="A178" s="29" t="s">
        <v>110</v>
      </c>
      <c r="B178" s="82" t="s">
        <v>313</v>
      </c>
      <c r="C178" s="31"/>
      <c r="D178" s="30">
        <f t="shared" ref="D178:G178" si="141">D179</f>
        <v>2874200</v>
      </c>
      <c r="E178" s="30">
        <f t="shared" si="141"/>
        <v>2874200</v>
      </c>
      <c r="F178" s="30">
        <f t="shared" si="141"/>
        <v>0</v>
      </c>
      <c r="G178" s="30">
        <f t="shared" si="141"/>
        <v>0</v>
      </c>
      <c r="H178" s="30">
        <f>H179</f>
        <v>2874200</v>
      </c>
      <c r="I178" s="30">
        <f t="shared" ref="I178:O178" si="142">I179</f>
        <v>2874200</v>
      </c>
      <c r="J178" s="30">
        <f t="shared" si="142"/>
        <v>0</v>
      </c>
      <c r="K178" s="30">
        <f t="shared" si="142"/>
        <v>0</v>
      </c>
      <c r="L178" s="30">
        <f t="shared" si="142"/>
        <v>2053276.54</v>
      </c>
      <c r="M178" s="30">
        <f t="shared" si="142"/>
        <v>2053276.54</v>
      </c>
      <c r="N178" s="30">
        <f t="shared" si="142"/>
        <v>0</v>
      </c>
      <c r="O178" s="30">
        <f t="shared" si="142"/>
        <v>0</v>
      </c>
      <c r="P178" s="62">
        <f t="shared" si="140"/>
        <v>71.438192888455916</v>
      </c>
      <c r="Q178" s="62">
        <f t="shared" ref="Q178:Q182" si="143">M178/E178*100</f>
        <v>71.438192888455916</v>
      </c>
      <c r="R178" s="62"/>
      <c r="S178" s="62"/>
      <c r="T178" s="21">
        <f t="shared" si="128"/>
        <v>71.438192888455916</v>
      </c>
      <c r="U178" s="21">
        <f t="shared" ref="U178:U182" si="144">M178/I178*100</f>
        <v>71.438192888455916</v>
      </c>
      <c r="V178" s="21"/>
      <c r="W178" s="21"/>
      <c r="X178" s="60"/>
    </row>
    <row r="179" spans="1:24" s="27" customFormat="1" ht="46.5" hidden="1" customHeight="1" x14ac:dyDescent="0.3">
      <c r="A179" s="106" t="s">
        <v>121</v>
      </c>
      <c r="B179" s="81" t="s">
        <v>314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2053276.54</v>
      </c>
      <c r="M179" s="20">
        <v>2053276.54</v>
      </c>
      <c r="N179" s="20">
        <v>0</v>
      </c>
      <c r="O179" s="20">
        <v>0</v>
      </c>
      <c r="P179" s="62">
        <f t="shared" si="140"/>
        <v>71.438192888455916</v>
      </c>
      <c r="Q179" s="62">
        <f t="shared" si="143"/>
        <v>71.438192888455916</v>
      </c>
      <c r="R179" s="62"/>
      <c r="S179" s="62"/>
      <c r="T179" s="21">
        <f t="shared" si="128"/>
        <v>71.438192888455916</v>
      </c>
      <c r="U179" s="21">
        <f t="shared" si="144"/>
        <v>71.438192888455916</v>
      </c>
      <c r="V179" s="21"/>
      <c r="W179" s="21"/>
      <c r="X179" s="60"/>
    </row>
    <row r="180" spans="1:24" s="27" customFormat="1" ht="47.25" hidden="1" customHeight="1" x14ac:dyDescent="0.3">
      <c r="A180" s="29" t="s">
        <v>111</v>
      </c>
      <c r="B180" s="82" t="s">
        <v>315</v>
      </c>
      <c r="C180" s="31"/>
      <c r="D180" s="30">
        <f t="shared" ref="D180:G180" si="145">D181</f>
        <v>41981950</v>
      </c>
      <c r="E180" s="30">
        <f t="shared" si="145"/>
        <v>29716038</v>
      </c>
      <c r="F180" s="30">
        <f t="shared" si="145"/>
        <v>0</v>
      </c>
      <c r="G180" s="30">
        <f t="shared" si="145"/>
        <v>12265912</v>
      </c>
      <c r="H180" s="30">
        <f>H181</f>
        <v>44853485</v>
      </c>
      <c r="I180" s="30">
        <f t="shared" ref="I180:O180" si="146">I181</f>
        <v>31827303</v>
      </c>
      <c r="J180" s="30">
        <f t="shared" si="146"/>
        <v>0</v>
      </c>
      <c r="K180" s="30">
        <f t="shared" si="146"/>
        <v>13026182</v>
      </c>
      <c r="L180" s="30">
        <f t="shared" si="146"/>
        <v>40176786</v>
      </c>
      <c r="M180" s="30">
        <f t="shared" si="146"/>
        <v>28829744.710000001</v>
      </c>
      <c r="N180" s="30">
        <f t="shared" si="146"/>
        <v>0</v>
      </c>
      <c r="O180" s="30">
        <f t="shared" si="146"/>
        <v>11347041.289999999</v>
      </c>
      <c r="P180" s="62">
        <f t="shared" si="140"/>
        <v>95.700142561267398</v>
      </c>
      <c r="Q180" s="62">
        <f t="shared" si="143"/>
        <v>97.017458081053746</v>
      </c>
      <c r="R180" s="62"/>
      <c r="S180" s="62">
        <f t="shared" si="134"/>
        <v>92.508745293460436</v>
      </c>
      <c r="T180" s="21">
        <f t="shared" si="128"/>
        <v>89.573387664302999</v>
      </c>
      <c r="U180" s="21">
        <f t="shared" si="144"/>
        <v>90.581802391487585</v>
      </c>
      <c r="V180" s="21"/>
      <c r="W180" s="21">
        <f>O180/K180*100</f>
        <v>87.10949447812105</v>
      </c>
      <c r="X180" s="79"/>
    </row>
    <row r="181" spans="1:24" s="27" customFormat="1" ht="54" hidden="1" customHeight="1" x14ac:dyDescent="0.3">
      <c r="A181" s="106" t="s">
        <v>112</v>
      </c>
      <c r="B181" s="81" t="s">
        <v>444</v>
      </c>
      <c r="C181" s="19" t="s">
        <v>5</v>
      </c>
      <c r="D181" s="20">
        <f>SUM(E181:G181)</f>
        <v>41981950</v>
      </c>
      <c r="E181" s="20">
        <v>29716038</v>
      </c>
      <c r="F181" s="20">
        <v>0</v>
      </c>
      <c r="G181" s="20">
        <v>12265912</v>
      </c>
      <c r="H181" s="20">
        <f>SUM(I181:K181)</f>
        <v>44853485</v>
      </c>
      <c r="I181" s="20">
        <v>31827303</v>
      </c>
      <c r="J181" s="20">
        <v>0</v>
      </c>
      <c r="K181" s="20">
        <v>13026182</v>
      </c>
      <c r="L181" s="20">
        <f>M181+O181</f>
        <v>40176786</v>
      </c>
      <c r="M181" s="20">
        <v>28829744.710000001</v>
      </c>
      <c r="N181" s="20">
        <v>0</v>
      </c>
      <c r="O181" s="20">
        <v>11347041.289999999</v>
      </c>
      <c r="P181" s="62">
        <f t="shared" si="140"/>
        <v>95.700142561267398</v>
      </c>
      <c r="Q181" s="62">
        <f t="shared" si="143"/>
        <v>97.017458081053746</v>
      </c>
      <c r="R181" s="62"/>
      <c r="S181" s="62">
        <f t="shared" si="134"/>
        <v>92.508745293460436</v>
      </c>
      <c r="T181" s="21">
        <f t="shared" si="128"/>
        <v>89.573387664302999</v>
      </c>
      <c r="U181" s="21">
        <f t="shared" si="144"/>
        <v>90.581802391487585</v>
      </c>
      <c r="V181" s="21"/>
      <c r="W181" s="21">
        <f>O181/K181*100</f>
        <v>87.10949447812105</v>
      </c>
      <c r="X181" s="60"/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47">SUM(D183:D186)</f>
        <v>49555119</v>
      </c>
      <c r="E182" s="30">
        <f t="shared" si="147"/>
        <v>3371869</v>
      </c>
      <c r="F182" s="30">
        <f t="shared" si="147"/>
        <v>0</v>
      </c>
      <c r="G182" s="30">
        <f t="shared" si="147"/>
        <v>46183250</v>
      </c>
      <c r="H182" s="30">
        <f>SUM(H183:H186)</f>
        <v>60991419</v>
      </c>
      <c r="I182" s="30">
        <f t="shared" ref="I182:O182" si="148">SUM(I183:I186)</f>
        <v>3928269</v>
      </c>
      <c r="J182" s="30">
        <f t="shared" si="148"/>
        <v>0</v>
      </c>
      <c r="K182" s="30">
        <f t="shared" si="148"/>
        <v>57063150</v>
      </c>
      <c r="L182" s="30">
        <f t="shared" si="148"/>
        <v>43439941.039999999</v>
      </c>
      <c r="M182" s="30">
        <f t="shared" si="148"/>
        <v>3237986.0900000003</v>
      </c>
      <c r="N182" s="30">
        <f t="shared" si="148"/>
        <v>0</v>
      </c>
      <c r="O182" s="30">
        <f t="shared" si="148"/>
        <v>40201954.950000003</v>
      </c>
      <c r="P182" s="62">
        <f t="shared" si="140"/>
        <v>87.659846079675447</v>
      </c>
      <c r="Q182" s="62">
        <f t="shared" si="143"/>
        <v>96.029415436957962</v>
      </c>
      <c r="R182" s="62"/>
      <c r="S182" s="62">
        <f t="shared" si="134"/>
        <v>87.048778399094914</v>
      </c>
      <c r="T182" s="21">
        <f t="shared" si="128"/>
        <v>71.223037194789654</v>
      </c>
      <c r="U182" s="21">
        <f t="shared" si="144"/>
        <v>82.427809551738946</v>
      </c>
      <c r="V182" s="21"/>
      <c r="W182" s="21">
        <f>O182/K182*100</f>
        <v>70.451692467029957</v>
      </c>
      <c r="X182" s="79"/>
    </row>
    <row r="183" spans="1:24" s="27" customFormat="1" ht="50.25" hidden="1" customHeight="1" x14ac:dyDescent="0.3">
      <c r="A183" s="106" t="s">
        <v>114</v>
      </c>
      <c r="B183" s="81" t="s">
        <v>49</v>
      </c>
      <c r="C183" s="19" t="s">
        <v>5</v>
      </c>
      <c r="D183" s="20">
        <f>SUM(E183:G183)</f>
        <v>29806980</v>
      </c>
      <c r="E183" s="20">
        <v>0</v>
      </c>
      <c r="F183" s="20">
        <v>0</v>
      </c>
      <c r="G183" s="20">
        <v>29806980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26213211.329999998</v>
      </c>
      <c r="M183" s="20">
        <v>0</v>
      </c>
      <c r="N183" s="20">
        <v>0</v>
      </c>
      <c r="O183" s="20">
        <v>26213211.329999998</v>
      </c>
      <c r="P183" s="62">
        <f t="shared" si="140"/>
        <v>87.943197633574414</v>
      </c>
      <c r="Q183" s="62"/>
      <c r="R183" s="62"/>
      <c r="S183" s="62">
        <f t="shared" si="134"/>
        <v>87.943197633574414</v>
      </c>
      <c r="T183" s="21">
        <f t="shared" si="128"/>
        <v>66.31991410586609</v>
      </c>
      <c r="U183" s="21"/>
      <c r="V183" s="21"/>
      <c r="W183" s="21">
        <f>O183/K183*100</f>
        <v>66.31991410586609</v>
      </c>
      <c r="X183" s="60"/>
    </row>
    <row r="184" spans="1:24" s="27" customFormat="1" ht="45" hidden="1" customHeight="1" x14ac:dyDescent="0.3">
      <c r="A184" s="106" t="s">
        <v>251</v>
      </c>
      <c r="B184" s="81" t="s">
        <v>59</v>
      </c>
      <c r="C184" s="19" t="s">
        <v>5</v>
      </c>
      <c r="D184" s="20">
        <f t="shared" ref="D184:D186" si="149">SUM(E184:G184)</f>
        <v>16621169</v>
      </c>
      <c r="E184" s="20">
        <v>2871869</v>
      </c>
      <c r="F184" s="20">
        <v>0</v>
      </c>
      <c r="G184" s="20">
        <v>13749300</v>
      </c>
      <c r="H184" s="20">
        <f t="shared" ref="H184:H186" si="150">SUM(I184:K184)</f>
        <v>18224569</v>
      </c>
      <c r="I184" s="20">
        <v>3428269</v>
      </c>
      <c r="J184" s="20">
        <v>0</v>
      </c>
      <c r="K184" s="20">
        <v>14796300</v>
      </c>
      <c r="L184" s="20">
        <f t="shared" ref="L184:L186" si="151">M184+O184</f>
        <v>14254263.83</v>
      </c>
      <c r="M184" s="20">
        <v>2852240.99</v>
      </c>
      <c r="N184" s="20">
        <v>0</v>
      </c>
      <c r="O184" s="20">
        <v>11402022.84</v>
      </c>
      <c r="P184" s="62">
        <f t="shared" si="140"/>
        <v>85.759694940831181</v>
      </c>
      <c r="Q184" s="62">
        <f t="shared" ref="Q184:Q185" si="152">M184/E184*100</f>
        <v>99.316542293537765</v>
      </c>
      <c r="R184" s="62"/>
      <c r="S184" s="62">
        <f t="shared" si="134"/>
        <v>82.928024263053388</v>
      </c>
      <c r="T184" s="21">
        <f t="shared" si="128"/>
        <v>78.214545595015167</v>
      </c>
      <c r="U184" s="21">
        <f>M184/I184*100</f>
        <v>83.197700938870327</v>
      </c>
      <c r="V184" s="21"/>
      <c r="W184" s="21">
        <f>O184/K184*100</f>
        <v>77.059959854828577</v>
      </c>
      <c r="X184" s="79"/>
    </row>
    <row r="185" spans="1:24" s="27" customFormat="1" ht="82.5" hidden="1" customHeight="1" x14ac:dyDescent="0.3">
      <c r="A185" s="106" t="s">
        <v>115</v>
      </c>
      <c r="B185" s="81" t="s">
        <v>316</v>
      </c>
      <c r="C185" s="19" t="s">
        <v>5</v>
      </c>
      <c r="D185" s="20">
        <f t="shared" si="149"/>
        <v>500000</v>
      </c>
      <c r="E185" s="20">
        <v>500000</v>
      </c>
      <c r="F185" s="20">
        <v>0</v>
      </c>
      <c r="G185" s="20">
        <v>0</v>
      </c>
      <c r="H185" s="20">
        <f t="shared" si="150"/>
        <v>500000</v>
      </c>
      <c r="I185" s="20">
        <v>500000</v>
      </c>
      <c r="J185" s="20">
        <v>0</v>
      </c>
      <c r="K185" s="20">
        <v>0</v>
      </c>
      <c r="L185" s="20">
        <f t="shared" si="151"/>
        <v>385745.1</v>
      </c>
      <c r="M185" s="20">
        <v>385745.1</v>
      </c>
      <c r="N185" s="20">
        <v>0</v>
      </c>
      <c r="O185" s="20">
        <v>0</v>
      </c>
      <c r="P185" s="62">
        <f t="shared" si="140"/>
        <v>77.149019999999993</v>
      </c>
      <c r="Q185" s="62">
        <f t="shared" si="152"/>
        <v>77.149019999999993</v>
      </c>
      <c r="R185" s="62"/>
      <c r="S185" s="62"/>
      <c r="T185" s="21">
        <f t="shared" si="128"/>
        <v>77.149019999999993</v>
      </c>
      <c r="U185" s="21">
        <f>M185/I185*100</f>
        <v>77.149019999999993</v>
      </c>
      <c r="V185" s="21"/>
      <c r="W185" s="21"/>
      <c r="X185" s="60"/>
    </row>
    <row r="186" spans="1:24" s="27" customFormat="1" ht="33.75" hidden="1" customHeight="1" x14ac:dyDescent="0.3">
      <c r="A186" s="106" t="s">
        <v>116</v>
      </c>
      <c r="B186" s="81" t="s">
        <v>141</v>
      </c>
      <c r="C186" s="19" t="s">
        <v>5</v>
      </c>
      <c r="D186" s="20">
        <f t="shared" si="149"/>
        <v>2626970</v>
      </c>
      <c r="E186" s="20">
        <v>0</v>
      </c>
      <c r="F186" s="20">
        <v>0</v>
      </c>
      <c r="G186" s="20">
        <v>2626970</v>
      </c>
      <c r="H186" s="20">
        <f t="shared" si="150"/>
        <v>2741450</v>
      </c>
      <c r="I186" s="20">
        <v>0</v>
      </c>
      <c r="J186" s="20">
        <v>0</v>
      </c>
      <c r="K186" s="20">
        <v>2741450</v>
      </c>
      <c r="L186" s="20">
        <f t="shared" si="151"/>
        <v>2586720.7799999998</v>
      </c>
      <c r="M186" s="20">
        <v>0</v>
      </c>
      <c r="N186" s="20">
        <v>0</v>
      </c>
      <c r="O186" s="20">
        <v>2586720.7799999998</v>
      </c>
      <c r="P186" s="62">
        <f t="shared" si="140"/>
        <v>98.467846225879995</v>
      </c>
      <c r="Q186" s="62"/>
      <c r="R186" s="62"/>
      <c r="S186" s="62">
        <f t="shared" si="134"/>
        <v>98.467846225879995</v>
      </c>
      <c r="T186" s="21">
        <f t="shared" si="128"/>
        <v>94.355934997902551</v>
      </c>
      <c r="U186" s="21"/>
      <c r="V186" s="21"/>
      <c r="W186" s="21">
        <f t="shared" ref="W186:W191" si="153">O186/K186*100</f>
        <v>94.355934997902551</v>
      </c>
      <c r="X186" s="60"/>
    </row>
    <row r="187" spans="1:24" s="27" customFormat="1" ht="56.25" hidden="1" x14ac:dyDescent="0.3">
      <c r="A187" s="29" t="s">
        <v>117</v>
      </c>
      <c r="B187" s="82" t="s">
        <v>317</v>
      </c>
      <c r="C187" s="31"/>
      <c r="D187" s="30">
        <f t="shared" ref="D187:G187" si="154">D188+D189</f>
        <v>97254804</v>
      </c>
      <c r="E187" s="30">
        <f t="shared" si="154"/>
        <v>0</v>
      </c>
      <c r="F187" s="30">
        <f t="shared" si="154"/>
        <v>0</v>
      </c>
      <c r="G187" s="30">
        <f t="shared" si="154"/>
        <v>97254804</v>
      </c>
      <c r="H187" s="30">
        <f>H188+H189</f>
        <v>122883812</v>
      </c>
      <c r="I187" s="30">
        <f t="shared" ref="I187:O187" si="155">I188+I189</f>
        <v>0</v>
      </c>
      <c r="J187" s="30">
        <f t="shared" si="155"/>
        <v>0</v>
      </c>
      <c r="K187" s="30">
        <f t="shared" si="155"/>
        <v>122883812</v>
      </c>
      <c r="L187" s="30">
        <f t="shared" si="155"/>
        <v>86725810.079999998</v>
      </c>
      <c r="M187" s="30">
        <f t="shared" si="155"/>
        <v>0</v>
      </c>
      <c r="N187" s="30">
        <f t="shared" si="155"/>
        <v>0</v>
      </c>
      <c r="O187" s="30">
        <f t="shared" si="155"/>
        <v>86725810.079999998</v>
      </c>
      <c r="P187" s="62">
        <f t="shared" si="140"/>
        <v>89.173805830712482</v>
      </c>
      <c r="Q187" s="62"/>
      <c r="R187" s="62"/>
      <c r="S187" s="62">
        <f t="shared" si="134"/>
        <v>89.173805830712482</v>
      </c>
      <c r="T187" s="21">
        <f t="shared" si="128"/>
        <v>70.57545552053675</v>
      </c>
      <c r="U187" s="21"/>
      <c r="V187" s="21"/>
      <c r="W187" s="21">
        <f t="shared" si="153"/>
        <v>70.57545552053675</v>
      </c>
      <c r="X187" s="60"/>
    </row>
    <row r="188" spans="1:24" s="27" customFormat="1" ht="66" hidden="1" customHeight="1" x14ac:dyDescent="0.3">
      <c r="A188" s="106" t="s">
        <v>118</v>
      </c>
      <c r="B188" s="81" t="s">
        <v>318</v>
      </c>
      <c r="C188" s="19" t="s">
        <v>5</v>
      </c>
      <c r="D188" s="20">
        <f>SUM(E188:G188)</f>
        <v>42153714</v>
      </c>
      <c r="E188" s="20">
        <v>0</v>
      </c>
      <c r="F188" s="20">
        <v>0</v>
      </c>
      <c r="G188" s="20">
        <v>42153714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40931677.890000001</v>
      </c>
      <c r="M188" s="20">
        <v>0</v>
      </c>
      <c r="N188" s="20">
        <v>0</v>
      </c>
      <c r="O188" s="20">
        <v>40931677.890000001</v>
      </c>
      <c r="P188" s="62">
        <f t="shared" si="140"/>
        <v>97.101000139631822</v>
      </c>
      <c r="Q188" s="62"/>
      <c r="R188" s="62"/>
      <c r="S188" s="62">
        <f t="shared" si="134"/>
        <v>97.101000139631822</v>
      </c>
      <c r="T188" s="21">
        <f t="shared" si="128"/>
        <v>71.284442297078257</v>
      </c>
      <c r="U188" s="21"/>
      <c r="V188" s="21"/>
      <c r="W188" s="21">
        <f t="shared" si="153"/>
        <v>71.284442297078257</v>
      </c>
      <c r="X188" s="60"/>
    </row>
    <row r="189" spans="1:24" s="27" customFormat="1" ht="43.5" hidden="1" customHeight="1" x14ac:dyDescent="0.3">
      <c r="A189" s="106" t="s">
        <v>186</v>
      </c>
      <c r="B189" s="81" t="s">
        <v>187</v>
      </c>
      <c r="C189" s="19" t="s">
        <v>5</v>
      </c>
      <c r="D189" s="20">
        <f>SUM(E189:G189)</f>
        <v>55101090</v>
      </c>
      <c r="E189" s="20">
        <v>0</v>
      </c>
      <c r="F189" s="20">
        <v>0</v>
      </c>
      <c r="G189" s="20">
        <v>55101090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45794132.189999998</v>
      </c>
      <c r="M189" s="20">
        <v>0</v>
      </c>
      <c r="N189" s="20">
        <v>0</v>
      </c>
      <c r="O189" s="20">
        <v>45794132.189999998</v>
      </c>
      <c r="P189" s="62">
        <f t="shared" si="140"/>
        <v>83.109303627205918</v>
      </c>
      <c r="Q189" s="62"/>
      <c r="R189" s="62"/>
      <c r="S189" s="62">
        <f t="shared" si="134"/>
        <v>83.109303627205918</v>
      </c>
      <c r="T189" s="21">
        <f t="shared" si="128"/>
        <v>69.953580600516929</v>
      </c>
      <c r="U189" s="21"/>
      <c r="V189" s="21"/>
      <c r="W189" s="21">
        <f t="shared" si="153"/>
        <v>69.953580600516929</v>
      </c>
      <c r="X189" s="60"/>
    </row>
    <row r="190" spans="1:24" s="27" customFormat="1" ht="60" hidden="1" customHeight="1" x14ac:dyDescent="0.3">
      <c r="A190" s="29" t="s">
        <v>447</v>
      </c>
      <c r="B190" s="83" t="s">
        <v>445</v>
      </c>
      <c r="C190" s="31"/>
      <c r="D190" s="30">
        <f t="shared" ref="D190:G190" si="156">D191</f>
        <v>30000</v>
      </c>
      <c r="E190" s="30">
        <f t="shared" si="156"/>
        <v>0</v>
      </c>
      <c r="F190" s="30">
        <f t="shared" si="156"/>
        <v>0</v>
      </c>
      <c r="G190" s="30">
        <f t="shared" si="156"/>
        <v>30000</v>
      </c>
      <c r="H190" s="30">
        <f>H191</f>
        <v>30000</v>
      </c>
      <c r="I190" s="30">
        <f t="shared" ref="I190:O190" si="157">I191</f>
        <v>0</v>
      </c>
      <c r="J190" s="30">
        <f t="shared" si="157"/>
        <v>0</v>
      </c>
      <c r="K190" s="30">
        <f t="shared" si="157"/>
        <v>30000</v>
      </c>
      <c r="L190" s="30">
        <f t="shared" si="157"/>
        <v>29750</v>
      </c>
      <c r="M190" s="30">
        <f t="shared" si="157"/>
        <v>0</v>
      </c>
      <c r="N190" s="30">
        <f t="shared" si="157"/>
        <v>0</v>
      </c>
      <c r="O190" s="30">
        <f t="shared" si="157"/>
        <v>29750</v>
      </c>
      <c r="P190" s="62">
        <f t="shared" si="140"/>
        <v>99.166666666666671</v>
      </c>
      <c r="Q190" s="62"/>
      <c r="R190" s="62"/>
      <c r="S190" s="62">
        <f t="shared" si="134"/>
        <v>99.166666666666671</v>
      </c>
      <c r="T190" s="21">
        <f t="shared" si="128"/>
        <v>99.166666666666671</v>
      </c>
      <c r="U190" s="21"/>
      <c r="V190" s="21"/>
      <c r="W190" s="21">
        <f t="shared" si="153"/>
        <v>99.166666666666671</v>
      </c>
      <c r="X190" s="60"/>
    </row>
    <row r="191" spans="1:24" s="27" customFormat="1" ht="77.25" hidden="1" customHeight="1" x14ac:dyDescent="0.3">
      <c r="A191" s="106" t="s">
        <v>448</v>
      </c>
      <c r="B191" s="84" t="s">
        <v>446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40"/>
        <v>99.166666666666671</v>
      </c>
      <c r="Q191" s="62"/>
      <c r="R191" s="62"/>
      <c r="S191" s="62">
        <f t="shared" si="134"/>
        <v>99.166666666666671</v>
      </c>
      <c r="T191" s="21">
        <f t="shared" si="128"/>
        <v>99.166666666666671</v>
      </c>
      <c r="U191" s="21"/>
      <c r="V191" s="21"/>
      <c r="W191" s="21">
        <f t="shared" si="153"/>
        <v>99.166666666666671</v>
      </c>
      <c r="X191" s="60"/>
    </row>
    <row r="192" spans="1:24" s="1" customFormat="1" ht="32.25" hidden="1" customHeight="1" x14ac:dyDescent="0.3">
      <c r="A192" s="125" t="s">
        <v>243</v>
      </c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28"/>
    </row>
    <row r="193" spans="1:24" s="1" customFormat="1" ht="44.25" hidden="1" customHeight="1" x14ac:dyDescent="0.3">
      <c r="A193" s="29" t="s">
        <v>37</v>
      </c>
      <c r="B193" s="127" t="s">
        <v>319</v>
      </c>
      <c r="C193" s="127"/>
      <c r="D193" s="32">
        <f t="shared" ref="D193:O193" si="158">D194+D200+D205+D208</f>
        <v>942414250.5</v>
      </c>
      <c r="E193" s="32">
        <f t="shared" si="158"/>
        <v>714162419.17999995</v>
      </c>
      <c r="F193" s="32">
        <f t="shared" si="158"/>
        <v>5846226.0899999999</v>
      </c>
      <c r="G193" s="32">
        <f t="shared" si="158"/>
        <v>222405605.23000002</v>
      </c>
      <c r="H193" s="32">
        <f t="shared" si="158"/>
        <v>1550466607.6300001</v>
      </c>
      <c r="I193" s="32">
        <f t="shared" si="158"/>
        <v>1146802998.3100002</v>
      </c>
      <c r="J193" s="32">
        <f t="shared" si="158"/>
        <v>11619326.09</v>
      </c>
      <c r="K193" s="32">
        <f t="shared" si="158"/>
        <v>392044283.23000002</v>
      </c>
      <c r="L193" s="32">
        <f t="shared" si="158"/>
        <v>255993307.24000001</v>
      </c>
      <c r="M193" s="32">
        <f t="shared" si="158"/>
        <v>110145934.05000001</v>
      </c>
      <c r="N193" s="32">
        <f t="shared" si="158"/>
        <v>73126.09</v>
      </c>
      <c r="O193" s="32">
        <f t="shared" si="158"/>
        <v>145774247.10000002</v>
      </c>
      <c r="P193" s="62">
        <f>L193/D193*100</f>
        <v>27.163564972004846</v>
      </c>
      <c r="Q193" s="62">
        <f>M193/E193*100</f>
        <v>15.423092995633874</v>
      </c>
      <c r="R193" s="62">
        <f>N193/F193*100</f>
        <v>1.2508255560810855</v>
      </c>
      <c r="S193" s="62">
        <f>O193/G193*100</f>
        <v>65.544322477505929</v>
      </c>
      <c r="T193" s="21">
        <f>L193/H193*100</f>
        <v>16.510726898614362</v>
      </c>
      <c r="U193" s="21">
        <f>M193/I193*100</f>
        <v>9.604608133421161</v>
      </c>
      <c r="V193" s="21">
        <f>N193/J193*100</f>
        <v>0.62934880589103082</v>
      </c>
      <c r="W193" s="21">
        <f>O193/K193*100</f>
        <v>37.18310745382783</v>
      </c>
      <c r="X193" s="28"/>
    </row>
    <row r="194" spans="1:24" s="1" customFormat="1" ht="45.75" hidden="1" customHeight="1" x14ac:dyDescent="0.3">
      <c r="A194" s="29" t="s">
        <v>22</v>
      </c>
      <c r="B194" s="104" t="s">
        <v>320</v>
      </c>
      <c r="C194" s="104"/>
      <c r="D194" s="32">
        <f t="shared" ref="D194:O194" si="159">SUM(D195:D199)</f>
        <v>11644289</v>
      </c>
      <c r="E194" s="32">
        <f t="shared" si="159"/>
        <v>0</v>
      </c>
      <c r="F194" s="32">
        <f t="shared" si="159"/>
        <v>0</v>
      </c>
      <c r="G194" s="32">
        <f t="shared" si="159"/>
        <v>11644289</v>
      </c>
      <c r="H194" s="32">
        <f t="shared" si="159"/>
        <v>146960619</v>
      </c>
      <c r="I194" s="32">
        <f t="shared" si="159"/>
        <v>33586600</v>
      </c>
      <c r="J194" s="32">
        <f t="shared" si="159"/>
        <v>0</v>
      </c>
      <c r="K194" s="32">
        <f t="shared" si="159"/>
        <v>113374019</v>
      </c>
      <c r="L194" s="32">
        <f t="shared" si="159"/>
        <v>7428537.1100000003</v>
      </c>
      <c r="M194" s="32">
        <f t="shared" si="159"/>
        <v>0</v>
      </c>
      <c r="N194" s="32">
        <f t="shared" si="159"/>
        <v>0</v>
      </c>
      <c r="O194" s="32">
        <f t="shared" si="159"/>
        <v>7428537.1100000003</v>
      </c>
      <c r="P194" s="62">
        <f>L194/D194*100</f>
        <v>63.795540543523103</v>
      </c>
      <c r="Q194" s="62"/>
      <c r="R194" s="62"/>
      <c r="S194" s="62">
        <f>O194/G194*100</f>
        <v>63.795540543523103</v>
      </c>
      <c r="T194" s="21">
        <f>L194/H194*100</f>
        <v>5.0547807708948209</v>
      </c>
      <c r="U194" s="21">
        <f>M194/I194*100</f>
        <v>0</v>
      </c>
      <c r="V194" s="21"/>
      <c r="W194" s="21">
        <f t="shared" ref="W194:W206" si="160">O194/K194*100</f>
        <v>6.5522393715265581</v>
      </c>
      <c r="X194" s="28"/>
    </row>
    <row r="195" spans="1:24" s="1" customFormat="1" ht="42" hidden="1" customHeight="1" x14ac:dyDescent="0.3">
      <c r="A195" s="106" t="s">
        <v>53</v>
      </c>
      <c r="B195" s="107" t="s">
        <v>150</v>
      </c>
      <c r="C195" s="77" t="s">
        <v>184</v>
      </c>
      <c r="D195" s="62">
        <f>SUM(E195:G195)</f>
        <v>6344289</v>
      </c>
      <c r="E195" s="62">
        <v>0</v>
      </c>
      <c r="F195" s="62">
        <v>0</v>
      </c>
      <c r="G195" s="62">
        <v>6344289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99">
        <f>SUM(M195:O195)</f>
        <v>5505003.7800000003</v>
      </c>
      <c r="M195" s="99">
        <v>0</v>
      </c>
      <c r="N195" s="99">
        <v>0</v>
      </c>
      <c r="O195" s="99">
        <v>5505003.7800000003</v>
      </c>
      <c r="P195" s="62">
        <f>L195/D195*100</f>
        <v>86.771012165429411</v>
      </c>
      <c r="Q195" s="62"/>
      <c r="R195" s="62"/>
      <c r="S195" s="62">
        <f>O195/G195*100</f>
        <v>86.771012165429411</v>
      </c>
      <c r="T195" s="21">
        <f t="shared" ref="T195:T238" si="161">L195/H195*100</f>
        <v>42.852441668953944</v>
      </c>
      <c r="U195" s="21"/>
      <c r="V195" s="21"/>
      <c r="W195" s="21">
        <f t="shared" si="160"/>
        <v>42.852441668953944</v>
      </c>
      <c r="X195" s="71"/>
    </row>
    <row r="196" spans="1:24" s="1" customFormat="1" ht="41.25" hidden="1" customHeight="1" x14ac:dyDescent="0.3">
      <c r="A196" s="106" t="s">
        <v>199</v>
      </c>
      <c r="B196" s="71" t="s">
        <v>468</v>
      </c>
      <c r="C196" s="77" t="s">
        <v>184</v>
      </c>
      <c r="D196" s="62">
        <f t="shared" ref="D196:D199" si="162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63">SUM(I196:K196)</f>
        <v>12904409</v>
      </c>
      <c r="I196" s="20">
        <v>12001100</v>
      </c>
      <c r="J196" s="20">
        <v>0</v>
      </c>
      <c r="K196" s="20">
        <v>903309</v>
      </c>
      <c r="L196" s="99">
        <f t="shared" ref="L196:L199" si="164">SUM(M196:O196)</f>
        <v>0</v>
      </c>
      <c r="M196" s="20">
        <v>0</v>
      </c>
      <c r="N196" s="20">
        <v>0</v>
      </c>
      <c r="O196" s="99">
        <v>0</v>
      </c>
      <c r="P196" s="62"/>
      <c r="Q196" s="62"/>
      <c r="R196" s="62"/>
      <c r="S196" s="62"/>
      <c r="T196" s="21">
        <f t="shared" si="161"/>
        <v>0</v>
      </c>
      <c r="U196" s="21">
        <f>M196/I196*100</f>
        <v>0</v>
      </c>
      <c r="V196" s="21"/>
      <c r="W196" s="21">
        <f t="shared" si="160"/>
        <v>0</v>
      </c>
      <c r="X196" s="28"/>
    </row>
    <row r="197" spans="1:24" s="1" customFormat="1" ht="41.25" hidden="1" customHeight="1" x14ac:dyDescent="0.3">
      <c r="A197" s="106" t="s">
        <v>130</v>
      </c>
      <c r="B197" s="71" t="s">
        <v>449</v>
      </c>
      <c r="C197" s="77" t="s">
        <v>184</v>
      </c>
      <c r="D197" s="62">
        <f t="shared" si="162"/>
        <v>5300000</v>
      </c>
      <c r="E197" s="62">
        <v>0</v>
      </c>
      <c r="F197" s="62">
        <v>0</v>
      </c>
      <c r="G197" s="62">
        <v>5300000</v>
      </c>
      <c r="H197" s="20">
        <f t="shared" si="163"/>
        <v>13261398</v>
      </c>
      <c r="I197" s="20">
        <v>0</v>
      </c>
      <c r="J197" s="20">
        <v>0</v>
      </c>
      <c r="K197" s="20">
        <v>13261398</v>
      </c>
      <c r="L197" s="99">
        <f t="shared" si="164"/>
        <v>1923533.33</v>
      </c>
      <c r="M197" s="20">
        <v>0</v>
      </c>
      <c r="N197" s="20">
        <v>0</v>
      </c>
      <c r="O197" s="99">
        <v>1923533.33</v>
      </c>
      <c r="P197" s="62">
        <f t="shared" ref="P197:P259" si="165">L197/D197*100</f>
        <v>36.293081698113212</v>
      </c>
      <c r="Q197" s="62"/>
      <c r="R197" s="62"/>
      <c r="S197" s="62">
        <f t="shared" ref="S197" si="166">O197/G197*100</f>
        <v>36.293081698113212</v>
      </c>
      <c r="T197" s="21">
        <f t="shared" si="161"/>
        <v>14.504755305586938</v>
      </c>
      <c r="U197" s="21"/>
      <c r="V197" s="21"/>
      <c r="W197" s="21">
        <f t="shared" si="160"/>
        <v>14.504755305586938</v>
      </c>
      <c r="X197" s="28"/>
    </row>
    <row r="198" spans="1:24" s="1" customFormat="1" ht="116.25" hidden="1" customHeight="1" x14ac:dyDescent="0.3">
      <c r="A198" s="106" t="s">
        <v>450</v>
      </c>
      <c r="B198" s="71" t="s">
        <v>321</v>
      </c>
      <c r="C198" s="77" t="s">
        <v>184</v>
      </c>
      <c r="D198" s="62">
        <f t="shared" si="162"/>
        <v>0</v>
      </c>
      <c r="E198" s="62">
        <v>0</v>
      </c>
      <c r="F198" s="62">
        <v>0</v>
      </c>
      <c r="G198" s="62">
        <v>0</v>
      </c>
      <c r="H198" s="20">
        <f t="shared" si="163"/>
        <v>23210216</v>
      </c>
      <c r="I198" s="20">
        <v>21585500</v>
      </c>
      <c r="J198" s="20">
        <v>0</v>
      </c>
      <c r="K198" s="20">
        <v>1624716</v>
      </c>
      <c r="L198" s="99">
        <f t="shared" si="164"/>
        <v>0</v>
      </c>
      <c r="M198" s="20">
        <v>0</v>
      </c>
      <c r="N198" s="20">
        <v>0</v>
      </c>
      <c r="O198" s="99">
        <v>0</v>
      </c>
      <c r="P198" s="62"/>
      <c r="Q198" s="62"/>
      <c r="R198" s="62"/>
      <c r="S198" s="62"/>
      <c r="T198" s="21">
        <f t="shared" si="161"/>
        <v>0</v>
      </c>
      <c r="U198" s="21">
        <f>M198/I198*100</f>
        <v>0</v>
      </c>
      <c r="V198" s="21"/>
      <c r="W198" s="21">
        <f t="shared" si="160"/>
        <v>0</v>
      </c>
      <c r="X198" s="28"/>
    </row>
    <row r="199" spans="1:24" s="1" customFormat="1" ht="139.5" hidden="1" customHeight="1" x14ac:dyDescent="0.3">
      <c r="A199" s="106" t="s">
        <v>451</v>
      </c>
      <c r="B199" s="71" t="s">
        <v>500</v>
      </c>
      <c r="C199" s="77" t="s">
        <v>184</v>
      </c>
      <c r="D199" s="62">
        <f t="shared" si="162"/>
        <v>0</v>
      </c>
      <c r="E199" s="62">
        <v>0</v>
      </c>
      <c r="F199" s="62">
        <v>0</v>
      </c>
      <c r="G199" s="62">
        <v>0</v>
      </c>
      <c r="H199" s="20">
        <f t="shared" si="163"/>
        <v>84738178</v>
      </c>
      <c r="I199" s="20">
        <v>0</v>
      </c>
      <c r="J199" s="20">
        <v>0</v>
      </c>
      <c r="K199" s="20">
        <v>84738178</v>
      </c>
      <c r="L199" s="99">
        <f t="shared" si="164"/>
        <v>0</v>
      </c>
      <c r="M199" s="20">
        <v>0</v>
      </c>
      <c r="N199" s="20">
        <v>0</v>
      </c>
      <c r="O199" s="99">
        <v>0</v>
      </c>
      <c r="P199" s="62"/>
      <c r="Q199" s="62"/>
      <c r="R199" s="62"/>
      <c r="S199" s="62"/>
      <c r="T199" s="21">
        <f t="shared" si="161"/>
        <v>0</v>
      </c>
      <c r="U199" s="21"/>
      <c r="V199" s="21"/>
      <c r="W199" s="21">
        <f t="shared" si="160"/>
        <v>0</v>
      </c>
      <c r="X199" s="28"/>
    </row>
    <row r="200" spans="1:24" s="27" customFormat="1" ht="60" hidden="1" customHeight="1" x14ac:dyDescent="0.3">
      <c r="A200" s="29" t="s">
        <v>23</v>
      </c>
      <c r="B200" s="68" t="s">
        <v>322</v>
      </c>
      <c r="C200" s="85"/>
      <c r="D200" s="30">
        <f t="shared" ref="D200:G200" si="167">SUM(D201:D204)</f>
        <v>834389906</v>
      </c>
      <c r="E200" s="30">
        <f t="shared" si="167"/>
        <v>712758956</v>
      </c>
      <c r="F200" s="30">
        <f t="shared" si="167"/>
        <v>0</v>
      </c>
      <c r="G200" s="30">
        <f t="shared" si="167"/>
        <v>121630950</v>
      </c>
      <c r="H200" s="30">
        <f>SUM(H201:H204)</f>
        <v>1273666666.1300001</v>
      </c>
      <c r="I200" s="30">
        <f t="shared" ref="I200:O200" si="168">SUM(I201:I204)</f>
        <v>1111790235.1300001</v>
      </c>
      <c r="J200" s="30">
        <f t="shared" si="168"/>
        <v>0</v>
      </c>
      <c r="K200" s="30">
        <f t="shared" si="168"/>
        <v>161876431</v>
      </c>
      <c r="L200" s="30">
        <f t="shared" si="168"/>
        <v>170015893.43000001</v>
      </c>
      <c r="M200" s="30">
        <f t="shared" si="168"/>
        <v>108742470.87</v>
      </c>
      <c r="N200" s="30">
        <f t="shared" si="168"/>
        <v>0</v>
      </c>
      <c r="O200" s="30">
        <f t="shared" si="168"/>
        <v>61273422.560000002</v>
      </c>
      <c r="P200" s="62">
        <f t="shared" si="165"/>
        <v>20.376072649900923</v>
      </c>
      <c r="Q200" s="62">
        <f>M200/E200*100</f>
        <v>15.256556224878921</v>
      </c>
      <c r="R200" s="62"/>
      <c r="S200" s="62">
        <f>O200/G200*100</f>
        <v>50.376505782450934</v>
      </c>
      <c r="T200" s="21">
        <f t="shared" si="161"/>
        <v>13.348539139097396</v>
      </c>
      <c r="U200" s="21">
        <f>M200/I200*100</f>
        <v>9.7808442126931343</v>
      </c>
      <c r="V200" s="21"/>
      <c r="W200" s="21">
        <f t="shared" si="160"/>
        <v>37.851972755687953</v>
      </c>
      <c r="X200" s="26"/>
    </row>
    <row r="201" spans="1:24" s="1" customFormat="1" ht="78" hidden="1" customHeight="1" x14ac:dyDescent="0.3">
      <c r="A201" s="106" t="s">
        <v>54</v>
      </c>
      <c r="B201" s="71" t="s">
        <v>452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45174005</v>
      </c>
      <c r="I201" s="20">
        <v>33586600</v>
      </c>
      <c r="J201" s="20">
        <v>0</v>
      </c>
      <c r="K201" s="20">
        <v>11587405</v>
      </c>
      <c r="L201" s="99">
        <f>SUM(M201:O201)</f>
        <v>0</v>
      </c>
      <c r="M201" s="20">
        <v>0</v>
      </c>
      <c r="N201" s="20">
        <v>0</v>
      </c>
      <c r="O201" s="99">
        <v>0</v>
      </c>
      <c r="P201" s="62"/>
      <c r="Q201" s="62"/>
      <c r="R201" s="62"/>
      <c r="S201" s="62"/>
      <c r="T201" s="21">
        <f t="shared" si="161"/>
        <v>0</v>
      </c>
      <c r="U201" s="21">
        <f>M201/I201*100</f>
        <v>0</v>
      </c>
      <c r="V201" s="21"/>
      <c r="W201" s="21">
        <f t="shared" si="160"/>
        <v>0</v>
      </c>
      <c r="X201" s="78"/>
    </row>
    <row r="202" spans="1:24" s="1" customFormat="1" ht="45.75" hidden="1" customHeight="1" x14ac:dyDescent="0.3">
      <c r="A202" s="106" t="s">
        <v>455</v>
      </c>
      <c r="B202" s="71" t="s">
        <v>453</v>
      </c>
      <c r="C202" s="77" t="s">
        <v>3</v>
      </c>
      <c r="D202" s="62">
        <f t="shared" ref="D202:D204" si="169">SUM(E202:G202)</f>
        <v>459412500</v>
      </c>
      <c r="E202" s="62">
        <v>409691100</v>
      </c>
      <c r="F202" s="62">
        <v>0</v>
      </c>
      <c r="G202" s="62">
        <v>49721400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99">
        <f>SUM(M202:O202)</f>
        <v>133421237.43000001</v>
      </c>
      <c r="M202" s="20">
        <v>108742470.87</v>
      </c>
      <c r="N202" s="20">
        <v>0</v>
      </c>
      <c r="O202" s="99">
        <v>24678766.559999999</v>
      </c>
      <c r="P202" s="62">
        <f t="shared" si="165"/>
        <v>29.041708144641255</v>
      </c>
      <c r="Q202" s="62">
        <f t="shared" ref="Q202:Q206" si="170">M202/E202*100</f>
        <v>26.54255141739716</v>
      </c>
      <c r="R202" s="62"/>
      <c r="S202" s="62">
        <f t="shared" ref="S202:S216" si="171">O202/G202*100</f>
        <v>49.634094293402839</v>
      </c>
      <c r="T202" s="21">
        <f t="shared" si="161"/>
        <v>21.044638468150836</v>
      </c>
      <c r="U202" s="21">
        <f>M202/I202*100</f>
        <v>19.269717317233482</v>
      </c>
      <c r="V202" s="21"/>
      <c r="W202" s="21">
        <f t="shared" si="160"/>
        <v>35.420515290342465</v>
      </c>
      <c r="X202" s="60"/>
    </row>
    <row r="203" spans="1:24" s="1" customFormat="1" ht="96.75" hidden="1" customHeight="1" x14ac:dyDescent="0.3">
      <c r="A203" s="106" t="s">
        <v>456</v>
      </c>
      <c r="B203" s="71" t="s">
        <v>454</v>
      </c>
      <c r="C203" s="77" t="s">
        <v>183</v>
      </c>
      <c r="D203" s="62">
        <f t="shared" si="169"/>
        <v>41935805</v>
      </c>
      <c r="E203" s="62">
        <v>0</v>
      </c>
      <c r="F203" s="62">
        <v>0</v>
      </c>
      <c r="G203" s="62">
        <v>41935805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99">
        <f>SUM(M203:O203)</f>
        <v>36594656</v>
      </c>
      <c r="M203" s="20">
        <v>0</v>
      </c>
      <c r="N203" s="20">
        <v>0</v>
      </c>
      <c r="O203" s="99">
        <v>36594656</v>
      </c>
      <c r="P203" s="62">
        <f t="shared" si="165"/>
        <v>87.263511455187285</v>
      </c>
      <c r="Q203" s="62"/>
      <c r="R203" s="62"/>
      <c r="S203" s="62">
        <f t="shared" si="171"/>
        <v>87.263511455187285</v>
      </c>
      <c r="T203" s="21">
        <f t="shared" si="161"/>
        <v>87.263511455187285</v>
      </c>
      <c r="U203" s="21"/>
      <c r="V203" s="21"/>
      <c r="W203" s="21">
        <f t="shared" si="160"/>
        <v>87.263511455187285</v>
      </c>
      <c r="X203" s="78"/>
    </row>
    <row r="204" spans="1:24" s="1" customFormat="1" ht="60" hidden="1" customHeight="1" x14ac:dyDescent="0.3">
      <c r="A204" s="106" t="s">
        <v>471</v>
      </c>
      <c r="B204" s="71" t="s">
        <v>469</v>
      </c>
      <c r="C204" s="77" t="s">
        <v>183</v>
      </c>
      <c r="D204" s="62">
        <f t="shared" si="169"/>
        <v>333041601</v>
      </c>
      <c r="E204" s="62">
        <v>303067856</v>
      </c>
      <c r="F204" s="62">
        <v>0</v>
      </c>
      <c r="G204" s="62">
        <v>29973745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99">
        <f>SUM(M204:O204)</f>
        <v>0</v>
      </c>
      <c r="M204" s="20">
        <v>0</v>
      </c>
      <c r="N204" s="20">
        <v>0</v>
      </c>
      <c r="O204" s="99">
        <v>0</v>
      </c>
      <c r="P204" s="62">
        <f t="shared" si="165"/>
        <v>0</v>
      </c>
      <c r="Q204" s="62">
        <f t="shared" si="170"/>
        <v>0</v>
      </c>
      <c r="R204" s="62"/>
      <c r="S204" s="62">
        <f t="shared" si="171"/>
        <v>0</v>
      </c>
      <c r="T204" s="21">
        <f t="shared" si="161"/>
        <v>0</v>
      </c>
      <c r="U204" s="21">
        <f>M204/I204*100</f>
        <v>0</v>
      </c>
      <c r="V204" s="21"/>
      <c r="W204" s="21">
        <f t="shared" si="160"/>
        <v>0</v>
      </c>
      <c r="X204" s="78"/>
    </row>
    <row r="205" spans="1:24" s="27" customFormat="1" ht="78" hidden="1" customHeight="1" x14ac:dyDescent="0.3">
      <c r="A205" s="29" t="s">
        <v>38</v>
      </c>
      <c r="B205" s="104" t="s">
        <v>323</v>
      </c>
      <c r="C205" s="85"/>
      <c r="D205" s="32">
        <f t="shared" ref="D205:G205" si="172">SUM(D206:D207)</f>
        <v>7327404.5</v>
      </c>
      <c r="E205" s="32">
        <f t="shared" si="172"/>
        <v>1403463.18</v>
      </c>
      <c r="F205" s="32">
        <f t="shared" si="172"/>
        <v>5846226.0899999999</v>
      </c>
      <c r="G205" s="32">
        <f t="shared" si="172"/>
        <v>77715.23</v>
      </c>
      <c r="H205" s="32">
        <f t="shared" ref="H205:O205" si="173">SUM(H206:H207)</f>
        <v>13123204.5</v>
      </c>
      <c r="I205" s="32">
        <f t="shared" si="173"/>
        <v>1426163.18</v>
      </c>
      <c r="J205" s="32">
        <f t="shared" si="173"/>
        <v>11619326.09</v>
      </c>
      <c r="K205" s="32">
        <f t="shared" si="173"/>
        <v>77715.23</v>
      </c>
      <c r="L205" s="32">
        <f t="shared" si="173"/>
        <v>1554304.5</v>
      </c>
      <c r="M205" s="32">
        <f t="shared" si="173"/>
        <v>1403463.18</v>
      </c>
      <c r="N205" s="32">
        <f t="shared" si="173"/>
        <v>73126.09</v>
      </c>
      <c r="O205" s="32">
        <f t="shared" si="173"/>
        <v>77715.23</v>
      </c>
      <c r="P205" s="62">
        <f t="shared" si="165"/>
        <v>21.212210954097046</v>
      </c>
      <c r="Q205" s="62">
        <f t="shared" si="170"/>
        <v>100</v>
      </c>
      <c r="R205" s="62">
        <f t="shared" ref="R205:R254" si="174">N205/F205*100</f>
        <v>1.2508255560810855</v>
      </c>
      <c r="S205" s="62">
        <f t="shared" si="171"/>
        <v>100</v>
      </c>
      <c r="T205" s="21">
        <f t="shared" si="161"/>
        <v>11.843940251026339</v>
      </c>
      <c r="U205" s="21">
        <f>M205/I205*100</f>
        <v>98.408316781814548</v>
      </c>
      <c r="V205" s="21">
        <f t="shared" ref="V205:V254" si="175">N205/J205*100</f>
        <v>0.62934880589103082</v>
      </c>
      <c r="W205" s="21">
        <f t="shared" si="160"/>
        <v>100</v>
      </c>
      <c r="X205" s="26"/>
    </row>
    <row r="206" spans="1:24" s="1" customFormat="1" ht="96.75" hidden="1" customHeight="1" x14ac:dyDescent="0.3">
      <c r="A206" s="106" t="s">
        <v>64</v>
      </c>
      <c r="B206" s="60" t="s">
        <v>324</v>
      </c>
      <c r="C206" s="77" t="s">
        <v>5</v>
      </c>
      <c r="D206" s="62">
        <f>SUM(E206:G206)</f>
        <v>1554304.5</v>
      </c>
      <c r="E206" s="62">
        <v>1403463.18</v>
      </c>
      <c r="F206" s="62">
        <v>73126.09</v>
      </c>
      <c r="G206" s="62">
        <v>77715.23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1554304.5</v>
      </c>
      <c r="M206" s="20">
        <v>1403463.18</v>
      </c>
      <c r="N206" s="20">
        <v>73126.09</v>
      </c>
      <c r="O206" s="20">
        <v>77715.23</v>
      </c>
      <c r="P206" s="62">
        <f t="shared" si="165"/>
        <v>100</v>
      </c>
      <c r="Q206" s="62">
        <f t="shared" si="170"/>
        <v>100</v>
      </c>
      <c r="R206" s="62">
        <f t="shared" si="174"/>
        <v>100</v>
      </c>
      <c r="S206" s="62">
        <f t="shared" si="171"/>
        <v>100</v>
      </c>
      <c r="T206" s="21">
        <f t="shared" si="161"/>
        <v>100</v>
      </c>
      <c r="U206" s="21">
        <f>M206/I206*100</f>
        <v>100</v>
      </c>
      <c r="V206" s="21">
        <f t="shared" si="175"/>
        <v>100</v>
      </c>
      <c r="W206" s="21">
        <f t="shared" si="160"/>
        <v>100</v>
      </c>
      <c r="X206" s="28"/>
    </row>
    <row r="207" spans="1:24" s="1" customFormat="1" ht="41.25" hidden="1" customHeight="1" x14ac:dyDescent="0.3">
      <c r="A207" s="106" t="s">
        <v>326</v>
      </c>
      <c r="B207" s="60" t="s">
        <v>325</v>
      </c>
      <c r="C207" s="77" t="s">
        <v>3</v>
      </c>
      <c r="D207" s="62">
        <f>SUM(E207:G207)</f>
        <v>5773100</v>
      </c>
      <c r="E207" s="62">
        <v>0</v>
      </c>
      <c r="F207" s="62">
        <v>5773100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>
        <f t="shared" si="165"/>
        <v>0</v>
      </c>
      <c r="Q207" s="62"/>
      <c r="R207" s="62">
        <f t="shared" si="174"/>
        <v>0</v>
      </c>
      <c r="S207" s="62"/>
      <c r="T207" s="21">
        <f t="shared" si="161"/>
        <v>0</v>
      </c>
      <c r="U207" s="21">
        <f>M207/I207*100</f>
        <v>0</v>
      </c>
      <c r="V207" s="21">
        <f t="shared" si="175"/>
        <v>0</v>
      </c>
      <c r="W207" s="21"/>
      <c r="X207" s="60"/>
    </row>
    <row r="208" spans="1:24" s="27" customFormat="1" ht="47.25" hidden="1" customHeight="1" x14ac:dyDescent="0.3">
      <c r="A208" s="29" t="s">
        <v>327</v>
      </c>
      <c r="B208" s="66" t="s">
        <v>46</v>
      </c>
      <c r="C208" s="85"/>
      <c r="D208" s="30">
        <f t="shared" ref="D208:G208" si="176">SUM(D209:D211)</f>
        <v>89052651</v>
      </c>
      <c r="E208" s="30">
        <f t="shared" si="176"/>
        <v>0</v>
      </c>
      <c r="F208" s="30">
        <f t="shared" si="176"/>
        <v>0</v>
      </c>
      <c r="G208" s="30">
        <f t="shared" si="176"/>
        <v>89052651</v>
      </c>
      <c r="H208" s="30">
        <f>SUM(H209:H211)</f>
        <v>116716118</v>
      </c>
      <c r="I208" s="30">
        <f t="shared" ref="I208:O208" si="177">SUM(I209:I211)</f>
        <v>0</v>
      </c>
      <c r="J208" s="30">
        <f t="shared" si="177"/>
        <v>0</v>
      </c>
      <c r="K208" s="30">
        <f t="shared" si="177"/>
        <v>116716118</v>
      </c>
      <c r="L208" s="30">
        <f t="shared" si="177"/>
        <v>76994572.200000003</v>
      </c>
      <c r="M208" s="30">
        <f t="shared" si="177"/>
        <v>0</v>
      </c>
      <c r="N208" s="30">
        <f t="shared" si="177"/>
        <v>0</v>
      </c>
      <c r="O208" s="30">
        <f t="shared" si="177"/>
        <v>76994572.200000003</v>
      </c>
      <c r="P208" s="62">
        <f t="shared" si="165"/>
        <v>86.459607137355192</v>
      </c>
      <c r="Q208" s="62"/>
      <c r="R208" s="62"/>
      <c r="S208" s="62">
        <f t="shared" si="171"/>
        <v>86.459607137355192</v>
      </c>
      <c r="T208" s="21">
        <f t="shared" si="161"/>
        <v>65.967386098293645</v>
      </c>
      <c r="U208" s="21"/>
      <c r="V208" s="21"/>
      <c r="W208" s="21">
        <f t="shared" ref="W208:W247" si="178">O208/K208*100</f>
        <v>65.967386098293645</v>
      </c>
      <c r="X208" s="26"/>
    </row>
    <row r="209" spans="1:24" s="1" customFormat="1" ht="47.25" hidden="1" customHeight="1" x14ac:dyDescent="0.3">
      <c r="A209" s="106" t="s">
        <v>328</v>
      </c>
      <c r="B209" s="60" t="s">
        <v>49</v>
      </c>
      <c r="C209" s="77" t="s">
        <v>184</v>
      </c>
      <c r="D209" s="62">
        <f>SUM(E209:G209)</f>
        <v>30489968</v>
      </c>
      <c r="E209" s="62">
        <v>0</v>
      </c>
      <c r="F209" s="62">
        <v>0</v>
      </c>
      <c r="G209" s="62">
        <v>30489968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24169431.760000002</v>
      </c>
      <c r="M209" s="20">
        <v>0</v>
      </c>
      <c r="N209" s="20">
        <v>0</v>
      </c>
      <c r="O209" s="20">
        <v>24169431.760000002</v>
      </c>
      <c r="P209" s="62">
        <f t="shared" si="165"/>
        <v>79.27011192665077</v>
      </c>
      <c r="Q209" s="62"/>
      <c r="R209" s="62"/>
      <c r="S209" s="62">
        <f t="shared" si="171"/>
        <v>79.27011192665077</v>
      </c>
      <c r="T209" s="21">
        <f t="shared" si="161"/>
        <v>58.008260455292749</v>
      </c>
      <c r="U209" s="21"/>
      <c r="V209" s="21"/>
      <c r="W209" s="21">
        <f t="shared" si="178"/>
        <v>58.008260455292749</v>
      </c>
      <c r="X209" s="28"/>
    </row>
    <row r="210" spans="1:24" s="1" customFormat="1" ht="41.25" hidden="1" customHeight="1" x14ac:dyDescent="0.3">
      <c r="A210" s="106" t="s">
        <v>329</v>
      </c>
      <c r="B210" s="60" t="s">
        <v>57</v>
      </c>
      <c r="C210" s="77" t="s">
        <v>184</v>
      </c>
      <c r="D210" s="62">
        <f t="shared" ref="D210:D211" si="179">SUM(E210:G210)</f>
        <v>55780855</v>
      </c>
      <c r="E210" s="62">
        <v>0</v>
      </c>
      <c r="F210" s="62">
        <v>0</v>
      </c>
      <c r="G210" s="62">
        <v>55780855</v>
      </c>
      <c r="H210" s="20">
        <f t="shared" ref="H210:H211" si="180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81">SUM(M210:O210)</f>
        <v>50184858.740000002</v>
      </c>
      <c r="M210" s="20">
        <v>0</v>
      </c>
      <c r="N210" s="20">
        <v>0</v>
      </c>
      <c r="O210" s="20">
        <v>50184858.740000002</v>
      </c>
      <c r="P210" s="62">
        <f t="shared" si="165"/>
        <v>89.967890847137426</v>
      </c>
      <c r="Q210" s="62"/>
      <c r="R210" s="62"/>
      <c r="S210" s="62">
        <f t="shared" si="171"/>
        <v>89.967890847137426</v>
      </c>
      <c r="T210" s="21">
        <f t="shared" si="161"/>
        <v>69.702751325411583</v>
      </c>
      <c r="U210" s="21"/>
      <c r="V210" s="21"/>
      <c r="W210" s="21">
        <f t="shared" si="178"/>
        <v>69.702751325411583</v>
      </c>
      <c r="X210" s="28"/>
    </row>
    <row r="211" spans="1:24" s="1" customFormat="1" ht="39.75" hidden="1" customHeight="1" x14ac:dyDescent="0.3">
      <c r="A211" s="106" t="s">
        <v>330</v>
      </c>
      <c r="B211" s="60" t="s">
        <v>154</v>
      </c>
      <c r="C211" s="77" t="s">
        <v>184</v>
      </c>
      <c r="D211" s="62">
        <f t="shared" si="179"/>
        <v>2781828</v>
      </c>
      <c r="E211" s="62">
        <v>0</v>
      </c>
      <c r="F211" s="62">
        <v>0</v>
      </c>
      <c r="G211" s="62">
        <v>2781828</v>
      </c>
      <c r="H211" s="20">
        <f t="shared" si="180"/>
        <v>3052228</v>
      </c>
      <c r="I211" s="20">
        <v>0</v>
      </c>
      <c r="J211" s="20">
        <v>0</v>
      </c>
      <c r="K211" s="20">
        <v>3052228</v>
      </c>
      <c r="L211" s="20">
        <f t="shared" si="181"/>
        <v>2640281.7000000002</v>
      </c>
      <c r="M211" s="20">
        <v>0</v>
      </c>
      <c r="N211" s="20">
        <v>0</v>
      </c>
      <c r="O211" s="20">
        <v>2640281.7000000002</v>
      </c>
      <c r="P211" s="62">
        <f t="shared" si="165"/>
        <v>94.911752272246886</v>
      </c>
      <c r="Q211" s="62"/>
      <c r="R211" s="62"/>
      <c r="S211" s="62">
        <f t="shared" si="171"/>
        <v>94.911752272246886</v>
      </c>
      <c r="T211" s="21">
        <f t="shared" si="161"/>
        <v>86.503423073243539</v>
      </c>
      <c r="U211" s="21"/>
      <c r="V211" s="21"/>
      <c r="W211" s="21">
        <f t="shared" si="178"/>
        <v>86.503423073243539</v>
      </c>
      <c r="X211" s="28"/>
    </row>
    <row r="212" spans="1:24" s="1" customFormat="1" ht="39.75" hidden="1" customHeight="1" x14ac:dyDescent="0.3">
      <c r="A212" s="106"/>
      <c r="B212" s="60"/>
      <c r="C212" s="77"/>
      <c r="D212" s="150" t="s">
        <v>513</v>
      </c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2"/>
      <c r="P212" s="62"/>
      <c r="Q212" s="62"/>
      <c r="R212" s="62"/>
      <c r="S212" s="62"/>
      <c r="T212" s="21"/>
      <c r="U212" s="21"/>
      <c r="V212" s="21"/>
      <c r="W212" s="21"/>
      <c r="X212" s="28"/>
    </row>
    <row r="213" spans="1:24" s="1" customFormat="1" ht="83.25" hidden="1" customHeight="1" x14ac:dyDescent="0.3">
      <c r="A213" s="29" t="s">
        <v>86</v>
      </c>
      <c r="B213" s="127" t="s">
        <v>331</v>
      </c>
      <c r="C213" s="127"/>
      <c r="D213" s="32">
        <f t="shared" ref="D213:G213" si="182">D214</f>
        <v>2590530</v>
      </c>
      <c r="E213" s="32">
        <f t="shared" si="182"/>
        <v>51600</v>
      </c>
      <c r="F213" s="32">
        <f t="shared" si="182"/>
        <v>0</v>
      </c>
      <c r="G213" s="32">
        <f t="shared" si="182"/>
        <v>2538930</v>
      </c>
      <c r="H213" s="32">
        <f>H214</f>
        <v>5103815</v>
      </c>
      <c r="I213" s="32">
        <f t="shared" ref="I213:O213" si="183">I214</f>
        <v>96400</v>
      </c>
      <c r="J213" s="32">
        <f t="shared" si="183"/>
        <v>0</v>
      </c>
      <c r="K213" s="32">
        <f t="shared" si="183"/>
        <v>5007415</v>
      </c>
      <c r="L213" s="32">
        <f t="shared" si="183"/>
        <v>2558156.36</v>
      </c>
      <c r="M213" s="32">
        <f t="shared" si="183"/>
        <v>51520</v>
      </c>
      <c r="N213" s="32">
        <f t="shared" si="183"/>
        <v>0</v>
      </c>
      <c r="O213" s="32">
        <f t="shared" si="183"/>
        <v>2506636.36</v>
      </c>
      <c r="P213" s="62">
        <f t="shared" si="165"/>
        <v>98.750308238082553</v>
      </c>
      <c r="Q213" s="62">
        <f>M213/E213*100</f>
        <v>99.844961240310084</v>
      </c>
      <c r="R213" s="62"/>
      <c r="S213" s="62">
        <f t="shared" si="171"/>
        <v>98.728061033585007</v>
      </c>
      <c r="T213" s="21">
        <f t="shared" si="161"/>
        <v>50.122435080425134</v>
      </c>
      <c r="U213" s="21">
        <f>M213/I213*100</f>
        <v>53.443983402489629</v>
      </c>
      <c r="V213" s="21"/>
      <c r="W213" s="21">
        <f t="shared" si="178"/>
        <v>50.058490458649821</v>
      </c>
      <c r="X213" s="28"/>
    </row>
    <row r="214" spans="1:24" s="27" customFormat="1" ht="42.75" hidden="1" customHeight="1" x14ac:dyDescent="0.3">
      <c r="A214" s="29" t="s">
        <v>87</v>
      </c>
      <c r="B214" s="104" t="s">
        <v>60</v>
      </c>
      <c r="C214" s="85"/>
      <c r="D214" s="32">
        <f>SUM(D215:D217)</f>
        <v>2590530</v>
      </c>
      <c r="E214" s="32">
        <f t="shared" ref="E214:O214" si="184">SUM(E215:E217)</f>
        <v>51600</v>
      </c>
      <c r="F214" s="32">
        <f t="shared" si="184"/>
        <v>0</v>
      </c>
      <c r="G214" s="32">
        <f t="shared" si="184"/>
        <v>2538930</v>
      </c>
      <c r="H214" s="32">
        <f t="shared" si="184"/>
        <v>5103815</v>
      </c>
      <c r="I214" s="32">
        <f t="shared" si="184"/>
        <v>96400</v>
      </c>
      <c r="J214" s="32">
        <f t="shared" si="184"/>
        <v>0</v>
      </c>
      <c r="K214" s="32">
        <f t="shared" si="184"/>
        <v>5007415</v>
      </c>
      <c r="L214" s="32">
        <f t="shared" si="184"/>
        <v>2558156.36</v>
      </c>
      <c r="M214" s="32">
        <f t="shared" si="184"/>
        <v>51520</v>
      </c>
      <c r="N214" s="32">
        <f t="shared" si="184"/>
        <v>0</v>
      </c>
      <c r="O214" s="32">
        <f t="shared" si="184"/>
        <v>2506636.36</v>
      </c>
      <c r="P214" s="62">
        <f t="shared" si="165"/>
        <v>98.750308238082553</v>
      </c>
      <c r="Q214" s="62">
        <f>M214/E214*100</f>
        <v>99.844961240310084</v>
      </c>
      <c r="R214" s="62"/>
      <c r="S214" s="62">
        <f t="shared" si="171"/>
        <v>98.728061033585007</v>
      </c>
      <c r="T214" s="21">
        <f t="shared" si="161"/>
        <v>50.122435080425134</v>
      </c>
      <c r="U214" s="21">
        <f>M214/I214*100</f>
        <v>53.443983402489629</v>
      </c>
      <c r="V214" s="21"/>
      <c r="W214" s="21">
        <f t="shared" si="178"/>
        <v>50.058490458649821</v>
      </c>
      <c r="X214" s="26"/>
    </row>
    <row r="215" spans="1:24" s="1" customFormat="1" ht="42" hidden="1" customHeight="1" x14ac:dyDescent="0.3">
      <c r="A215" s="106" t="s">
        <v>200</v>
      </c>
      <c r="B215" s="107" t="s">
        <v>151</v>
      </c>
      <c r="C215" s="77" t="s">
        <v>29</v>
      </c>
      <c r="D215" s="62">
        <f>SUM(E215:G215)</f>
        <v>73800</v>
      </c>
      <c r="E215" s="62">
        <v>51600</v>
      </c>
      <c r="F215" s="62">
        <v>0</v>
      </c>
      <c r="G215" s="62">
        <v>22200</v>
      </c>
      <c r="H215" s="20">
        <f>SUM(I215:K215)</f>
        <v>137800</v>
      </c>
      <c r="I215" s="62">
        <v>96400</v>
      </c>
      <c r="J215" s="62">
        <v>0</v>
      </c>
      <c r="K215" s="62">
        <v>41400</v>
      </c>
      <c r="L215" s="21">
        <f t="shared" ref="L215:L217" si="185">M215+O215</f>
        <v>73600</v>
      </c>
      <c r="M215" s="21">
        <v>51520</v>
      </c>
      <c r="N215" s="21">
        <v>0</v>
      </c>
      <c r="O215" s="21">
        <v>22080</v>
      </c>
      <c r="P215" s="62">
        <f t="shared" si="165"/>
        <v>99.728997289972895</v>
      </c>
      <c r="Q215" s="62">
        <f>M215/E215*100</f>
        <v>99.844961240310084</v>
      </c>
      <c r="R215" s="62"/>
      <c r="S215" s="62">
        <f t="shared" si="171"/>
        <v>99.459459459459467</v>
      </c>
      <c r="T215" s="21">
        <f t="shared" si="161"/>
        <v>53.410740203193029</v>
      </c>
      <c r="U215" s="21">
        <f>M215/I215*100</f>
        <v>53.443983402489629</v>
      </c>
      <c r="V215" s="21"/>
      <c r="W215" s="21">
        <f t="shared" si="178"/>
        <v>53.333333333333336</v>
      </c>
      <c r="X215" s="60"/>
    </row>
    <row r="216" spans="1:24" s="1" customFormat="1" ht="73.5" hidden="1" customHeight="1" x14ac:dyDescent="0.3">
      <c r="A216" s="117" t="s">
        <v>88</v>
      </c>
      <c r="B216" s="128" t="s">
        <v>250</v>
      </c>
      <c r="C216" s="77" t="s">
        <v>3</v>
      </c>
      <c r="D216" s="62">
        <f>SUM(E216:G216)</f>
        <v>698881</v>
      </c>
      <c r="E216" s="62">
        <v>0</v>
      </c>
      <c r="F216" s="62">
        <v>0</v>
      </c>
      <c r="G216" s="62">
        <v>698881</v>
      </c>
      <c r="H216" s="20">
        <f t="shared" ref="H216:H217" si="186">SUM(I216:K216)</f>
        <v>3051000</v>
      </c>
      <c r="I216" s="62">
        <v>0</v>
      </c>
      <c r="J216" s="62">
        <v>0</v>
      </c>
      <c r="K216" s="62">
        <v>3051000</v>
      </c>
      <c r="L216" s="21">
        <f t="shared" si="185"/>
        <v>698847.36</v>
      </c>
      <c r="M216" s="21">
        <v>0</v>
      </c>
      <c r="N216" s="21">
        <v>0</v>
      </c>
      <c r="O216" s="21">
        <v>698847.36</v>
      </c>
      <c r="P216" s="62">
        <f t="shared" si="165"/>
        <v>99.995186591136402</v>
      </c>
      <c r="Q216" s="62"/>
      <c r="R216" s="62"/>
      <c r="S216" s="62">
        <f t="shared" si="171"/>
        <v>99.995186591136402</v>
      </c>
      <c r="T216" s="21">
        <f t="shared" si="161"/>
        <v>22.905518190757128</v>
      </c>
      <c r="U216" s="21"/>
      <c r="V216" s="21"/>
      <c r="W216" s="21">
        <f t="shared" si="178"/>
        <v>22.905518190757128</v>
      </c>
      <c r="X216" s="60"/>
    </row>
    <row r="217" spans="1:24" s="1" customFormat="1" ht="103.5" hidden="1" customHeight="1" x14ac:dyDescent="0.3">
      <c r="A217" s="118"/>
      <c r="B217" s="129"/>
      <c r="C217" s="77" t="s">
        <v>5</v>
      </c>
      <c r="D217" s="62">
        <f>SUM(E217:G217)</f>
        <v>1817849</v>
      </c>
      <c r="E217" s="62">
        <v>0</v>
      </c>
      <c r="F217" s="62">
        <v>0</v>
      </c>
      <c r="G217" s="62">
        <v>1817849</v>
      </c>
      <c r="H217" s="20">
        <f t="shared" si="186"/>
        <v>1915015</v>
      </c>
      <c r="I217" s="62">
        <v>0</v>
      </c>
      <c r="J217" s="62">
        <v>0</v>
      </c>
      <c r="K217" s="62">
        <v>1915015</v>
      </c>
      <c r="L217" s="21">
        <f t="shared" si="185"/>
        <v>1785709</v>
      </c>
      <c r="M217" s="21">
        <v>0</v>
      </c>
      <c r="N217" s="21">
        <v>0</v>
      </c>
      <c r="O217" s="21">
        <v>1785709</v>
      </c>
      <c r="P217" s="62">
        <f t="shared" si="165"/>
        <v>98.231976363273304</v>
      </c>
      <c r="Q217" s="62"/>
      <c r="R217" s="62"/>
      <c r="S217" s="62">
        <f t="shared" ref="S217:S222" si="187">O217/G217*100</f>
        <v>98.231976363273304</v>
      </c>
      <c r="T217" s="21">
        <f t="shared" si="161"/>
        <v>93.247781348971159</v>
      </c>
      <c r="U217" s="21"/>
      <c r="V217" s="21"/>
      <c r="W217" s="21">
        <f t="shared" si="178"/>
        <v>93.247781348971159</v>
      </c>
      <c r="X217" s="60"/>
    </row>
    <row r="218" spans="1:24" s="1" customFormat="1" ht="59.25" hidden="1" customHeight="1" x14ac:dyDescent="0.3">
      <c r="A218" s="29" t="s">
        <v>89</v>
      </c>
      <c r="B218" s="172" t="s">
        <v>334</v>
      </c>
      <c r="C218" s="172"/>
      <c r="D218" s="32">
        <f>SUM(D219:D223)</f>
        <v>306100</v>
      </c>
      <c r="E218" s="32">
        <f>SUM(E219:E223)</f>
        <v>0</v>
      </c>
      <c r="F218" s="32">
        <f>SUM(F219:F223)</f>
        <v>0</v>
      </c>
      <c r="G218" s="32">
        <f>SUM(G219:G223)</f>
        <v>306100</v>
      </c>
      <c r="H218" s="32">
        <f>SUM(H219:H223)</f>
        <v>464500</v>
      </c>
      <c r="I218" s="32">
        <f>SUM(I219:I223)</f>
        <v>0</v>
      </c>
      <c r="J218" s="32">
        <f>SUM(J219:J223)</f>
        <v>0</v>
      </c>
      <c r="K218" s="32">
        <f>SUM(K219:K223)</f>
        <v>464500</v>
      </c>
      <c r="L218" s="32">
        <f>SUM(L219:L223)</f>
        <v>284000</v>
      </c>
      <c r="M218" s="32">
        <f>SUM(M219:M223)</f>
        <v>0</v>
      </c>
      <c r="N218" s="32">
        <f>SUM(N219:N223)</f>
        <v>0</v>
      </c>
      <c r="O218" s="32">
        <f>SUM(O219:O223)</f>
        <v>284000</v>
      </c>
      <c r="P218" s="62">
        <f t="shared" si="165"/>
        <v>92.78013721006208</v>
      </c>
      <c r="Q218" s="62"/>
      <c r="R218" s="62"/>
      <c r="S218" s="62">
        <f t="shared" si="187"/>
        <v>92.78013721006208</v>
      </c>
      <c r="T218" s="21">
        <f t="shared" si="161"/>
        <v>61.141011840688911</v>
      </c>
      <c r="U218" s="21"/>
      <c r="V218" s="21"/>
      <c r="W218" s="21">
        <f t="shared" si="178"/>
        <v>61.141011840688911</v>
      </c>
      <c r="X218" s="28"/>
    </row>
    <row r="219" spans="1:24" s="1" customFormat="1" ht="57" hidden="1" customHeight="1" x14ac:dyDescent="0.3">
      <c r="A219" s="115" t="s">
        <v>90</v>
      </c>
      <c r="B219" s="116" t="s">
        <v>335</v>
      </c>
      <c r="C219" s="19" t="s">
        <v>29</v>
      </c>
      <c r="D219" s="20">
        <f>SUM(E219:G219)</f>
        <v>66100</v>
      </c>
      <c r="E219" s="20">
        <v>0</v>
      </c>
      <c r="F219" s="20">
        <v>0</v>
      </c>
      <c r="G219" s="20">
        <v>66100</v>
      </c>
      <c r="H219" s="62">
        <f t="shared" ref="H219" si="188">SUM(I219:K219)</f>
        <v>104500</v>
      </c>
      <c r="I219" s="62">
        <v>0</v>
      </c>
      <c r="J219" s="62">
        <v>0</v>
      </c>
      <c r="K219" s="62">
        <v>104500</v>
      </c>
      <c r="L219" s="62">
        <f t="shared" ref="L219" si="189">SUM(M219:O219)</f>
        <v>55000</v>
      </c>
      <c r="M219" s="62">
        <v>0</v>
      </c>
      <c r="N219" s="62">
        <v>0</v>
      </c>
      <c r="O219" s="62">
        <v>55000</v>
      </c>
      <c r="P219" s="62">
        <f t="shared" si="165"/>
        <v>83.207261724659602</v>
      </c>
      <c r="Q219" s="62"/>
      <c r="R219" s="62"/>
      <c r="S219" s="62">
        <f t="shared" si="187"/>
        <v>83.207261724659602</v>
      </c>
      <c r="T219" s="21">
        <f t="shared" si="161"/>
        <v>52.631578947368418</v>
      </c>
      <c r="U219" s="21"/>
      <c r="V219" s="21"/>
      <c r="W219" s="21">
        <f t="shared" si="178"/>
        <v>52.631578947368418</v>
      </c>
      <c r="X219" s="60"/>
    </row>
    <row r="220" spans="1:24" s="1" customFormat="1" ht="137.25" hidden="1" customHeight="1" x14ac:dyDescent="0.3">
      <c r="A220" s="101" t="s">
        <v>457</v>
      </c>
      <c r="B220" s="102" t="s">
        <v>336</v>
      </c>
      <c r="C220" s="19" t="s">
        <v>5</v>
      </c>
      <c r="D220" s="20">
        <f t="shared" ref="D220:D223" si="190">SUM(E220:G220)</f>
        <v>120000</v>
      </c>
      <c r="E220" s="20">
        <v>0</v>
      </c>
      <c r="F220" s="20">
        <v>0</v>
      </c>
      <c r="G220" s="20">
        <v>120000</v>
      </c>
      <c r="H220" s="62">
        <f>SUM(I220:K220)</f>
        <v>190000</v>
      </c>
      <c r="I220" s="62">
        <v>0</v>
      </c>
      <c r="J220" s="62">
        <v>0</v>
      </c>
      <c r="K220" s="62">
        <v>190000</v>
      </c>
      <c r="L220" s="62">
        <f>SUM(M220:O220)</f>
        <v>119000</v>
      </c>
      <c r="M220" s="62">
        <v>0</v>
      </c>
      <c r="N220" s="62">
        <v>0</v>
      </c>
      <c r="O220" s="62">
        <v>119000</v>
      </c>
      <c r="P220" s="62">
        <f t="shared" si="165"/>
        <v>99.166666666666671</v>
      </c>
      <c r="Q220" s="62"/>
      <c r="R220" s="62"/>
      <c r="S220" s="62">
        <f t="shared" si="187"/>
        <v>99.166666666666671</v>
      </c>
      <c r="T220" s="21">
        <f t="shared" si="161"/>
        <v>62.631578947368418</v>
      </c>
      <c r="U220" s="21"/>
      <c r="V220" s="21"/>
      <c r="W220" s="21">
        <f t="shared" si="178"/>
        <v>62.631578947368418</v>
      </c>
      <c r="X220" s="28"/>
    </row>
    <row r="221" spans="1:24" s="1" customFormat="1" ht="173.25" hidden="1" customHeight="1" x14ac:dyDescent="0.3">
      <c r="A221" s="101" t="s">
        <v>458</v>
      </c>
      <c r="B221" s="102" t="s">
        <v>337</v>
      </c>
      <c r="C221" s="19" t="s">
        <v>5</v>
      </c>
      <c r="D221" s="20">
        <f t="shared" si="190"/>
        <v>70000</v>
      </c>
      <c r="E221" s="20">
        <v>0</v>
      </c>
      <c r="F221" s="20">
        <v>0</v>
      </c>
      <c r="G221" s="20">
        <v>70000</v>
      </c>
      <c r="H221" s="62">
        <f>SUM(I221:K221)</f>
        <v>70000</v>
      </c>
      <c r="I221" s="62">
        <v>0</v>
      </c>
      <c r="J221" s="62">
        <v>0</v>
      </c>
      <c r="K221" s="62">
        <v>70000</v>
      </c>
      <c r="L221" s="62">
        <f>SUM(M221:O221)</f>
        <v>60000</v>
      </c>
      <c r="M221" s="62">
        <v>0</v>
      </c>
      <c r="N221" s="62">
        <v>0</v>
      </c>
      <c r="O221" s="62">
        <v>60000</v>
      </c>
      <c r="P221" s="62">
        <f t="shared" si="165"/>
        <v>85.714285714285708</v>
      </c>
      <c r="Q221" s="62"/>
      <c r="R221" s="62"/>
      <c r="S221" s="62">
        <f t="shared" si="187"/>
        <v>85.714285714285708</v>
      </c>
      <c r="T221" s="21">
        <f t="shared" si="161"/>
        <v>85.714285714285708</v>
      </c>
      <c r="U221" s="21"/>
      <c r="V221" s="21"/>
      <c r="W221" s="21">
        <f t="shared" si="178"/>
        <v>85.714285714285708</v>
      </c>
      <c r="X221" s="28"/>
    </row>
    <row r="222" spans="1:24" s="1" customFormat="1" ht="118.5" hidden="1" customHeight="1" x14ac:dyDescent="0.3">
      <c r="A222" s="101" t="s">
        <v>459</v>
      </c>
      <c r="B222" s="102" t="s">
        <v>338</v>
      </c>
      <c r="C222" s="19" t="s">
        <v>5</v>
      </c>
      <c r="D222" s="20">
        <f t="shared" si="190"/>
        <v>50000</v>
      </c>
      <c r="E222" s="20">
        <v>0</v>
      </c>
      <c r="F222" s="20">
        <v>0</v>
      </c>
      <c r="G222" s="20">
        <v>50000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50000</v>
      </c>
      <c r="M222" s="62">
        <v>0</v>
      </c>
      <c r="N222" s="62">
        <v>0</v>
      </c>
      <c r="O222" s="62">
        <v>50000</v>
      </c>
      <c r="P222" s="62">
        <f t="shared" si="165"/>
        <v>100</v>
      </c>
      <c r="Q222" s="62"/>
      <c r="R222" s="62"/>
      <c r="S222" s="62">
        <f t="shared" si="187"/>
        <v>100</v>
      </c>
      <c r="T222" s="21">
        <f t="shared" si="161"/>
        <v>100</v>
      </c>
      <c r="U222" s="21"/>
      <c r="V222" s="21"/>
      <c r="W222" s="21">
        <f t="shared" si="178"/>
        <v>100</v>
      </c>
      <c r="X222" s="28"/>
    </row>
    <row r="223" spans="1:24" s="1" customFormat="1" ht="101.25" hidden="1" customHeight="1" x14ac:dyDescent="0.3">
      <c r="A223" s="101" t="s">
        <v>460</v>
      </c>
      <c r="B223" s="102" t="s">
        <v>339</v>
      </c>
      <c r="C223" s="19" t="s">
        <v>5</v>
      </c>
      <c r="D223" s="20">
        <f t="shared" si="190"/>
        <v>0</v>
      </c>
      <c r="E223" s="20">
        <v>0</v>
      </c>
      <c r="F223" s="20">
        <v>0</v>
      </c>
      <c r="G223" s="20">
        <v>0</v>
      </c>
      <c r="H223" s="62">
        <f>SUM(I223:K223)</f>
        <v>50000</v>
      </c>
      <c r="I223" s="62">
        <v>0</v>
      </c>
      <c r="J223" s="62">
        <v>0</v>
      </c>
      <c r="K223" s="62">
        <v>50000</v>
      </c>
      <c r="L223" s="62">
        <f>SUM(M223:O223)</f>
        <v>0</v>
      </c>
      <c r="M223" s="62">
        <v>0</v>
      </c>
      <c r="N223" s="62">
        <v>0</v>
      </c>
      <c r="O223" s="62">
        <v>0</v>
      </c>
      <c r="P223" s="62"/>
      <c r="Q223" s="62"/>
      <c r="R223" s="62"/>
      <c r="S223" s="62"/>
      <c r="T223" s="21">
        <f t="shared" si="161"/>
        <v>0</v>
      </c>
      <c r="U223" s="21"/>
      <c r="V223" s="21"/>
      <c r="W223" s="21">
        <f t="shared" si="178"/>
        <v>0</v>
      </c>
      <c r="X223" s="60"/>
    </row>
    <row r="224" spans="1:24" s="1" customFormat="1" ht="70.5" hidden="1" customHeight="1" x14ac:dyDescent="0.3">
      <c r="A224" s="29" t="s">
        <v>91</v>
      </c>
      <c r="B224" s="127" t="s">
        <v>332</v>
      </c>
      <c r="C224" s="127"/>
      <c r="D224" s="32" t="e">
        <f t="shared" ref="D224:G224" si="191">D225+D227</f>
        <v>#REF!</v>
      </c>
      <c r="E224" s="32" t="e">
        <f t="shared" si="191"/>
        <v>#REF!</v>
      </c>
      <c r="F224" s="32" t="e">
        <f t="shared" si="191"/>
        <v>#REF!</v>
      </c>
      <c r="G224" s="32" t="e">
        <f t="shared" si="191"/>
        <v>#REF!</v>
      </c>
      <c r="H224" s="32" t="e">
        <f t="shared" ref="H224:O224" si="192">H225+H227</f>
        <v>#REF!</v>
      </c>
      <c r="I224" s="32" t="e">
        <f t="shared" si="192"/>
        <v>#REF!</v>
      </c>
      <c r="J224" s="32" t="e">
        <f t="shared" si="192"/>
        <v>#REF!</v>
      </c>
      <c r="K224" s="32" t="e">
        <f t="shared" si="192"/>
        <v>#REF!</v>
      </c>
      <c r="L224" s="32" t="e">
        <f t="shared" si="192"/>
        <v>#REF!</v>
      </c>
      <c r="M224" s="32" t="e">
        <f t="shared" si="192"/>
        <v>#REF!</v>
      </c>
      <c r="N224" s="32" t="e">
        <f t="shared" si="192"/>
        <v>#REF!</v>
      </c>
      <c r="O224" s="32" t="e">
        <f t="shared" si="192"/>
        <v>#REF!</v>
      </c>
      <c r="P224" s="62" t="e">
        <f t="shared" si="165"/>
        <v>#REF!</v>
      </c>
      <c r="Q224" s="62"/>
      <c r="R224" s="62"/>
      <c r="S224" s="62" t="e">
        <f t="shared" ref="S224:S262" si="193">O224/G224*100</f>
        <v>#REF!</v>
      </c>
      <c r="T224" s="21" t="e">
        <f t="shared" si="161"/>
        <v>#REF!</v>
      </c>
      <c r="U224" s="21"/>
      <c r="V224" s="21"/>
      <c r="W224" s="21" t="e">
        <f t="shared" si="178"/>
        <v>#REF!</v>
      </c>
      <c r="X224" s="60"/>
    </row>
    <row r="225" spans="1:24" s="1" customFormat="1" ht="84" hidden="1" customHeight="1" x14ac:dyDescent="0.3">
      <c r="A225" s="29" t="s">
        <v>92</v>
      </c>
      <c r="B225" s="104" t="s">
        <v>333</v>
      </c>
      <c r="C225" s="104"/>
      <c r="D225" s="32">
        <f t="shared" ref="D225:G225" si="194">D226</f>
        <v>259400</v>
      </c>
      <c r="E225" s="32">
        <f t="shared" si="194"/>
        <v>0</v>
      </c>
      <c r="F225" s="32">
        <f t="shared" si="194"/>
        <v>0</v>
      </c>
      <c r="G225" s="32">
        <f t="shared" si="194"/>
        <v>259400</v>
      </c>
      <c r="H225" s="32">
        <f>H226</f>
        <v>259400</v>
      </c>
      <c r="I225" s="32">
        <f t="shared" ref="I225:O225" si="195">I226</f>
        <v>0</v>
      </c>
      <c r="J225" s="32">
        <f t="shared" si="195"/>
        <v>0</v>
      </c>
      <c r="K225" s="32">
        <f t="shared" si="195"/>
        <v>259400</v>
      </c>
      <c r="L225" s="32">
        <f t="shared" si="195"/>
        <v>220216</v>
      </c>
      <c r="M225" s="32">
        <f t="shared" si="195"/>
        <v>0</v>
      </c>
      <c r="N225" s="32">
        <f t="shared" si="195"/>
        <v>0</v>
      </c>
      <c r="O225" s="32">
        <f t="shared" si="195"/>
        <v>220216</v>
      </c>
      <c r="P225" s="62">
        <f t="shared" si="165"/>
        <v>84.894371626831145</v>
      </c>
      <c r="Q225" s="62"/>
      <c r="R225" s="62"/>
      <c r="S225" s="62">
        <f t="shared" si="193"/>
        <v>84.894371626831145</v>
      </c>
      <c r="T225" s="21">
        <f t="shared" si="161"/>
        <v>84.894371626831145</v>
      </c>
      <c r="U225" s="21"/>
      <c r="V225" s="21"/>
      <c r="W225" s="21">
        <f t="shared" si="178"/>
        <v>84.894371626831145</v>
      </c>
      <c r="X225" s="60"/>
    </row>
    <row r="226" spans="1:24" s="1" customFormat="1" ht="60.75" hidden="1" customHeight="1" x14ac:dyDescent="0.3">
      <c r="A226" s="100" t="s">
        <v>93</v>
      </c>
      <c r="B226" s="67" t="s">
        <v>152</v>
      </c>
      <c r="C226" s="19" t="s">
        <v>29</v>
      </c>
      <c r="D226" s="20">
        <f>SUM(E226:G226)</f>
        <v>259400</v>
      </c>
      <c r="E226" s="20">
        <v>0</v>
      </c>
      <c r="F226" s="20">
        <v>0</v>
      </c>
      <c r="G226" s="20">
        <v>259400</v>
      </c>
      <c r="H226" s="20">
        <f>SUM(I226:K226)</f>
        <v>259400</v>
      </c>
      <c r="I226" s="20">
        <v>0</v>
      </c>
      <c r="J226" s="20">
        <v>0</v>
      </c>
      <c r="K226" s="20">
        <v>259400</v>
      </c>
      <c r="L226" s="21">
        <f>M226+O226</f>
        <v>220216</v>
      </c>
      <c r="M226" s="21">
        <v>0</v>
      </c>
      <c r="N226" s="21">
        <v>0</v>
      </c>
      <c r="O226" s="21">
        <v>220216</v>
      </c>
      <c r="P226" s="62">
        <f t="shared" si="165"/>
        <v>84.894371626831145</v>
      </c>
      <c r="Q226" s="62"/>
      <c r="R226" s="62"/>
      <c r="S226" s="62">
        <f t="shared" si="193"/>
        <v>84.894371626831145</v>
      </c>
      <c r="T226" s="21">
        <f t="shared" si="161"/>
        <v>84.894371626831145</v>
      </c>
      <c r="U226" s="21"/>
      <c r="V226" s="21"/>
      <c r="W226" s="21">
        <f t="shared" si="178"/>
        <v>84.894371626831145</v>
      </c>
      <c r="X226" s="60"/>
    </row>
    <row r="227" spans="1:24" s="27" customFormat="1" ht="60" hidden="1" customHeight="1" x14ac:dyDescent="0.3">
      <c r="A227" s="29" t="s">
        <v>94</v>
      </c>
      <c r="B227" s="86" t="s">
        <v>61</v>
      </c>
      <c r="C227" s="31"/>
      <c r="D227" s="30" t="e">
        <f>D228+D229+D230+D231+D232+#REF!+D233</f>
        <v>#REF!</v>
      </c>
      <c r="E227" s="30" t="e">
        <f>E228+E229+E230+E231+E232+#REF!+E233</f>
        <v>#REF!</v>
      </c>
      <c r="F227" s="30" t="e">
        <f>F228+F229+F230+F231+F232+#REF!+F233</f>
        <v>#REF!</v>
      </c>
      <c r="G227" s="30" t="e">
        <f>G228+G229+G230+G231+G232+#REF!+G233</f>
        <v>#REF!</v>
      </c>
      <c r="H227" s="30" t="e">
        <f>H228+H229+H230+H231+H232+#REF!+H233</f>
        <v>#REF!</v>
      </c>
      <c r="I227" s="30" t="e">
        <f>I228+I229+I230+I231+I232+#REF!+I233</f>
        <v>#REF!</v>
      </c>
      <c r="J227" s="30" t="e">
        <f>J228+J229+J230+J231+J232+#REF!+J233</f>
        <v>#REF!</v>
      </c>
      <c r="K227" s="30" t="e">
        <f>K228+K229+K230+K231+K232+#REF!+K233</f>
        <v>#REF!</v>
      </c>
      <c r="L227" s="30" t="e">
        <f>L228+L229+L230+L231+L232+#REF!+L233</f>
        <v>#REF!</v>
      </c>
      <c r="M227" s="30" t="e">
        <f>M228+M229+M230+M231+M232+#REF!+M233</f>
        <v>#REF!</v>
      </c>
      <c r="N227" s="30" t="e">
        <f>N228+N229+N230+N231+N232+#REF!+N233</f>
        <v>#REF!</v>
      </c>
      <c r="O227" s="30" t="e">
        <f>O228+O229+O230+O231+O232+#REF!+O233</f>
        <v>#REF!</v>
      </c>
      <c r="P227" s="62" t="e">
        <f t="shared" si="165"/>
        <v>#REF!</v>
      </c>
      <c r="Q227" s="62"/>
      <c r="R227" s="62"/>
      <c r="S227" s="62" t="e">
        <f t="shared" si="193"/>
        <v>#REF!</v>
      </c>
      <c r="T227" s="21" t="e">
        <f t="shared" si="161"/>
        <v>#REF!</v>
      </c>
      <c r="U227" s="21"/>
      <c r="V227" s="21"/>
      <c r="W227" s="21" t="e">
        <f t="shared" si="178"/>
        <v>#REF!</v>
      </c>
      <c r="X227" s="66"/>
    </row>
    <row r="228" spans="1:24" s="1" customFormat="1" ht="27" hidden="1" customHeight="1" x14ac:dyDescent="0.3">
      <c r="A228" s="117" t="s">
        <v>182</v>
      </c>
      <c r="B228" s="145" t="s">
        <v>153</v>
      </c>
      <c r="C228" s="19" t="s">
        <v>184</v>
      </c>
      <c r="D228" s="20">
        <f>SUM(E228:G228)</f>
        <v>36000</v>
      </c>
      <c r="E228" s="20">
        <v>0</v>
      </c>
      <c r="F228" s="20">
        <v>0</v>
      </c>
      <c r="G228" s="20">
        <v>36000</v>
      </c>
      <c r="H228" s="20">
        <f>SUM(I228:K228)</f>
        <v>66500</v>
      </c>
      <c r="I228" s="20">
        <v>0</v>
      </c>
      <c r="J228" s="20">
        <v>0</v>
      </c>
      <c r="K228" s="20">
        <v>66500</v>
      </c>
      <c r="L228" s="21">
        <f>M228+O228</f>
        <v>32000</v>
      </c>
      <c r="M228" s="21">
        <v>0</v>
      </c>
      <c r="N228" s="21">
        <v>0</v>
      </c>
      <c r="O228" s="21">
        <v>32000</v>
      </c>
      <c r="P228" s="62">
        <f t="shared" si="165"/>
        <v>88.888888888888886</v>
      </c>
      <c r="Q228" s="62"/>
      <c r="R228" s="62"/>
      <c r="S228" s="62">
        <f t="shared" si="193"/>
        <v>88.888888888888886</v>
      </c>
      <c r="T228" s="21">
        <f t="shared" si="161"/>
        <v>48.120300751879697</v>
      </c>
      <c r="U228" s="21"/>
      <c r="V228" s="21"/>
      <c r="W228" s="21">
        <f t="shared" si="178"/>
        <v>48.120300751879697</v>
      </c>
      <c r="X228" s="87"/>
    </row>
    <row r="229" spans="1:24" s="1" customFormat="1" ht="28.5" hidden="1" customHeight="1" x14ac:dyDescent="0.3">
      <c r="A229" s="143"/>
      <c r="B229" s="145"/>
      <c r="C229" s="19" t="s">
        <v>29</v>
      </c>
      <c r="D229" s="20">
        <f t="shared" ref="D229:D233" si="196">SUM(E229:G229)</f>
        <v>112100</v>
      </c>
      <c r="E229" s="20">
        <v>0</v>
      </c>
      <c r="F229" s="20">
        <v>0</v>
      </c>
      <c r="G229" s="20">
        <v>112100</v>
      </c>
      <c r="H229" s="20">
        <f t="shared" ref="H229:H233" si="197">SUM(I229:K229)</f>
        <v>151300</v>
      </c>
      <c r="I229" s="20">
        <v>0</v>
      </c>
      <c r="J229" s="20">
        <v>0</v>
      </c>
      <c r="K229" s="20">
        <v>151300</v>
      </c>
      <c r="L229" s="21">
        <f>M229+O229</f>
        <v>41558.800000000003</v>
      </c>
      <c r="M229" s="20">
        <v>0</v>
      </c>
      <c r="N229" s="20">
        <v>0</v>
      </c>
      <c r="O229" s="20">
        <v>41558.800000000003</v>
      </c>
      <c r="P229" s="62">
        <f t="shared" si="165"/>
        <v>37.072970561998218</v>
      </c>
      <c r="Q229" s="62"/>
      <c r="R229" s="62"/>
      <c r="S229" s="62">
        <f t="shared" si="193"/>
        <v>37.072970561998218</v>
      </c>
      <c r="T229" s="21">
        <f t="shared" si="161"/>
        <v>27.46781229345671</v>
      </c>
      <c r="U229" s="21"/>
      <c r="V229" s="21"/>
      <c r="W229" s="21">
        <f t="shared" si="178"/>
        <v>27.46781229345671</v>
      </c>
      <c r="X229" s="60"/>
    </row>
    <row r="230" spans="1:24" s="1" customFormat="1" ht="33.75" hidden="1" customHeight="1" x14ac:dyDescent="0.3">
      <c r="A230" s="143"/>
      <c r="B230" s="145"/>
      <c r="C230" s="19" t="s">
        <v>3</v>
      </c>
      <c r="D230" s="20">
        <f t="shared" si="196"/>
        <v>1057198</v>
      </c>
      <c r="E230" s="20">
        <v>0</v>
      </c>
      <c r="F230" s="20">
        <v>0</v>
      </c>
      <c r="G230" s="20">
        <v>1057198</v>
      </c>
      <c r="H230" s="20">
        <f t="shared" si="197"/>
        <v>1721724</v>
      </c>
      <c r="I230" s="20">
        <v>0</v>
      </c>
      <c r="J230" s="20">
        <v>0</v>
      </c>
      <c r="K230" s="20">
        <v>1721724</v>
      </c>
      <c r="L230" s="21">
        <f t="shared" ref="L230:L232" si="198">M230+O230</f>
        <v>920988.12</v>
      </c>
      <c r="M230" s="21">
        <v>0</v>
      </c>
      <c r="N230" s="21">
        <v>0</v>
      </c>
      <c r="O230" s="21">
        <v>920988.12</v>
      </c>
      <c r="P230" s="62">
        <f t="shared" si="165"/>
        <v>87.115953681335</v>
      </c>
      <c r="Q230" s="62"/>
      <c r="R230" s="62"/>
      <c r="S230" s="62">
        <f t="shared" si="193"/>
        <v>87.115953681335</v>
      </c>
      <c r="T230" s="21">
        <f t="shared" si="161"/>
        <v>53.492204325431949</v>
      </c>
      <c r="U230" s="21"/>
      <c r="V230" s="21"/>
      <c r="W230" s="21">
        <f t="shared" si="178"/>
        <v>53.492204325431949</v>
      </c>
      <c r="X230" s="60"/>
    </row>
    <row r="231" spans="1:24" s="1" customFormat="1" ht="30.75" hidden="1" customHeight="1" x14ac:dyDescent="0.3">
      <c r="A231" s="143"/>
      <c r="B231" s="145"/>
      <c r="C231" s="19" t="s">
        <v>183</v>
      </c>
      <c r="D231" s="20">
        <f t="shared" si="196"/>
        <v>80000</v>
      </c>
      <c r="E231" s="20">
        <v>0</v>
      </c>
      <c r="F231" s="20">
        <v>0</v>
      </c>
      <c r="G231" s="20">
        <v>80000</v>
      </c>
      <c r="H231" s="20">
        <f t="shared" si="197"/>
        <v>137000</v>
      </c>
      <c r="I231" s="20">
        <v>0</v>
      </c>
      <c r="J231" s="20">
        <v>0</v>
      </c>
      <c r="K231" s="20">
        <v>137000</v>
      </c>
      <c r="L231" s="21">
        <f t="shared" si="198"/>
        <v>67062</v>
      </c>
      <c r="M231" s="21">
        <v>0</v>
      </c>
      <c r="N231" s="21">
        <v>0</v>
      </c>
      <c r="O231" s="21">
        <v>67062</v>
      </c>
      <c r="P231" s="62">
        <f t="shared" si="165"/>
        <v>83.827500000000001</v>
      </c>
      <c r="Q231" s="62"/>
      <c r="R231" s="62"/>
      <c r="S231" s="62">
        <f t="shared" si="193"/>
        <v>83.827500000000001</v>
      </c>
      <c r="T231" s="21">
        <f t="shared" si="161"/>
        <v>48.950364963503652</v>
      </c>
      <c r="U231" s="21"/>
      <c r="V231" s="21"/>
      <c r="W231" s="21">
        <f t="shared" si="178"/>
        <v>48.950364963503652</v>
      </c>
      <c r="X231" s="78"/>
    </row>
    <row r="232" spans="1:24" s="1" customFormat="1" ht="23.25" hidden="1" customHeight="1" x14ac:dyDescent="0.3">
      <c r="A232" s="143"/>
      <c r="B232" s="145"/>
      <c r="C232" s="77" t="s">
        <v>5</v>
      </c>
      <c r="D232" s="20">
        <f t="shared" si="196"/>
        <v>16013104</v>
      </c>
      <c r="E232" s="62">
        <v>0</v>
      </c>
      <c r="F232" s="62">
        <v>0</v>
      </c>
      <c r="G232" s="62">
        <v>16013104</v>
      </c>
      <c r="H232" s="20">
        <f t="shared" si="197"/>
        <v>17602323</v>
      </c>
      <c r="I232" s="20">
        <v>0</v>
      </c>
      <c r="J232" s="20">
        <v>0</v>
      </c>
      <c r="K232" s="20">
        <v>17602323</v>
      </c>
      <c r="L232" s="21">
        <f t="shared" si="198"/>
        <v>15056591.66</v>
      </c>
      <c r="M232" s="21">
        <v>0</v>
      </c>
      <c r="N232" s="21">
        <v>0</v>
      </c>
      <c r="O232" s="21">
        <v>15056591.66</v>
      </c>
      <c r="P232" s="62">
        <f t="shared" si="165"/>
        <v>94.026690015876994</v>
      </c>
      <c r="Q232" s="62"/>
      <c r="R232" s="62"/>
      <c r="S232" s="62">
        <f t="shared" si="193"/>
        <v>94.026690015876994</v>
      </c>
      <c r="T232" s="21">
        <f t="shared" si="161"/>
        <v>85.537526268549897</v>
      </c>
      <c r="U232" s="21"/>
      <c r="V232" s="21"/>
      <c r="W232" s="21">
        <f t="shared" si="178"/>
        <v>85.537526268549897</v>
      </c>
      <c r="X232" s="60"/>
    </row>
    <row r="233" spans="1:24" s="1" customFormat="1" ht="23.25" hidden="1" customHeight="1" x14ac:dyDescent="0.3">
      <c r="A233" s="144"/>
      <c r="B233" s="145"/>
      <c r="C233" s="19" t="s">
        <v>6</v>
      </c>
      <c r="D233" s="20">
        <f t="shared" si="196"/>
        <v>1110334</v>
      </c>
      <c r="E233" s="20">
        <v>0</v>
      </c>
      <c r="F233" s="20">
        <v>0</v>
      </c>
      <c r="G233" s="20">
        <v>1110334</v>
      </c>
      <c r="H233" s="20">
        <f t="shared" si="197"/>
        <v>1373200</v>
      </c>
      <c r="I233" s="20">
        <v>0</v>
      </c>
      <c r="J233" s="20">
        <v>0</v>
      </c>
      <c r="K233" s="20">
        <v>1373200</v>
      </c>
      <c r="L233" s="21">
        <f>M233+O233</f>
        <v>1018894.64</v>
      </c>
      <c r="M233" s="21">
        <v>0</v>
      </c>
      <c r="N233" s="21">
        <v>0</v>
      </c>
      <c r="O233" s="21">
        <v>1018894.64</v>
      </c>
      <c r="P233" s="62">
        <f t="shared" si="165"/>
        <v>91.764697829662069</v>
      </c>
      <c r="Q233" s="62"/>
      <c r="R233" s="62"/>
      <c r="S233" s="62">
        <f t="shared" si="193"/>
        <v>91.764697829662069</v>
      </c>
      <c r="T233" s="21">
        <f t="shared" si="161"/>
        <v>74.198561025342272</v>
      </c>
      <c r="U233" s="21"/>
      <c r="V233" s="21"/>
      <c r="W233" s="21">
        <f t="shared" si="178"/>
        <v>74.198561025342272</v>
      </c>
      <c r="X233" s="87"/>
    </row>
    <row r="234" spans="1:24" s="27" customFormat="1" ht="49.5" hidden="1" customHeight="1" x14ac:dyDescent="0.3">
      <c r="A234" s="29" t="s">
        <v>95</v>
      </c>
      <c r="B234" s="130" t="s">
        <v>340</v>
      </c>
      <c r="C234" s="130"/>
      <c r="D234" s="35">
        <f>SUM(D235:D238)</f>
        <v>3060980</v>
      </c>
      <c r="E234" s="35">
        <f t="shared" ref="E234:O234" si="199">SUM(E235:E238)</f>
        <v>0</v>
      </c>
      <c r="F234" s="35">
        <f t="shared" si="199"/>
        <v>0</v>
      </c>
      <c r="G234" s="35">
        <f t="shared" si="199"/>
        <v>3060980</v>
      </c>
      <c r="H234" s="35">
        <f t="shared" si="199"/>
        <v>3060980</v>
      </c>
      <c r="I234" s="35">
        <f t="shared" si="199"/>
        <v>0</v>
      </c>
      <c r="J234" s="35">
        <f t="shared" si="199"/>
        <v>0</v>
      </c>
      <c r="K234" s="35">
        <f t="shared" si="199"/>
        <v>3060980</v>
      </c>
      <c r="L234" s="35">
        <f t="shared" si="199"/>
        <v>1208903.58</v>
      </c>
      <c r="M234" s="35">
        <f t="shared" si="199"/>
        <v>0</v>
      </c>
      <c r="N234" s="35">
        <f t="shared" si="199"/>
        <v>0</v>
      </c>
      <c r="O234" s="35">
        <f t="shared" si="199"/>
        <v>1208903.58</v>
      </c>
      <c r="P234" s="62">
        <f t="shared" si="165"/>
        <v>39.494004534495488</v>
      </c>
      <c r="Q234" s="62"/>
      <c r="R234" s="62"/>
      <c r="S234" s="62">
        <f t="shared" si="193"/>
        <v>39.494004534495488</v>
      </c>
      <c r="T234" s="21">
        <f t="shared" si="161"/>
        <v>39.494004534495488</v>
      </c>
      <c r="U234" s="21"/>
      <c r="V234" s="21"/>
      <c r="W234" s="21">
        <f t="shared" si="178"/>
        <v>39.494004534495488</v>
      </c>
      <c r="X234" s="26"/>
    </row>
    <row r="235" spans="1:24" s="27" customFormat="1" ht="32.25" hidden="1" customHeight="1" x14ac:dyDescent="0.3">
      <c r="A235" s="137" t="s">
        <v>253</v>
      </c>
      <c r="B235" s="139" t="s">
        <v>341</v>
      </c>
      <c r="C235" s="77" t="s">
        <v>183</v>
      </c>
      <c r="D235" s="62">
        <f>SUM(E235:G235)</f>
        <v>793700</v>
      </c>
      <c r="E235" s="62">
        <v>0</v>
      </c>
      <c r="F235" s="62">
        <v>0</v>
      </c>
      <c r="G235" s="62">
        <v>793700</v>
      </c>
      <c r="H235" s="91">
        <f>SUM(I235:K235)</f>
        <v>793700</v>
      </c>
      <c r="I235" s="91">
        <v>0</v>
      </c>
      <c r="J235" s="91">
        <v>0</v>
      </c>
      <c r="K235" s="91">
        <v>793700</v>
      </c>
      <c r="L235" s="20">
        <f t="shared" ref="L235:L238" si="200">M235+N235+O235</f>
        <v>175909.58</v>
      </c>
      <c r="M235" s="20">
        <v>0</v>
      </c>
      <c r="N235" s="20">
        <v>0</v>
      </c>
      <c r="O235" s="20">
        <v>175909.58</v>
      </c>
      <c r="P235" s="62">
        <f t="shared" si="165"/>
        <v>22.163232959556506</v>
      </c>
      <c r="Q235" s="62"/>
      <c r="R235" s="62"/>
      <c r="S235" s="62">
        <f t="shared" si="193"/>
        <v>22.163232959556506</v>
      </c>
      <c r="T235" s="21">
        <f t="shared" si="161"/>
        <v>22.163232959556506</v>
      </c>
      <c r="U235" s="21"/>
      <c r="V235" s="21"/>
      <c r="W235" s="21">
        <f t="shared" si="178"/>
        <v>22.163232959556506</v>
      </c>
      <c r="X235" s="78"/>
    </row>
    <row r="236" spans="1:24" s="27" customFormat="1" ht="46.5" hidden="1" customHeight="1" x14ac:dyDescent="0.3">
      <c r="A236" s="138"/>
      <c r="B236" s="140"/>
      <c r="C236" s="77" t="s">
        <v>6</v>
      </c>
      <c r="D236" s="62">
        <f t="shared" ref="D236:D238" si="201">SUM(E236:G236)</f>
        <v>95296</v>
      </c>
      <c r="E236" s="62">
        <v>0</v>
      </c>
      <c r="F236" s="62">
        <v>0</v>
      </c>
      <c r="G236" s="62">
        <v>95296</v>
      </c>
      <c r="H236" s="91">
        <f t="shared" ref="H236:H238" si="202">SUM(I236:K236)</f>
        <v>95296</v>
      </c>
      <c r="I236" s="91">
        <v>0</v>
      </c>
      <c r="J236" s="91">
        <v>0</v>
      </c>
      <c r="K236" s="91">
        <v>95296</v>
      </c>
      <c r="L236" s="20">
        <f t="shared" si="200"/>
        <v>95296</v>
      </c>
      <c r="M236" s="20">
        <v>0</v>
      </c>
      <c r="N236" s="20">
        <v>0</v>
      </c>
      <c r="O236" s="20">
        <v>95296</v>
      </c>
      <c r="P236" s="62">
        <f t="shared" si="165"/>
        <v>100</v>
      </c>
      <c r="Q236" s="62"/>
      <c r="R236" s="62"/>
      <c r="S236" s="62">
        <f t="shared" si="193"/>
        <v>100</v>
      </c>
      <c r="T236" s="21">
        <f t="shared" si="161"/>
        <v>100</v>
      </c>
      <c r="U236" s="21"/>
      <c r="V236" s="21"/>
      <c r="W236" s="21">
        <f t="shared" si="178"/>
        <v>100</v>
      </c>
      <c r="X236" s="87"/>
    </row>
    <row r="237" spans="1:24" s="1" customFormat="1" ht="45.75" hidden="1" customHeight="1" x14ac:dyDescent="0.3">
      <c r="A237" s="138"/>
      <c r="B237" s="141"/>
      <c r="C237" s="77" t="s">
        <v>5</v>
      </c>
      <c r="D237" s="62">
        <f t="shared" si="201"/>
        <v>1011698</v>
      </c>
      <c r="E237" s="62">
        <v>0</v>
      </c>
      <c r="F237" s="62">
        <v>0</v>
      </c>
      <c r="G237" s="62">
        <v>1011698</v>
      </c>
      <c r="H237" s="91">
        <f t="shared" si="202"/>
        <v>1011698</v>
      </c>
      <c r="I237" s="91">
        <v>0</v>
      </c>
      <c r="J237" s="91">
        <v>0</v>
      </c>
      <c r="K237" s="91">
        <v>1011698</v>
      </c>
      <c r="L237" s="20">
        <f t="shared" si="200"/>
        <v>937698</v>
      </c>
      <c r="M237" s="20">
        <v>0</v>
      </c>
      <c r="N237" s="20">
        <v>0</v>
      </c>
      <c r="O237" s="20">
        <v>937698</v>
      </c>
      <c r="P237" s="62">
        <f t="shared" si="165"/>
        <v>92.685564269179139</v>
      </c>
      <c r="Q237" s="62"/>
      <c r="R237" s="62"/>
      <c r="S237" s="62">
        <f t="shared" si="193"/>
        <v>92.685564269179139</v>
      </c>
      <c r="T237" s="21">
        <f t="shared" si="161"/>
        <v>92.685564269179139</v>
      </c>
      <c r="U237" s="21"/>
      <c r="V237" s="21"/>
      <c r="W237" s="21">
        <f t="shared" si="178"/>
        <v>92.685564269179139</v>
      </c>
      <c r="X237" s="60"/>
    </row>
    <row r="238" spans="1:24" s="1" customFormat="1" ht="84.75" hidden="1" customHeight="1" x14ac:dyDescent="0.3">
      <c r="A238" s="106" t="s">
        <v>484</v>
      </c>
      <c r="B238" s="96" t="s">
        <v>485</v>
      </c>
      <c r="C238" s="77" t="s">
        <v>3</v>
      </c>
      <c r="D238" s="62">
        <f t="shared" si="201"/>
        <v>1160286</v>
      </c>
      <c r="E238" s="62">
        <v>0</v>
      </c>
      <c r="F238" s="62">
        <v>0</v>
      </c>
      <c r="G238" s="62">
        <v>1160286</v>
      </c>
      <c r="H238" s="91">
        <f t="shared" si="202"/>
        <v>1160286</v>
      </c>
      <c r="I238" s="91">
        <v>0</v>
      </c>
      <c r="J238" s="91">
        <v>0</v>
      </c>
      <c r="K238" s="91">
        <v>1160286</v>
      </c>
      <c r="L238" s="20">
        <f t="shared" si="200"/>
        <v>0</v>
      </c>
      <c r="M238" s="20">
        <v>0</v>
      </c>
      <c r="N238" s="20">
        <v>0</v>
      </c>
      <c r="O238" s="20">
        <v>0</v>
      </c>
      <c r="P238" s="62">
        <f t="shared" si="165"/>
        <v>0</v>
      </c>
      <c r="Q238" s="62"/>
      <c r="R238" s="62"/>
      <c r="S238" s="62">
        <f t="shared" si="193"/>
        <v>0</v>
      </c>
      <c r="T238" s="21">
        <f t="shared" si="161"/>
        <v>0</v>
      </c>
      <c r="U238" s="21"/>
      <c r="V238" s="21"/>
      <c r="W238" s="21">
        <f t="shared" si="178"/>
        <v>0</v>
      </c>
      <c r="X238" s="60"/>
    </row>
    <row r="239" spans="1:24" s="1" customFormat="1" ht="63" hidden="1" customHeight="1" x14ac:dyDescent="0.3">
      <c r="A239" s="29" t="s">
        <v>96</v>
      </c>
      <c r="B239" s="130" t="s">
        <v>342</v>
      </c>
      <c r="C239" s="130"/>
      <c r="D239" s="35">
        <f t="shared" ref="D239:G239" si="203">D240+D241</f>
        <v>3905382</v>
      </c>
      <c r="E239" s="35">
        <f t="shared" si="203"/>
        <v>0</v>
      </c>
      <c r="F239" s="35">
        <f t="shared" si="203"/>
        <v>0</v>
      </c>
      <c r="G239" s="35">
        <f t="shared" si="203"/>
        <v>3905382</v>
      </c>
      <c r="H239" s="35">
        <f>H240+H241</f>
        <v>4378200</v>
      </c>
      <c r="I239" s="35">
        <f t="shared" ref="I239:O239" si="204">I240+I241</f>
        <v>0</v>
      </c>
      <c r="J239" s="35">
        <f t="shared" si="204"/>
        <v>0</v>
      </c>
      <c r="K239" s="35">
        <f t="shared" si="204"/>
        <v>4378200</v>
      </c>
      <c r="L239" s="35">
        <f t="shared" si="204"/>
        <v>3905379.83</v>
      </c>
      <c r="M239" s="35">
        <f t="shared" si="204"/>
        <v>0</v>
      </c>
      <c r="N239" s="35">
        <f t="shared" si="204"/>
        <v>0</v>
      </c>
      <c r="O239" s="35">
        <f t="shared" si="204"/>
        <v>3905379.83</v>
      </c>
      <c r="P239" s="62">
        <f t="shared" si="165"/>
        <v>99.999944435653148</v>
      </c>
      <c r="Q239" s="62"/>
      <c r="R239" s="62"/>
      <c r="S239" s="62">
        <f t="shared" si="193"/>
        <v>99.999944435653148</v>
      </c>
      <c r="T239" s="21">
        <f t="shared" ref="T239:T270" si="205">L239/H239*100</f>
        <v>89.200580832305519</v>
      </c>
      <c r="U239" s="21"/>
      <c r="V239" s="21"/>
      <c r="W239" s="21">
        <f t="shared" si="178"/>
        <v>89.200580832305519</v>
      </c>
      <c r="X239" s="28"/>
    </row>
    <row r="240" spans="1:24" s="1" customFormat="1" ht="137.25" hidden="1" customHeight="1" x14ac:dyDescent="0.3">
      <c r="A240" s="100" t="s">
        <v>24</v>
      </c>
      <c r="B240" s="108" t="s">
        <v>343</v>
      </c>
      <c r="C240" s="63" t="s">
        <v>5</v>
      </c>
      <c r="D240" s="91">
        <f>SUM(E240:G240)</f>
        <v>905382</v>
      </c>
      <c r="E240" s="91">
        <v>0</v>
      </c>
      <c r="F240" s="91">
        <v>0</v>
      </c>
      <c r="G240" s="91">
        <v>905382</v>
      </c>
      <c r="H240" s="20">
        <f>SUM(I240:K240)</f>
        <v>1378200</v>
      </c>
      <c r="I240" s="91">
        <v>0</v>
      </c>
      <c r="J240" s="91">
        <v>0</v>
      </c>
      <c r="K240" s="91">
        <v>1378200</v>
      </c>
      <c r="L240" s="20">
        <f>M240+O240</f>
        <v>905379.83</v>
      </c>
      <c r="M240" s="91">
        <v>0</v>
      </c>
      <c r="N240" s="91">
        <v>0</v>
      </c>
      <c r="O240" s="91">
        <v>905379.83</v>
      </c>
      <c r="P240" s="62">
        <f t="shared" si="165"/>
        <v>99.999760322162359</v>
      </c>
      <c r="Q240" s="62"/>
      <c r="R240" s="62"/>
      <c r="S240" s="62">
        <f t="shared" si="193"/>
        <v>99.999760322162359</v>
      </c>
      <c r="T240" s="21">
        <f t="shared" si="205"/>
        <v>65.692920475983158</v>
      </c>
      <c r="U240" s="21"/>
      <c r="V240" s="21"/>
      <c r="W240" s="21">
        <f t="shared" si="178"/>
        <v>65.692920475983158</v>
      </c>
      <c r="X240" s="28"/>
    </row>
    <row r="241" spans="1:24" s="1" customFormat="1" ht="116.25" hidden="1" customHeight="1" x14ac:dyDescent="0.3">
      <c r="A241" s="100" t="s">
        <v>345</v>
      </c>
      <c r="B241" s="64" t="s">
        <v>344</v>
      </c>
      <c r="C241" s="19" t="s">
        <v>29</v>
      </c>
      <c r="D241" s="91">
        <f>SUM(E241:G241)</f>
        <v>3000000</v>
      </c>
      <c r="E241" s="20">
        <v>0</v>
      </c>
      <c r="F241" s="20">
        <v>0</v>
      </c>
      <c r="G241" s="20">
        <v>3000000</v>
      </c>
      <c r="H241" s="20">
        <f>SUM(I241:K241)</f>
        <v>3000000</v>
      </c>
      <c r="I241" s="20">
        <v>0</v>
      </c>
      <c r="J241" s="20">
        <v>0</v>
      </c>
      <c r="K241" s="20">
        <v>3000000</v>
      </c>
      <c r="L241" s="20">
        <f>M241+O241</f>
        <v>3000000</v>
      </c>
      <c r="M241" s="20">
        <v>0</v>
      </c>
      <c r="N241" s="20">
        <v>0</v>
      </c>
      <c r="O241" s="20">
        <v>3000000</v>
      </c>
      <c r="P241" s="62">
        <f t="shared" si="165"/>
        <v>100</v>
      </c>
      <c r="Q241" s="62"/>
      <c r="R241" s="62"/>
      <c r="S241" s="62">
        <f t="shared" si="193"/>
        <v>100</v>
      </c>
      <c r="T241" s="21">
        <f t="shared" si="205"/>
        <v>100</v>
      </c>
      <c r="U241" s="21"/>
      <c r="V241" s="21"/>
      <c r="W241" s="21">
        <f t="shared" si="178"/>
        <v>100</v>
      </c>
      <c r="X241" s="60"/>
    </row>
    <row r="242" spans="1:24" s="1" customFormat="1" ht="47.25" hidden="1" customHeight="1" x14ac:dyDescent="0.3">
      <c r="A242" s="29" t="s">
        <v>97</v>
      </c>
      <c r="B242" s="130" t="s">
        <v>346</v>
      </c>
      <c r="C242" s="130"/>
      <c r="D242" s="35">
        <f t="shared" ref="D242:G242" si="206">D243+D248+D256+D259</f>
        <v>334802100</v>
      </c>
      <c r="E242" s="35">
        <f t="shared" si="206"/>
        <v>43955708</v>
      </c>
      <c r="F242" s="35">
        <f t="shared" si="206"/>
        <v>7315400</v>
      </c>
      <c r="G242" s="35">
        <f t="shared" si="206"/>
        <v>283530992</v>
      </c>
      <c r="H242" s="35">
        <f t="shared" ref="H242:O242" si="207">H243+H248+H256+H259</f>
        <v>466874327</v>
      </c>
      <c r="I242" s="35">
        <f t="shared" si="207"/>
        <v>72386000</v>
      </c>
      <c r="J242" s="35">
        <f t="shared" si="207"/>
        <v>9273800</v>
      </c>
      <c r="K242" s="35">
        <f t="shared" si="207"/>
        <v>385214527</v>
      </c>
      <c r="L242" s="35">
        <f t="shared" si="207"/>
        <v>308721180.53000003</v>
      </c>
      <c r="M242" s="35">
        <f t="shared" si="207"/>
        <v>41976727.519999996</v>
      </c>
      <c r="N242" s="35">
        <f t="shared" si="207"/>
        <v>5298365</v>
      </c>
      <c r="O242" s="35">
        <f t="shared" si="207"/>
        <v>261446088.01000002</v>
      </c>
      <c r="P242" s="62">
        <f t="shared" si="165"/>
        <v>92.210049020003169</v>
      </c>
      <c r="Q242" s="62">
        <f t="shared" ref="Q242:Q270" si="208">M242/E242*100</f>
        <v>95.497784997570719</v>
      </c>
      <c r="R242" s="62">
        <f t="shared" si="174"/>
        <v>72.427550099789485</v>
      </c>
      <c r="S242" s="62">
        <f t="shared" si="193"/>
        <v>92.210761922633139</v>
      </c>
      <c r="T242" s="21">
        <f t="shared" si="205"/>
        <v>66.125113906723783</v>
      </c>
      <c r="U242" s="21">
        <f>M242/I242*100</f>
        <v>57.990118973282122</v>
      </c>
      <c r="V242" s="21">
        <f t="shared" si="175"/>
        <v>57.132620932088251</v>
      </c>
      <c r="W242" s="21">
        <f t="shared" si="178"/>
        <v>67.870256619372</v>
      </c>
      <c r="X242" s="28"/>
    </row>
    <row r="243" spans="1:24" s="1" customFormat="1" ht="40.5" hidden="1" customHeight="1" x14ac:dyDescent="0.3">
      <c r="A243" s="29" t="s">
        <v>98</v>
      </c>
      <c r="B243" s="105" t="s">
        <v>62</v>
      </c>
      <c r="C243" s="105"/>
      <c r="D243" s="35">
        <f t="shared" ref="D243:G243" si="209">SUM(D244:D247)</f>
        <v>247435888</v>
      </c>
      <c r="E243" s="35">
        <f t="shared" si="209"/>
        <v>0</v>
      </c>
      <c r="F243" s="35">
        <f t="shared" si="209"/>
        <v>0</v>
      </c>
      <c r="G243" s="35">
        <f t="shared" si="209"/>
        <v>247435888</v>
      </c>
      <c r="H243" s="35">
        <f t="shared" ref="H243:O243" si="210">SUM(H244:H247)</f>
        <v>337061027</v>
      </c>
      <c r="I243" s="35">
        <f t="shared" si="210"/>
        <v>0</v>
      </c>
      <c r="J243" s="35">
        <f t="shared" si="210"/>
        <v>0</v>
      </c>
      <c r="K243" s="35">
        <f t="shared" si="210"/>
        <v>337061027</v>
      </c>
      <c r="L243" s="35">
        <f t="shared" si="210"/>
        <v>229132878.76000002</v>
      </c>
      <c r="M243" s="35">
        <f t="shared" si="210"/>
        <v>0</v>
      </c>
      <c r="N243" s="35">
        <f t="shared" si="210"/>
        <v>0</v>
      </c>
      <c r="O243" s="35">
        <f t="shared" si="210"/>
        <v>229132878.76000002</v>
      </c>
      <c r="P243" s="62">
        <f t="shared" si="165"/>
        <v>92.602928626101331</v>
      </c>
      <c r="Q243" s="62"/>
      <c r="R243" s="62"/>
      <c r="S243" s="62">
        <f t="shared" si="193"/>
        <v>92.602928626101331</v>
      </c>
      <c r="T243" s="21">
        <f t="shared" si="205"/>
        <v>67.979641787538966</v>
      </c>
      <c r="U243" s="21"/>
      <c r="V243" s="21"/>
      <c r="W243" s="21">
        <f t="shared" si="178"/>
        <v>67.979641787538966</v>
      </c>
      <c r="X243" s="28"/>
    </row>
    <row r="244" spans="1:24" s="1" customFormat="1" ht="42" hidden="1" customHeight="1" x14ac:dyDescent="0.3">
      <c r="A244" s="106" t="s">
        <v>99</v>
      </c>
      <c r="B244" s="61" t="s">
        <v>49</v>
      </c>
      <c r="C244" s="19" t="s">
        <v>29</v>
      </c>
      <c r="D244" s="20">
        <f>SUM(E244:G244)</f>
        <v>59894990</v>
      </c>
      <c r="E244" s="20">
        <v>0</v>
      </c>
      <c r="F244" s="20">
        <v>0</v>
      </c>
      <c r="G244" s="20">
        <v>59894990</v>
      </c>
      <c r="H244" s="20">
        <f>SUM(I244:K244)</f>
        <v>81575300</v>
      </c>
      <c r="I244" s="20">
        <v>0</v>
      </c>
      <c r="J244" s="20">
        <v>0</v>
      </c>
      <c r="K244" s="20">
        <v>81575300</v>
      </c>
      <c r="L244" s="20">
        <f>M244+O244</f>
        <v>49530185.090000004</v>
      </c>
      <c r="M244" s="20">
        <v>0</v>
      </c>
      <c r="N244" s="20">
        <v>0</v>
      </c>
      <c r="O244" s="20">
        <v>49530185.090000004</v>
      </c>
      <c r="P244" s="62">
        <f t="shared" si="165"/>
        <v>82.695038583360642</v>
      </c>
      <c r="Q244" s="62"/>
      <c r="R244" s="62"/>
      <c r="S244" s="62">
        <f t="shared" si="193"/>
        <v>82.695038583360642</v>
      </c>
      <c r="T244" s="21">
        <f t="shared" si="205"/>
        <v>60.717135076426324</v>
      </c>
      <c r="U244" s="21"/>
      <c r="V244" s="21"/>
      <c r="W244" s="21">
        <f t="shared" si="178"/>
        <v>60.717135076426324</v>
      </c>
      <c r="X244" s="28"/>
    </row>
    <row r="245" spans="1:24" s="1" customFormat="1" ht="48" hidden="1" customHeight="1" x14ac:dyDescent="0.3">
      <c r="A245" s="106" t="s">
        <v>100</v>
      </c>
      <c r="B245" s="61" t="s">
        <v>57</v>
      </c>
      <c r="C245" s="19" t="s">
        <v>29</v>
      </c>
      <c r="D245" s="20">
        <f t="shared" ref="D245:D247" si="211">SUM(E245:G245)</f>
        <v>150943093</v>
      </c>
      <c r="E245" s="20">
        <v>0</v>
      </c>
      <c r="F245" s="20">
        <v>0</v>
      </c>
      <c r="G245" s="20">
        <v>150943093</v>
      </c>
      <c r="H245" s="20">
        <f>SUM(I245:K245)</f>
        <v>203159769</v>
      </c>
      <c r="I245" s="20">
        <v>0</v>
      </c>
      <c r="J245" s="20">
        <v>0</v>
      </c>
      <c r="K245" s="20">
        <v>203159769</v>
      </c>
      <c r="L245" s="20">
        <f t="shared" ref="L245:L247" si="212">M245+O245</f>
        <v>143867251.43000001</v>
      </c>
      <c r="M245" s="20">
        <v>0</v>
      </c>
      <c r="N245" s="20">
        <v>0</v>
      </c>
      <c r="O245" s="20">
        <v>143867251.43000001</v>
      </c>
      <c r="P245" s="62">
        <f t="shared" si="165"/>
        <v>95.31224554276227</v>
      </c>
      <c r="Q245" s="62"/>
      <c r="R245" s="62"/>
      <c r="S245" s="62">
        <f t="shared" si="193"/>
        <v>95.31224554276227</v>
      </c>
      <c r="T245" s="21">
        <f t="shared" si="205"/>
        <v>70.814833142481078</v>
      </c>
      <c r="U245" s="21"/>
      <c r="V245" s="21"/>
      <c r="W245" s="21">
        <f t="shared" si="178"/>
        <v>70.814833142481078</v>
      </c>
      <c r="X245" s="28"/>
    </row>
    <row r="246" spans="1:24" s="1" customFormat="1" ht="39" hidden="1" customHeight="1" x14ac:dyDescent="0.3">
      <c r="A246" s="106" t="s">
        <v>201</v>
      </c>
      <c r="B246" s="61" t="s">
        <v>154</v>
      </c>
      <c r="C246" s="19" t="s">
        <v>29</v>
      </c>
      <c r="D246" s="20">
        <f t="shared" si="211"/>
        <v>2867747</v>
      </c>
      <c r="E246" s="20">
        <v>0</v>
      </c>
      <c r="F246" s="20">
        <v>0</v>
      </c>
      <c r="G246" s="20">
        <v>2867747</v>
      </c>
      <c r="H246" s="20">
        <f t="shared" ref="H246:H247" si="213">SUM(I246:K246)</f>
        <v>3283100</v>
      </c>
      <c r="I246" s="20">
        <v>0</v>
      </c>
      <c r="J246" s="20">
        <v>0</v>
      </c>
      <c r="K246" s="20">
        <v>3283100</v>
      </c>
      <c r="L246" s="20">
        <f t="shared" si="212"/>
        <v>2109701.96</v>
      </c>
      <c r="M246" s="20">
        <v>0</v>
      </c>
      <c r="N246" s="20">
        <v>0</v>
      </c>
      <c r="O246" s="20">
        <v>2109701.96</v>
      </c>
      <c r="P246" s="62">
        <f t="shared" si="165"/>
        <v>73.566530101853473</v>
      </c>
      <c r="Q246" s="62"/>
      <c r="R246" s="62"/>
      <c r="S246" s="62">
        <f t="shared" si="193"/>
        <v>73.566530101853473</v>
      </c>
      <c r="T246" s="21">
        <f t="shared" si="205"/>
        <v>64.259448691785209</v>
      </c>
      <c r="U246" s="21"/>
      <c r="V246" s="21"/>
      <c r="W246" s="21">
        <f t="shared" si="178"/>
        <v>64.259448691785209</v>
      </c>
      <c r="X246" s="28"/>
    </row>
    <row r="247" spans="1:24" s="1" customFormat="1" ht="48.75" hidden="1" customHeight="1" x14ac:dyDescent="0.3">
      <c r="A247" s="106" t="s">
        <v>202</v>
      </c>
      <c r="B247" s="61" t="s">
        <v>154</v>
      </c>
      <c r="C247" s="19" t="s">
        <v>29</v>
      </c>
      <c r="D247" s="20">
        <f t="shared" si="211"/>
        <v>33730058</v>
      </c>
      <c r="E247" s="20">
        <v>0</v>
      </c>
      <c r="F247" s="20">
        <v>0</v>
      </c>
      <c r="G247" s="20">
        <v>33730058</v>
      </c>
      <c r="H247" s="20">
        <f t="shared" si="213"/>
        <v>49042858</v>
      </c>
      <c r="I247" s="20">
        <v>0</v>
      </c>
      <c r="J247" s="20">
        <v>0</v>
      </c>
      <c r="K247" s="20">
        <v>49042858</v>
      </c>
      <c r="L247" s="20">
        <f t="shared" si="212"/>
        <v>33625740.280000001</v>
      </c>
      <c r="M247" s="20">
        <v>0</v>
      </c>
      <c r="N247" s="20">
        <v>0</v>
      </c>
      <c r="O247" s="20">
        <v>33625740.280000001</v>
      </c>
      <c r="P247" s="62">
        <f t="shared" si="165"/>
        <v>99.690727718286169</v>
      </c>
      <c r="Q247" s="62"/>
      <c r="R247" s="62"/>
      <c r="S247" s="62">
        <f t="shared" si="193"/>
        <v>99.690727718286169</v>
      </c>
      <c r="T247" s="21">
        <f t="shared" si="205"/>
        <v>68.563990051313894</v>
      </c>
      <c r="U247" s="21"/>
      <c r="V247" s="21"/>
      <c r="W247" s="21">
        <f t="shared" si="178"/>
        <v>68.563990051313894</v>
      </c>
      <c r="X247" s="28"/>
    </row>
    <row r="248" spans="1:24" s="1" customFormat="1" ht="49.5" hidden="1" customHeight="1" x14ac:dyDescent="0.3">
      <c r="A248" s="29" t="s">
        <v>101</v>
      </c>
      <c r="B248" s="105" t="s">
        <v>155</v>
      </c>
      <c r="C248" s="31"/>
      <c r="D248" s="30">
        <f t="shared" ref="D248:G248" si="214">SUM(D249:D255)</f>
        <v>47210444</v>
      </c>
      <c r="E248" s="30">
        <f t="shared" si="214"/>
        <v>39895044</v>
      </c>
      <c r="F248" s="30">
        <f t="shared" si="214"/>
        <v>7315400</v>
      </c>
      <c r="G248" s="30">
        <f t="shared" si="214"/>
        <v>0</v>
      </c>
      <c r="H248" s="30">
        <f>SUM(H249:H255)</f>
        <v>73998200</v>
      </c>
      <c r="I248" s="30">
        <f t="shared" ref="I248:O248" si="215">SUM(I249:I255)</f>
        <v>64724400</v>
      </c>
      <c r="J248" s="30">
        <f t="shared" si="215"/>
        <v>9273800</v>
      </c>
      <c r="K248" s="30">
        <f t="shared" si="215"/>
        <v>0</v>
      </c>
      <c r="L248" s="30">
        <f t="shared" si="215"/>
        <v>43883228.519999996</v>
      </c>
      <c r="M248" s="30">
        <f t="shared" si="215"/>
        <v>38584863.519999996</v>
      </c>
      <c r="N248" s="30">
        <f t="shared" si="215"/>
        <v>5298365</v>
      </c>
      <c r="O248" s="30">
        <f t="shared" si="215"/>
        <v>0</v>
      </c>
      <c r="P248" s="62">
        <f t="shared" si="165"/>
        <v>92.952374097561957</v>
      </c>
      <c r="Q248" s="62">
        <f t="shared" si="208"/>
        <v>96.715931733274928</v>
      </c>
      <c r="R248" s="62">
        <f t="shared" si="174"/>
        <v>72.427550099789485</v>
      </c>
      <c r="S248" s="62"/>
      <c r="T248" s="21">
        <f t="shared" si="205"/>
        <v>59.303102670064945</v>
      </c>
      <c r="U248" s="21">
        <f t="shared" ref="U248:U253" si="216">M248/I248*100</f>
        <v>59.614092243419783</v>
      </c>
      <c r="V248" s="21">
        <f t="shared" si="175"/>
        <v>57.132620932088251</v>
      </c>
      <c r="W248" s="21"/>
      <c r="X248" s="28"/>
    </row>
    <row r="249" spans="1:24" s="1" customFormat="1" ht="62.25" hidden="1" customHeight="1" x14ac:dyDescent="0.3">
      <c r="A249" s="106" t="s">
        <v>102</v>
      </c>
      <c r="B249" s="61" t="s">
        <v>156</v>
      </c>
      <c r="C249" s="19" t="s">
        <v>29</v>
      </c>
      <c r="D249" s="20">
        <f>SUM(E249:G249)</f>
        <v>8448631</v>
      </c>
      <c r="E249" s="20">
        <v>1148631</v>
      </c>
      <c r="F249" s="20">
        <v>7300000</v>
      </c>
      <c r="G249" s="20">
        <v>0</v>
      </c>
      <c r="H249" s="20">
        <f>SUM(I249:K249)</f>
        <v>11014700</v>
      </c>
      <c r="I249" s="20">
        <v>1756300</v>
      </c>
      <c r="J249" s="20">
        <v>9258400</v>
      </c>
      <c r="K249" s="20">
        <v>0</v>
      </c>
      <c r="L249" s="20">
        <f>SUM(M249:O249)</f>
        <v>6210757.9900000002</v>
      </c>
      <c r="M249" s="20">
        <v>923942.99</v>
      </c>
      <c r="N249" s="20">
        <v>5286815</v>
      </c>
      <c r="O249" s="20">
        <v>0</v>
      </c>
      <c r="P249" s="62">
        <f t="shared" si="165"/>
        <v>73.512004370885649</v>
      </c>
      <c r="Q249" s="62">
        <f t="shared" si="208"/>
        <v>80.438625633471489</v>
      </c>
      <c r="R249" s="62">
        <f t="shared" si="174"/>
        <v>72.422123287671241</v>
      </c>
      <c r="S249" s="62"/>
      <c r="T249" s="21">
        <f t="shared" si="205"/>
        <v>56.386083960525482</v>
      </c>
      <c r="U249" s="21">
        <f t="shared" si="216"/>
        <v>52.607355804816947</v>
      </c>
      <c r="V249" s="21">
        <f t="shared" si="175"/>
        <v>57.102901149226646</v>
      </c>
      <c r="W249" s="21"/>
      <c r="X249" s="60"/>
    </row>
    <row r="250" spans="1:24" s="1" customFormat="1" ht="115.5" hidden="1" customHeight="1" x14ac:dyDescent="0.3">
      <c r="A250" s="106" t="s">
        <v>157</v>
      </c>
      <c r="B250" s="61" t="s">
        <v>347</v>
      </c>
      <c r="C250" s="19" t="s">
        <v>29</v>
      </c>
      <c r="D250" s="20">
        <f t="shared" ref="D250:D255" si="217">SUM(E250:G250)</f>
        <v>400000</v>
      </c>
      <c r="E250" s="20">
        <v>400000</v>
      </c>
      <c r="F250" s="20">
        <v>0</v>
      </c>
      <c r="G250" s="20">
        <v>0</v>
      </c>
      <c r="H250" s="20">
        <f>SUM(I250:K250)</f>
        <v>551500</v>
      </c>
      <c r="I250" s="20">
        <v>551500</v>
      </c>
      <c r="J250" s="20">
        <v>0</v>
      </c>
      <c r="K250" s="20">
        <v>0</v>
      </c>
      <c r="L250" s="20">
        <f t="shared" ref="L250:L255" si="218">SUM(M250:O250)</f>
        <v>400000</v>
      </c>
      <c r="M250" s="20">
        <v>400000</v>
      </c>
      <c r="N250" s="20">
        <v>0</v>
      </c>
      <c r="O250" s="20">
        <v>0</v>
      </c>
      <c r="P250" s="62">
        <f t="shared" si="165"/>
        <v>100</v>
      </c>
      <c r="Q250" s="62">
        <f t="shared" si="208"/>
        <v>100</v>
      </c>
      <c r="R250" s="62"/>
      <c r="S250" s="62"/>
      <c r="T250" s="21">
        <f t="shared" si="205"/>
        <v>72.529465095194922</v>
      </c>
      <c r="U250" s="21">
        <f t="shared" si="216"/>
        <v>72.529465095194922</v>
      </c>
      <c r="V250" s="21"/>
      <c r="W250" s="21"/>
      <c r="X250" s="60"/>
    </row>
    <row r="251" spans="1:24" s="1" customFormat="1" ht="59.25" hidden="1" customHeight="1" x14ac:dyDescent="0.3">
      <c r="A251" s="106" t="s">
        <v>159</v>
      </c>
      <c r="B251" s="65" t="s">
        <v>158</v>
      </c>
      <c r="C251" s="19" t="s">
        <v>29</v>
      </c>
      <c r="D251" s="20">
        <f t="shared" si="217"/>
        <v>2911186</v>
      </c>
      <c r="E251" s="20">
        <v>2911186</v>
      </c>
      <c r="F251" s="20">
        <v>0</v>
      </c>
      <c r="G251" s="20">
        <v>0</v>
      </c>
      <c r="H251" s="20">
        <f t="shared" ref="H251:H255" si="219">SUM(I251:K251)</f>
        <v>3987300</v>
      </c>
      <c r="I251" s="20">
        <v>3987300</v>
      </c>
      <c r="J251" s="20">
        <v>0</v>
      </c>
      <c r="K251" s="20">
        <v>0</v>
      </c>
      <c r="L251" s="20">
        <f t="shared" si="218"/>
        <v>2627097.37</v>
      </c>
      <c r="M251" s="20">
        <v>2627097.37</v>
      </c>
      <c r="N251" s="20">
        <v>0</v>
      </c>
      <c r="O251" s="20">
        <v>0</v>
      </c>
      <c r="P251" s="62">
        <f t="shared" si="165"/>
        <v>90.241481306931277</v>
      </c>
      <c r="Q251" s="62">
        <f t="shared" si="208"/>
        <v>90.241481306931277</v>
      </c>
      <c r="R251" s="62"/>
      <c r="S251" s="62"/>
      <c r="T251" s="21">
        <f t="shared" si="205"/>
        <v>65.886624282095653</v>
      </c>
      <c r="U251" s="21">
        <f t="shared" si="216"/>
        <v>65.886624282095653</v>
      </c>
      <c r="V251" s="21"/>
      <c r="W251" s="21"/>
      <c r="X251" s="28"/>
    </row>
    <row r="252" spans="1:24" s="1" customFormat="1" ht="41.25" hidden="1" customHeight="1" x14ac:dyDescent="0.3">
      <c r="A252" s="106" t="s">
        <v>160</v>
      </c>
      <c r="B252" s="65" t="s">
        <v>348</v>
      </c>
      <c r="C252" s="19" t="s">
        <v>29</v>
      </c>
      <c r="D252" s="20">
        <f t="shared" si="217"/>
        <v>3432100</v>
      </c>
      <c r="E252" s="20">
        <v>3432100</v>
      </c>
      <c r="F252" s="20">
        <v>0</v>
      </c>
      <c r="G252" s="20">
        <v>0</v>
      </c>
      <c r="H252" s="20">
        <f t="shared" si="219"/>
        <v>4752000</v>
      </c>
      <c r="I252" s="20">
        <v>4752000</v>
      </c>
      <c r="J252" s="20">
        <v>0</v>
      </c>
      <c r="K252" s="20">
        <v>0</v>
      </c>
      <c r="L252" s="20">
        <f t="shared" si="218"/>
        <v>2763260.57</v>
      </c>
      <c r="M252" s="20">
        <v>2763260.57</v>
      </c>
      <c r="N252" s="20">
        <v>0</v>
      </c>
      <c r="O252" s="20">
        <v>0</v>
      </c>
      <c r="P252" s="62">
        <f t="shared" si="165"/>
        <v>80.512239445237611</v>
      </c>
      <c r="Q252" s="62">
        <f t="shared" si="208"/>
        <v>80.512239445237611</v>
      </c>
      <c r="R252" s="62"/>
      <c r="S252" s="62"/>
      <c r="T252" s="21">
        <f t="shared" si="205"/>
        <v>58.149422769360271</v>
      </c>
      <c r="U252" s="21">
        <f t="shared" si="216"/>
        <v>58.149422769360271</v>
      </c>
      <c r="V252" s="21"/>
      <c r="W252" s="21"/>
      <c r="X252" s="28"/>
    </row>
    <row r="253" spans="1:24" s="1" customFormat="1" ht="78" hidden="1" customHeight="1" x14ac:dyDescent="0.3">
      <c r="A253" s="106" t="s">
        <v>162</v>
      </c>
      <c r="B253" s="65" t="s">
        <v>161</v>
      </c>
      <c r="C253" s="19" t="s">
        <v>29</v>
      </c>
      <c r="D253" s="20">
        <f t="shared" si="217"/>
        <v>7446130</v>
      </c>
      <c r="E253" s="20">
        <v>7446130</v>
      </c>
      <c r="F253" s="20">
        <v>0</v>
      </c>
      <c r="G253" s="20">
        <v>0</v>
      </c>
      <c r="H253" s="20">
        <f t="shared" si="219"/>
        <v>10306800</v>
      </c>
      <c r="I253" s="20">
        <v>10306800</v>
      </c>
      <c r="J253" s="20">
        <v>0</v>
      </c>
      <c r="K253" s="20">
        <v>0</v>
      </c>
      <c r="L253" s="20">
        <f t="shared" si="218"/>
        <v>7316566.4400000004</v>
      </c>
      <c r="M253" s="20">
        <v>7316566.4400000004</v>
      </c>
      <c r="N253" s="20">
        <v>0</v>
      </c>
      <c r="O253" s="20">
        <v>0</v>
      </c>
      <c r="P253" s="62">
        <f t="shared" si="165"/>
        <v>98.259987940044027</v>
      </c>
      <c r="Q253" s="62">
        <f t="shared" si="208"/>
        <v>98.259987940044027</v>
      </c>
      <c r="R253" s="62"/>
      <c r="S253" s="62"/>
      <c r="T253" s="21">
        <f t="shared" si="205"/>
        <v>70.987759925486088</v>
      </c>
      <c r="U253" s="21">
        <f t="shared" si="216"/>
        <v>70.987759925486088</v>
      </c>
      <c r="V253" s="21"/>
      <c r="W253" s="21"/>
      <c r="X253" s="28"/>
    </row>
    <row r="254" spans="1:24" s="1" customFormat="1" ht="81" hidden="1" customHeight="1" x14ac:dyDescent="0.3">
      <c r="A254" s="106" t="s">
        <v>195</v>
      </c>
      <c r="B254" s="65" t="s">
        <v>188</v>
      </c>
      <c r="C254" s="19" t="s">
        <v>29</v>
      </c>
      <c r="D254" s="20">
        <f t="shared" si="217"/>
        <v>15400</v>
      </c>
      <c r="E254" s="20">
        <v>0</v>
      </c>
      <c r="F254" s="20">
        <v>15400</v>
      </c>
      <c r="G254" s="20">
        <v>0</v>
      </c>
      <c r="H254" s="20">
        <f t="shared" si="219"/>
        <v>15400</v>
      </c>
      <c r="I254" s="20">
        <v>0</v>
      </c>
      <c r="J254" s="20">
        <v>15400</v>
      </c>
      <c r="K254" s="20">
        <v>0</v>
      </c>
      <c r="L254" s="20">
        <f t="shared" si="218"/>
        <v>11550</v>
      </c>
      <c r="M254" s="20">
        <v>0</v>
      </c>
      <c r="N254" s="20">
        <v>11550</v>
      </c>
      <c r="O254" s="20">
        <v>0</v>
      </c>
      <c r="P254" s="62">
        <f t="shared" si="165"/>
        <v>75</v>
      </c>
      <c r="Q254" s="62"/>
      <c r="R254" s="62">
        <f t="shared" si="174"/>
        <v>75</v>
      </c>
      <c r="S254" s="62"/>
      <c r="T254" s="21">
        <f t="shared" si="205"/>
        <v>75</v>
      </c>
      <c r="U254" s="21"/>
      <c r="V254" s="21">
        <f t="shared" si="175"/>
        <v>75</v>
      </c>
      <c r="W254" s="21"/>
      <c r="X254" s="60"/>
    </row>
    <row r="255" spans="1:24" s="1" customFormat="1" ht="63" hidden="1" customHeight="1" x14ac:dyDescent="0.3">
      <c r="A255" s="106" t="s">
        <v>164</v>
      </c>
      <c r="B255" s="65" t="s">
        <v>163</v>
      </c>
      <c r="C255" s="19" t="s">
        <v>29</v>
      </c>
      <c r="D255" s="20">
        <f t="shared" si="217"/>
        <v>24556997</v>
      </c>
      <c r="E255" s="20">
        <v>24556997</v>
      </c>
      <c r="F255" s="20">
        <v>0</v>
      </c>
      <c r="G255" s="20">
        <v>0</v>
      </c>
      <c r="H255" s="20">
        <f t="shared" si="219"/>
        <v>43370500</v>
      </c>
      <c r="I255" s="20">
        <v>43370500</v>
      </c>
      <c r="J255" s="20">
        <v>0</v>
      </c>
      <c r="K255" s="20">
        <v>0</v>
      </c>
      <c r="L255" s="20">
        <f t="shared" si="218"/>
        <v>24553996.149999999</v>
      </c>
      <c r="M255" s="20">
        <v>24553996.149999999</v>
      </c>
      <c r="N255" s="20">
        <v>0</v>
      </c>
      <c r="O255" s="20">
        <v>0</v>
      </c>
      <c r="P255" s="62">
        <f t="shared" si="165"/>
        <v>99.987780061218388</v>
      </c>
      <c r="Q255" s="62">
        <f t="shared" si="208"/>
        <v>99.987780061218388</v>
      </c>
      <c r="R255" s="62"/>
      <c r="S255" s="62"/>
      <c r="T255" s="21">
        <f t="shared" si="205"/>
        <v>56.614510208551891</v>
      </c>
      <c r="U255" s="21">
        <f>M255/I255*100</f>
        <v>56.614510208551891</v>
      </c>
      <c r="V255" s="21"/>
      <c r="W255" s="21"/>
      <c r="X255" s="28"/>
    </row>
    <row r="256" spans="1:24" s="27" customFormat="1" ht="42" hidden="1" customHeight="1" x14ac:dyDescent="0.3">
      <c r="A256" s="29" t="s">
        <v>165</v>
      </c>
      <c r="B256" s="105" t="s">
        <v>63</v>
      </c>
      <c r="C256" s="31"/>
      <c r="D256" s="30">
        <f>D257+D258</f>
        <v>5789530</v>
      </c>
      <c r="E256" s="30">
        <f t="shared" ref="E256:O256" si="220">E257+E258</f>
        <v>4060664</v>
      </c>
      <c r="F256" s="30">
        <f t="shared" si="220"/>
        <v>0</v>
      </c>
      <c r="G256" s="30">
        <f t="shared" si="220"/>
        <v>1728866</v>
      </c>
      <c r="H256" s="30">
        <f t="shared" si="220"/>
        <v>9991900</v>
      </c>
      <c r="I256" s="30">
        <f t="shared" si="220"/>
        <v>7661600</v>
      </c>
      <c r="J256" s="30">
        <f t="shared" si="220"/>
        <v>0</v>
      </c>
      <c r="K256" s="30">
        <f t="shared" si="220"/>
        <v>2330300</v>
      </c>
      <c r="L256" s="30">
        <f t="shared" si="220"/>
        <v>5029530</v>
      </c>
      <c r="M256" s="30">
        <f t="shared" si="220"/>
        <v>3391864</v>
      </c>
      <c r="N256" s="30">
        <f t="shared" si="220"/>
        <v>0</v>
      </c>
      <c r="O256" s="30">
        <f t="shared" si="220"/>
        <v>1637666</v>
      </c>
      <c r="P256" s="62">
        <f t="shared" si="165"/>
        <v>86.872854964047164</v>
      </c>
      <c r="Q256" s="62">
        <f t="shared" si="208"/>
        <v>83.529787246617786</v>
      </c>
      <c r="R256" s="62"/>
      <c r="S256" s="62">
        <f t="shared" si="193"/>
        <v>94.724865894754132</v>
      </c>
      <c r="T256" s="21">
        <f t="shared" si="205"/>
        <v>50.336072218496987</v>
      </c>
      <c r="U256" s="21">
        <f>M256/I256*100</f>
        <v>44.270961679022655</v>
      </c>
      <c r="V256" s="21"/>
      <c r="W256" s="21">
        <f t="shared" ref="W256:W262" si="221">O256/K256*100</f>
        <v>70.277045873921821</v>
      </c>
      <c r="X256" s="26"/>
    </row>
    <row r="257" spans="1:24" s="1" customFormat="1" ht="81.75" hidden="1" customHeight="1" x14ac:dyDescent="0.3">
      <c r="A257" s="106" t="s">
        <v>168</v>
      </c>
      <c r="B257" s="65" t="s">
        <v>515</v>
      </c>
      <c r="C257" s="19" t="s">
        <v>29</v>
      </c>
      <c r="D257" s="20">
        <f>SUM(E257:G257)</f>
        <v>5454230</v>
      </c>
      <c r="E257" s="20">
        <v>3765600</v>
      </c>
      <c r="F257" s="20">
        <v>0</v>
      </c>
      <c r="G257" s="20">
        <v>1688630</v>
      </c>
      <c r="H257" s="20">
        <f>SUM(I257:K257)</f>
        <v>8656600</v>
      </c>
      <c r="I257" s="20">
        <v>6765600</v>
      </c>
      <c r="J257" s="20">
        <v>0</v>
      </c>
      <c r="K257" s="20">
        <v>1891000</v>
      </c>
      <c r="L257" s="20">
        <f>M257+O257</f>
        <v>4694230</v>
      </c>
      <c r="M257" s="20">
        <v>3096800</v>
      </c>
      <c r="N257" s="20">
        <v>0</v>
      </c>
      <c r="O257" s="20">
        <v>1597430</v>
      </c>
      <c r="P257" s="62">
        <f t="shared" si="165"/>
        <v>86.06586080895012</v>
      </c>
      <c r="Q257" s="62">
        <f t="shared" si="208"/>
        <v>82.239218185680897</v>
      </c>
      <c r="R257" s="62"/>
      <c r="S257" s="62">
        <f t="shared" si="193"/>
        <v>94.599172109935267</v>
      </c>
      <c r="T257" s="21">
        <f t="shared" si="205"/>
        <v>54.227179262065938</v>
      </c>
      <c r="U257" s="21">
        <f>M257/I257*100</f>
        <v>45.772732647510935</v>
      </c>
      <c r="V257" s="21"/>
      <c r="W257" s="21">
        <f t="shared" si="221"/>
        <v>84.47540983606558</v>
      </c>
      <c r="X257" s="28"/>
    </row>
    <row r="258" spans="1:24" s="1" customFormat="1" ht="39" hidden="1" customHeight="1" x14ac:dyDescent="0.3">
      <c r="A258" s="106" t="s">
        <v>514</v>
      </c>
      <c r="B258" s="61" t="s">
        <v>516</v>
      </c>
      <c r="C258" s="19" t="s">
        <v>29</v>
      </c>
      <c r="D258" s="20">
        <f>SUM(E258:G258)</f>
        <v>335300</v>
      </c>
      <c r="E258" s="20">
        <v>295064</v>
      </c>
      <c r="F258" s="20">
        <v>0</v>
      </c>
      <c r="G258" s="20">
        <v>40236</v>
      </c>
      <c r="H258" s="20">
        <f>SUM(I258:K258)</f>
        <v>1335300</v>
      </c>
      <c r="I258" s="20">
        <v>896000</v>
      </c>
      <c r="J258" s="20">
        <v>0</v>
      </c>
      <c r="K258" s="20">
        <v>439300</v>
      </c>
      <c r="L258" s="20">
        <f>M258+O258</f>
        <v>335300</v>
      </c>
      <c r="M258" s="20">
        <v>295064</v>
      </c>
      <c r="N258" s="20">
        <v>0</v>
      </c>
      <c r="O258" s="20">
        <v>40236</v>
      </c>
      <c r="P258" s="62">
        <f t="shared" si="165"/>
        <v>100</v>
      </c>
      <c r="Q258" s="62">
        <f t="shared" si="208"/>
        <v>100</v>
      </c>
      <c r="R258" s="62"/>
      <c r="S258" s="62">
        <f t="shared" si="193"/>
        <v>100</v>
      </c>
      <c r="T258" s="21">
        <f t="shared" si="205"/>
        <v>25.110462068449035</v>
      </c>
      <c r="U258" s="21">
        <f>M258/I258*100</f>
        <v>32.931249999999999</v>
      </c>
      <c r="V258" s="21"/>
      <c r="W258" s="21">
        <f t="shared" si="221"/>
        <v>9.1591167766901886</v>
      </c>
      <c r="X258" s="60"/>
    </row>
    <row r="259" spans="1:24" s="1" customFormat="1" ht="96.75" hidden="1" customHeight="1" x14ac:dyDescent="0.3">
      <c r="A259" s="29" t="s">
        <v>177</v>
      </c>
      <c r="B259" s="103" t="s">
        <v>166</v>
      </c>
      <c r="C259" s="31"/>
      <c r="D259" s="36">
        <f t="shared" ref="D259:G259" si="222">SUM(D260:D261)</f>
        <v>34366238</v>
      </c>
      <c r="E259" s="36">
        <f t="shared" si="222"/>
        <v>0</v>
      </c>
      <c r="F259" s="36">
        <f t="shared" si="222"/>
        <v>0</v>
      </c>
      <c r="G259" s="36">
        <f t="shared" si="222"/>
        <v>34366238</v>
      </c>
      <c r="H259" s="36">
        <f>SUM(H260:H261)</f>
        <v>45823200</v>
      </c>
      <c r="I259" s="36">
        <f t="shared" ref="I259:O259" si="223">SUM(I260:I261)</f>
        <v>0</v>
      </c>
      <c r="J259" s="36">
        <f t="shared" si="223"/>
        <v>0</v>
      </c>
      <c r="K259" s="36">
        <f t="shared" si="223"/>
        <v>45823200</v>
      </c>
      <c r="L259" s="36">
        <f>SUM(L260:L261)</f>
        <v>30675543.25</v>
      </c>
      <c r="M259" s="36">
        <f t="shared" si="223"/>
        <v>0</v>
      </c>
      <c r="N259" s="36">
        <f t="shared" si="223"/>
        <v>0</v>
      </c>
      <c r="O259" s="36">
        <f t="shared" si="223"/>
        <v>30675543.25</v>
      </c>
      <c r="P259" s="62">
        <f t="shared" si="165"/>
        <v>89.260696064550331</v>
      </c>
      <c r="Q259" s="62"/>
      <c r="R259" s="62"/>
      <c r="S259" s="62">
        <f t="shared" si="193"/>
        <v>89.260696064550331</v>
      </c>
      <c r="T259" s="21">
        <f t="shared" si="205"/>
        <v>66.943258545889421</v>
      </c>
      <c r="U259" s="21"/>
      <c r="V259" s="21"/>
      <c r="W259" s="21">
        <f t="shared" si="221"/>
        <v>66.943258545889421</v>
      </c>
      <c r="X259" s="28"/>
    </row>
    <row r="260" spans="1:24" s="1" customFormat="1" ht="53.25" hidden="1" customHeight="1" x14ac:dyDescent="0.3">
      <c r="A260" s="117" t="s">
        <v>178</v>
      </c>
      <c r="B260" s="148" t="s">
        <v>167</v>
      </c>
      <c r="C260" s="19" t="s">
        <v>29</v>
      </c>
      <c r="D260" s="20">
        <f>SUM(E260:G260)</f>
        <v>17463313</v>
      </c>
      <c r="E260" s="20">
        <v>0</v>
      </c>
      <c r="F260" s="20">
        <v>0</v>
      </c>
      <c r="G260" s="20">
        <v>17463313</v>
      </c>
      <c r="H260" s="20">
        <f>SUM(I260:K260)</f>
        <v>23100900</v>
      </c>
      <c r="I260" s="20">
        <v>0</v>
      </c>
      <c r="J260" s="20">
        <v>0</v>
      </c>
      <c r="K260" s="20">
        <v>23100900</v>
      </c>
      <c r="L260" s="20">
        <f>SUM(M260:O260)</f>
        <v>16673942.130000001</v>
      </c>
      <c r="M260" s="20">
        <v>0</v>
      </c>
      <c r="N260" s="20">
        <v>0</v>
      </c>
      <c r="O260" s="20">
        <v>16673942.130000001</v>
      </c>
      <c r="P260" s="62">
        <f t="shared" ref="P260:P270" si="224">L260/D260*100</f>
        <v>95.479833236683092</v>
      </c>
      <c r="Q260" s="62"/>
      <c r="R260" s="62"/>
      <c r="S260" s="62">
        <f t="shared" si="193"/>
        <v>95.479833236683092</v>
      </c>
      <c r="T260" s="21">
        <f t="shared" si="205"/>
        <v>72.178755503032349</v>
      </c>
      <c r="U260" s="21"/>
      <c r="V260" s="21"/>
      <c r="W260" s="21">
        <f t="shared" si="221"/>
        <v>72.178755503032349</v>
      </c>
      <c r="X260" s="28"/>
    </row>
    <row r="261" spans="1:24" s="1" customFormat="1" ht="46.5" hidden="1" customHeight="1" x14ac:dyDescent="0.3">
      <c r="A261" s="118"/>
      <c r="B261" s="149"/>
      <c r="C261" s="19" t="s">
        <v>183</v>
      </c>
      <c r="D261" s="20">
        <f>SUM(E261:G261)</f>
        <v>16902925</v>
      </c>
      <c r="E261" s="20">
        <v>0</v>
      </c>
      <c r="F261" s="20">
        <v>0</v>
      </c>
      <c r="G261" s="20">
        <v>16902925</v>
      </c>
      <c r="H261" s="20">
        <f>SUM(I261:K261)</f>
        <v>22722300</v>
      </c>
      <c r="I261" s="20">
        <v>0</v>
      </c>
      <c r="J261" s="20">
        <v>0</v>
      </c>
      <c r="K261" s="20">
        <v>22722300</v>
      </c>
      <c r="L261" s="20">
        <f>SUM(M261:O261)</f>
        <v>14001601.119999999</v>
      </c>
      <c r="M261" s="20">
        <v>0</v>
      </c>
      <c r="N261" s="20">
        <v>0</v>
      </c>
      <c r="O261" s="20">
        <v>14001601.119999999</v>
      </c>
      <c r="P261" s="62">
        <f t="shared" si="224"/>
        <v>82.835373877598101</v>
      </c>
      <c r="Q261" s="62"/>
      <c r="R261" s="62"/>
      <c r="S261" s="62">
        <f t="shared" si="193"/>
        <v>82.835373877598101</v>
      </c>
      <c r="T261" s="21">
        <f t="shared" si="205"/>
        <v>61.620527499416866</v>
      </c>
      <c r="U261" s="21"/>
      <c r="V261" s="21"/>
      <c r="W261" s="21">
        <f t="shared" si="221"/>
        <v>61.620527499416866</v>
      </c>
      <c r="X261" s="78"/>
    </row>
    <row r="262" spans="1:24" ht="63.75" hidden="1" customHeight="1" x14ac:dyDescent="0.3">
      <c r="A262" s="29" t="s">
        <v>103</v>
      </c>
      <c r="B262" s="146" t="s">
        <v>349</v>
      </c>
      <c r="C262" s="147"/>
      <c r="D262" s="30">
        <f>D263+D268</f>
        <v>126615048.84999999</v>
      </c>
      <c r="E262" s="30">
        <f t="shared" ref="E262:G262" si="225">E263+E268</f>
        <v>126614227.84999999</v>
      </c>
      <c r="F262" s="30">
        <f t="shared" si="225"/>
        <v>0</v>
      </c>
      <c r="G262" s="30">
        <f t="shared" si="225"/>
        <v>821</v>
      </c>
      <c r="H262" s="30">
        <f>H263+H268</f>
        <v>149197037.84999999</v>
      </c>
      <c r="I262" s="30">
        <f t="shared" ref="I262:O262" si="226">I263+I268</f>
        <v>149196137.84999999</v>
      </c>
      <c r="J262" s="30">
        <f t="shared" si="226"/>
        <v>0</v>
      </c>
      <c r="K262" s="30">
        <f t="shared" si="226"/>
        <v>900</v>
      </c>
      <c r="L262" s="30">
        <f t="shared" si="226"/>
        <v>36703722.810000002</v>
      </c>
      <c r="M262" s="30">
        <f t="shared" si="226"/>
        <v>36703331.810000002</v>
      </c>
      <c r="N262" s="30">
        <f t="shared" si="226"/>
        <v>0</v>
      </c>
      <c r="O262" s="30">
        <f t="shared" si="226"/>
        <v>391</v>
      </c>
      <c r="P262" s="62">
        <f t="shared" si="224"/>
        <v>28.988436322038353</v>
      </c>
      <c r="Q262" s="62">
        <f t="shared" si="208"/>
        <v>28.98831547863837</v>
      </c>
      <c r="R262" s="62"/>
      <c r="S262" s="62">
        <f t="shared" si="193"/>
        <v>47.624847746650431</v>
      </c>
      <c r="T262" s="21">
        <f t="shared" si="205"/>
        <v>24.60083882288686</v>
      </c>
      <c r="U262" s="21">
        <f t="shared" ref="U262:U270" si="227">M262/I262*100</f>
        <v>24.600725152082081</v>
      </c>
      <c r="V262" s="21"/>
      <c r="W262" s="21">
        <f t="shared" si="221"/>
        <v>43.44444444444445</v>
      </c>
      <c r="X262" s="28"/>
    </row>
    <row r="263" spans="1:24" ht="77.25" hidden="1" customHeight="1" x14ac:dyDescent="0.3">
      <c r="A263" s="29" t="s">
        <v>104</v>
      </c>
      <c r="B263" s="66" t="s">
        <v>350</v>
      </c>
      <c r="C263" s="30">
        <f t="shared" ref="C263:G263" si="228">SUM(C264:C267)</f>
        <v>0</v>
      </c>
      <c r="D263" s="30">
        <f>SUM(D264:D267)</f>
        <v>100013927.84999999</v>
      </c>
      <c r="E263" s="30">
        <f t="shared" si="228"/>
        <v>100013927.84999999</v>
      </c>
      <c r="F263" s="30">
        <f t="shared" si="228"/>
        <v>0</v>
      </c>
      <c r="G263" s="30">
        <f t="shared" si="228"/>
        <v>0</v>
      </c>
      <c r="H263" s="30">
        <f>SUM(H264:H267)</f>
        <v>111786337.84999999</v>
      </c>
      <c r="I263" s="30">
        <f t="shared" ref="I263:O263" si="229">SUM(I264:I267)</f>
        <v>111786337.84999999</v>
      </c>
      <c r="J263" s="30">
        <f t="shared" si="229"/>
        <v>0</v>
      </c>
      <c r="K263" s="30">
        <f t="shared" si="229"/>
        <v>0</v>
      </c>
      <c r="L263" s="30">
        <f t="shared" si="229"/>
        <v>13771801.25</v>
      </c>
      <c r="M263" s="30">
        <f t="shared" si="229"/>
        <v>13771801.25</v>
      </c>
      <c r="N263" s="30">
        <f t="shared" si="229"/>
        <v>0</v>
      </c>
      <c r="O263" s="30">
        <f t="shared" si="229"/>
        <v>0</v>
      </c>
      <c r="P263" s="62">
        <f t="shared" si="224"/>
        <v>13.769883401294694</v>
      </c>
      <c r="Q263" s="62">
        <f t="shared" si="208"/>
        <v>13.769883401294694</v>
      </c>
      <c r="R263" s="62"/>
      <c r="S263" s="62"/>
      <c r="T263" s="21">
        <f t="shared" si="205"/>
        <v>12.319753482290144</v>
      </c>
      <c r="U263" s="21">
        <f t="shared" si="227"/>
        <v>12.319753482290144</v>
      </c>
      <c r="V263" s="21"/>
      <c r="W263" s="21"/>
      <c r="X263" s="28"/>
    </row>
    <row r="264" spans="1:24" ht="37.5" hidden="1" customHeight="1" x14ac:dyDescent="0.3">
      <c r="A264" s="117" t="s">
        <v>169</v>
      </c>
      <c r="B264" s="119" t="s">
        <v>351</v>
      </c>
      <c r="C264" s="19" t="s">
        <v>170</v>
      </c>
      <c r="D264" s="20">
        <f>SUM(E264:G264)</f>
        <v>6924894</v>
      </c>
      <c r="E264" s="20">
        <v>6924894</v>
      </c>
      <c r="F264" s="20">
        <v>0</v>
      </c>
      <c r="G264" s="20">
        <v>0</v>
      </c>
      <c r="H264" s="20">
        <f t="shared" ref="H264:H266" si="230">SUM(I264:K264)</f>
        <v>6924894</v>
      </c>
      <c r="I264" s="20">
        <v>6924894</v>
      </c>
      <c r="J264" s="20">
        <v>0</v>
      </c>
      <c r="K264" s="20">
        <v>0</v>
      </c>
      <c r="L264" s="21">
        <f>SUM(M264:O264)</f>
        <v>6924893.6900000004</v>
      </c>
      <c r="M264" s="21">
        <v>6924893.6900000004</v>
      </c>
      <c r="N264" s="37">
        <v>0</v>
      </c>
      <c r="O264" s="37">
        <v>0</v>
      </c>
      <c r="P264" s="62">
        <f t="shared" si="224"/>
        <v>99.999995523397189</v>
      </c>
      <c r="Q264" s="62">
        <f t="shared" si="208"/>
        <v>99.999995523397189</v>
      </c>
      <c r="R264" s="62"/>
      <c r="S264" s="62"/>
      <c r="T264" s="21">
        <f t="shared" si="205"/>
        <v>99.999995523397189</v>
      </c>
      <c r="U264" s="21">
        <f t="shared" si="227"/>
        <v>99.999995523397189</v>
      </c>
      <c r="V264" s="21"/>
      <c r="W264" s="21"/>
      <c r="X264" s="28"/>
    </row>
    <row r="265" spans="1:24" ht="36.75" hidden="1" customHeight="1" x14ac:dyDescent="0.3">
      <c r="A265" s="135"/>
      <c r="B265" s="136"/>
      <c r="C265" s="19" t="s">
        <v>29</v>
      </c>
      <c r="D265" s="20">
        <f>SUM(E265:G265)</f>
        <v>9837106</v>
      </c>
      <c r="E265" s="20">
        <v>9837106</v>
      </c>
      <c r="F265" s="20">
        <v>0</v>
      </c>
      <c r="G265" s="20">
        <v>0</v>
      </c>
      <c r="H265" s="20">
        <f t="shared" si="230"/>
        <v>18470406</v>
      </c>
      <c r="I265" s="20">
        <v>18470406</v>
      </c>
      <c r="J265" s="20">
        <v>0</v>
      </c>
      <c r="K265" s="20">
        <v>0</v>
      </c>
      <c r="L265" s="21">
        <f>SUM(M265:O265)</f>
        <v>6846907.5599999996</v>
      </c>
      <c r="M265" s="21">
        <v>6846907.5599999996</v>
      </c>
      <c r="N265" s="37">
        <v>0</v>
      </c>
      <c r="O265" s="37">
        <v>0</v>
      </c>
      <c r="P265" s="62">
        <f t="shared" si="224"/>
        <v>69.602864501002628</v>
      </c>
      <c r="Q265" s="62">
        <f t="shared" si="208"/>
        <v>69.602864501002628</v>
      </c>
      <c r="R265" s="62"/>
      <c r="S265" s="62"/>
      <c r="T265" s="21">
        <f t="shared" si="205"/>
        <v>37.069610489341706</v>
      </c>
      <c r="U265" s="21">
        <f t="shared" si="227"/>
        <v>37.069610489341706</v>
      </c>
      <c r="V265" s="21"/>
      <c r="W265" s="21"/>
      <c r="X265" s="28"/>
    </row>
    <row r="266" spans="1:24" ht="47.25" hidden="1" customHeight="1" x14ac:dyDescent="0.3">
      <c r="A266" s="118"/>
      <c r="B266" s="120"/>
      <c r="C266" s="19" t="s">
        <v>3</v>
      </c>
      <c r="D266" s="20">
        <f t="shared" ref="D266:D270" si="231">SUM(E266:G266)</f>
        <v>688800</v>
      </c>
      <c r="E266" s="20">
        <v>688800</v>
      </c>
      <c r="F266" s="20">
        <v>0</v>
      </c>
      <c r="G266" s="20">
        <v>0</v>
      </c>
      <c r="H266" s="20">
        <f t="shared" si="230"/>
        <v>1377600</v>
      </c>
      <c r="I266" s="20">
        <v>1377600</v>
      </c>
      <c r="J266" s="20">
        <v>0</v>
      </c>
      <c r="K266" s="20">
        <v>0</v>
      </c>
      <c r="L266" s="21">
        <f>SUM(M266:O266)</f>
        <v>0</v>
      </c>
      <c r="M266" s="21">
        <v>0</v>
      </c>
      <c r="N266" s="37">
        <v>0</v>
      </c>
      <c r="O266" s="37">
        <v>0</v>
      </c>
      <c r="P266" s="62">
        <f t="shared" si="224"/>
        <v>0</v>
      </c>
      <c r="Q266" s="62">
        <f t="shared" si="208"/>
        <v>0</v>
      </c>
      <c r="R266" s="62"/>
      <c r="S266" s="62"/>
      <c r="T266" s="21">
        <f t="shared" si="205"/>
        <v>0</v>
      </c>
      <c r="U266" s="21">
        <f t="shared" si="227"/>
        <v>0</v>
      </c>
      <c r="V266" s="21"/>
      <c r="W266" s="21"/>
      <c r="X266" s="60"/>
    </row>
    <row r="267" spans="1:24" ht="42.75" hidden="1" customHeight="1" x14ac:dyDescent="0.3">
      <c r="A267" s="106" t="s">
        <v>472</v>
      </c>
      <c r="B267" s="60" t="s">
        <v>352</v>
      </c>
      <c r="C267" s="19" t="s">
        <v>183</v>
      </c>
      <c r="D267" s="20">
        <f t="shared" si="231"/>
        <v>82563127.849999994</v>
      </c>
      <c r="E267" s="20">
        <v>82563127.849999994</v>
      </c>
      <c r="F267" s="20">
        <v>0</v>
      </c>
      <c r="G267" s="20">
        <v>0</v>
      </c>
      <c r="H267" s="20">
        <f>SUM(I267:K267)</f>
        <v>85013437.849999994</v>
      </c>
      <c r="I267" s="20">
        <v>85013437.849999994</v>
      </c>
      <c r="J267" s="20">
        <v>0</v>
      </c>
      <c r="K267" s="20">
        <v>0</v>
      </c>
      <c r="L267" s="21">
        <f>SUM(M267:O267)</f>
        <v>0</v>
      </c>
      <c r="M267" s="21">
        <v>0</v>
      </c>
      <c r="N267" s="37">
        <v>0</v>
      </c>
      <c r="O267" s="37">
        <v>0</v>
      </c>
      <c r="P267" s="62">
        <f t="shared" si="224"/>
        <v>0</v>
      </c>
      <c r="Q267" s="62">
        <f t="shared" si="208"/>
        <v>0</v>
      </c>
      <c r="R267" s="62"/>
      <c r="S267" s="62"/>
      <c r="T267" s="21">
        <f t="shared" si="205"/>
        <v>0</v>
      </c>
      <c r="U267" s="21">
        <f t="shared" si="227"/>
        <v>0</v>
      </c>
      <c r="V267" s="21"/>
      <c r="W267" s="21"/>
      <c r="X267" s="78"/>
    </row>
    <row r="268" spans="1:24" ht="60" hidden="1" customHeight="1" x14ac:dyDescent="0.3">
      <c r="A268" s="29" t="s">
        <v>105</v>
      </c>
      <c r="B268" s="66" t="s">
        <v>353</v>
      </c>
      <c r="C268" s="31"/>
      <c r="D268" s="30">
        <f>SUM(D269:D270)</f>
        <v>26601121</v>
      </c>
      <c r="E268" s="30">
        <f t="shared" ref="E268:O268" si="232">SUM(E269:E270)</f>
        <v>26600300</v>
      </c>
      <c r="F268" s="30">
        <f t="shared" si="232"/>
        <v>0</v>
      </c>
      <c r="G268" s="30">
        <f t="shared" si="232"/>
        <v>821</v>
      </c>
      <c r="H268" s="30">
        <f t="shared" si="232"/>
        <v>37410700</v>
      </c>
      <c r="I268" s="30">
        <f t="shared" si="232"/>
        <v>37409800</v>
      </c>
      <c r="J268" s="30">
        <f t="shared" si="232"/>
        <v>0</v>
      </c>
      <c r="K268" s="30">
        <f t="shared" si="232"/>
        <v>900</v>
      </c>
      <c r="L268" s="30">
        <f t="shared" si="232"/>
        <v>22931921.559999999</v>
      </c>
      <c r="M268" s="30">
        <f t="shared" si="232"/>
        <v>22931530.559999999</v>
      </c>
      <c r="N268" s="30">
        <f t="shared" si="232"/>
        <v>0</v>
      </c>
      <c r="O268" s="30">
        <f t="shared" si="232"/>
        <v>391</v>
      </c>
      <c r="P268" s="62">
        <f t="shared" si="224"/>
        <v>86.206598436208765</v>
      </c>
      <c r="Q268" s="62">
        <f t="shared" si="208"/>
        <v>86.207789235459742</v>
      </c>
      <c r="R268" s="62"/>
      <c r="S268" s="20">
        <f>O268/G268*100</f>
        <v>47.624847746650431</v>
      </c>
      <c r="T268" s="21">
        <f t="shared" si="205"/>
        <v>61.297761228739368</v>
      </c>
      <c r="U268" s="21">
        <f t="shared" si="227"/>
        <v>61.298190741463465</v>
      </c>
      <c r="V268" s="21"/>
      <c r="W268" s="21">
        <f>O268/K268*100</f>
        <v>43.44444444444445</v>
      </c>
      <c r="X268" s="28"/>
    </row>
    <row r="269" spans="1:24" ht="39" hidden="1" customHeight="1" x14ac:dyDescent="0.3">
      <c r="A269" s="117" t="s">
        <v>171</v>
      </c>
      <c r="B269" s="119" t="s">
        <v>354</v>
      </c>
      <c r="C269" s="19" t="s">
        <v>170</v>
      </c>
      <c r="D269" s="20">
        <f t="shared" si="231"/>
        <v>10373537</v>
      </c>
      <c r="E269" s="20">
        <v>10373146</v>
      </c>
      <c r="F269" s="20">
        <v>0</v>
      </c>
      <c r="G269" s="20">
        <v>391</v>
      </c>
      <c r="H269" s="20">
        <f>SUM(I269:K269)</f>
        <v>10373537</v>
      </c>
      <c r="I269" s="20">
        <v>10373146</v>
      </c>
      <c r="J269" s="20">
        <v>0</v>
      </c>
      <c r="K269" s="20">
        <v>391</v>
      </c>
      <c r="L269" s="37">
        <f t="shared" ref="L269:L270" si="233">SUM(M269:O269)</f>
        <v>12558782.02</v>
      </c>
      <c r="M269" s="21">
        <v>12558391.02</v>
      </c>
      <c r="N269" s="37">
        <v>0</v>
      </c>
      <c r="O269" s="37">
        <v>391</v>
      </c>
      <c r="P269" s="62">
        <f t="shared" si="224"/>
        <v>121.0655731020191</v>
      </c>
      <c r="Q269" s="62">
        <f t="shared" si="208"/>
        <v>121.06636713683582</v>
      </c>
      <c r="R269" s="62"/>
      <c r="S269" s="20">
        <f>O269/G269*100</f>
        <v>100</v>
      </c>
      <c r="T269" s="21">
        <f t="shared" si="205"/>
        <v>121.0655731020191</v>
      </c>
      <c r="U269" s="21">
        <f t="shared" si="227"/>
        <v>121.06636713683582</v>
      </c>
      <c r="V269" s="21"/>
      <c r="W269" s="21">
        <f>O269/K269*100</f>
        <v>100</v>
      </c>
      <c r="X269" s="60"/>
    </row>
    <row r="270" spans="1:24" ht="42" hidden="1" customHeight="1" x14ac:dyDescent="0.3">
      <c r="A270" s="118"/>
      <c r="B270" s="120"/>
      <c r="C270" s="19" t="s">
        <v>29</v>
      </c>
      <c r="D270" s="20">
        <f t="shared" si="231"/>
        <v>16227584</v>
      </c>
      <c r="E270" s="20">
        <v>16227154</v>
      </c>
      <c r="F270" s="20">
        <v>0</v>
      </c>
      <c r="G270" s="20">
        <v>430</v>
      </c>
      <c r="H270" s="20">
        <f>SUM(I270:K270)</f>
        <v>27037163</v>
      </c>
      <c r="I270" s="20">
        <v>27036654</v>
      </c>
      <c r="J270" s="20">
        <v>0</v>
      </c>
      <c r="K270" s="20">
        <v>509</v>
      </c>
      <c r="L270" s="37">
        <f t="shared" si="233"/>
        <v>10373139.539999999</v>
      </c>
      <c r="M270" s="21">
        <v>10373139.539999999</v>
      </c>
      <c r="N270" s="37">
        <v>0</v>
      </c>
      <c r="O270" s="37">
        <v>0</v>
      </c>
      <c r="P270" s="62">
        <f t="shared" si="224"/>
        <v>63.922883036686173</v>
      </c>
      <c r="Q270" s="62">
        <f t="shared" si="208"/>
        <v>63.924576915952102</v>
      </c>
      <c r="R270" s="62"/>
      <c r="S270" s="20">
        <f>O270/G270*100</f>
        <v>0</v>
      </c>
      <c r="T270" s="21">
        <f t="shared" si="205"/>
        <v>38.366227773231977</v>
      </c>
      <c r="U270" s="21">
        <f t="shared" si="227"/>
        <v>38.366950067119987</v>
      </c>
      <c r="V270" s="21"/>
      <c r="W270" s="21">
        <f>O270/K270*100</f>
        <v>0</v>
      </c>
      <c r="X270" s="60"/>
    </row>
  </sheetData>
  <autoFilter ref="A4:W270">
    <filterColumn colId="2">
      <filters>
        <filter val="ККиТ"/>
      </filters>
    </filterColumn>
  </autoFilter>
  <mergeCells count="59">
    <mergeCell ref="B218:C218"/>
    <mergeCell ref="B213:C213"/>
    <mergeCell ref="A192:W192"/>
    <mergeCell ref="D2:G2"/>
    <mergeCell ref="B72:C72"/>
    <mergeCell ref="A101:W101"/>
    <mergeCell ref="A107:W107"/>
    <mergeCell ref="A125:W125"/>
    <mergeCell ref="A156:W156"/>
    <mergeCell ref="A103:A104"/>
    <mergeCell ref="B108:C108"/>
    <mergeCell ref="A151:A152"/>
    <mergeCell ref="B151:B152"/>
    <mergeCell ref="A216:A217"/>
    <mergeCell ref="B216:B217"/>
    <mergeCell ref="D212:O212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3:B104"/>
    <mergeCell ref="A114:A115"/>
    <mergeCell ref="B114:B115"/>
    <mergeCell ref="A264:A266"/>
    <mergeCell ref="B264:B266"/>
    <mergeCell ref="B239:C239"/>
    <mergeCell ref="A235:A237"/>
    <mergeCell ref="B235:B237"/>
    <mergeCell ref="B7:C7"/>
    <mergeCell ref="B224:C224"/>
    <mergeCell ref="A228:A233"/>
    <mergeCell ref="B228:B233"/>
    <mergeCell ref="B262:C262"/>
    <mergeCell ref="A260:A261"/>
    <mergeCell ref="B260:B261"/>
    <mergeCell ref="A269:A270"/>
    <mergeCell ref="B269:B270"/>
    <mergeCell ref="B174:B175"/>
    <mergeCell ref="A174:A175"/>
    <mergeCell ref="B102:C102"/>
    <mergeCell ref="A111:W111"/>
    <mergeCell ref="B126:C126"/>
    <mergeCell ref="B157:C157"/>
    <mergeCell ref="B112:C112"/>
    <mergeCell ref="B121:B122"/>
    <mergeCell ref="A121:A122"/>
    <mergeCell ref="B242:C242"/>
    <mergeCell ref="B234:C234"/>
    <mergeCell ref="B193:C193"/>
  </mergeCells>
  <pageMargins left="0" right="0" top="0.19685039370078741" bottom="0" header="0.31496062992125984" footer="0.31496062992125984"/>
  <pageSetup paperSize="9" scale="27" orientation="landscape" verticalDpi="4294967295" r:id="rId1"/>
  <headerFooter>
    <oddFooter>&amp;C&amp;P</oddFooter>
  </headerFooter>
  <rowBreaks count="2" manualBreakCount="2">
    <brk id="165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82" t="s">
        <v>124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32.25" customHeight="1" x14ac:dyDescent="0.25">
      <c r="A2" s="184" t="s">
        <v>0</v>
      </c>
      <c r="B2" s="6" t="s">
        <v>1</v>
      </c>
      <c r="C2" s="185" t="s">
        <v>39</v>
      </c>
      <c r="D2" s="186" t="s">
        <v>119</v>
      </c>
      <c r="E2" s="186"/>
      <c r="F2" s="186"/>
      <c r="G2" s="187" t="s">
        <v>129</v>
      </c>
      <c r="H2" s="187"/>
      <c r="I2" s="187"/>
      <c r="J2" s="188" t="s">
        <v>127</v>
      </c>
      <c r="K2" s="189"/>
      <c r="L2" s="190"/>
      <c r="M2" s="191" t="s">
        <v>122</v>
      </c>
      <c r="N2" s="191" t="s">
        <v>123</v>
      </c>
    </row>
    <row r="3" spans="1:14" ht="25.5" x14ac:dyDescent="0.25">
      <c r="A3" s="184"/>
      <c r="B3" s="7" t="s">
        <v>2</v>
      </c>
      <c r="C3" s="185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171"/>
      <c r="N3" s="171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81" t="s">
        <v>125</v>
      </c>
      <c r="C5" s="18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99" t="s">
        <v>0</v>
      </c>
      <c r="B1" s="41" t="s">
        <v>1</v>
      </c>
      <c r="C1" s="200" t="s">
        <v>39</v>
      </c>
      <c r="D1" s="201" t="s">
        <v>206</v>
      </c>
      <c r="E1" s="201"/>
      <c r="F1" s="201"/>
      <c r="G1" s="201"/>
      <c r="H1" s="201" t="s">
        <v>207</v>
      </c>
      <c r="I1" s="201"/>
      <c r="J1" s="201"/>
      <c r="K1" s="201"/>
      <c r="L1" s="202" t="s">
        <v>217</v>
      </c>
      <c r="M1" s="203"/>
      <c r="N1" s="203"/>
      <c r="O1" s="204"/>
      <c r="P1" s="196" t="s">
        <v>208</v>
      </c>
      <c r="Q1" s="196"/>
      <c r="R1" s="196"/>
      <c r="S1" s="196"/>
      <c r="T1" s="196" t="s">
        <v>209</v>
      </c>
      <c r="U1" s="197"/>
      <c r="V1" s="197"/>
      <c r="W1" s="197"/>
    </row>
    <row r="2" spans="1:23" ht="22.5" x14ac:dyDescent="0.25">
      <c r="A2" s="199"/>
      <c r="B2" s="41" t="s">
        <v>2</v>
      </c>
      <c r="C2" s="200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198" t="s">
        <v>68</v>
      </c>
      <c r="B4" s="198"/>
      <c r="C4" s="198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81" t="s">
        <v>25</v>
      </c>
      <c r="C5" s="181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81" t="s">
        <v>211</v>
      </c>
      <c r="C7" s="181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81" t="s">
        <v>27</v>
      </c>
      <c r="C12" s="181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192" t="s">
        <v>28</v>
      </c>
      <c r="C14" s="193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191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194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194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195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2019-10-06T07:24:19Z</cp:lastPrinted>
  <dcterms:created xsi:type="dcterms:W3CDTF">2012-05-22T08:33:39Z</dcterms:created>
  <dcterms:modified xsi:type="dcterms:W3CDTF">2019-12-25T05:51:45Z</dcterms:modified>
</cp:coreProperties>
</file>