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'!$A$4:$B$86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'!$63:$63,'Приложение №1 '!#REF!,'Приложение №1 '!#REF!</definedName>
    <definedName name="Z_D98D50BE_849C_46DA_8784_1BBDD0B23E96_.wvu.PrintArea" localSheetId="0" hidden="1">'Приложение №1 '!$A$4:$B$86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2" i="1" l="1"/>
  <c r="C68" i="1" l="1"/>
  <c r="C78" i="1" l="1"/>
  <c r="C37" i="1" l="1"/>
  <c r="C67" i="1" l="1"/>
  <c r="C75" i="1" l="1"/>
  <c r="C73" i="1" l="1"/>
  <c r="C32" i="1" l="1"/>
  <c r="C27" i="1"/>
  <c r="C25" i="1"/>
  <c r="C24" i="1"/>
  <c r="C23" i="1"/>
  <c r="C19" i="1"/>
  <c r="C13" i="1"/>
  <c r="C11" i="1"/>
  <c r="C52" i="1" l="1"/>
  <c r="C47" i="1"/>
  <c r="C51" i="1"/>
  <c r="C50" i="1"/>
  <c r="C48" i="1"/>
  <c r="C42" i="1"/>
  <c r="C36" i="1"/>
  <c r="C66" i="1" l="1"/>
  <c r="C43" i="1"/>
  <c r="C74" i="1" l="1"/>
  <c r="C59" i="1" l="1"/>
  <c r="C60" i="1" l="1"/>
  <c r="C65" i="1" l="1"/>
  <c r="C64" i="1"/>
  <c r="C63" i="1"/>
  <c r="C62" i="1"/>
  <c r="C61" i="1"/>
  <c r="C57" i="1"/>
  <c r="C56" i="1" l="1"/>
  <c r="C55" i="1"/>
  <c r="C54" i="1"/>
  <c r="C33" i="1" l="1"/>
  <c r="C53" i="1" l="1"/>
  <c r="C76" i="1" l="1"/>
  <c r="C77" i="1" l="1"/>
  <c r="C70" i="1" l="1"/>
  <c r="C69" i="1" s="1"/>
  <c r="C44" i="1"/>
  <c r="C31" i="1"/>
  <c r="C26" i="1"/>
  <c r="C18" i="1"/>
  <c r="C12" i="1"/>
  <c r="C35" i="1" l="1"/>
  <c r="C46" i="1"/>
  <c r="C10" i="1"/>
  <c r="C49" i="1"/>
  <c r="C34" i="1" l="1"/>
  <c r="C9" i="1" s="1"/>
  <c r="C79" i="1" s="1"/>
</calcChain>
</file>

<file path=xl/sharedStrings.xml><?xml version="1.0" encoding="utf-8"?>
<sst xmlns="http://schemas.openxmlformats.org/spreadsheetml/2006/main" count="148" uniqueCount="148">
  <si>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</si>
  <si>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</si>
  <si>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</si>
  <si>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</si>
  <si>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</si>
  <si>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</si>
  <si>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</si>
  <si>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</si>
  <si>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</si>
  <si>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</si>
  <si>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</si>
  <si>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</si>
  <si>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</si>
  <si>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</si>
  <si>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</si>
  <si>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</si>
  <si>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</si>
  <si>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</si>
  <si>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</si>
  <si>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</si>
  <si>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</si>
  <si>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</si>
  <si>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</si>
  <si>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</si>
  <si>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</si>
  <si>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</si>
  <si>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</si>
  <si>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</si>
  <si>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</si>
  <si>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</si>
  <si>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</si>
  <si>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</si>
  <si>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</si>
  <si>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</si>
  <si>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</si>
  <si>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</si>
  <si>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</si>
  <si>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</si>
  <si>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</si>
  <si>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</si>
  <si>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</si>
  <si>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</si>
  <si>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</si>
  <si>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</si>
  <si>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</si>
  <si>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</si>
  <si>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</si>
  <si>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</si>
  <si>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</si>
  <si>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</si>
  <si>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</si>
  <si>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</si>
  <si>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</si>
  <si>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</si>
  <si>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</si>
  <si>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</si>
  <si>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</si>
  <si>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</si>
  <si>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</si>
  <si>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</si>
  <si>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</si>
  <si>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</si>
  <si>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</si>
  <si>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</si>
  <si>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</si>
  <si>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</si>
  <si>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</si>
  <si>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</si>
  <si>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</si>
  <si>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</si>
  <si>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</si>
  <si>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</si>
  <si>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</si>
  <si>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</si>
  <si>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</si>
  <si>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</si>
  <si>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</si>
  <si>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</si>
  <si>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</si>
  <si>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</si>
  <si>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</si>
  <si>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</si>
  <si>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</si>
  <si>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</si>
  <si>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</si>
  <si>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</si>
  <si>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</si>
  <si>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</si>
  <si>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</si>
  <si>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</si>
  <si>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</si>
  <si>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</si>
  <si>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</si>
  <si>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</si>
  <si>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</si>
  <si>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</si>
  <si>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</si>
  <si>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</si>
  <si>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</si>
  <si>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</si>
  <si>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</si>
  <si>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</si>
  <si>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</si>
  <si>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</si>
  <si>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</si>
  <si>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</si>
  <si>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</si>
  <si>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</si>
  <si>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</si>
  <si>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</si>
  <si>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</si>
  <si>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</si>
  <si>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</si>
  <si>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</si>
  <si>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</si>
  <si>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</si>
  <si>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</si>
  <si>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</si>
  <si>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</si>
  <si>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</si>
  <si>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</si>
  <si>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</si>
  <si>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</si>
  <si>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</si>
  <si>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</si>
  <si>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</si>
  <si>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</si>
  <si>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</si>
  <si>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</si>
  <si>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</si>
  <si>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</si>
  <si>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</si>
  <si>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</si>
  <si>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</si>
  <si>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</si>
  <si>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</si>
  <si>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</si>
  <si>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</si>
  <si>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</si>
  <si>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</si>
  <si>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</si>
  <si>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</si>
  <si>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</si>
  <si>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</si>
  <si>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</si>
  <si>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</si>
  <si>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</si>
  <si>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от 24.12.2019 № 695-VI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</si>
</sst>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147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2971614771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2442362000</v>
      </c>
    </row>
    <row r="11" spans="1:4" ht="22.5" customHeight="1" x14ac:dyDescent="0.3">
      <c r="A11" s="15" t="s">
        <v>11</v>
      </c>
      <c r="B11" s="16" t="s">
        <v>12</v>
      </c>
      <c r="C11" s="17">
        <f>1765595000+44045000</f>
        <v>1809640000</v>
      </c>
    </row>
    <row r="12" spans="1:4" x14ac:dyDescent="0.3">
      <c r="A12" s="18" t="s">
        <v>13</v>
      </c>
      <c r="B12" s="16" t="s">
        <v>14</v>
      </c>
      <c r="C12" s="17">
        <f>C13</f>
        <v>7500000</v>
      </c>
    </row>
    <row r="13" spans="1:4" ht="23.25" customHeight="1" x14ac:dyDescent="0.3">
      <c r="A13" s="18" t="s">
        <v>15</v>
      </c>
      <c r="B13" s="19" t="s">
        <v>16</v>
      </c>
      <c r="C13" s="17">
        <f>6857000+643000</f>
        <v>7500000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494004000</v>
      </c>
    </row>
    <row r="19" spans="1:3" x14ac:dyDescent="0.3">
      <c r="A19" s="15" t="s">
        <v>27</v>
      </c>
      <c r="B19" s="22" t="s">
        <v>28</v>
      </c>
      <c r="C19" s="17">
        <f>270000000+125000000</f>
        <v>395000000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f>76400000-3986000</f>
        <v>72414000</v>
      </c>
    </row>
    <row r="24" spans="1:3" x14ac:dyDescent="0.3">
      <c r="A24" s="15" t="s">
        <v>37</v>
      </c>
      <c r="B24" s="22" t="s">
        <v>38</v>
      </c>
      <c r="C24" s="17">
        <f>1190000+108000</f>
        <v>1298000</v>
      </c>
    </row>
    <row r="25" spans="1:3" x14ac:dyDescent="0.3">
      <c r="A25" s="15" t="s">
        <v>39</v>
      </c>
      <c r="B25" s="22" t="s">
        <v>40</v>
      </c>
      <c r="C25" s="17">
        <f>26000000-708000</f>
        <v>25292000</v>
      </c>
    </row>
    <row r="26" spans="1:3" x14ac:dyDescent="0.3">
      <c r="A26" s="15" t="s">
        <v>41</v>
      </c>
      <c r="B26" s="22" t="s">
        <v>42</v>
      </c>
      <c r="C26" s="17">
        <f>C27+C28</f>
        <v>109032000</v>
      </c>
    </row>
    <row r="27" spans="1:3" x14ac:dyDescent="0.3">
      <c r="A27" s="15" t="s">
        <v>43</v>
      </c>
      <c r="B27" s="23" t="s">
        <v>44</v>
      </c>
      <c r="C27" s="17">
        <f>30000000+19032000</f>
        <v>49032000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22186000</v>
      </c>
    </row>
    <row r="32" spans="1:3" ht="36.75" customHeight="1" x14ac:dyDescent="0.3">
      <c r="A32" s="25" t="s">
        <v>53</v>
      </c>
      <c r="B32" s="26" t="s">
        <v>54</v>
      </c>
      <c r="C32" s="17">
        <f>21700000+371000</f>
        <v>22071000</v>
      </c>
    </row>
    <row r="33" spans="1:3" ht="37.5" x14ac:dyDescent="0.3">
      <c r="A33" s="27" t="s">
        <v>55</v>
      </c>
      <c r="B33" s="26" t="s">
        <v>56</v>
      </c>
      <c r="C33" s="17">
        <f>125000-10000</f>
        <v>115000</v>
      </c>
    </row>
    <row r="34" spans="1:3" s="13" customFormat="1" x14ac:dyDescent="0.3">
      <c r="A34" s="28"/>
      <c r="B34" s="29" t="s">
        <v>57</v>
      </c>
      <c r="C34" s="12">
        <f>C35+C44+C46+C49+C53</f>
        <v>529252771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387256589</v>
      </c>
    </row>
    <row r="36" spans="1:3" ht="59.25" customHeight="1" x14ac:dyDescent="0.3">
      <c r="A36" s="15" t="s">
        <v>60</v>
      </c>
      <c r="B36" s="22" t="s">
        <v>61</v>
      </c>
      <c r="C36" s="17">
        <f>14024800-9709006</f>
        <v>4315794</v>
      </c>
    </row>
    <row r="37" spans="1:3" ht="75" x14ac:dyDescent="0.3">
      <c r="A37" s="15" t="s">
        <v>62</v>
      </c>
      <c r="B37" s="22" t="s">
        <v>63</v>
      </c>
      <c r="C37" s="17">
        <f>308348100+6300000+63900000+50445</f>
        <v>378598545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109000-66750</f>
        <v>42250</v>
      </c>
    </row>
    <row r="43" spans="1:3" ht="70.150000000000006" customHeight="1" x14ac:dyDescent="0.3">
      <c r="A43" s="15" t="s">
        <v>74</v>
      </c>
      <c r="B43" s="22" t="s">
        <v>75</v>
      </c>
      <c r="C43" s="17">
        <f>3500000+800000</f>
        <v>4300000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50709286</v>
      </c>
    </row>
    <row r="47" spans="1:3" ht="22.5" customHeight="1" x14ac:dyDescent="0.3">
      <c r="A47" s="15" t="s">
        <v>82</v>
      </c>
      <c r="B47" s="22" t="s">
        <v>83</v>
      </c>
      <c r="C47" s="17">
        <f>1815400-134200</f>
        <v>1681200</v>
      </c>
    </row>
    <row r="48" spans="1:3" x14ac:dyDescent="0.3">
      <c r="A48" s="15" t="s">
        <v>84</v>
      </c>
      <c r="B48" s="22" t="s">
        <v>85</v>
      </c>
      <c r="C48" s="17">
        <f>8549264-11313-36989+141619+961-94954+200000+40279498</f>
        <v>49028086</v>
      </c>
    </row>
    <row r="49" spans="1:3" x14ac:dyDescent="0.3">
      <c r="A49" s="15" t="s">
        <v>86</v>
      </c>
      <c r="B49" s="22" t="s">
        <v>87</v>
      </c>
      <c r="C49" s="17">
        <f>C51+C52+C50</f>
        <v>37072140</v>
      </c>
    </row>
    <row r="50" spans="1:3" x14ac:dyDescent="0.3">
      <c r="A50" s="15" t="s">
        <v>88</v>
      </c>
      <c r="B50" s="22" t="s">
        <v>89</v>
      </c>
      <c r="C50" s="17">
        <f>12858900+2500000</f>
        <v>15358900</v>
      </c>
    </row>
    <row r="51" spans="1:3" ht="59.25" customHeight="1" x14ac:dyDescent="0.3">
      <c r="A51" s="15" t="s">
        <v>144</v>
      </c>
      <c r="B51" s="30" t="s">
        <v>90</v>
      </c>
      <c r="C51" s="17">
        <f>2581120+1100000</f>
        <v>3681120</v>
      </c>
    </row>
    <row r="52" spans="1:3" ht="36.75" customHeight="1" x14ac:dyDescent="0.3">
      <c r="A52" s="15" t="s">
        <v>91</v>
      </c>
      <c r="B52" s="31" t="s">
        <v>92</v>
      </c>
      <c r="C52" s="17">
        <f>16034029+1998091</f>
        <v>18032120</v>
      </c>
    </row>
    <row r="53" spans="1:3" x14ac:dyDescent="0.3">
      <c r="A53" s="15" t="s">
        <v>93</v>
      </c>
      <c r="B53" s="22" t="s">
        <v>94</v>
      </c>
      <c r="C53" s="17">
        <f>SUM(C54:C68)</f>
        <v>46407256</v>
      </c>
    </row>
    <row r="54" spans="1:3" ht="56.25" x14ac:dyDescent="0.3">
      <c r="A54" s="15" t="s">
        <v>95</v>
      </c>
      <c r="B54" s="32" t="s">
        <v>96</v>
      </c>
      <c r="C54" s="17">
        <f>900000-98000</f>
        <v>802000</v>
      </c>
    </row>
    <row r="55" spans="1:3" ht="47.25" customHeight="1" x14ac:dyDescent="0.3">
      <c r="A55" s="15" t="s">
        <v>97</v>
      </c>
      <c r="B55" s="23" t="s">
        <v>98</v>
      </c>
      <c r="C55" s="17">
        <f>80000+43000</f>
        <v>123000</v>
      </c>
    </row>
    <row r="56" spans="1:3" ht="56.25" x14ac:dyDescent="0.3">
      <c r="A56" s="15" t="s">
        <v>99</v>
      </c>
      <c r="B56" s="23" t="s">
        <v>100</v>
      </c>
      <c r="C56" s="17">
        <f>40000+135000</f>
        <v>175000</v>
      </c>
    </row>
    <row r="57" spans="1:3" ht="56.45" customHeight="1" x14ac:dyDescent="0.3">
      <c r="A57" s="15" t="s">
        <v>101</v>
      </c>
      <c r="B57" s="23" t="s">
        <v>102</v>
      </c>
      <c r="C57" s="17">
        <f>1050000+350000+100000</f>
        <v>1500000</v>
      </c>
    </row>
    <row r="58" spans="1:3" ht="37.5" x14ac:dyDescent="0.3">
      <c r="A58" s="15" t="s">
        <v>145</v>
      </c>
      <c r="B58" s="23" t="s">
        <v>146</v>
      </c>
      <c r="C58" s="17">
        <v>3000</v>
      </c>
    </row>
    <row r="59" spans="1:3" ht="37.5" x14ac:dyDescent="0.3">
      <c r="A59" s="15" t="s">
        <v>103</v>
      </c>
      <c r="B59" s="23" t="s">
        <v>104</v>
      </c>
      <c r="C59" s="17">
        <f>73000-53000+8000</f>
        <v>28000</v>
      </c>
    </row>
    <row r="60" spans="1:3" ht="22.5" customHeight="1" x14ac:dyDescent="0.3">
      <c r="A60" s="15" t="s">
        <v>105</v>
      </c>
      <c r="B60" s="23" t="s">
        <v>106</v>
      </c>
      <c r="C60" s="17">
        <f>1735500+266500+110000</f>
        <v>2112000</v>
      </c>
    </row>
    <row r="61" spans="1:3" x14ac:dyDescent="0.3">
      <c r="A61" s="15" t="s">
        <v>107</v>
      </c>
      <c r="B61" s="23" t="s">
        <v>108</v>
      </c>
      <c r="C61" s="17">
        <f>50000+520000</f>
        <v>570000</v>
      </c>
    </row>
    <row r="62" spans="1:3" ht="43.5" customHeight="1" x14ac:dyDescent="0.3">
      <c r="A62" s="15" t="s">
        <v>109</v>
      </c>
      <c r="B62" s="23" t="s">
        <v>110</v>
      </c>
      <c r="C62" s="17">
        <f>1230000-40000</f>
        <v>1190000</v>
      </c>
    </row>
    <row r="63" spans="1:3" ht="39" customHeight="1" x14ac:dyDescent="0.3">
      <c r="A63" s="15" t="s">
        <v>111</v>
      </c>
      <c r="B63" s="23" t="s">
        <v>112</v>
      </c>
      <c r="C63" s="17">
        <f>500000-400000</f>
        <v>100000</v>
      </c>
    </row>
    <row r="64" spans="1:3" x14ac:dyDescent="0.3">
      <c r="A64" s="15" t="s">
        <v>113</v>
      </c>
      <c r="B64" s="23" t="s">
        <v>114</v>
      </c>
      <c r="C64" s="17">
        <f>1000000+700000</f>
        <v>1700000</v>
      </c>
    </row>
    <row r="65" spans="1:3" ht="56.25" x14ac:dyDescent="0.3">
      <c r="A65" s="15" t="s">
        <v>115</v>
      </c>
      <c r="B65" s="23" t="s">
        <v>116</v>
      </c>
      <c r="C65" s="17">
        <f>451400-285400</f>
        <v>166000</v>
      </c>
    </row>
    <row r="66" spans="1:3" ht="56.25" x14ac:dyDescent="0.3">
      <c r="A66" s="15" t="s">
        <v>117</v>
      </c>
      <c r="B66" s="23" t="s">
        <v>118</v>
      </c>
      <c r="C66" s="17">
        <f>10000000+1000000</f>
        <v>11000000</v>
      </c>
    </row>
    <row r="67" spans="1:3" ht="56.25" x14ac:dyDescent="0.3">
      <c r="A67" s="15" t="s">
        <v>119</v>
      </c>
      <c r="B67" s="23" t="s">
        <v>120</v>
      </c>
      <c r="C67" s="17">
        <f>1024200+100000+837800+20000+21000+20000</f>
        <v>2023000</v>
      </c>
    </row>
    <row r="68" spans="1:3" ht="37.5" x14ac:dyDescent="0.3">
      <c r="A68" s="15" t="s">
        <v>121</v>
      </c>
      <c r="B68" s="23" t="s">
        <v>122</v>
      </c>
      <c r="C68" s="17">
        <f>13358652-2000-30800-26000+5000+3600000+40000-88797+136+75018+7709836+274211</f>
        <v>24915256</v>
      </c>
    </row>
    <row r="69" spans="1:3" s="13" customFormat="1" x14ac:dyDescent="0.3">
      <c r="A69" s="10" t="s">
        <v>123</v>
      </c>
      <c r="B69" s="14" t="s">
        <v>124</v>
      </c>
      <c r="C69" s="37">
        <f>C70+C76+C78+C77+C75</f>
        <v>4917380980.3199997</v>
      </c>
    </row>
    <row r="70" spans="1:3" s="13" customFormat="1" ht="21.75" customHeight="1" x14ac:dyDescent="0.3">
      <c r="A70" s="10" t="s">
        <v>125</v>
      </c>
      <c r="B70" s="14" t="s">
        <v>126</v>
      </c>
      <c r="C70" s="37">
        <f>C72+C73+C74+C71</f>
        <v>5141191705.3199997</v>
      </c>
    </row>
    <row r="71" spans="1:3" s="13" customFormat="1" x14ac:dyDescent="0.3">
      <c r="A71" s="33" t="s">
        <v>127</v>
      </c>
      <c r="B71" s="23" t="s">
        <v>128</v>
      </c>
      <c r="C71" s="40">
        <f>1160824200+43134100</f>
        <v>1203958300</v>
      </c>
    </row>
    <row r="72" spans="1:3" x14ac:dyDescent="0.3">
      <c r="A72" s="15" t="s">
        <v>129</v>
      </c>
      <c r="B72" s="23" t="s">
        <v>130</v>
      </c>
      <c r="C72" s="41">
        <f>812263920.72-342187500+309384000-9073750-5801250-9195403.2-1980000-28391200</f>
        <v>725018817.51999998</v>
      </c>
    </row>
    <row r="73" spans="1:3" x14ac:dyDescent="0.3">
      <c r="A73" s="15" t="s">
        <v>131</v>
      </c>
      <c r="B73" s="23" t="s">
        <v>132</v>
      </c>
      <c r="C73" s="41">
        <f>3173545327.85-3307700+38222002.95-1920700-395700+2106600-2107336-82796+61100-209000-90600-956200-26000+30000-1776400-5844700-25400</f>
        <v>3197222498.7999997</v>
      </c>
    </row>
    <row r="74" spans="1:3" x14ac:dyDescent="0.3">
      <c r="A74" s="15" t="s">
        <v>133</v>
      </c>
      <c r="B74" s="23" t="s">
        <v>134</v>
      </c>
      <c r="C74" s="17">
        <f>13784410-531-72690+200000+1085500-4600</f>
        <v>14992089</v>
      </c>
    </row>
    <row r="75" spans="1:3" ht="28.5" customHeight="1" x14ac:dyDescent="0.3">
      <c r="A75" s="38" t="s">
        <v>142</v>
      </c>
      <c r="B75" s="39" t="s">
        <v>140</v>
      </c>
      <c r="C75" s="17">
        <f>60951+2000000</f>
        <v>2060951</v>
      </c>
    </row>
    <row r="76" spans="1:3" ht="39" customHeight="1" x14ac:dyDescent="0.3">
      <c r="A76" s="38" t="s">
        <v>143</v>
      </c>
      <c r="B76" s="39" t="s">
        <v>141</v>
      </c>
      <c r="C76" s="17">
        <f>61451-61451+500</f>
        <v>500</v>
      </c>
    </row>
    <row r="77" spans="1:3" ht="24.75" customHeight="1" x14ac:dyDescent="0.3">
      <c r="A77" s="34" t="s">
        <v>139</v>
      </c>
      <c r="B77" s="23" t="s">
        <v>138</v>
      </c>
      <c r="C77" s="17">
        <f>158626+71917</f>
        <v>230543</v>
      </c>
    </row>
    <row r="78" spans="1:3" ht="37.5" x14ac:dyDescent="0.3">
      <c r="A78" s="34" t="s">
        <v>136</v>
      </c>
      <c r="B78" s="23" t="s">
        <v>137</v>
      </c>
      <c r="C78" s="17">
        <f>-116537537-20223-40269112-69275847</f>
        <v>-226102719</v>
      </c>
    </row>
    <row r="79" spans="1:3" x14ac:dyDescent="0.3">
      <c r="A79" s="28"/>
      <c r="B79" s="29" t="s">
        <v>135</v>
      </c>
      <c r="C79" s="37">
        <f>C9+C69</f>
        <v>7888995751.3199997</v>
      </c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B84" s="4"/>
    </row>
    <row r="85" spans="1:2" x14ac:dyDescent="0.3">
      <c r="A85" s="3"/>
      <c r="B85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2019-11-12T10:24:06Z</cp:lastPrinted>
  <dcterms:created xsi:type="dcterms:W3CDTF">2018-12-18T05:09:39Z</dcterms:created>
  <dcterms:modified xsi:type="dcterms:W3CDTF">2019-12-23T09:17:56Z</dcterms:modified>
</cp:coreProperties>
</file>