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Отчёты\Оперативный отчёт за 9 месяцев 2019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Лист2!$A$5:$M$67</definedName>
    <definedName name="_xlnm.Print_Titles" localSheetId="0">Лист2!$4:$5</definedName>
  </definedNames>
  <calcPr calcId="152511"/>
</workbook>
</file>

<file path=xl/calcChain.xml><?xml version="1.0" encoding="utf-8"?>
<calcChain xmlns="http://schemas.openxmlformats.org/spreadsheetml/2006/main">
  <c r="G58" i="2" l="1"/>
  <c r="L56" i="2"/>
  <c r="M56" i="2"/>
  <c r="G55" i="2"/>
  <c r="L42" i="2" l="1"/>
  <c r="M42" i="2"/>
  <c r="M63" i="2"/>
  <c r="K13" i="2"/>
  <c r="K41" i="2"/>
  <c r="K60" i="2"/>
  <c r="I60" i="2"/>
  <c r="K45" i="2"/>
  <c r="I45" i="2"/>
  <c r="K44" i="2"/>
  <c r="I44" i="2"/>
  <c r="K40" i="2"/>
  <c r="L38" i="2"/>
  <c r="D13" i="2"/>
  <c r="G50" i="2"/>
  <c r="I40" i="2"/>
  <c r="G40" i="2"/>
  <c r="G45" i="2"/>
  <c r="G44" i="2"/>
  <c r="I32" i="2" l="1"/>
  <c r="I13" i="2"/>
  <c r="G13" i="2"/>
  <c r="K64" i="2"/>
  <c r="I64" i="2"/>
  <c r="G64" i="2"/>
  <c r="F64" i="2"/>
  <c r="L62" i="2"/>
  <c r="M62" i="2"/>
  <c r="L63" i="2"/>
  <c r="J62" i="2"/>
  <c r="J63" i="2"/>
  <c r="H62" i="2"/>
  <c r="H63" i="2"/>
  <c r="J54" i="2" l="1"/>
  <c r="J55" i="2"/>
  <c r="J56" i="2"/>
  <c r="J57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34" i="2"/>
  <c r="J51" i="2" l="1"/>
  <c r="L55" i="2"/>
  <c r="M55" i="2"/>
  <c r="H55" i="2"/>
  <c r="D58" i="2"/>
  <c r="B58" i="2"/>
  <c r="I58" i="2" l="1"/>
  <c r="C51" i="2" l="1"/>
  <c r="L23" i="2" l="1"/>
  <c r="M23" i="2"/>
  <c r="J23" i="2"/>
  <c r="H23" i="2"/>
  <c r="H42" i="2" l="1"/>
  <c r="C58" i="2" l="1"/>
  <c r="E58" i="2"/>
  <c r="F58" i="2"/>
  <c r="K58" i="2"/>
  <c r="H54" i="2"/>
  <c r="L54" i="2"/>
  <c r="M54" i="2"/>
  <c r="L57" i="2"/>
  <c r="M57" i="2"/>
  <c r="H57" i="2"/>
  <c r="L60" i="2"/>
  <c r="L64" i="2" s="1"/>
  <c r="H61" i="2"/>
  <c r="J61" i="2"/>
  <c r="L61" i="2"/>
  <c r="M61" i="2"/>
  <c r="M60" i="2"/>
  <c r="M53" i="2"/>
  <c r="L53" i="2"/>
  <c r="J53" i="2"/>
  <c r="J58" i="2" s="1"/>
  <c r="H53" i="2"/>
  <c r="G60" i="2"/>
  <c r="C64" i="2"/>
  <c r="D64" i="2"/>
  <c r="E64" i="2"/>
  <c r="B64" i="2"/>
  <c r="F60" i="2"/>
  <c r="M64" i="2" l="1"/>
  <c r="M58" i="2"/>
  <c r="L58" i="2"/>
  <c r="H58" i="2"/>
  <c r="H60" i="2"/>
  <c r="H64" i="2" s="1"/>
  <c r="J60" i="2"/>
  <c r="J64" i="2" s="1"/>
  <c r="H35" i="2" l="1"/>
  <c r="L35" i="2"/>
  <c r="M35" i="2"/>
  <c r="H36" i="2"/>
  <c r="L36" i="2"/>
  <c r="M36" i="2"/>
  <c r="H37" i="2"/>
  <c r="L37" i="2"/>
  <c r="M37" i="2"/>
  <c r="H38" i="2"/>
  <c r="M38" i="2"/>
  <c r="H39" i="2"/>
  <c r="L39" i="2"/>
  <c r="M39" i="2"/>
  <c r="H40" i="2"/>
  <c r="L40" i="2"/>
  <c r="M40" i="2"/>
  <c r="H41" i="2"/>
  <c r="L41" i="2"/>
  <c r="M41" i="2"/>
  <c r="H43" i="2"/>
  <c r="L43" i="2"/>
  <c r="M43" i="2"/>
  <c r="H44" i="2"/>
  <c r="L44" i="2"/>
  <c r="M44" i="2"/>
  <c r="H45" i="2"/>
  <c r="L45" i="2"/>
  <c r="M45" i="2"/>
  <c r="H46" i="2"/>
  <c r="L46" i="2"/>
  <c r="M46" i="2"/>
  <c r="H47" i="2"/>
  <c r="L47" i="2"/>
  <c r="M47" i="2"/>
  <c r="H50" i="2"/>
  <c r="L50" i="2"/>
  <c r="M50" i="2"/>
  <c r="H34" i="2"/>
  <c r="M34" i="2"/>
  <c r="L34" i="2"/>
  <c r="L9" i="2" l="1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J25" i="2"/>
  <c r="J26" i="2"/>
  <c r="J27" i="2"/>
  <c r="J28" i="2"/>
  <c r="J29" i="2"/>
  <c r="J30" i="2"/>
  <c r="J31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M8" i="2"/>
  <c r="L8" i="2"/>
  <c r="J8" i="2" l="1"/>
  <c r="J32" i="2" s="1"/>
  <c r="H8" i="2"/>
  <c r="H32" i="2" s="1"/>
  <c r="G51" i="2"/>
  <c r="H51" i="2"/>
  <c r="I51" i="2"/>
  <c r="K51" i="2"/>
  <c r="L51" i="2"/>
  <c r="M51" i="2"/>
  <c r="D51" i="2"/>
  <c r="E51" i="2"/>
  <c r="B51" i="2"/>
  <c r="F51" i="2"/>
  <c r="G32" i="2"/>
  <c r="K32" i="2"/>
  <c r="L32" i="2"/>
  <c r="M32" i="2"/>
  <c r="C32" i="2"/>
  <c r="C65" i="2" s="1"/>
  <c r="D32" i="2"/>
  <c r="E32" i="2"/>
  <c r="B32" i="2"/>
  <c r="F32" i="2"/>
  <c r="D65" i="2" l="1"/>
  <c r="K65" i="2"/>
  <c r="F65" i="2"/>
  <c r="G65" i="2"/>
  <c r="B65" i="2"/>
  <c r="E65" i="2"/>
  <c r="L65" i="2"/>
  <c r="I65" i="2"/>
  <c r="H65" i="2"/>
  <c r="M65" i="2"/>
  <c r="J65" i="2"/>
</calcChain>
</file>

<file path=xl/sharedStrings.xml><?xml version="1.0" encoding="utf-8"?>
<sst xmlns="http://schemas.openxmlformats.org/spreadsheetml/2006/main" count="74" uniqueCount="74">
  <si>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</si>
  <si>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</si>
  <si>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</si>
  <si>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</si>
  <si>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</si>
  <si>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</si>
  <si>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</si>
  <si>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</si>
  <si>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</si>
  <si>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</si>
  <si>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</si>
  <si>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</si>
  <si>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</si>
  <si>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</si>
  <si>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</si>
  <si>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</si>
  <si>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</si>
  <si>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</si>
  <si>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</si>
  <si>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</si>
  <si>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</si>
  <si>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развитие сферы культуры в муниципальных образованиях автономного округа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</si>
  <si>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</si>
  <si>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</si>
  <si>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</si>
  <si>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</si>
  <si>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</si>
  <si>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</si>
  <si>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</si>
  <si>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</si>
  <si>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</si>
  <si>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</si>
  <si>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</si>
  <si>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</si>
  <si>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</si>
  <si>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</si>
  <si>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</si>
  <si>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</si>
  <si>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</si>
  <si>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Субсидий на переселение граждан из непригодного для проживания жилищного фонда и создание наемных домов социального использования</t>
  </si>
  <si>
    <t>Субсидии на стимулирование развития жилищного строительства</t>
  </si>
  <si>
    <t>Субсидий на реализацию мероприятий по обеспечению жильем молодых семей</t>
  </si>
  <si>
    <t>Субсидии на реализацию программ формирования современной городской среды</t>
  </si>
  <si>
    <t>Субсидий на поддержку малого и среднего предпринимательства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</si>
  <si>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
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</si>
  <si>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</si>
  <si>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</si>
  <si>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</si>
  <si>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</si>
  <si>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</si>
  <si>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</si>
  <si>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</si>
  <si>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</si>
  <si>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</si>
  <si>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(рубли)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</si>
  <si>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</si>
  <si>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</si>
  <si>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</si>
  <si>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</si>
  <si>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</si>
  <si>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</si>
  <si>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Остаток на 01.01.2019 г. </t>
  </si>
  <si>
    <t xml:space="preserve">Первоначальный план </t>
  </si>
  <si>
    <t>Иные межбюджетные трансферты на организацию профессионального обучения и дополнительного профессионального образования лиц предпенсионного возраста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</si>
  <si>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</si>
  <si>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Субвенции на поддержку малых форм хозяйствования</t>
  </si>
  <si>
    <t xml:space="preserve">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 за счёт средств бюджета автономного округа </t>
  </si>
  <si>
    <t>5. Информация об использовании субвенций, субсидий и межбюджетных трансфертов за 9 месяцев 2019 года</t>
  </si>
  <si>
    <t>Остаток на 01.10.2019 г.  (гр.2+гр.3.-гр.4+гр.5+гр.9-гр.11)</t>
  </si>
  <si>
    <t>Дотации в целях стимулирования налогового потенциала</t>
  </si>
  <si>
    <t>Возвращено из бюджета в объеме потребности в расходовании</t>
  </si>
  <si>
    <t>Субсидии на благоустройство территорий муниципальных образований</t>
  </si>
  <si>
    <t>Иные межбюджетные трансферты из резервного фонда Правительства Ханты-Мансийского автономного округа на приобретение контейнеров для размещения в местах (площадках) накопления твердых коммунальных отходов</t>
  </si>
  <si>
    <t>Дотации на поощрение достижения высоких показателей качества организации бюджетного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</si>
</sst>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40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3" fontId="21" fillId="0" borderId="10" xfId="0" applyNumberFormat="1" applyFont="1" applyFill="1" applyBorder="1" applyAlignment="1">
      <alignment horizontal="center" vertical="center"/>
    </xf>
    <xf numFmtId="4" fontId="23" fillId="0" borderId="10" xfId="37" applyNumberFormat="1" applyFont="1" applyFill="1" applyBorder="1" applyAlignment="1">
      <alignment horizontal="center" vertical="center" wrapText="1"/>
    </xf>
    <xf numFmtId="2" fontId="23" fillId="0" borderId="10" xfId="37" applyNumberFormat="1" applyFont="1" applyFill="1" applyBorder="1" applyAlignment="1">
      <alignment horizontal="center" vertical="distributed" wrapText="1"/>
    </xf>
    <xf numFmtId="0" fontId="23" fillId="0" borderId="0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4" fontId="19" fillId="0" borderId="10" xfId="44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4" fillId="0" borderId="0" xfId="0" applyNumberFormat="1" applyFont="1" applyFill="1" applyAlignment="1">
      <alignment horizontal="left" vertical="center" wrapText="1"/>
    </xf>
    <xf numFmtId="0" fontId="19" fillId="0" borderId="10" xfId="0" applyFont="1" applyFill="1" applyBorder="1" applyAlignment="1">
      <alignment wrapText="1"/>
    </xf>
    <xf numFmtId="4" fontId="21" fillId="0" borderId="10" xfId="0" applyNumberFormat="1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zoomScale="90" zoomScaleNormal="91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75" sqref="B75"/>
    </sheetView>
  </sheetViews>
  <sheetFormatPr defaultRowHeight="15.75" x14ac:dyDescent="0.25"/>
  <cols>
    <col min="1" max="1" width="53.5703125" style="17" customWidth="1"/>
    <col min="2" max="2" width="17.5703125" style="31" customWidth="1"/>
    <col min="3" max="3" width="14.28515625" style="31" customWidth="1"/>
    <col min="4" max="4" width="17.5703125" style="31" customWidth="1"/>
    <col min="5" max="5" width="15" style="31" customWidth="1"/>
    <col min="6" max="6" width="19.85546875" style="10" customWidth="1"/>
    <col min="7" max="7" width="18.85546875" style="31" customWidth="1"/>
    <col min="8" max="8" width="21.7109375" style="31" customWidth="1"/>
    <col min="9" max="11" width="18.5703125" style="31" customWidth="1"/>
    <col min="12" max="12" width="19.42578125" style="31" customWidth="1"/>
    <col min="13" max="13" width="18.42578125" style="31" customWidth="1"/>
    <col min="14" max="16384" width="9.140625" style="9"/>
  </cols>
  <sheetData>
    <row r="1" spans="1:13" x14ac:dyDescent="0.25">
      <c r="A1" s="18"/>
      <c r="F1" s="12"/>
    </row>
    <row r="2" spans="1:13" x14ac:dyDescent="0.25">
      <c r="A2" s="39" t="s">
        <v>67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x14ac:dyDescent="0.25">
      <c r="A3" s="18"/>
      <c r="F3" s="14"/>
      <c r="M3" s="31" t="s">
        <v>54</v>
      </c>
    </row>
    <row r="4" spans="1:13" s="26" customFormat="1" ht="71.25" x14ac:dyDescent="0.25">
      <c r="A4" s="25" t="s">
        <v>0</v>
      </c>
      <c r="B4" s="24" t="s">
        <v>61</v>
      </c>
      <c r="C4" s="24" t="s">
        <v>52</v>
      </c>
      <c r="D4" s="24" t="s">
        <v>53</v>
      </c>
      <c r="E4" s="24" t="s">
        <v>70</v>
      </c>
      <c r="F4" s="27" t="s">
        <v>62</v>
      </c>
      <c r="G4" s="24" t="s">
        <v>55</v>
      </c>
      <c r="H4" s="24" t="s">
        <v>56</v>
      </c>
      <c r="I4" s="24" t="s">
        <v>57</v>
      </c>
      <c r="J4" s="24" t="s">
        <v>58</v>
      </c>
      <c r="K4" s="24" t="s">
        <v>59</v>
      </c>
      <c r="L4" s="24" t="s">
        <v>60</v>
      </c>
      <c r="M4" s="24" t="s">
        <v>68</v>
      </c>
    </row>
    <row r="5" spans="1:13" s="7" customForma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6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</row>
    <row r="6" spans="1:13" s="7" customFormat="1" x14ac:dyDescent="0.25">
      <c r="A6" s="22"/>
      <c r="B6" s="22"/>
      <c r="C6" s="22"/>
      <c r="D6" s="22"/>
      <c r="E6" s="22"/>
      <c r="F6" s="6"/>
      <c r="G6" s="23"/>
      <c r="H6" s="23"/>
      <c r="I6" s="23"/>
      <c r="J6" s="23"/>
      <c r="K6" s="23"/>
      <c r="L6" s="23"/>
      <c r="M6" s="23"/>
    </row>
    <row r="7" spans="1:13" x14ac:dyDescent="0.25">
      <c r="A7" s="37" t="s">
        <v>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s="8" customFormat="1" ht="110.25" x14ac:dyDescent="0.25">
      <c r="A8" s="19" t="s">
        <v>2</v>
      </c>
      <c r="B8" s="29">
        <v>3374550.12</v>
      </c>
      <c r="C8" s="29">
        <v>296150.40000000002</v>
      </c>
      <c r="D8" s="29">
        <v>3670700.52</v>
      </c>
      <c r="E8" s="29"/>
      <c r="F8" s="2">
        <v>103093800</v>
      </c>
      <c r="G8" s="2">
        <v>103093800</v>
      </c>
      <c r="H8" s="2">
        <f>G8-F8</f>
        <v>0</v>
      </c>
      <c r="I8" s="2">
        <v>64886000</v>
      </c>
      <c r="J8" s="2">
        <f>G8-I8</f>
        <v>38207800</v>
      </c>
      <c r="K8" s="2">
        <v>51811682.850000001</v>
      </c>
      <c r="L8" s="2">
        <f>I8+E8-K8</f>
        <v>13074317.149999999</v>
      </c>
      <c r="M8" s="2">
        <f>B8+C8-D8+E8+I8-K8</f>
        <v>13074317.149999999</v>
      </c>
    </row>
    <row r="9" spans="1:13" ht="63" x14ac:dyDescent="0.25">
      <c r="A9" s="19" t="s">
        <v>6</v>
      </c>
      <c r="B9" s="29">
        <v>45808486.850000001</v>
      </c>
      <c r="C9" s="29"/>
      <c r="D9" s="29">
        <v>45808486.850000001</v>
      </c>
      <c r="E9" s="29"/>
      <c r="F9" s="2">
        <v>38504900</v>
      </c>
      <c r="G9" s="2">
        <v>82563127.849999994</v>
      </c>
      <c r="H9" s="2">
        <f t="shared" ref="H9:H31" si="0">G9-F9</f>
        <v>44058227.849999994</v>
      </c>
      <c r="I9" s="2">
        <v>0</v>
      </c>
      <c r="J9" s="2">
        <f t="shared" ref="J9:J31" si="1">G9-I9</f>
        <v>82563127.849999994</v>
      </c>
      <c r="K9" s="2">
        <v>0</v>
      </c>
      <c r="L9" s="2">
        <f t="shared" ref="L9:L31" si="2">I9+E9-K9</f>
        <v>0</v>
      </c>
      <c r="M9" s="2">
        <f t="shared" ref="M9:M31" si="3">B9+C9-D9+E9+I9-K9</f>
        <v>0</v>
      </c>
    </row>
    <row r="10" spans="1:13" ht="94.5" x14ac:dyDescent="0.25">
      <c r="A10" s="19" t="s">
        <v>7</v>
      </c>
      <c r="B10" s="29">
        <v>62302104.299999997</v>
      </c>
      <c r="C10" s="29"/>
      <c r="D10" s="29">
        <v>62302104.299999997</v>
      </c>
      <c r="E10" s="29"/>
      <c r="F10" s="2">
        <v>2711105000</v>
      </c>
      <c r="G10" s="2">
        <v>2738371100</v>
      </c>
      <c r="H10" s="2">
        <f t="shared" si="0"/>
        <v>27266100</v>
      </c>
      <c r="I10" s="2">
        <v>1989902601</v>
      </c>
      <c r="J10" s="2">
        <f t="shared" si="1"/>
        <v>748468499</v>
      </c>
      <c r="K10" s="2">
        <v>1828500621.1900001</v>
      </c>
      <c r="L10" s="2">
        <f t="shared" si="2"/>
        <v>161401979.80999994</v>
      </c>
      <c r="M10" s="2">
        <f t="shared" si="3"/>
        <v>161401979.80999994</v>
      </c>
    </row>
    <row r="11" spans="1:13" ht="78.75" x14ac:dyDescent="0.25">
      <c r="A11" s="19" t="s">
        <v>51</v>
      </c>
      <c r="B11" s="5">
        <v>94220.15</v>
      </c>
      <c r="C11" s="5"/>
      <c r="D11" s="5">
        <v>94220.15</v>
      </c>
      <c r="E11" s="5"/>
      <c r="F11" s="2">
        <v>10306800</v>
      </c>
      <c r="G11" s="2">
        <v>10306800</v>
      </c>
      <c r="H11" s="2">
        <f t="shared" si="0"/>
        <v>0</v>
      </c>
      <c r="I11" s="2">
        <v>7487000</v>
      </c>
      <c r="J11" s="2">
        <f t="shared" si="1"/>
        <v>2819800</v>
      </c>
      <c r="K11" s="2">
        <v>7316566.4400000004</v>
      </c>
      <c r="L11" s="2">
        <f t="shared" si="2"/>
        <v>170433.55999999959</v>
      </c>
      <c r="M11" s="2">
        <f t="shared" si="3"/>
        <v>170433.55999999959</v>
      </c>
    </row>
    <row r="12" spans="1:13" ht="31.5" x14ac:dyDescent="0.25">
      <c r="A12" s="19" t="s">
        <v>8</v>
      </c>
      <c r="B12" s="29">
        <v>154786.06</v>
      </c>
      <c r="C12" s="29"/>
      <c r="D12" s="29">
        <v>154786.06</v>
      </c>
      <c r="E12" s="29"/>
      <c r="F12" s="2">
        <v>37409800</v>
      </c>
      <c r="G12" s="1">
        <v>37409800</v>
      </c>
      <c r="H12" s="2">
        <f t="shared" si="0"/>
        <v>0</v>
      </c>
      <c r="I12" s="2">
        <v>24952200</v>
      </c>
      <c r="J12" s="2">
        <f t="shared" si="1"/>
        <v>12457600</v>
      </c>
      <c r="K12" s="2">
        <v>22931530.559999999</v>
      </c>
      <c r="L12" s="2">
        <f t="shared" si="2"/>
        <v>2020669.4400000013</v>
      </c>
      <c r="M12" s="2">
        <f t="shared" si="3"/>
        <v>2020669.4400000013</v>
      </c>
    </row>
    <row r="13" spans="1:13" ht="110.25" x14ac:dyDescent="0.25">
      <c r="A13" s="19" t="s">
        <v>47</v>
      </c>
      <c r="B13" s="29">
        <v>179537.04</v>
      </c>
      <c r="C13" s="29">
        <v>20222.82</v>
      </c>
      <c r="D13" s="29">
        <f>179537.04+20222.82</f>
        <v>199759.86000000002</v>
      </c>
      <c r="E13" s="29"/>
      <c r="F13" s="2">
        <v>10463100</v>
      </c>
      <c r="G13" s="2">
        <f>9258400+1756300</f>
        <v>11014700</v>
      </c>
      <c r="H13" s="2">
        <f t="shared" si="0"/>
        <v>551600</v>
      </c>
      <c r="I13" s="2">
        <f>5286815+1058000</f>
        <v>6344815</v>
      </c>
      <c r="J13" s="2">
        <f t="shared" si="1"/>
        <v>4669885</v>
      </c>
      <c r="K13" s="2">
        <f>5286815+923942.99</f>
        <v>6210757.9900000002</v>
      </c>
      <c r="L13" s="2">
        <f t="shared" si="2"/>
        <v>134057.00999999978</v>
      </c>
      <c r="M13" s="2">
        <f t="shared" si="3"/>
        <v>134057.00999999978</v>
      </c>
    </row>
    <row r="14" spans="1:13" ht="94.5" x14ac:dyDescent="0.25">
      <c r="A14" s="19" t="s">
        <v>9</v>
      </c>
      <c r="B14" s="29">
        <v>87120.54</v>
      </c>
      <c r="C14" s="29"/>
      <c r="D14" s="29">
        <v>87120.54</v>
      </c>
      <c r="E14" s="29"/>
      <c r="F14" s="2">
        <v>26351800</v>
      </c>
      <c r="G14" s="2">
        <v>26351800</v>
      </c>
      <c r="H14" s="2">
        <f t="shared" si="0"/>
        <v>0</v>
      </c>
      <c r="I14" s="2">
        <v>14342000</v>
      </c>
      <c r="J14" s="2">
        <f t="shared" si="1"/>
        <v>12009800</v>
      </c>
      <c r="K14" s="2">
        <v>13771801.25</v>
      </c>
      <c r="L14" s="2">
        <f t="shared" si="2"/>
        <v>570198.75</v>
      </c>
      <c r="M14" s="2">
        <f t="shared" si="3"/>
        <v>570198.75</v>
      </c>
    </row>
    <row r="15" spans="1:13" ht="159.75" customHeight="1" x14ac:dyDescent="0.25">
      <c r="A15" s="19" t="s">
        <v>44</v>
      </c>
      <c r="B15" s="29">
        <v>10682.81</v>
      </c>
      <c r="C15" s="29"/>
      <c r="D15" s="29">
        <v>10682.81</v>
      </c>
      <c r="E15" s="29"/>
      <c r="F15" s="2">
        <v>4752000</v>
      </c>
      <c r="G15" s="2">
        <v>4752000</v>
      </c>
      <c r="H15" s="2">
        <f t="shared" si="0"/>
        <v>0</v>
      </c>
      <c r="I15" s="2">
        <v>2867000</v>
      </c>
      <c r="J15" s="2">
        <f t="shared" si="1"/>
        <v>1885000</v>
      </c>
      <c r="K15" s="2">
        <v>2763260.57</v>
      </c>
      <c r="L15" s="2">
        <f t="shared" si="2"/>
        <v>103739.43000000017</v>
      </c>
      <c r="M15" s="2">
        <f t="shared" si="3"/>
        <v>103739.43000000017</v>
      </c>
    </row>
    <row r="16" spans="1:13" ht="78.75" x14ac:dyDescent="0.25">
      <c r="A16" s="19" t="s">
        <v>4</v>
      </c>
      <c r="B16" s="29">
        <v>357.77</v>
      </c>
      <c r="C16" s="29"/>
      <c r="D16" s="29">
        <v>357.77</v>
      </c>
      <c r="E16" s="29"/>
      <c r="F16" s="2">
        <v>68518400</v>
      </c>
      <c r="G16" s="2">
        <v>68518400</v>
      </c>
      <c r="H16" s="2">
        <f t="shared" si="0"/>
        <v>0</v>
      </c>
      <c r="I16" s="2">
        <v>55164000</v>
      </c>
      <c r="J16" s="2">
        <f t="shared" si="1"/>
        <v>13354400</v>
      </c>
      <c r="K16" s="2">
        <v>54626114.369999997</v>
      </c>
      <c r="L16" s="2">
        <f t="shared" si="2"/>
        <v>537885.63000000268</v>
      </c>
      <c r="M16" s="2">
        <f t="shared" si="3"/>
        <v>537885.63000000268</v>
      </c>
    </row>
    <row r="17" spans="1:13" ht="77.25" customHeight="1" x14ac:dyDescent="0.25">
      <c r="A17" s="19" t="s">
        <v>45</v>
      </c>
      <c r="B17" s="29"/>
      <c r="C17" s="29"/>
      <c r="D17" s="29"/>
      <c r="E17" s="29"/>
      <c r="F17" s="2">
        <v>551500</v>
      </c>
      <c r="G17" s="1">
        <v>551500</v>
      </c>
      <c r="H17" s="2">
        <f t="shared" si="0"/>
        <v>0</v>
      </c>
      <c r="I17" s="2">
        <v>551500</v>
      </c>
      <c r="J17" s="2">
        <f t="shared" si="1"/>
        <v>0</v>
      </c>
      <c r="K17" s="2">
        <v>400000</v>
      </c>
      <c r="L17" s="2">
        <f t="shared" si="2"/>
        <v>151500</v>
      </c>
      <c r="M17" s="2">
        <f t="shared" si="3"/>
        <v>151500</v>
      </c>
    </row>
    <row r="18" spans="1:13" ht="40.5" customHeight="1" x14ac:dyDescent="0.25">
      <c r="A18" s="19" t="s">
        <v>10</v>
      </c>
      <c r="B18" s="5"/>
      <c r="C18" s="5"/>
      <c r="D18" s="5"/>
      <c r="E18" s="5"/>
      <c r="F18" s="2">
        <v>22613300</v>
      </c>
      <c r="G18" s="1">
        <v>22000400</v>
      </c>
      <c r="H18" s="2">
        <f t="shared" si="0"/>
        <v>-612900</v>
      </c>
      <c r="I18" s="2">
        <v>21500400</v>
      </c>
      <c r="J18" s="2">
        <f t="shared" si="1"/>
        <v>500000</v>
      </c>
      <c r="K18" s="2">
        <v>20619437.239999998</v>
      </c>
      <c r="L18" s="2">
        <f t="shared" si="2"/>
        <v>880962.76000000164</v>
      </c>
      <c r="M18" s="2">
        <f t="shared" si="3"/>
        <v>880962.76000000164</v>
      </c>
    </row>
    <row r="19" spans="1:13" ht="78.75" x14ac:dyDescent="0.25">
      <c r="A19" s="19" t="s">
        <v>11</v>
      </c>
      <c r="B19" s="30"/>
      <c r="C19" s="30"/>
      <c r="D19" s="30"/>
      <c r="E19" s="30"/>
      <c r="F19" s="2">
        <v>421100</v>
      </c>
      <c r="G19" s="2">
        <v>421100</v>
      </c>
      <c r="H19" s="2">
        <f t="shared" si="0"/>
        <v>0</v>
      </c>
      <c r="I19" s="2">
        <v>0</v>
      </c>
      <c r="J19" s="2">
        <f t="shared" si="1"/>
        <v>421100</v>
      </c>
      <c r="K19" s="2"/>
      <c r="L19" s="2">
        <f t="shared" si="2"/>
        <v>0</v>
      </c>
      <c r="M19" s="2">
        <f t="shared" si="3"/>
        <v>0</v>
      </c>
    </row>
    <row r="20" spans="1:13" ht="63" x14ac:dyDescent="0.25">
      <c r="A20" s="19" t="s">
        <v>5</v>
      </c>
      <c r="B20" s="29">
        <v>13945.22</v>
      </c>
      <c r="C20" s="29"/>
      <c r="D20" s="29">
        <v>13945.22</v>
      </c>
      <c r="E20" s="29"/>
      <c r="F20" s="2">
        <v>3987300</v>
      </c>
      <c r="G20" s="2">
        <v>3987300</v>
      </c>
      <c r="H20" s="2">
        <f t="shared" si="0"/>
        <v>0</v>
      </c>
      <c r="I20" s="2">
        <v>2690000</v>
      </c>
      <c r="J20" s="2">
        <f t="shared" si="1"/>
        <v>1297300</v>
      </c>
      <c r="K20" s="2">
        <v>2627097.37</v>
      </c>
      <c r="L20" s="2">
        <f t="shared" si="2"/>
        <v>62902.629999999888</v>
      </c>
      <c r="M20" s="2">
        <f t="shared" si="3"/>
        <v>62902.629999999888</v>
      </c>
    </row>
    <row r="21" spans="1:13" ht="35.25" customHeight="1" x14ac:dyDescent="0.25">
      <c r="A21" s="19" t="s">
        <v>35</v>
      </c>
      <c r="B21" s="30"/>
      <c r="C21" s="30"/>
      <c r="D21" s="30"/>
      <c r="E21" s="30"/>
      <c r="F21" s="2">
        <v>40000</v>
      </c>
      <c r="G21" s="2">
        <v>3000</v>
      </c>
      <c r="H21" s="2">
        <f t="shared" si="0"/>
        <v>-37000</v>
      </c>
      <c r="I21" s="2"/>
      <c r="J21" s="2">
        <f t="shared" si="1"/>
        <v>3000</v>
      </c>
      <c r="K21" s="2"/>
      <c r="L21" s="2">
        <f t="shared" si="2"/>
        <v>0</v>
      </c>
      <c r="M21" s="2">
        <f t="shared" si="3"/>
        <v>0</v>
      </c>
    </row>
    <row r="22" spans="1:13" ht="33" customHeight="1" x14ac:dyDescent="0.25">
      <c r="A22" s="19" t="s">
        <v>34</v>
      </c>
      <c r="B22" s="30">
        <v>0.08</v>
      </c>
      <c r="C22" s="30"/>
      <c r="D22" s="30">
        <v>0.08</v>
      </c>
      <c r="E22" s="30"/>
      <c r="F22" s="2">
        <v>28250000</v>
      </c>
      <c r="G22" s="1">
        <v>41884800</v>
      </c>
      <c r="H22" s="2">
        <f t="shared" si="0"/>
        <v>13634800</v>
      </c>
      <c r="I22" s="2">
        <v>25444454</v>
      </c>
      <c r="J22" s="2">
        <f t="shared" si="1"/>
        <v>16440346</v>
      </c>
      <c r="K22" s="2">
        <v>24553996.149999999</v>
      </c>
      <c r="L22" s="2">
        <f t="shared" si="2"/>
        <v>890457.85000000149</v>
      </c>
      <c r="M22" s="2">
        <f t="shared" si="3"/>
        <v>890457.85000000149</v>
      </c>
    </row>
    <row r="23" spans="1:13" ht="22.5" customHeight="1" x14ac:dyDescent="0.25">
      <c r="A23" s="19" t="s">
        <v>65</v>
      </c>
      <c r="B23" s="30">
        <v>0.5</v>
      </c>
      <c r="C23" s="30"/>
      <c r="D23" s="30">
        <v>0.5</v>
      </c>
      <c r="E23" s="30"/>
      <c r="F23" s="2"/>
      <c r="G23" s="1">
        <v>1482700</v>
      </c>
      <c r="H23" s="2">
        <f t="shared" si="0"/>
        <v>1482700</v>
      </c>
      <c r="I23" s="2">
        <v>0</v>
      </c>
      <c r="J23" s="2">
        <f t="shared" si="1"/>
        <v>1482700</v>
      </c>
      <c r="K23" s="2"/>
      <c r="L23" s="2">
        <f t="shared" ref="L23" si="4">I23+E23-K23</f>
        <v>0</v>
      </c>
      <c r="M23" s="2">
        <f t="shared" ref="M23" si="5">B23+C23-D23+E23+I23-K23</f>
        <v>0</v>
      </c>
    </row>
    <row r="24" spans="1:13" ht="141.75" x14ac:dyDescent="0.25">
      <c r="A24" s="19" t="s">
        <v>12</v>
      </c>
      <c r="B24" s="30"/>
      <c r="C24" s="30"/>
      <c r="D24" s="30"/>
      <c r="E24" s="30"/>
      <c r="F24" s="2">
        <v>22700</v>
      </c>
      <c r="G24" s="2">
        <v>22700</v>
      </c>
      <c r="H24" s="2">
        <f t="shared" si="0"/>
        <v>0</v>
      </c>
      <c r="I24" s="2">
        <v>22700</v>
      </c>
      <c r="J24" s="2">
        <f t="shared" si="1"/>
        <v>0</v>
      </c>
      <c r="K24" s="2">
        <v>0</v>
      </c>
      <c r="L24" s="2">
        <f t="shared" si="2"/>
        <v>22700</v>
      </c>
      <c r="M24" s="2">
        <f t="shared" si="3"/>
        <v>22700</v>
      </c>
    </row>
    <row r="25" spans="1:13" ht="57.75" customHeight="1" x14ac:dyDescent="0.25">
      <c r="A25" s="19" t="s">
        <v>13</v>
      </c>
      <c r="B25" s="30"/>
      <c r="C25" s="30"/>
      <c r="D25" s="30"/>
      <c r="E25" s="30"/>
      <c r="F25" s="2">
        <v>7566800</v>
      </c>
      <c r="G25" s="2">
        <v>7566800</v>
      </c>
      <c r="H25" s="2">
        <f t="shared" si="0"/>
        <v>0</v>
      </c>
      <c r="I25" s="2">
        <v>7476108</v>
      </c>
      <c r="J25" s="2">
        <f t="shared" si="1"/>
        <v>90692</v>
      </c>
      <c r="K25" s="2">
        <v>7073088.2400000002</v>
      </c>
      <c r="L25" s="2">
        <f t="shared" si="2"/>
        <v>403019.75999999978</v>
      </c>
      <c r="M25" s="2">
        <f t="shared" si="3"/>
        <v>403019.75999999978</v>
      </c>
    </row>
    <row r="26" spans="1:13" ht="63" x14ac:dyDescent="0.25">
      <c r="A26" s="19" t="s">
        <v>46</v>
      </c>
      <c r="B26" s="30"/>
      <c r="C26" s="30"/>
      <c r="D26" s="30"/>
      <c r="E26" s="30"/>
      <c r="F26" s="2">
        <v>1055100</v>
      </c>
      <c r="G26" s="2">
        <v>1055300</v>
      </c>
      <c r="H26" s="2">
        <f t="shared" si="0"/>
        <v>200</v>
      </c>
      <c r="I26" s="2">
        <v>1055100</v>
      </c>
      <c r="J26" s="2">
        <f t="shared" si="1"/>
        <v>200</v>
      </c>
      <c r="K26" s="2">
        <v>199160</v>
      </c>
      <c r="L26" s="2">
        <f t="shared" si="2"/>
        <v>855940</v>
      </c>
      <c r="M26" s="2">
        <f t="shared" si="3"/>
        <v>855940</v>
      </c>
    </row>
    <row r="27" spans="1:13" ht="63" x14ac:dyDescent="0.25">
      <c r="A27" s="19" t="s">
        <v>14</v>
      </c>
      <c r="B27" s="30"/>
      <c r="C27" s="30"/>
      <c r="D27" s="30"/>
      <c r="E27" s="30"/>
      <c r="F27" s="2">
        <v>197500</v>
      </c>
      <c r="G27" s="2">
        <v>212800</v>
      </c>
      <c r="H27" s="2">
        <f t="shared" si="0"/>
        <v>15300</v>
      </c>
      <c r="I27" s="2">
        <v>212800</v>
      </c>
      <c r="J27" s="2">
        <f t="shared" si="1"/>
        <v>0</v>
      </c>
      <c r="K27" s="2">
        <v>0</v>
      </c>
      <c r="L27" s="2">
        <f t="shared" si="2"/>
        <v>212800</v>
      </c>
      <c r="M27" s="2">
        <f t="shared" si="3"/>
        <v>212800</v>
      </c>
    </row>
    <row r="28" spans="1:13" ht="134.25" customHeight="1" x14ac:dyDescent="0.25">
      <c r="A28" s="19" t="s">
        <v>15</v>
      </c>
      <c r="B28" s="30"/>
      <c r="C28" s="30"/>
      <c r="D28" s="30"/>
      <c r="E28" s="30"/>
      <c r="F28" s="2">
        <v>525400</v>
      </c>
      <c r="G28" s="2">
        <v>413800</v>
      </c>
      <c r="H28" s="2">
        <f t="shared" si="0"/>
        <v>-111600</v>
      </c>
      <c r="I28" s="2">
        <v>283014.19</v>
      </c>
      <c r="J28" s="2">
        <f t="shared" si="1"/>
        <v>130785.81</v>
      </c>
      <c r="K28" s="2">
        <v>259207.19</v>
      </c>
      <c r="L28" s="2">
        <f t="shared" si="2"/>
        <v>23807</v>
      </c>
      <c r="M28" s="2">
        <f t="shared" si="3"/>
        <v>23807</v>
      </c>
    </row>
    <row r="29" spans="1:13" ht="63" x14ac:dyDescent="0.25">
      <c r="A29" s="19" t="s">
        <v>36</v>
      </c>
      <c r="B29" s="30"/>
      <c r="C29" s="30">
        <v>888174</v>
      </c>
      <c r="D29" s="30">
        <v>888174</v>
      </c>
      <c r="E29" s="30"/>
      <c r="F29" s="2">
        <v>14211200</v>
      </c>
      <c r="G29" s="1">
        <v>8881700</v>
      </c>
      <c r="H29" s="2">
        <f t="shared" si="0"/>
        <v>-5329500</v>
      </c>
      <c r="I29" s="2">
        <v>0</v>
      </c>
      <c r="J29" s="2">
        <f t="shared" si="1"/>
        <v>8881700</v>
      </c>
      <c r="K29" s="2">
        <v>0</v>
      </c>
      <c r="L29" s="2">
        <f t="shared" si="2"/>
        <v>0</v>
      </c>
      <c r="M29" s="2">
        <f t="shared" si="3"/>
        <v>0</v>
      </c>
    </row>
    <row r="30" spans="1:13" ht="78.75" x14ac:dyDescent="0.25">
      <c r="A30" s="19" t="s">
        <v>37</v>
      </c>
      <c r="B30" s="1"/>
      <c r="C30" s="1"/>
      <c r="D30" s="1"/>
      <c r="E30" s="1"/>
      <c r="F30" s="2">
        <v>7105600</v>
      </c>
      <c r="G30" s="1">
        <v>2664500</v>
      </c>
      <c r="H30" s="2">
        <f t="shared" si="0"/>
        <v>-4441100</v>
      </c>
      <c r="I30" s="2">
        <v>0</v>
      </c>
      <c r="J30" s="2">
        <f t="shared" si="1"/>
        <v>2664500</v>
      </c>
      <c r="K30" s="2">
        <v>0</v>
      </c>
      <c r="L30" s="2">
        <f t="shared" si="2"/>
        <v>0</v>
      </c>
      <c r="M30" s="2">
        <f t="shared" si="3"/>
        <v>0</v>
      </c>
    </row>
    <row r="31" spans="1:13" ht="63" x14ac:dyDescent="0.25">
      <c r="A31" s="19" t="s">
        <v>16</v>
      </c>
      <c r="B31" s="19"/>
      <c r="C31" s="19"/>
      <c r="D31" s="19"/>
      <c r="E31" s="19"/>
      <c r="F31" s="1">
        <v>15400</v>
      </c>
      <c r="G31" s="1">
        <v>15400</v>
      </c>
      <c r="H31" s="2">
        <f t="shared" si="0"/>
        <v>0</v>
      </c>
      <c r="I31" s="1">
        <v>11550</v>
      </c>
      <c r="J31" s="2">
        <f t="shared" si="1"/>
        <v>3850</v>
      </c>
      <c r="K31" s="1">
        <v>11550</v>
      </c>
      <c r="L31" s="2">
        <f t="shared" si="2"/>
        <v>0</v>
      </c>
      <c r="M31" s="2">
        <f t="shared" si="3"/>
        <v>0</v>
      </c>
    </row>
    <row r="32" spans="1:13" s="11" customFormat="1" x14ac:dyDescent="0.25">
      <c r="A32" s="20" t="s">
        <v>17</v>
      </c>
      <c r="B32" s="3">
        <f t="shared" ref="B32:M32" si="6">SUM(B8:B31)</f>
        <v>112025791.44000001</v>
      </c>
      <c r="C32" s="3">
        <f t="shared" si="6"/>
        <v>1204547.22</v>
      </c>
      <c r="D32" s="3">
        <f t="shared" si="6"/>
        <v>113230338.66000001</v>
      </c>
      <c r="E32" s="3">
        <f t="shared" si="6"/>
        <v>0</v>
      </c>
      <c r="F32" s="3">
        <f t="shared" si="6"/>
        <v>3097068500</v>
      </c>
      <c r="G32" s="3">
        <f t="shared" si="6"/>
        <v>3173545327.8499999</v>
      </c>
      <c r="H32" s="3">
        <f t="shared" si="6"/>
        <v>76476827.849999994</v>
      </c>
      <c r="I32" s="3">
        <f>SUM(I8:I31)</f>
        <v>2225193242.1900001</v>
      </c>
      <c r="J32" s="3">
        <f t="shared" si="6"/>
        <v>948352085.65999997</v>
      </c>
      <c r="K32" s="3">
        <f t="shared" si="6"/>
        <v>2043675871.4099998</v>
      </c>
      <c r="L32" s="3">
        <f t="shared" si="6"/>
        <v>181517370.77999991</v>
      </c>
      <c r="M32" s="3">
        <f t="shared" si="6"/>
        <v>181517370.77999991</v>
      </c>
    </row>
    <row r="33" spans="1:13" x14ac:dyDescent="0.25">
      <c r="A33" s="38" t="s">
        <v>25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47.25" x14ac:dyDescent="0.25">
      <c r="A34" s="19" t="s">
        <v>18</v>
      </c>
      <c r="B34" s="5"/>
      <c r="C34" s="5"/>
      <c r="D34" s="5"/>
      <c r="E34" s="5"/>
      <c r="F34" s="5">
        <v>86530600</v>
      </c>
      <c r="G34" s="5">
        <v>112151300</v>
      </c>
      <c r="H34" s="2">
        <f t="shared" ref="H34" si="7">G34-F34</f>
        <v>25620700</v>
      </c>
      <c r="I34" s="2"/>
      <c r="J34" s="2">
        <f>G34-I34</f>
        <v>112151300</v>
      </c>
      <c r="K34" s="1"/>
      <c r="L34" s="2">
        <f t="shared" ref="L34" si="8">I34+E34-K34</f>
        <v>0</v>
      </c>
      <c r="M34" s="2">
        <f t="shared" ref="M34" si="9">B34+C34-D34+E34+I34-K34</f>
        <v>0</v>
      </c>
    </row>
    <row r="35" spans="1:13" ht="47.25" x14ac:dyDescent="0.25">
      <c r="A35" s="19" t="s">
        <v>39</v>
      </c>
      <c r="B35" s="5"/>
      <c r="C35" s="5"/>
      <c r="D35" s="5"/>
      <c r="E35" s="5"/>
      <c r="F35" s="5">
        <v>136850300</v>
      </c>
      <c r="G35" s="2">
        <v>547472300</v>
      </c>
      <c r="H35" s="2">
        <f t="shared" ref="H35:H50" si="10">G35-F35</f>
        <v>410622000</v>
      </c>
      <c r="I35" s="2"/>
      <c r="J35" s="2">
        <f t="shared" ref="J35:J50" si="11">G35-I35</f>
        <v>547472300</v>
      </c>
      <c r="K35" s="1"/>
      <c r="L35" s="2">
        <f t="shared" ref="L35:L50" si="12">I35+E35-K35</f>
        <v>0</v>
      </c>
      <c r="M35" s="2">
        <f t="shared" ref="M35:M50" si="13">B35+C35-D35+E35+I35-K35</f>
        <v>0</v>
      </c>
    </row>
    <row r="36" spans="1:13" s="13" customFormat="1" ht="126" x14ac:dyDescent="0.25">
      <c r="A36" s="19" t="s">
        <v>19</v>
      </c>
      <c r="B36" s="5"/>
      <c r="C36" s="5"/>
      <c r="D36" s="5"/>
      <c r="E36" s="5"/>
      <c r="F36" s="5">
        <v>13500000</v>
      </c>
      <c r="G36" s="5">
        <v>13500000</v>
      </c>
      <c r="H36" s="2">
        <f t="shared" si="10"/>
        <v>0</v>
      </c>
      <c r="I36" s="2">
        <v>7632000</v>
      </c>
      <c r="J36" s="2">
        <f t="shared" si="11"/>
        <v>5868000</v>
      </c>
      <c r="K36" s="2">
        <v>7632000</v>
      </c>
      <c r="L36" s="2">
        <f t="shared" si="12"/>
        <v>0</v>
      </c>
      <c r="M36" s="2">
        <f t="shared" si="13"/>
        <v>0</v>
      </c>
    </row>
    <row r="37" spans="1:13" s="13" customFormat="1" ht="31.5" x14ac:dyDescent="0.25">
      <c r="A37" s="19" t="s">
        <v>40</v>
      </c>
      <c r="B37" s="5"/>
      <c r="C37" s="5"/>
      <c r="D37" s="5"/>
      <c r="E37" s="5"/>
      <c r="F37" s="5">
        <v>33586600</v>
      </c>
      <c r="G37" s="5">
        <v>33586600</v>
      </c>
      <c r="H37" s="2">
        <f t="shared" si="10"/>
        <v>0</v>
      </c>
      <c r="I37" s="2">
        <v>0</v>
      </c>
      <c r="J37" s="2">
        <f t="shared" si="11"/>
        <v>33586600</v>
      </c>
      <c r="K37" s="1"/>
      <c r="L37" s="2">
        <f t="shared" si="12"/>
        <v>0</v>
      </c>
      <c r="M37" s="2">
        <f t="shared" si="13"/>
        <v>0</v>
      </c>
    </row>
    <row r="38" spans="1:13" ht="94.5" x14ac:dyDescent="0.25">
      <c r="A38" s="19" t="s">
        <v>48</v>
      </c>
      <c r="B38" s="5"/>
      <c r="C38" s="5"/>
      <c r="D38" s="5"/>
      <c r="E38" s="5"/>
      <c r="F38" s="5">
        <v>11400500</v>
      </c>
      <c r="G38" s="5">
        <v>11400500</v>
      </c>
      <c r="H38" s="2">
        <f t="shared" si="10"/>
        <v>0</v>
      </c>
      <c r="I38" s="2">
        <v>9557763.4700000007</v>
      </c>
      <c r="J38" s="2">
        <f t="shared" si="11"/>
        <v>1842736.5299999993</v>
      </c>
      <c r="K38" s="2">
        <v>9557763.4700000007</v>
      </c>
      <c r="L38" s="2">
        <f t="shared" si="12"/>
        <v>0</v>
      </c>
      <c r="M38" s="2">
        <f t="shared" si="13"/>
        <v>0</v>
      </c>
    </row>
    <row r="39" spans="1:13" ht="31.5" x14ac:dyDescent="0.25">
      <c r="A39" s="19" t="s">
        <v>21</v>
      </c>
      <c r="B39" s="5"/>
      <c r="C39" s="5"/>
      <c r="D39" s="5"/>
      <c r="E39" s="5"/>
      <c r="F39" s="5">
        <v>2392200</v>
      </c>
      <c r="G39" s="1">
        <v>415600</v>
      </c>
      <c r="H39" s="2">
        <f t="shared" si="10"/>
        <v>-1976600</v>
      </c>
      <c r="I39" s="2">
        <v>388611</v>
      </c>
      <c r="J39" s="2">
        <f t="shared" si="11"/>
        <v>26989</v>
      </c>
      <c r="K39" s="2">
        <v>388611</v>
      </c>
      <c r="L39" s="2">
        <f t="shared" si="12"/>
        <v>0</v>
      </c>
      <c r="M39" s="2">
        <f t="shared" si="13"/>
        <v>0</v>
      </c>
    </row>
    <row r="40" spans="1:13" ht="31.5" x14ac:dyDescent="0.25">
      <c r="A40" s="19" t="s">
        <v>49</v>
      </c>
      <c r="B40" s="5"/>
      <c r="C40" s="5"/>
      <c r="D40" s="5"/>
      <c r="E40" s="5"/>
      <c r="F40" s="5">
        <v>201600</v>
      </c>
      <c r="G40" s="5">
        <f>41500+218110.8</f>
        <v>259610.8</v>
      </c>
      <c r="H40" s="2">
        <f t="shared" si="10"/>
        <v>58010.799999999988</v>
      </c>
      <c r="I40" s="2">
        <f>41500+218110.8</f>
        <v>259610.8</v>
      </c>
      <c r="J40" s="2">
        <f t="shared" si="11"/>
        <v>0</v>
      </c>
      <c r="K40" s="1">
        <f>218110.8+41500</f>
        <v>259610.8</v>
      </c>
      <c r="L40" s="2">
        <f t="shared" si="12"/>
        <v>0</v>
      </c>
      <c r="M40" s="2">
        <f t="shared" si="13"/>
        <v>0</v>
      </c>
    </row>
    <row r="41" spans="1:13" ht="31.5" x14ac:dyDescent="0.25">
      <c r="A41" s="19" t="s">
        <v>43</v>
      </c>
      <c r="B41" s="5"/>
      <c r="C41" s="5"/>
      <c r="D41" s="5"/>
      <c r="E41" s="5"/>
      <c r="F41" s="5">
        <v>4661600</v>
      </c>
      <c r="G41" s="1">
        <v>7661600</v>
      </c>
      <c r="H41" s="2">
        <f t="shared" si="10"/>
        <v>3000000</v>
      </c>
      <c r="I41" s="2">
        <v>3391864</v>
      </c>
      <c r="J41" s="2">
        <f t="shared" si="11"/>
        <v>4269736</v>
      </c>
      <c r="K41" s="1">
        <f>3096800+295064</f>
        <v>3391864</v>
      </c>
      <c r="L41" s="2">
        <f t="shared" si="12"/>
        <v>0</v>
      </c>
      <c r="M41" s="2">
        <f t="shared" si="13"/>
        <v>0</v>
      </c>
    </row>
    <row r="42" spans="1:13" ht="47.25" x14ac:dyDescent="0.25">
      <c r="A42" s="19" t="s">
        <v>22</v>
      </c>
      <c r="B42" s="5">
        <v>564317935.13</v>
      </c>
      <c r="C42" s="5">
        <v>934618.01</v>
      </c>
      <c r="D42" s="5">
        <v>565252553.13999999</v>
      </c>
      <c r="E42" s="5">
        <v>108742470.87</v>
      </c>
      <c r="F42" s="5"/>
      <c r="G42" s="1"/>
      <c r="H42" s="2">
        <f t="shared" si="10"/>
        <v>0</v>
      </c>
      <c r="I42" s="2"/>
      <c r="J42" s="2">
        <f t="shared" si="11"/>
        <v>0</v>
      </c>
      <c r="K42" s="1">
        <v>108742470.87</v>
      </c>
      <c r="L42" s="2">
        <f>I42+E42-K42</f>
        <v>0</v>
      </c>
      <c r="M42" s="2">
        <f>B42+C42-D42+E42+I42-K42</f>
        <v>0</v>
      </c>
    </row>
    <row r="43" spans="1:13" ht="110.25" x14ac:dyDescent="0.25">
      <c r="A43" s="19" t="s">
        <v>38</v>
      </c>
      <c r="B43" s="5"/>
      <c r="C43" s="5"/>
      <c r="D43" s="5"/>
      <c r="E43" s="5"/>
      <c r="F43" s="5">
        <v>2860100</v>
      </c>
      <c r="G43" s="5">
        <v>2860100</v>
      </c>
      <c r="H43" s="2">
        <f t="shared" si="10"/>
        <v>0</v>
      </c>
      <c r="I43" s="2">
        <v>2096500</v>
      </c>
      <c r="J43" s="2">
        <f t="shared" si="11"/>
        <v>763600</v>
      </c>
      <c r="K43" s="2">
        <v>2096500</v>
      </c>
      <c r="L43" s="2">
        <f t="shared" si="12"/>
        <v>0</v>
      </c>
      <c r="M43" s="2">
        <f t="shared" si="13"/>
        <v>0</v>
      </c>
    </row>
    <row r="44" spans="1:13" ht="78.75" x14ac:dyDescent="0.25">
      <c r="A44" s="19" t="s">
        <v>50</v>
      </c>
      <c r="B44" s="5"/>
      <c r="C44" s="5"/>
      <c r="D44" s="5"/>
      <c r="E44" s="5"/>
      <c r="F44" s="5">
        <v>857000</v>
      </c>
      <c r="G44" s="5">
        <f>257094.5+599970.82</f>
        <v>857065.32</v>
      </c>
      <c r="H44" s="2">
        <f t="shared" si="10"/>
        <v>65.319999999948777</v>
      </c>
      <c r="I44" s="5">
        <f>257094.5+599905.5</f>
        <v>857000</v>
      </c>
      <c r="J44" s="2">
        <f t="shared" si="11"/>
        <v>65.319999999948777</v>
      </c>
      <c r="K44" s="1">
        <f>257094.5+599905.5</f>
        <v>857000</v>
      </c>
      <c r="L44" s="2">
        <f t="shared" si="12"/>
        <v>0</v>
      </c>
      <c r="M44" s="2">
        <f t="shared" si="13"/>
        <v>0</v>
      </c>
    </row>
    <row r="45" spans="1:13" ht="31.5" x14ac:dyDescent="0.25">
      <c r="A45" s="19" t="s">
        <v>41</v>
      </c>
      <c r="B45" s="19"/>
      <c r="C45" s="19"/>
      <c r="D45" s="19"/>
      <c r="E45" s="19"/>
      <c r="F45" s="5">
        <v>1935700</v>
      </c>
      <c r="G45" s="5">
        <f>73126.09+1403463.18</f>
        <v>1476589.27</v>
      </c>
      <c r="H45" s="2">
        <f t="shared" si="10"/>
        <v>-459110.73</v>
      </c>
      <c r="I45" s="2">
        <f>73126.09+1403463.18</f>
        <v>1476589.27</v>
      </c>
      <c r="J45" s="2">
        <f t="shared" si="11"/>
        <v>0</v>
      </c>
      <c r="K45" s="1">
        <f>73126.09+1403463.18</f>
        <v>1476589.27</v>
      </c>
      <c r="L45" s="2">
        <f t="shared" si="12"/>
        <v>0</v>
      </c>
      <c r="M45" s="2">
        <f t="shared" si="13"/>
        <v>0</v>
      </c>
    </row>
    <row r="46" spans="1:13" ht="31.5" x14ac:dyDescent="0.25">
      <c r="A46" s="19" t="s">
        <v>23</v>
      </c>
      <c r="B46" s="5"/>
      <c r="C46" s="5">
        <v>168.81</v>
      </c>
      <c r="D46" s="5">
        <v>168.81</v>
      </c>
      <c r="E46" s="5"/>
      <c r="F46" s="5">
        <v>96400</v>
      </c>
      <c r="G46" s="5">
        <v>96400</v>
      </c>
      <c r="H46" s="2">
        <f t="shared" si="10"/>
        <v>0</v>
      </c>
      <c r="I46" s="2">
        <v>51520</v>
      </c>
      <c r="J46" s="2">
        <f t="shared" si="11"/>
        <v>44880</v>
      </c>
      <c r="K46" s="2">
        <v>51520</v>
      </c>
      <c r="L46" s="2">
        <f t="shared" si="12"/>
        <v>0</v>
      </c>
      <c r="M46" s="2">
        <f t="shared" si="13"/>
        <v>0</v>
      </c>
    </row>
    <row r="47" spans="1:13" ht="31.5" x14ac:dyDescent="0.25">
      <c r="A47" s="19" t="s">
        <v>24</v>
      </c>
      <c r="B47" s="5"/>
      <c r="C47" s="5"/>
      <c r="D47" s="5"/>
      <c r="E47" s="5"/>
      <c r="F47" s="5">
        <v>38870700</v>
      </c>
      <c r="G47" s="2">
        <v>42290800</v>
      </c>
      <c r="H47" s="2">
        <f t="shared" si="10"/>
        <v>3420100</v>
      </c>
      <c r="I47" s="2">
        <v>0</v>
      </c>
      <c r="J47" s="2">
        <f t="shared" si="11"/>
        <v>42290800</v>
      </c>
      <c r="K47" s="1"/>
      <c r="L47" s="2">
        <f t="shared" si="12"/>
        <v>0</v>
      </c>
      <c r="M47" s="2">
        <f t="shared" si="13"/>
        <v>0</v>
      </c>
    </row>
    <row r="48" spans="1:13" ht="33.75" customHeight="1" x14ac:dyDescent="0.25">
      <c r="A48" s="19" t="s">
        <v>20</v>
      </c>
      <c r="B48" s="5">
        <v>256849.1</v>
      </c>
      <c r="C48" s="5">
        <v>501204</v>
      </c>
      <c r="D48" s="5">
        <v>758053.1</v>
      </c>
      <c r="E48" s="5"/>
      <c r="F48" s="5"/>
      <c r="G48" s="2"/>
      <c r="H48" s="2"/>
      <c r="I48" s="2"/>
      <c r="J48" s="2">
        <f t="shared" si="11"/>
        <v>0</v>
      </c>
      <c r="K48" s="1"/>
      <c r="L48" s="2"/>
      <c r="M48" s="2"/>
    </row>
    <row r="49" spans="1:13" ht="31.5" x14ac:dyDescent="0.25">
      <c r="A49" s="19" t="s">
        <v>71</v>
      </c>
      <c r="B49" s="5"/>
      <c r="C49" s="5"/>
      <c r="D49" s="5"/>
      <c r="E49" s="5"/>
      <c r="F49" s="5"/>
      <c r="G49" s="2">
        <v>9195403.1999999993</v>
      </c>
      <c r="H49" s="2"/>
      <c r="I49" s="2">
        <v>0</v>
      </c>
      <c r="J49" s="2">
        <f t="shared" si="11"/>
        <v>9195403.1999999993</v>
      </c>
      <c r="K49" s="1"/>
      <c r="L49" s="2"/>
      <c r="M49" s="2"/>
    </row>
    <row r="50" spans="1:13" ht="31.5" x14ac:dyDescent="0.25">
      <c r="A50" s="19" t="s">
        <v>42</v>
      </c>
      <c r="B50" s="5"/>
      <c r="C50" s="5"/>
      <c r="D50" s="5"/>
      <c r="E50" s="5"/>
      <c r="F50" s="5">
        <v>31257100</v>
      </c>
      <c r="G50" s="2">
        <f>2640567.22+26399484.91</f>
        <v>29040052.129999999</v>
      </c>
      <c r="H50" s="2">
        <f t="shared" si="10"/>
        <v>-2217047.870000001</v>
      </c>
      <c r="I50" s="2"/>
      <c r="J50" s="2">
        <f t="shared" si="11"/>
        <v>29040052.129999999</v>
      </c>
      <c r="K50" s="1"/>
      <c r="L50" s="2">
        <f t="shared" si="12"/>
        <v>0</v>
      </c>
      <c r="M50" s="2">
        <f t="shared" si="13"/>
        <v>0</v>
      </c>
    </row>
    <row r="51" spans="1:13" s="15" customFormat="1" x14ac:dyDescent="0.25">
      <c r="A51" s="20" t="s">
        <v>26</v>
      </c>
      <c r="B51" s="4">
        <f t="shared" ref="B51:M51" si="14">SUM(B34:B50)</f>
        <v>564574784.23000002</v>
      </c>
      <c r="C51" s="4">
        <f>SUM(C34:C50)</f>
        <v>1435990.82</v>
      </c>
      <c r="D51" s="4">
        <f t="shared" si="14"/>
        <v>566010775.04999995</v>
      </c>
      <c r="E51" s="4">
        <f t="shared" si="14"/>
        <v>108742470.87</v>
      </c>
      <c r="F51" s="4">
        <f t="shared" si="14"/>
        <v>365000400</v>
      </c>
      <c r="G51" s="4">
        <f t="shared" si="14"/>
        <v>812263920.72000003</v>
      </c>
      <c r="H51" s="4">
        <f t="shared" si="14"/>
        <v>438068117.51999998</v>
      </c>
      <c r="I51" s="4">
        <f t="shared" si="14"/>
        <v>25711458.539999999</v>
      </c>
      <c r="J51" s="4">
        <f>SUM(J34:J50)</f>
        <v>786552462.18000007</v>
      </c>
      <c r="K51" s="4">
        <f t="shared" si="14"/>
        <v>134453929.41</v>
      </c>
      <c r="L51" s="4">
        <f t="shared" si="14"/>
        <v>0</v>
      </c>
      <c r="M51" s="4">
        <f t="shared" si="14"/>
        <v>0</v>
      </c>
    </row>
    <row r="52" spans="1:13" s="13" customFormat="1" ht="15.75" customHeight="1" x14ac:dyDescent="0.25">
      <c r="A52" s="37" t="s">
        <v>27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</row>
    <row r="53" spans="1:13" ht="31.5" x14ac:dyDescent="0.25">
      <c r="A53" s="21" t="s">
        <v>28</v>
      </c>
      <c r="B53" s="5"/>
      <c r="C53" s="5"/>
      <c r="D53" s="5"/>
      <c r="E53" s="5"/>
      <c r="F53" s="5">
        <v>4362800</v>
      </c>
      <c r="G53" s="2">
        <v>3500959</v>
      </c>
      <c r="H53" s="2">
        <f t="shared" ref="H53:H57" si="15">G53-F53</f>
        <v>-861841</v>
      </c>
      <c r="I53" s="2">
        <v>2852240.99</v>
      </c>
      <c r="J53" s="2">
        <f t="shared" ref="J53:J57" si="16">G53-I53</f>
        <v>648718.00999999978</v>
      </c>
      <c r="K53" s="2">
        <v>2852240.99</v>
      </c>
      <c r="L53" s="2">
        <f t="shared" ref="L53" si="17">I53+E53-K53</f>
        <v>0</v>
      </c>
      <c r="M53" s="2">
        <f t="shared" ref="M53" si="18">B53+C53-D53+E53+I53-K53</f>
        <v>0</v>
      </c>
    </row>
    <row r="54" spans="1:13" ht="63" x14ac:dyDescent="0.25">
      <c r="A54" s="21" t="s">
        <v>63</v>
      </c>
      <c r="B54" s="5"/>
      <c r="C54" s="5"/>
      <c r="D54" s="5"/>
      <c r="E54" s="5"/>
      <c r="F54" s="5"/>
      <c r="G54" s="2"/>
      <c r="H54" s="2">
        <f t="shared" si="15"/>
        <v>0</v>
      </c>
      <c r="I54" s="2"/>
      <c r="J54" s="2">
        <f t="shared" si="16"/>
        <v>0</v>
      </c>
      <c r="K54" s="1"/>
      <c r="L54" s="2">
        <f t="shared" ref="L54:L57" si="19">I54+E54-K54</f>
        <v>0</v>
      </c>
      <c r="M54" s="2">
        <f t="shared" ref="M54:M57" si="20">B54+C54-D54+E54+I54-K54</f>
        <v>0</v>
      </c>
    </row>
    <row r="55" spans="1:13" ht="78.75" x14ac:dyDescent="0.25">
      <c r="A55" s="21" t="s">
        <v>72</v>
      </c>
      <c r="B55" s="5"/>
      <c r="C55" s="5"/>
      <c r="D55" s="5"/>
      <c r="E55" s="5"/>
      <c r="F55" s="5"/>
      <c r="G55" s="2">
        <f>571000+1109000+989000</f>
        <v>2669000</v>
      </c>
      <c r="H55" s="2">
        <f t="shared" si="15"/>
        <v>2669000</v>
      </c>
      <c r="I55" s="2"/>
      <c r="J55" s="2">
        <f t="shared" si="16"/>
        <v>2669000</v>
      </c>
      <c r="K55" s="1"/>
      <c r="L55" s="2">
        <f t="shared" ref="L55" si="21">I55+E55-K55</f>
        <v>0</v>
      </c>
      <c r="M55" s="2">
        <f t="shared" ref="M55" si="22">B55+C55-D55+E55+I55-K55</f>
        <v>0</v>
      </c>
    </row>
    <row r="56" spans="1:13" ht="64.5" customHeight="1" x14ac:dyDescent="0.25">
      <c r="A56" s="35" t="s">
        <v>66</v>
      </c>
      <c r="B56" s="5">
        <v>1634581.82</v>
      </c>
      <c r="C56" s="5"/>
      <c r="D56" s="5">
        <v>1634581.82</v>
      </c>
      <c r="E56" s="5"/>
      <c r="F56" s="5"/>
      <c r="G56" s="2"/>
      <c r="H56" s="2"/>
      <c r="I56" s="2"/>
      <c r="J56" s="2">
        <f t="shared" si="16"/>
        <v>0</v>
      </c>
      <c r="K56" s="1"/>
      <c r="L56" s="2">
        <f t="shared" ref="L56" si="23">I56+E56-K56</f>
        <v>0</v>
      </c>
      <c r="M56" s="2">
        <f t="shared" ref="M56" si="24">B56+C56-D56+E56+I56-K56</f>
        <v>0</v>
      </c>
    </row>
    <row r="57" spans="1:13" ht="47.25" x14ac:dyDescent="0.25">
      <c r="A57" s="21" t="s">
        <v>64</v>
      </c>
      <c r="B57" s="5"/>
      <c r="C57" s="5"/>
      <c r="D57" s="5"/>
      <c r="E57" s="5"/>
      <c r="F57" s="5"/>
      <c r="G57" s="2">
        <v>7541230</v>
      </c>
      <c r="H57" s="2">
        <f t="shared" si="15"/>
        <v>7541230</v>
      </c>
      <c r="I57" s="2">
        <v>7541230</v>
      </c>
      <c r="J57" s="2">
        <f t="shared" si="16"/>
        <v>0</v>
      </c>
      <c r="K57" s="1">
        <v>5449974.0999999996</v>
      </c>
      <c r="L57" s="2">
        <f t="shared" si="19"/>
        <v>2091255.9000000004</v>
      </c>
      <c r="M57" s="2">
        <f t="shared" si="20"/>
        <v>2091255.9000000004</v>
      </c>
    </row>
    <row r="58" spans="1:13" s="11" customFormat="1" x14ac:dyDescent="0.25">
      <c r="A58" s="20" t="s">
        <v>29</v>
      </c>
      <c r="B58" s="32">
        <f>B53+B54+B57+B56</f>
        <v>1634581.82</v>
      </c>
      <c r="C58" s="32">
        <f>C53+C54+C57</f>
        <v>0</v>
      </c>
      <c r="D58" s="32">
        <f>D53+D54+D57+D56</f>
        <v>1634581.82</v>
      </c>
      <c r="E58" s="32">
        <f>E53+E54+E57</f>
        <v>0</v>
      </c>
      <c r="F58" s="32">
        <f>F53+F54+F57</f>
        <v>4362800</v>
      </c>
      <c r="G58" s="32">
        <f>G53+G54+G57+G55</f>
        <v>13711189</v>
      </c>
      <c r="H58" s="32">
        <f t="shared" ref="H58:M58" si="25">H53+H54+H57</f>
        <v>6679389</v>
      </c>
      <c r="I58" s="32">
        <f t="shared" si="25"/>
        <v>10393470.99</v>
      </c>
      <c r="J58" s="32">
        <f>SUM(J53:J57)</f>
        <v>3317718.01</v>
      </c>
      <c r="K58" s="32">
        <f t="shared" si="25"/>
        <v>8302215.0899999999</v>
      </c>
      <c r="L58" s="32">
        <f t="shared" si="25"/>
        <v>2091255.9000000004</v>
      </c>
      <c r="M58" s="32">
        <f t="shared" si="25"/>
        <v>2091255.9000000004</v>
      </c>
    </row>
    <row r="59" spans="1:13" x14ac:dyDescent="0.25">
      <c r="A59" s="37" t="s">
        <v>3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3" ht="21.75" customHeight="1" x14ac:dyDescent="0.25">
      <c r="A60" s="19" t="s">
        <v>30</v>
      </c>
      <c r="B60" s="28"/>
      <c r="C60" s="28"/>
      <c r="D60" s="28"/>
      <c r="E60" s="28"/>
      <c r="F60" s="5">
        <f>818751900+231359800</f>
        <v>1050111700</v>
      </c>
      <c r="G60" s="5">
        <f>818751900+231359800</f>
        <v>1050111700</v>
      </c>
      <c r="H60" s="2">
        <f t="shared" ref="H60" si="26">G60-F60</f>
        <v>0</v>
      </c>
      <c r="I60" s="2">
        <f>655001700+185088000</f>
        <v>840089700</v>
      </c>
      <c r="J60" s="2">
        <f t="shared" ref="J60" si="27">G60-I60</f>
        <v>210022000</v>
      </c>
      <c r="K60" s="2">
        <f>655001700+185088000</f>
        <v>840089700</v>
      </c>
      <c r="L60" s="2">
        <f t="shared" ref="L60" si="28">I60+E60-K60</f>
        <v>0</v>
      </c>
      <c r="M60" s="2">
        <f t="shared" ref="M60" si="29">B60+C60-D60+E60+I60-K60</f>
        <v>0</v>
      </c>
    </row>
    <row r="61" spans="1:13" ht="31.5" x14ac:dyDescent="0.25">
      <c r="A61" s="19" t="s">
        <v>31</v>
      </c>
      <c r="B61" s="28"/>
      <c r="C61" s="28"/>
      <c r="D61" s="28"/>
      <c r="E61" s="28"/>
      <c r="F61" s="5"/>
      <c r="G61" s="5">
        <v>102705300</v>
      </c>
      <c r="H61" s="2">
        <f t="shared" ref="H61:H63" si="30">G61-F61</f>
        <v>102705300</v>
      </c>
      <c r="I61" s="2">
        <v>89400267.859999999</v>
      </c>
      <c r="J61" s="2">
        <f t="shared" ref="J61:J63" si="31">G61-I61</f>
        <v>13305032.140000001</v>
      </c>
      <c r="K61" s="2">
        <v>89400267.859999999</v>
      </c>
      <c r="L61" s="2">
        <f t="shared" ref="L61" si="32">I61+E61-K61</f>
        <v>0</v>
      </c>
      <c r="M61" s="2">
        <f t="shared" ref="M61" si="33">B61+C61-D61+E61+I61-K61</f>
        <v>0</v>
      </c>
    </row>
    <row r="62" spans="1:13" ht="29.25" customHeight="1" x14ac:dyDescent="0.25">
      <c r="A62" s="19" t="s">
        <v>73</v>
      </c>
      <c r="B62" s="28"/>
      <c r="C62" s="28"/>
      <c r="D62" s="28"/>
      <c r="E62" s="28"/>
      <c r="F62" s="5"/>
      <c r="G62" s="5">
        <v>5233000</v>
      </c>
      <c r="H62" s="2">
        <f t="shared" si="30"/>
        <v>5233000</v>
      </c>
      <c r="I62" s="2">
        <v>5233000</v>
      </c>
      <c r="J62" s="2">
        <f t="shared" si="31"/>
        <v>0</v>
      </c>
      <c r="K62" s="2">
        <v>5233000</v>
      </c>
      <c r="L62" s="2">
        <f t="shared" ref="L62:L63" si="34">I62+E62-K62</f>
        <v>0</v>
      </c>
      <c r="M62" s="2">
        <f t="shared" ref="M62" si="35">B62+C62-D62+E62+I62-K62</f>
        <v>0</v>
      </c>
    </row>
    <row r="63" spans="1:13" ht="31.5" x14ac:dyDescent="0.25">
      <c r="A63" s="19" t="s">
        <v>69</v>
      </c>
      <c r="B63" s="28"/>
      <c r="C63" s="28"/>
      <c r="D63" s="28"/>
      <c r="E63" s="28"/>
      <c r="F63" s="5"/>
      <c r="G63" s="5">
        <v>2774200</v>
      </c>
      <c r="H63" s="2">
        <f t="shared" si="30"/>
        <v>2774200</v>
      </c>
      <c r="I63" s="2">
        <v>2774200</v>
      </c>
      <c r="J63" s="2">
        <f t="shared" si="31"/>
        <v>0</v>
      </c>
      <c r="K63" s="2">
        <v>2774200</v>
      </c>
      <c r="L63" s="2">
        <f t="shared" si="34"/>
        <v>0</v>
      </c>
      <c r="M63" s="2">
        <f>B63+C63-D63+E63+I63-K63</f>
        <v>0</v>
      </c>
    </row>
    <row r="64" spans="1:13" s="16" customFormat="1" x14ac:dyDescent="0.25">
      <c r="A64" s="33" t="s">
        <v>32</v>
      </c>
      <c r="B64" s="3">
        <f>B60+B61</f>
        <v>0</v>
      </c>
      <c r="C64" s="3">
        <f t="shared" ref="C64:J64" si="36">C60+C61</f>
        <v>0</v>
      </c>
      <c r="D64" s="3">
        <f t="shared" si="36"/>
        <v>0</v>
      </c>
      <c r="E64" s="3">
        <f t="shared" si="36"/>
        <v>0</v>
      </c>
      <c r="F64" s="3">
        <f>SUM(F60:F63)</f>
        <v>1050111700</v>
      </c>
      <c r="G64" s="3">
        <f>SUM(G60:G63)</f>
        <v>1160824200</v>
      </c>
      <c r="H64" s="3">
        <f t="shared" si="36"/>
        <v>102705300</v>
      </c>
      <c r="I64" s="3">
        <f>SUM(I60:I63)</f>
        <v>937497167.86000001</v>
      </c>
      <c r="J64" s="3">
        <f t="shared" si="36"/>
        <v>223327032.13999999</v>
      </c>
      <c r="K64" s="3">
        <f>SUM(K60:K63)</f>
        <v>937497167.86000001</v>
      </c>
      <c r="L64" s="3">
        <f t="shared" ref="L64:M64" si="37">SUM(L60:L63)</f>
        <v>0</v>
      </c>
      <c r="M64" s="3">
        <f t="shared" si="37"/>
        <v>0</v>
      </c>
    </row>
    <row r="65" spans="1:13" s="11" customFormat="1" x14ac:dyDescent="0.25">
      <c r="A65" s="20" t="s">
        <v>33</v>
      </c>
      <c r="B65" s="3">
        <f t="shared" ref="B65:M65" si="38">B64+B58+B51+B32</f>
        <v>678235157.49000013</v>
      </c>
      <c r="C65" s="3">
        <f>C64+C58+C51+C32</f>
        <v>2640538.04</v>
      </c>
      <c r="D65" s="3">
        <f>D64+D58+D51+D32</f>
        <v>680875695.52999997</v>
      </c>
      <c r="E65" s="3">
        <f t="shared" si="38"/>
        <v>108742470.87</v>
      </c>
      <c r="F65" s="3">
        <f t="shared" si="38"/>
        <v>4516543400</v>
      </c>
      <c r="G65" s="3">
        <f t="shared" si="38"/>
        <v>5160344637.5699997</v>
      </c>
      <c r="H65" s="3">
        <f t="shared" si="38"/>
        <v>623929634.37</v>
      </c>
      <c r="I65" s="3">
        <f t="shared" si="38"/>
        <v>3198795339.5799999</v>
      </c>
      <c r="J65" s="3">
        <f t="shared" si="38"/>
        <v>1961549297.99</v>
      </c>
      <c r="K65" s="3">
        <f t="shared" si="38"/>
        <v>3123929183.77</v>
      </c>
      <c r="L65" s="3">
        <f t="shared" si="38"/>
        <v>183608626.67999992</v>
      </c>
      <c r="M65" s="3">
        <f t="shared" si="38"/>
        <v>183608626.67999992</v>
      </c>
    </row>
    <row r="66" spans="1:13" x14ac:dyDescent="0.25">
      <c r="A66" s="21"/>
      <c r="B66" s="36"/>
      <c r="C66" s="36"/>
      <c r="D66" s="36"/>
      <c r="E66" s="36"/>
      <c r="F66" s="5"/>
      <c r="G66" s="36"/>
      <c r="H66" s="36"/>
      <c r="I66" s="36"/>
      <c r="J66" s="36"/>
      <c r="K66" s="36"/>
      <c r="L66" s="36"/>
      <c r="M66" s="36"/>
    </row>
    <row r="67" spans="1:13" ht="19.5" x14ac:dyDescent="0.25">
      <c r="A67" s="34"/>
    </row>
  </sheetData>
  <autoFilter ref="A5:M67"/>
  <mergeCells count="5">
    <mergeCell ref="A7:M7"/>
    <mergeCell ref="A52:M52"/>
    <mergeCell ref="A59:M59"/>
    <mergeCell ref="A33:M33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2019-11-21T05:53:25Z</cp:lastPrinted>
  <dcterms:created xsi:type="dcterms:W3CDTF">2013-11-25T11:49:42Z</dcterms:created>
  <dcterms:modified xsi:type="dcterms:W3CDTF">2019-11-21T05:54:08Z</dcterms:modified>
</cp:coreProperties>
</file>