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Щегульная\Уточнения 2019\12 декабрь\на Думу -09.12.2019\"/>
    </mc:Choice>
  </mc:AlternateContent>
  <bookViews>
    <workbookView xWindow="0" yWindow="0" windowWidth="28800" windowHeight="12435"/>
  </bookViews>
  <sheets>
    <sheet name="Приложение №1 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№1 '!#REF!,'Приложение №1 '!$39:$39,'Приложение №1 '!$43:$43,'Приложение №1 '!$46:$48,'Приложение №1 '!#REF!,'Приложение №1 '!#REF!,'Приложение №1 '!#REF!,'Приложение №1 '!$63:$63,'Приложение №1 '!#REF!,'Приложение №1 '!#REF!,'Приложение №1 '!#REF!</definedName>
    <definedName name="Z_AF23204C_253F_4CB4_B2B0_513D6962C84F_.wvu.Cols" localSheetId="0" hidden="1">'Приложение №1 '!#REF!</definedName>
    <definedName name="Z_AF23204C_253F_4CB4_B2B0_513D6962C84F_.wvu.PrintArea" localSheetId="0" hidden="1">'Приложение №1 '!$A$4:$B$86</definedName>
    <definedName name="Z_AF23204C_253F_4CB4_B2B0_513D6962C84F_.wvu.PrintTitles" localSheetId="0" hidden="1">'Приложение №1 '!$8:$8</definedName>
    <definedName name="Z_AF23204C_253F_4CB4_B2B0_513D6962C84F_.wvu.Rows" localSheetId="0" hidden="1">'Приложение №1 '!#REF!,'Приложение №1 '!$39:$39,'Приложение №1 '!#REF!,'Приложение №1 '!#REF!,'Приложение №1 '!#REF!,'Приложение №1 '!#REF!,'Приложение №1 '!$63:$63,'Приложение №1 '!#REF!,'Приложение №1 '!#REF!</definedName>
    <definedName name="Z_D98D50BE_849C_46DA_8784_1BBDD0B23E96_.wvu.PrintArea" localSheetId="0" hidden="1">'Приложение №1 '!$A$4:$B$86</definedName>
    <definedName name="Z_D98D50BE_849C_46DA_8784_1BBDD0B23E96_.wvu.Rows" localSheetId="0" hidden="1">'Приложение №1 '!#REF!,'Приложение №1 '!#REF!,'Приложение №1 '!$39:$39,'Приложение №1 '!$43:$43,'Приложение №1 '!$46:$48,'Приложение №1 '!#REF!,'Приложение №1 '!#REF!,'Приложение №1 '!#REF!,'Приложение №1 '!$63:$63,'Приложение №1 '!#REF!,'Приложение №1 '!#REF!,'Приложение №1 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№1 '!$8:$8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1" i="1" l="1"/>
  <c r="C72" i="1" l="1"/>
  <c r="C68" i="1" l="1"/>
  <c r="C78" i="1" l="1"/>
  <c r="C37" i="1" l="1"/>
  <c r="C67" i="1" l="1"/>
  <c r="C75" i="1" l="1"/>
  <c r="C73" i="1" l="1"/>
  <c r="C32" i="1" l="1"/>
  <c r="C27" i="1"/>
  <c r="C25" i="1"/>
  <c r="C24" i="1"/>
  <c r="C23" i="1"/>
  <c r="C19" i="1"/>
  <c r="C13" i="1"/>
  <c r="C11" i="1"/>
  <c r="C52" i="1" l="1"/>
  <c r="C47" i="1"/>
  <c r="C51" i="1"/>
  <c r="C50" i="1"/>
  <c r="C48" i="1"/>
  <c r="C42" i="1"/>
  <c r="C36" i="1"/>
  <c r="C66" i="1" l="1"/>
  <c r="C43" i="1"/>
  <c r="C74" i="1" l="1"/>
  <c r="C59" i="1" l="1"/>
  <c r="C60" i="1" l="1"/>
  <c r="C65" i="1" l="1"/>
  <c r="C64" i="1"/>
  <c r="C63" i="1"/>
  <c r="C62" i="1"/>
  <c r="C61" i="1"/>
  <c r="C57" i="1"/>
  <c r="C56" i="1" l="1"/>
  <c r="C55" i="1"/>
  <c r="C54" i="1"/>
  <c r="C33" i="1" l="1"/>
  <c r="C53" i="1" l="1"/>
  <c r="C76" i="1" l="1"/>
  <c r="C77" i="1" l="1"/>
  <c r="C70" i="1" l="1"/>
  <c r="C69" i="1" s="1"/>
  <c r="C44" i="1"/>
  <c r="C31" i="1"/>
  <c r="C26" i="1"/>
  <c r="C18" i="1"/>
  <c r="C12" i="1"/>
  <c r="C35" i="1" l="1"/>
  <c r="C46" i="1"/>
  <c r="C10" i="1"/>
  <c r="C49" i="1"/>
  <c r="C34" i="1" l="1"/>
  <c r="C9" i="1" s="1"/>
  <c r="C79" i="1" s="1"/>
</calcChain>
</file>

<file path=xl/sharedStrings.xml><?xml version="1.0" encoding="utf-8"?>
<sst xmlns="http://schemas.openxmlformats.org/spreadsheetml/2006/main" count="148" uniqueCount="148">
  <si>
    <t xml:space="preserve">     Приложение  1</t>
  </si>
  <si>
    <t>к решению Думы города</t>
  </si>
  <si>
    <t xml:space="preserve">          </t>
  </si>
  <si>
    <t>Распределение доходов бюджета  города Нефтеюганска на 2019 год по показателям классификации доходов</t>
  </si>
  <si>
    <t>в рублях</t>
  </si>
  <si>
    <t>Код бюджетной классификации</t>
  </si>
  <si>
    <t xml:space="preserve">Наименование </t>
  </si>
  <si>
    <t xml:space="preserve">План на 2019 год </t>
  </si>
  <si>
    <t>000 1 00 00000 00 0000 000</t>
  </si>
  <si>
    <t>НАЛОГОВЫЕ И НЕНАЛОГОВЫЕ ДОХОДЫ</t>
  </si>
  <si>
    <t>НАЛОГОВЫЕ ДОХОДЫ</t>
  </si>
  <si>
    <t>000 1 01 02000 01 0000 110</t>
  </si>
  <si>
    <t xml:space="preserve">Налог на доходы физических лиц 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</si>
  <si>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</si>
  <si>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</si>
  <si>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</si>
  <si>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</si>
  <si>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 xml:space="preserve">           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</si>
  <si>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</si>
  <si>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</si>
  <si>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</si>
  <si>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</si>
  <si>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</si>
  <si>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</si>
  <si>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</si>
  <si>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000 1 05 00000 00 0000 000</t>
  </si>
  <si>
    <t>Налоги на совокупный доход</t>
  </si>
  <si>
    <t>000 1 05 01000 00 0000 110</t>
  </si>
  <si>
    <t xml:space="preserve">Налог, взимаемый в связи с применением упрощенной системы налогообложения </t>
  </si>
  <si>
    <t>000 1 05 01011 01 0000 110</t>
  </si>
  <si>
    <t>Налог, взимаемый с налогоплательщиков, выбравших в качестве объекта налогообложения доходы</t>
  </si>
  <si>
    <t>000 1 05 01021 01 0000 110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</si>
  <si>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</si>
  <si>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000 1 05 01050 01 0000 110</t>
  </si>
  <si>
    <t>Минимальный налог, зачисляемый в бюджеты субъектов Российской Федерации</t>
  </si>
  <si>
    <t>000 1 05 02000 02 0000 110</t>
  </si>
  <si>
    <t>Единый налог на вмененный доход для отдельных видов деятельности</t>
  </si>
  <si>
    <t>000 1 05 03000 01 0000 110</t>
  </si>
  <si>
    <t xml:space="preserve">Единый сельскохозяйственный налог </t>
  </si>
  <si>
    <t>000 1 05 04000 02 0000 110</t>
  </si>
  <si>
    <t>Налог, взимаемый в связи с применением патентной системы налогообложения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</si>
  <si>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</si>
  <si>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</si>
  <si>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</si>
  <si>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</si>
  <si>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</si>
  <si>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</si>
  <si>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</si>
  <si>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</si>
  <si>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</si>
  <si>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</si>
  <si>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</si>
  <si>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</si>
  <si>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000 1 08 03000 01 0000 110</t>
  </si>
  <si>
    <t xml:space="preserve">Государственная пошлина по делам, рассматриваемым в судах общей юрисдикции, мировыми судьями 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</si>
  <si>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</si>
  <si>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</si>
  <si>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</si>
  <si>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</si>
  <si>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</si>
  <si>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000 1 11 01000 00 0000 120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</si>
  <si>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</si>
  <si>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</si>
  <si>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</si>
  <si>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</si>
  <si>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</si>
  <si>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</si>
  <si>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</si>
  <si>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</si>
  <si>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</si>
  <si>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</si>
  <si>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</si>
  <si>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000 1 11 07000 00 0000 120</t>
  </si>
  <si>
    <t>Платежи от государственных и муниципальных унитарных предприятий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</si>
  <si>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</si>
  <si>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</si>
  <si>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</si>
  <si>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</si>
  <si>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</si>
  <si>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</si>
  <si>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 xml:space="preserve">000 1 13 00000 00 0000 000  </t>
  </si>
  <si>
    <t>Доходы от оказания платных услуг и компенсации затрат государства</t>
  </si>
  <si>
    <t>000 1 13 01000 00 0000 130</t>
  </si>
  <si>
    <t>Доходы от оказания платных услуг (работ)</t>
  </si>
  <si>
    <t>000 1 13 02000 00 0000 130</t>
  </si>
  <si>
    <t xml:space="preserve">Доходы от компенсации затрат государства </t>
  </si>
  <si>
    <t>000 1 14 00000 00 0000 000</t>
  </si>
  <si>
    <t>Доходы от продажи материальных и нематериальных активов</t>
  </si>
  <si>
    <t>000 1 14 01000 00 0000 410</t>
  </si>
  <si>
    <t>Доходы от продажи квартир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</si>
  <si>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</si>
  <si>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000 1 14 06000 00 0000 430</t>
  </si>
  <si>
    <t>Доходы от продажи земельных участков, находящихся в государственной и муниципальной собственности</t>
  </si>
  <si>
    <t>000 1 16 00000 00 0000 000</t>
  </si>
  <si>
    <t>Штрафы, санкции, возмещение ущерба</t>
  </si>
  <si>
    <t>000 1 16 03010 01 0000 140</t>
  </si>
  <si>
    <t>Денежные взыскания (штрафы) за нарушение законодательства о налогах и сборах, предусмотренные статьями 116, 119.1, 119.2, пунктами 1 и 2 статьи 120, статьями 125, 126, 126.1, 128, 129, 129.1, 129.4, 132, 133, 134, 135, 135.1, 135.2 Налогового кодекса Российской Федерации</t>
  </si>
  <si>
    <t>000 1 16 03030 01 0000 140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</si>
  <si>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</si>
  <si>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000 1 16 06000 01 0000 140</t>
  </si>
  <si>
    <t>Денежные взыскания (штрафы) за нарушение 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</si>
  <si>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000 1 16 08010 01 0000 140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</si>
  <si>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</si>
  <si>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000 1 16 25030 01 0000 140</t>
  </si>
  <si>
    <t>Денежные взыскания (штрафы) за нарушение законодательства Российской Федерации об охране и использовании животного мира</t>
  </si>
  <si>
    <t>000 1 16 25050 01 0000 140</t>
  </si>
  <si>
    <t>Денежные взыскания (штрафы) за нарушение законодательства в области охраны окружающей среды</t>
  </si>
  <si>
    <t>000 1 16 25060 01 0000 140</t>
  </si>
  <si>
    <t>Денежные взыскания (штрафы) за нарушение земельного законодательства</t>
  </si>
  <si>
    <t>000 1 16 28000 01 0000 140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</si>
  <si>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</si>
  <si>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 xml:space="preserve">000 1 16 30013 01 0000 140   </t>
  </si>
  <si>
    <t>Денежные взыскания (штрафы) за нарушение правил перевозки крупногабаритных и тяжеловесных грузов по автомобильным  дорогам общего пользования местного значения городских округов</t>
  </si>
  <si>
    <t xml:space="preserve">000 1 16 30030 01 0000 140   </t>
  </si>
  <si>
    <t>Прочие денежные взыскания (штрафы) за правонарушения в области дорожного движения</t>
  </si>
  <si>
    <t>000 1 16 33040 04 0000 140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</si>
  <si>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округов</t>
  </si>
  <si>
    <t>000 1 16 37030 04 0000 140</t>
  </si>
  <si>
    <t>Поступления сумм в возмещение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грузов, зачисляемые в бюджеты городских округов</t>
  </si>
  <si>
    <t>000 1 16 43000 01 0000 140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</si>
  <si>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   административных правонарушениях</t>
  </si>
  <si>
    <t>000 1 16 90040 04 0000 140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</si>
  <si>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</si>
  <si>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</si>
  <si>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</si>
  <si>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</si>
  <si>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</si>
  <si>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000 2 02 10000 00 0000 150</t>
  </si>
  <si>
    <t>Дотации бюджетам бюджетной системы Российской Федерации</t>
  </si>
  <si>
    <t>000 2 02 20000 00 0000 150</t>
  </si>
  <si>
    <t>Субсидии бюджетам бюджетной системы Российской Федерации (межбюджетные субсидии)</t>
  </si>
  <si>
    <t>000 2 02 30000 00 0000 150</t>
  </si>
  <si>
    <t>Субвенции бюджетам бюджетной системы Российской Федерации</t>
  </si>
  <si>
    <t>000 2 02 40000 00 0000 150</t>
  </si>
  <si>
    <t>Иные межбюджетные трансферты</t>
  </si>
  <si>
    <t>ИТОГО ДОХОДОВ</t>
  </si>
  <si>
    <t>от __________ № _____</t>
  </si>
  <si>
    <t>000 2 19 00000 04 0000 150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</si>
  <si>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</si>
  <si>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Доходы бюджетов городских округов от возврата организациями остатков субсидий прошлых лет</t>
  </si>
  <si>
    <t>000 2 18 04000 04 0000 150</t>
  </si>
  <si>
    <t>Прочие безвозмездные поступления от негосударственных организаций в бюджеты городских округов</t>
  </si>
  <si>
    <t>Поступления от денежных пожертвований, предоставляемых физическими лицами получателям средств бюджетов городских округов</t>
  </si>
  <si>
    <t>000 2 04 04099 04 0000 150</t>
  </si>
  <si>
    <t>000 2 07 04020 04 0000 150</t>
  </si>
  <si>
    <t>000 1 14 02000 00 0000 000</t>
  </si>
  <si>
    <t>000 1 16 08020 01 0000 140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</si>
  <si>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табачной продукции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</si>
</sst>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5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43">
    <xf numFmtId="0" fontId="0" fillId="0" borderId="0" xfId="0"/>
    <xf numFmtId="0" fontId="2" fillId="0" borderId="0" xfId="0" applyFont="1" applyFill="1"/>
    <xf numFmtId="1" fontId="2" fillId="0" borderId="0" xfId="0" applyNumberFormat="1" applyFont="1" applyFill="1" applyAlignment="1">
      <alignment wrapText="1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right"/>
    </xf>
    <xf numFmtId="1" fontId="2" fillId="0" borderId="0" xfId="0" applyNumberFormat="1" applyFont="1" applyFill="1" applyAlignment="1">
      <alignment horizontal="right" wrapText="1"/>
    </xf>
    <xf numFmtId="1" fontId="2" fillId="0" borderId="0" xfId="0" applyNumberFormat="1" applyFont="1" applyFill="1" applyBorder="1" applyAlignment="1">
      <alignment wrapText="1"/>
    </xf>
    <xf numFmtId="0" fontId="2" fillId="0" borderId="1" xfId="0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/>
    <xf numFmtId="1" fontId="4" fillId="0" borderId="1" xfId="0" applyNumberFormat="1" applyFont="1" applyFill="1" applyBorder="1" applyAlignment="1">
      <alignment horizontal="left" wrapText="1"/>
    </xf>
    <xf numFmtId="3" fontId="4" fillId="0" borderId="1" xfId="0" applyNumberFormat="1" applyFont="1" applyFill="1" applyBorder="1" applyAlignment="1">
      <alignment horizontal="right"/>
    </xf>
    <xf numFmtId="0" fontId="4" fillId="0" borderId="0" xfId="0" applyFont="1" applyFill="1" applyBorder="1"/>
    <xf numFmtId="0" fontId="4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/>
    </xf>
    <xf numFmtId="49" fontId="2" fillId="0" borderId="1" xfId="0" applyNumberFormat="1" applyFont="1" applyFill="1" applyBorder="1" applyAlignment="1">
      <alignment horizontal="left" wrapText="1"/>
    </xf>
    <xf numFmtId="3" fontId="2" fillId="0" borderId="1" xfId="0" applyNumberFormat="1" applyFont="1" applyFill="1" applyBorder="1" applyAlignment="1">
      <alignment horizontal="right"/>
    </xf>
    <xf numFmtId="0" fontId="2" fillId="0" borderId="1" xfId="1" applyFont="1" applyFill="1" applyBorder="1" applyAlignment="1">
      <alignment horizontal="left"/>
    </xf>
    <xf numFmtId="164" fontId="2" fillId="0" borderId="1" xfId="1" applyNumberFormat="1" applyFont="1" applyFill="1" applyBorder="1" applyAlignment="1">
      <alignment horizontal="left" wrapText="1"/>
    </xf>
    <xf numFmtId="0" fontId="2" fillId="2" borderId="1" xfId="1" applyFont="1" applyFill="1" applyBorder="1" applyAlignment="1">
      <alignment horizontal="left"/>
    </xf>
    <xf numFmtId="164" fontId="2" fillId="2" borderId="1" xfId="1" applyNumberFormat="1" applyFont="1" applyFill="1" applyBorder="1" applyAlignment="1">
      <alignment horizontal="left" wrapText="1"/>
    </xf>
    <xf numFmtId="1" fontId="2" fillId="0" borderId="1" xfId="0" applyNumberFormat="1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vertical="justify" wrapText="1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top"/>
    </xf>
    <xf numFmtId="0" fontId="4" fillId="0" borderId="1" xfId="0" applyFont="1" applyFill="1" applyBorder="1" applyAlignment="1">
      <alignment horizontal="left"/>
    </xf>
    <xf numFmtId="1" fontId="4" fillId="0" borderId="1" xfId="0" applyNumberFormat="1" applyFont="1" applyFill="1" applyBorder="1" applyAlignment="1">
      <alignment wrapText="1"/>
    </xf>
    <xf numFmtId="0" fontId="2" fillId="0" borderId="1" xfId="2" applyNumberFormat="1" applyFont="1" applyFill="1" applyBorder="1" applyAlignment="1">
      <alignment horizontal="justify" vertical="top" wrapText="1"/>
    </xf>
    <xf numFmtId="0" fontId="2" fillId="0" borderId="1" xfId="2" applyNumberFormat="1" applyFont="1" applyFill="1" applyBorder="1" applyAlignment="1">
      <alignment horizontal="justify" wrapText="1"/>
    </xf>
    <xf numFmtId="0" fontId="2" fillId="0" borderId="1" xfId="0" applyNumberFormat="1" applyFont="1" applyFill="1" applyBorder="1" applyAlignment="1">
      <alignment wrapText="1"/>
    </xf>
    <xf numFmtId="0" fontId="2" fillId="0" borderId="1" xfId="0" applyFont="1" applyFill="1" applyBorder="1"/>
    <xf numFmtId="0" fontId="2" fillId="0" borderId="1" xfId="0" applyFont="1" applyFill="1" applyBorder="1" applyAlignment="1">
      <alignment horizontal="left" wrapText="1"/>
    </xf>
    <xf numFmtId="1" fontId="2" fillId="0" borderId="0" xfId="0" applyNumberFormat="1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/>
    </xf>
    <xf numFmtId="4" fontId="4" fillId="0" borderId="1" xfId="0" applyNumberFormat="1" applyFont="1" applyFill="1" applyBorder="1" applyAlignment="1">
      <alignment horizontal="right"/>
    </xf>
    <xf numFmtId="0" fontId="2" fillId="0" borderId="1" xfId="2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3" fontId="2" fillId="0" borderId="1" xfId="0" applyNumberFormat="1" applyFont="1" applyFill="1" applyBorder="1" applyAlignment="1">
      <alignment horizontal="right" wrapText="1"/>
    </xf>
    <xf numFmtId="4" fontId="2" fillId="0" borderId="1" xfId="0" applyNumberFormat="1" applyFont="1" applyFill="1" applyBorder="1" applyAlignment="1">
      <alignment horizontal="right"/>
    </xf>
    <xf numFmtId="1" fontId="3" fillId="0" borderId="0" xfId="0" applyNumberFormat="1" applyFont="1" applyFill="1" applyBorder="1" applyAlignment="1">
      <alignment horizontal="center" wrapText="1"/>
    </xf>
  </cellXfs>
  <cellStyles count="3">
    <cellStyle name="Обычный" xfId="0" builtinId="0"/>
    <cellStyle name="Обычный 2" xfId="1"/>
    <cellStyle name="Обычный_Уточненные Приложения 1,6,7,8,9,13июль 2008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5"/>
  <sheetViews>
    <sheetView tabSelected="1" topLeftCell="A66" zoomScale="75" zoomScaleNormal="75" zoomScaleSheetLayoutView="75" workbookViewId="0">
      <selection activeCell="M72" sqref="M72"/>
    </sheetView>
  </sheetViews>
  <sheetFormatPr defaultColWidth="9.140625" defaultRowHeight="18.75" x14ac:dyDescent="0.3"/>
  <cols>
    <col min="1" max="1" width="33.28515625" style="1" customWidth="1"/>
    <col min="2" max="2" width="117.85546875" style="2" customWidth="1"/>
    <col min="3" max="3" width="22" style="4" customWidth="1"/>
    <col min="4" max="16384" width="9.140625" style="3"/>
  </cols>
  <sheetData>
    <row r="1" spans="1:4" x14ac:dyDescent="0.3">
      <c r="C1" s="3" t="s">
        <v>0</v>
      </c>
    </row>
    <row r="2" spans="1:4" x14ac:dyDescent="0.3">
      <c r="C2" s="4" t="s">
        <v>1</v>
      </c>
    </row>
    <row r="3" spans="1:4" x14ac:dyDescent="0.3">
      <c r="A3" s="1" t="s">
        <v>2</v>
      </c>
      <c r="B3" s="5"/>
      <c r="C3" s="4" t="s">
        <v>136</v>
      </c>
    </row>
    <row r="4" spans="1:4" ht="19.5" customHeight="1" x14ac:dyDescent="0.3">
      <c r="A4" s="3"/>
      <c r="B4" s="6"/>
    </row>
    <row r="5" spans="1:4" ht="52.15" customHeight="1" x14ac:dyDescent="0.3">
      <c r="A5" s="42" t="s">
        <v>3</v>
      </c>
      <c r="B5" s="42"/>
      <c r="C5" s="42"/>
    </row>
    <row r="6" spans="1:4" ht="28.9" customHeight="1" x14ac:dyDescent="0.3">
      <c r="A6" s="36"/>
      <c r="B6" s="35"/>
      <c r="C6" s="35"/>
      <c r="D6" s="35"/>
    </row>
    <row r="7" spans="1:4" x14ac:dyDescent="0.3">
      <c r="A7" s="3"/>
      <c r="B7" s="6"/>
      <c r="C7" s="4" t="s">
        <v>4</v>
      </c>
    </row>
    <row r="8" spans="1:4" ht="40.5" x14ac:dyDescent="0.3">
      <c r="A8" s="7" t="s">
        <v>5</v>
      </c>
      <c r="B8" s="8" t="s">
        <v>6</v>
      </c>
      <c r="C8" s="9" t="s">
        <v>7</v>
      </c>
    </row>
    <row r="9" spans="1:4" s="13" customFormat="1" ht="27" customHeight="1" x14ac:dyDescent="0.3">
      <c r="A9" s="10" t="s">
        <v>8</v>
      </c>
      <c r="B9" s="11" t="s">
        <v>9</v>
      </c>
      <c r="C9" s="12">
        <f>C10+C34</f>
        <v>2971614771</v>
      </c>
    </row>
    <row r="10" spans="1:4" s="13" customFormat="1" ht="21" customHeight="1" x14ac:dyDescent="0.3">
      <c r="A10" s="10"/>
      <c r="B10" s="14" t="s">
        <v>10</v>
      </c>
      <c r="C10" s="12">
        <f>C11+C18+C26+C31+C12</f>
        <v>2442362000</v>
      </c>
    </row>
    <row r="11" spans="1:4" ht="22.5" customHeight="1" x14ac:dyDescent="0.3">
      <c r="A11" s="15" t="s">
        <v>11</v>
      </c>
      <c r="B11" s="16" t="s">
        <v>12</v>
      </c>
      <c r="C11" s="17">
        <f>1765595000+44045000</f>
        <v>1809640000</v>
      </c>
    </row>
    <row r="12" spans="1:4" x14ac:dyDescent="0.3">
      <c r="A12" s="18" t="s">
        <v>13</v>
      </c>
      <c r="B12" s="16" t="s">
        <v>14</v>
      </c>
      <c r="C12" s="17">
        <f>C13</f>
        <v>7500000</v>
      </c>
    </row>
    <row r="13" spans="1:4" ht="23.25" customHeight="1" x14ac:dyDescent="0.3">
      <c r="A13" s="18" t="s">
        <v>15</v>
      </c>
      <c r="B13" s="19" t="s">
        <v>16</v>
      </c>
      <c r="C13" s="17">
        <f>6857000+643000</f>
        <v>7500000</v>
      </c>
    </row>
    <row r="14" spans="1:4" ht="56.25" hidden="1" customHeight="1" x14ac:dyDescent="0.3">
      <c r="A14" s="20" t="s">
        <v>17</v>
      </c>
      <c r="B14" s="21" t="s">
        <v>18</v>
      </c>
      <c r="C14" s="17">
        <v>2539100</v>
      </c>
    </row>
    <row r="15" spans="1:4" ht="59.25" hidden="1" customHeight="1" x14ac:dyDescent="0.3">
      <c r="A15" s="20" t="s">
        <v>19</v>
      </c>
      <c r="B15" s="21" t="s">
        <v>20</v>
      </c>
      <c r="C15" s="17">
        <v>23800</v>
      </c>
    </row>
    <row r="16" spans="1:4" ht="56.25" hidden="1" customHeight="1" x14ac:dyDescent="0.3">
      <c r="A16" s="20" t="s">
        <v>21</v>
      </c>
      <c r="B16" s="21" t="s">
        <v>22</v>
      </c>
      <c r="C16" s="17">
        <v>4294100</v>
      </c>
    </row>
    <row r="17" spans="1:3" ht="56.25" hidden="1" customHeight="1" x14ac:dyDescent="0.3">
      <c r="A17" s="18" t="s">
        <v>23</v>
      </c>
      <c r="B17" s="19" t="s">
        <v>24</v>
      </c>
      <c r="C17" s="17"/>
    </row>
    <row r="18" spans="1:3" x14ac:dyDescent="0.3">
      <c r="A18" s="15" t="s">
        <v>25</v>
      </c>
      <c r="B18" s="16" t="s">
        <v>26</v>
      </c>
      <c r="C18" s="17">
        <f>C23+C24+C25+C19</f>
        <v>494004000</v>
      </c>
    </row>
    <row r="19" spans="1:3" x14ac:dyDescent="0.3">
      <c r="A19" s="15" t="s">
        <v>27</v>
      </c>
      <c r="B19" s="22" t="s">
        <v>28</v>
      </c>
      <c r="C19" s="17">
        <f>270000000+125000000</f>
        <v>395000000</v>
      </c>
    </row>
    <row r="20" spans="1:3" ht="20.25" hidden="1" customHeight="1" x14ac:dyDescent="0.3">
      <c r="A20" s="15" t="s">
        <v>29</v>
      </c>
      <c r="B20" s="22" t="s">
        <v>30</v>
      </c>
      <c r="C20" s="17">
        <v>170000000</v>
      </c>
    </row>
    <row r="21" spans="1:3" ht="37.5" hidden="1" customHeight="1" x14ac:dyDescent="0.3">
      <c r="A21" s="15" t="s">
        <v>31</v>
      </c>
      <c r="B21" s="22" t="s">
        <v>32</v>
      </c>
      <c r="C21" s="17">
        <v>61200000</v>
      </c>
    </row>
    <row r="22" spans="1:3" ht="20.25" hidden="1" customHeight="1" x14ac:dyDescent="0.3">
      <c r="A22" s="15" t="s">
        <v>33</v>
      </c>
      <c r="B22" s="22" t="s">
        <v>34</v>
      </c>
      <c r="C22" s="17">
        <v>0</v>
      </c>
    </row>
    <row r="23" spans="1:3" x14ac:dyDescent="0.3">
      <c r="A23" s="15" t="s">
        <v>35</v>
      </c>
      <c r="B23" s="22" t="s">
        <v>36</v>
      </c>
      <c r="C23" s="17">
        <f>76400000-3986000</f>
        <v>72414000</v>
      </c>
    </row>
    <row r="24" spans="1:3" x14ac:dyDescent="0.3">
      <c r="A24" s="15" t="s">
        <v>37</v>
      </c>
      <c r="B24" s="22" t="s">
        <v>38</v>
      </c>
      <c r="C24" s="17">
        <f>1190000+108000</f>
        <v>1298000</v>
      </c>
    </row>
    <row r="25" spans="1:3" x14ac:dyDescent="0.3">
      <c r="A25" s="15" t="s">
        <v>39</v>
      </c>
      <c r="B25" s="22" t="s">
        <v>40</v>
      </c>
      <c r="C25" s="17">
        <f>26000000-708000</f>
        <v>25292000</v>
      </c>
    </row>
    <row r="26" spans="1:3" x14ac:dyDescent="0.3">
      <c r="A26" s="15" t="s">
        <v>41</v>
      </c>
      <c r="B26" s="22" t="s">
        <v>42</v>
      </c>
      <c r="C26" s="17">
        <f>C27+C28</f>
        <v>109032000</v>
      </c>
    </row>
    <row r="27" spans="1:3" x14ac:dyDescent="0.3">
      <c r="A27" s="15" t="s">
        <v>43</v>
      </c>
      <c r="B27" s="23" t="s">
        <v>44</v>
      </c>
      <c r="C27" s="17">
        <f>30000000+19032000</f>
        <v>49032000</v>
      </c>
    </row>
    <row r="28" spans="1:3" x14ac:dyDescent="0.3">
      <c r="A28" s="15" t="s">
        <v>45</v>
      </c>
      <c r="B28" s="23" t="s">
        <v>46</v>
      </c>
      <c r="C28" s="17">
        <v>60000000</v>
      </c>
    </row>
    <row r="29" spans="1:3" ht="37.5" hidden="1" customHeight="1" x14ac:dyDescent="0.3">
      <c r="A29" s="15" t="s">
        <v>47</v>
      </c>
      <c r="B29" s="23" t="s">
        <v>48</v>
      </c>
      <c r="C29" s="17">
        <v>65000000</v>
      </c>
    </row>
    <row r="30" spans="1:3" ht="37.5" hidden="1" customHeight="1" x14ac:dyDescent="0.3">
      <c r="A30" s="15" t="s">
        <v>49</v>
      </c>
      <c r="B30" s="23" t="s">
        <v>50</v>
      </c>
      <c r="C30" s="17">
        <v>14700000</v>
      </c>
    </row>
    <row r="31" spans="1:3" x14ac:dyDescent="0.3">
      <c r="A31" s="15" t="s">
        <v>51</v>
      </c>
      <c r="B31" s="24" t="s">
        <v>52</v>
      </c>
      <c r="C31" s="17">
        <f>SUM(C32:C33)</f>
        <v>22186000</v>
      </c>
    </row>
    <row r="32" spans="1:3" ht="36.75" customHeight="1" x14ac:dyDescent="0.3">
      <c r="A32" s="25" t="s">
        <v>53</v>
      </c>
      <c r="B32" s="26" t="s">
        <v>54</v>
      </c>
      <c r="C32" s="17">
        <f>21700000+371000</f>
        <v>22071000</v>
      </c>
    </row>
    <row r="33" spans="1:3" ht="37.5" x14ac:dyDescent="0.3">
      <c r="A33" s="27" t="s">
        <v>55</v>
      </c>
      <c r="B33" s="26" t="s">
        <v>56</v>
      </c>
      <c r="C33" s="17">
        <f>125000-10000</f>
        <v>115000</v>
      </c>
    </row>
    <row r="34" spans="1:3" s="13" customFormat="1" x14ac:dyDescent="0.3">
      <c r="A34" s="28"/>
      <c r="B34" s="29" t="s">
        <v>57</v>
      </c>
      <c r="C34" s="12">
        <f>C35+C44+C46+C49+C53</f>
        <v>529252771</v>
      </c>
    </row>
    <row r="35" spans="1:3" ht="41.25" customHeight="1" x14ac:dyDescent="0.3">
      <c r="A35" s="15" t="s">
        <v>58</v>
      </c>
      <c r="B35" s="22" t="s">
        <v>59</v>
      </c>
      <c r="C35" s="17">
        <f>C36+C37+C42+C43</f>
        <v>387256589</v>
      </c>
    </row>
    <row r="36" spans="1:3" ht="59.25" customHeight="1" x14ac:dyDescent="0.3">
      <c r="A36" s="15" t="s">
        <v>60</v>
      </c>
      <c r="B36" s="22" t="s">
        <v>61</v>
      </c>
      <c r="C36" s="17">
        <f>14024800-9709006</f>
        <v>4315794</v>
      </c>
    </row>
    <row r="37" spans="1:3" ht="75" x14ac:dyDescent="0.3">
      <c r="A37" s="15" t="s">
        <v>62</v>
      </c>
      <c r="B37" s="22" t="s">
        <v>63</v>
      </c>
      <c r="C37" s="17">
        <f>308348100+6300000+63900000+50445</f>
        <v>378598545</v>
      </c>
    </row>
    <row r="38" spans="1:3" ht="56.25" hidden="1" customHeight="1" x14ac:dyDescent="0.3">
      <c r="A38" s="15" t="s">
        <v>64</v>
      </c>
      <c r="B38" s="30" t="s">
        <v>65</v>
      </c>
      <c r="C38" s="17"/>
    </row>
    <row r="39" spans="1:3" ht="56.25" hidden="1" customHeight="1" x14ac:dyDescent="0.3">
      <c r="A39" s="15" t="s">
        <v>66</v>
      </c>
      <c r="B39" s="30" t="s">
        <v>67</v>
      </c>
      <c r="C39" s="17"/>
    </row>
    <row r="40" spans="1:3" ht="56.25" hidden="1" customHeight="1" x14ac:dyDescent="0.3">
      <c r="A40" s="15" t="s">
        <v>68</v>
      </c>
      <c r="B40" s="22" t="s">
        <v>69</v>
      </c>
      <c r="C40" s="17"/>
    </row>
    <row r="41" spans="1:3" ht="37.5" hidden="1" customHeight="1" x14ac:dyDescent="0.3">
      <c r="A41" s="15" t="s">
        <v>70</v>
      </c>
      <c r="B41" s="22" t="s">
        <v>71</v>
      </c>
      <c r="C41" s="17"/>
    </row>
    <row r="42" spans="1:3" ht="21.75" customHeight="1" x14ac:dyDescent="0.3">
      <c r="A42" s="15" t="s">
        <v>72</v>
      </c>
      <c r="B42" s="22" t="s">
        <v>73</v>
      </c>
      <c r="C42" s="17">
        <f>109000-66750</f>
        <v>42250</v>
      </c>
    </row>
    <row r="43" spans="1:3" ht="70.150000000000006" customHeight="1" x14ac:dyDescent="0.3">
      <c r="A43" s="15" t="s">
        <v>74</v>
      </c>
      <c r="B43" s="22" t="s">
        <v>75</v>
      </c>
      <c r="C43" s="17">
        <f>3500000+800000</f>
        <v>4300000</v>
      </c>
    </row>
    <row r="44" spans="1:3" x14ac:dyDescent="0.3">
      <c r="A44" s="15" t="s">
        <v>76</v>
      </c>
      <c r="B44" s="22" t="s">
        <v>77</v>
      </c>
      <c r="C44" s="17">
        <f>C45</f>
        <v>7807500</v>
      </c>
    </row>
    <row r="45" spans="1:3" x14ac:dyDescent="0.3">
      <c r="A45" s="15" t="s">
        <v>78</v>
      </c>
      <c r="B45" s="22" t="s">
        <v>79</v>
      </c>
      <c r="C45" s="17">
        <v>7807500</v>
      </c>
    </row>
    <row r="46" spans="1:3" x14ac:dyDescent="0.3">
      <c r="A46" s="15" t="s">
        <v>80</v>
      </c>
      <c r="B46" s="22" t="s">
        <v>81</v>
      </c>
      <c r="C46" s="17">
        <f>C47+C48</f>
        <v>50709286</v>
      </c>
    </row>
    <row r="47" spans="1:3" ht="22.5" customHeight="1" x14ac:dyDescent="0.3">
      <c r="A47" s="15" t="s">
        <v>82</v>
      </c>
      <c r="B47" s="22" t="s">
        <v>83</v>
      </c>
      <c r="C47" s="17">
        <f>1815400-134200</f>
        <v>1681200</v>
      </c>
    </row>
    <row r="48" spans="1:3" x14ac:dyDescent="0.3">
      <c r="A48" s="15" t="s">
        <v>84</v>
      </c>
      <c r="B48" s="22" t="s">
        <v>85</v>
      </c>
      <c r="C48" s="17">
        <f>8549264-11313-36989+141619+961-94954+200000+40279498</f>
        <v>49028086</v>
      </c>
    </row>
    <row r="49" spans="1:3" x14ac:dyDescent="0.3">
      <c r="A49" s="15" t="s">
        <v>86</v>
      </c>
      <c r="B49" s="22" t="s">
        <v>87</v>
      </c>
      <c r="C49" s="17">
        <f>C51+C52+C50</f>
        <v>37072140</v>
      </c>
    </row>
    <row r="50" spans="1:3" x14ac:dyDescent="0.3">
      <c r="A50" s="15" t="s">
        <v>88</v>
      </c>
      <c r="B50" s="22" t="s">
        <v>89</v>
      </c>
      <c r="C50" s="17">
        <f>12858900+2500000</f>
        <v>15358900</v>
      </c>
    </row>
    <row r="51" spans="1:3" ht="59.25" customHeight="1" x14ac:dyDescent="0.3">
      <c r="A51" s="15" t="s">
        <v>145</v>
      </c>
      <c r="B51" s="30" t="s">
        <v>90</v>
      </c>
      <c r="C51" s="17">
        <f>2581120+1100000</f>
        <v>3681120</v>
      </c>
    </row>
    <row r="52" spans="1:3" ht="36.75" customHeight="1" x14ac:dyDescent="0.3">
      <c r="A52" s="15" t="s">
        <v>91</v>
      </c>
      <c r="B52" s="31" t="s">
        <v>92</v>
      </c>
      <c r="C52" s="17">
        <f>16034029+1998091</f>
        <v>18032120</v>
      </c>
    </row>
    <row r="53" spans="1:3" x14ac:dyDescent="0.3">
      <c r="A53" s="15" t="s">
        <v>93</v>
      </c>
      <c r="B53" s="22" t="s">
        <v>94</v>
      </c>
      <c r="C53" s="17">
        <f>SUM(C54:C68)</f>
        <v>46407256</v>
      </c>
    </row>
    <row r="54" spans="1:3" ht="56.25" x14ac:dyDescent="0.3">
      <c r="A54" s="15" t="s">
        <v>95</v>
      </c>
      <c r="B54" s="32" t="s">
        <v>96</v>
      </c>
      <c r="C54" s="17">
        <f>900000-98000</f>
        <v>802000</v>
      </c>
    </row>
    <row r="55" spans="1:3" ht="47.25" customHeight="1" x14ac:dyDescent="0.3">
      <c r="A55" s="15" t="s">
        <v>97</v>
      </c>
      <c r="B55" s="23" t="s">
        <v>98</v>
      </c>
      <c r="C55" s="17">
        <f>80000+43000</f>
        <v>123000</v>
      </c>
    </row>
    <row r="56" spans="1:3" ht="56.25" x14ac:dyDescent="0.3">
      <c r="A56" s="15" t="s">
        <v>99</v>
      </c>
      <c r="B56" s="23" t="s">
        <v>100</v>
      </c>
      <c r="C56" s="17">
        <f>40000+135000</f>
        <v>175000</v>
      </c>
    </row>
    <row r="57" spans="1:3" ht="56.45" customHeight="1" x14ac:dyDescent="0.3">
      <c r="A57" s="15" t="s">
        <v>101</v>
      </c>
      <c r="B57" s="23" t="s">
        <v>102</v>
      </c>
      <c r="C57" s="17">
        <f>1050000+350000+100000</f>
        <v>1500000</v>
      </c>
    </row>
    <row r="58" spans="1:3" ht="37.5" x14ac:dyDescent="0.3">
      <c r="A58" s="15" t="s">
        <v>146</v>
      </c>
      <c r="B58" s="23" t="s">
        <v>147</v>
      </c>
      <c r="C58" s="17">
        <v>3000</v>
      </c>
    </row>
    <row r="59" spans="1:3" ht="37.5" x14ac:dyDescent="0.3">
      <c r="A59" s="15" t="s">
        <v>103</v>
      </c>
      <c r="B59" s="23" t="s">
        <v>104</v>
      </c>
      <c r="C59" s="17">
        <f>73000-53000+8000</f>
        <v>28000</v>
      </c>
    </row>
    <row r="60" spans="1:3" ht="22.5" customHeight="1" x14ac:dyDescent="0.3">
      <c r="A60" s="15" t="s">
        <v>105</v>
      </c>
      <c r="B60" s="23" t="s">
        <v>106</v>
      </c>
      <c r="C60" s="17">
        <f>1735500+266500+110000</f>
        <v>2112000</v>
      </c>
    </row>
    <row r="61" spans="1:3" x14ac:dyDescent="0.3">
      <c r="A61" s="15" t="s">
        <v>107</v>
      </c>
      <c r="B61" s="23" t="s">
        <v>108</v>
      </c>
      <c r="C61" s="17">
        <f>50000+520000</f>
        <v>570000</v>
      </c>
    </row>
    <row r="62" spans="1:3" ht="43.5" customHeight="1" x14ac:dyDescent="0.3">
      <c r="A62" s="15" t="s">
        <v>109</v>
      </c>
      <c r="B62" s="23" t="s">
        <v>110</v>
      </c>
      <c r="C62" s="17">
        <f>1230000-40000</f>
        <v>1190000</v>
      </c>
    </row>
    <row r="63" spans="1:3" ht="39" customHeight="1" x14ac:dyDescent="0.3">
      <c r="A63" s="15" t="s">
        <v>111</v>
      </c>
      <c r="B63" s="23" t="s">
        <v>112</v>
      </c>
      <c r="C63" s="17">
        <f>500000-400000</f>
        <v>100000</v>
      </c>
    </row>
    <row r="64" spans="1:3" x14ac:dyDescent="0.3">
      <c r="A64" s="15" t="s">
        <v>113</v>
      </c>
      <c r="B64" s="23" t="s">
        <v>114</v>
      </c>
      <c r="C64" s="17">
        <f>1000000+700000</f>
        <v>1700000</v>
      </c>
    </row>
    <row r="65" spans="1:3" ht="56.25" x14ac:dyDescent="0.3">
      <c r="A65" s="15" t="s">
        <v>115</v>
      </c>
      <c r="B65" s="23" t="s">
        <v>116</v>
      </c>
      <c r="C65" s="17">
        <f>451400-285400</f>
        <v>166000</v>
      </c>
    </row>
    <row r="66" spans="1:3" ht="56.25" x14ac:dyDescent="0.3">
      <c r="A66" s="15" t="s">
        <v>117</v>
      </c>
      <c r="B66" s="23" t="s">
        <v>118</v>
      </c>
      <c r="C66" s="17">
        <f>10000000+1000000</f>
        <v>11000000</v>
      </c>
    </row>
    <row r="67" spans="1:3" ht="56.25" x14ac:dyDescent="0.3">
      <c r="A67" s="15" t="s">
        <v>119</v>
      </c>
      <c r="B67" s="23" t="s">
        <v>120</v>
      </c>
      <c r="C67" s="17">
        <f>1024200+100000+837800+20000+21000+20000</f>
        <v>2023000</v>
      </c>
    </row>
    <row r="68" spans="1:3" ht="37.5" x14ac:dyDescent="0.3">
      <c r="A68" s="15" t="s">
        <v>121</v>
      </c>
      <c r="B68" s="23" t="s">
        <v>122</v>
      </c>
      <c r="C68" s="17">
        <f>13358652-2000-30800-26000+5000+3600000+40000-88797+136+75018+7709836+274211</f>
        <v>24915256</v>
      </c>
    </row>
    <row r="69" spans="1:3" s="13" customFormat="1" x14ac:dyDescent="0.3">
      <c r="A69" s="10" t="s">
        <v>123</v>
      </c>
      <c r="B69" s="14" t="s">
        <v>124</v>
      </c>
      <c r="C69" s="37">
        <f>C70+C76+C78+C77+C75</f>
        <v>4917380980.3199997</v>
      </c>
    </row>
    <row r="70" spans="1:3" s="13" customFormat="1" ht="21.75" customHeight="1" x14ac:dyDescent="0.3">
      <c r="A70" s="10" t="s">
        <v>125</v>
      </c>
      <c r="B70" s="14" t="s">
        <v>126</v>
      </c>
      <c r="C70" s="37">
        <f>C72+C73+C74+C71</f>
        <v>5141191705.3199997</v>
      </c>
    </row>
    <row r="71" spans="1:3" s="13" customFormat="1" x14ac:dyDescent="0.3">
      <c r="A71" s="33" t="s">
        <v>127</v>
      </c>
      <c r="B71" s="23" t="s">
        <v>128</v>
      </c>
      <c r="C71" s="40">
        <f>1160824200+43134100</f>
        <v>1203958300</v>
      </c>
    </row>
    <row r="72" spans="1:3" x14ac:dyDescent="0.3">
      <c r="A72" s="15" t="s">
        <v>129</v>
      </c>
      <c r="B72" s="23" t="s">
        <v>130</v>
      </c>
      <c r="C72" s="41">
        <f>812263920.72-342187500+309384000-9073750-5801250-9195403.2-1980000-28391200</f>
        <v>725018817.51999998</v>
      </c>
    </row>
    <row r="73" spans="1:3" x14ac:dyDescent="0.3">
      <c r="A73" s="15" t="s">
        <v>131</v>
      </c>
      <c r="B73" s="23" t="s">
        <v>132</v>
      </c>
      <c r="C73" s="41">
        <f>3173545327.85-3307700+38222002.95-1920700-395700+2106600-2107336-82796+61100-209000-90600-956200-26000+30000-1776400-5844700-25400</f>
        <v>3197222498.7999997</v>
      </c>
    </row>
    <row r="74" spans="1:3" x14ac:dyDescent="0.3">
      <c r="A74" s="15" t="s">
        <v>133</v>
      </c>
      <c r="B74" s="23" t="s">
        <v>134</v>
      </c>
      <c r="C74" s="17">
        <f>13784410-531-72690+200000+1085500-4600</f>
        <v>14992089</v>
      </c>
    </row>
    <row r="75" spans="1:3" ht="28.5" customHeight="1" x14ac:dyDescent="0.3">
      <c r="A75" s="38" t="s">
        <v>143</v>
      </c>
      <c r="B75" s="39" t="s">
        <v>141</v>
      </c>
      <c r="C75" s="17">
        <f>60951+2000000</f>
        <v>2060951</v>
      </c>
    </row>
    <row r="76" spans="1:3" ht="39" customHeight="1" x14ac:dyDescent="0.3">
      <c r="A76" s="38" t="s">
        <v>144</v>
      </c>
      <c r="B76" s="39" t="s">
        <v>142</v>
      </c>
      <c r="C76" s="17">
        <f>61451-61451+500</f>
        <v>500</v>
      </c>
    </row>
    <row r="77" spans="1:3" ht="24.75" customHeight="1" x14ac:dyDescent="0.3">
      <c r="A77" s="34" t="s">
        <v>140</v>
      </c>
      <c r="B77" s="23" t="s">
        <v>139</v>
      </c>
      <c r="C77" s="17">
        <f>158626+71917</f>
        <v>230543</v>
      </c>
    </row>
    <row r="78" spans="1:3" ht="37.5" x14ac:dyDescent="0.3">
      <c r="A78" s="34" t="s">
        <v>137</v>
      </c>
      <c r="B78" s="23" t="s">
        <v>138</v>
      </c>
      <c r="C78" s="17">
        <f>-116537537-20223-40269112-69275847</f>
        <v>-226102719</v>
      </c>
    </row>
    <row r="79" spans="1:3" x14ac:dyDescent="0.3">
      <c r="A79" s="28"/>
      <c r="B79" s="29" t="s">
        <v>135</v>
      </c>
      <c r="C79" s="37">
        <f>C9+C69</f>
        <v>7888995751.3199997</v>
      </c>
    </row>
    <row r="80" spans="1:3" x14ac:dyDescent="0.3">
      <c r="B80" s="4"/>
    </row>
    <row r="81" spans="1:2" x14ac:dyDescent="0.3">
      <c r="B81" s="4"/>
    </row>
    <row r="82" spans="1:2" x14ac:dyDescent="0.3">
      <c r="B82" s="4"/>
    </row>
    <row r="83" spans="1:2" x14ac:dyDescent="0.3">
      <c r="B83" s="4"/>
    </row>
    <row r="84" spans="1:2" x14ac:dyDescent="0.3">
      <c r="B84" s="4"/>
    </row>
    <row r="85" spans="1:2" x14ac:dyDescent="0.3">
      <c r="A85" s="3"/>
      <c r="B85" s="3"/>
    </row>
  </sheetData>
  <sheetProtection selectLockedCells="1" selectUnlockedCells="1"/>
  <mergeCells count="1">
    <mergeCell ref="A5:C5"/>
  </mergeCells>
  <pageMargins left="1.1811023622047245" right="0.39370078740157483" top="0.78740157480314965" bottom="0.78740157480314965" header="0.31496062992125984" footer="0.31496062992125984"/>
  <pageSetup paperSize="9" scale="50" fitToHeight="2" orientation="portrait" r:id="rId1"/>
  <headerFooter alignWithMargins="0"/>
  <rowBreaks count="1" manualBreakCount="1">
    <brk id="3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 </vt:lpstr>
      <vt:lpstr>'Приложение №1 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Ольга Викторовна Дыкая</cp:lastModifiedBy>
  <cp:lastPrinted>2019-11-12T10:24:06Z</cp:lastPrinted>
  <dcterms:created xsi:type="dcterms:W3CDTF">2018-12-18T05:09:39Z</dcterms:created>
  <dcterms:modified xsi:type="dcterms:W3CDTF">2019-12-09T06:25:50Z</dcterms:modified>
</cp:coreProperties>
</file>