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11 ноябрь\на сайт (девятое изменение) —с спр. ДФ ХМАО жил. отн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'!$A$1:$B$81</definedName>
    <definedName name="Z_AF23204C_253F_4CB4_B2B0_513D6962C84F_.wvu.PrintTitles" localSheetId="0" hidden="1">'Приложение №1 '!$3:$3</definedName>
    <definedName name="Z_AF23204C_253F_4CB4_B2B0_513D6962C84F_.wvu.Rows" localSheetId="0" hidden="1">'Приложение №1 '!#REF!,'Приложение №1 '!$35:$35,'Приложение №1 '!#REF!,'Приложение №1 '!#REF!,'Приложение №1 '!#REF!,'Приложение №1 '!#REF!,'Приложение №1 '!$58:$58,'Приложение №1 '!#REF!,'Приложение №1 '!#REF!</definedName>
    <definedName name="Z_D98D50BE_849C_46DA_8784_1BBDD0B23E96_.wvu.PrintArea" localSheetId="0" hidden="1">'Приложение №1 '!$A$1:$B$81</definedName>
    <definedName name="Z_D98D50BE_849C_46DA_8784_1BBDD0B23E96_.wvu.Rows" localSheetId="0" hidden="1">'Приложение №1 '!#REF!,'Приложение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F64" i="1" s="1"/>
  <c r="F73" i="1"/>
  <c r="E73" i="1" s="1"/>
  <c r="F71" i="1"/>
  <c r="F63" i="1"/>
  <c r="F62" i="1"/>
  <c r="F61" i="1"/>
  <c r="F60" i="1"/>
  <c r="F57" i="1"/>
  <c r="F56" i="1"/>
  <c r="F55" i="1"/>
  <c r="F54" i="1"/>
  <c r="F53" i="1"/>
  <c r="F49" i="1" s="1"/>
  <c r="F50" i="1"/>
  <c r="F48" i="1"/>
  <c r="F45" i="1" s="1"/>
  <c r="F47" i="1"/>
  <c r="F46" i="1"/>
  <c r="F44" i="1"/>
  <c r="F43" i="1"/>
  <c r="F40" i="1"/>
  <c r="F39" i="1"/>
  <c r="F38" i="1"/>
  <c r="F33" i="1"/>
  <c r="F32" i="1"/>
  <c r="F31" i="1" s="1"/>
  <c r="F29" i="1"/>
  <c r="F27" i="1"/>
  <c r="F22" i="1"/>
  <c r="F14" i="1"/>
  <c r="F9" i="1"/>
  <c r="F8" i="1"/>
  <c r="F7" i="1"/>
  <c r="F42" i="1" l="1"/>
  <c r="F30" i="1" s="1"/>
  <c r="F5" i="1" s="1"/>
  <c r="F6" i="1"/>
  <c r="D73" i="1"/>
  <c r="C74" i="1" l="1"/>
  <c r="D71" i="1" l="1"/>
  <c r="D70" i="1" l="1"/>
  <c r="D30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5" i="1"/>
  <c r="E66" i="1"/>
  <c r="E67" i="1"/>
  <c r="E68" i="1"/>
  <c r="E69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5" i="1"/>
  <c r="D66" i="1"/>
  <c r="D67" i="1"/>
  <c r="D68" i="1"/>
  <c r="D69" i="1"/>
  <c r="E6" i="1" l="1"/>
  <c r="E5" i="1"/>
  <c r="D5" i="1"/>
  <c r="E64" i="1"/>
  <c r="F74" i="1"/>
  <c r="D64" i="1"/>
  <c r="E74" i="1" l="1"/>
  <c r="D74" i="1"/>
</calcChain>
</file>

<file path=xl/sharedStrings.xml><?xml version="1.0" encoding="utf-8"?>
<sst xmlns="http://schemas.openxmlformats.org/spreadsheetml/2006/main" count="143" uniqueCount="143">
  <si>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</si>
  <si>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</si>
  <si>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</si>
  <si>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</si>
  <si>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</si>
  <si>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</si>
  <si>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</si>
  <si>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</si>
  <si>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</si>
  <si>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</si>
  <si>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</si>
  <si>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</si>
  <si>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</si>
  <si>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</si>
  <si>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</si>
  <si>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</si>
  <si>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</si>
  <si>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</si>
  <si>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</si>
  <si>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</si>
  <si>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</si>
  <si>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</si>
  <si>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</si>
  <si>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</si>
  <si>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</si>
  <si>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</si>
  <si>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</si>
  <si>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</si>
  <si>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</si>
  <si>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</si>
  <si>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</si>
  <si>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</si>
  <si>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</si>
  <si>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</si>
  <si>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</si>
  <si>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</si>
  <si>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</si>
  <si>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</si>
  <si>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</si>
  <si>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</si>
  <si>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</si>
  <si>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</si>
  <si>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</si>
  <si>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</si>
  <si>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</si>
  <si>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</si>
  <si>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</si>
  <si>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</si>
  <si>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</si>
  <si>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</si>
  <si>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</si>
  <si>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</si>
  <si>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</si>
  <si>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</si>
  <si>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</si>
  <si>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</si>
  <si>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</si>
  <si>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</si>
  <si>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</si>
  <si>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</si>
  <si>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</si>
  <si>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</si>
  <si>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</si>
  <si>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</si>
  <si>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</si>
  <si>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</si>
  <si>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</si>
  <si>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</si>
  <si>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</si>
  <si>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</si>
  <si>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</si>
  <si>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</si>
  <si>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</si>
  <si>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</si>
  <si>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</si>
  <si>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</si>
  <si>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</si>
  <si>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</si>
  <si>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</si>
  <si>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</si>
  <si>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</si>
  <si>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</si>
  <si>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</si>
  <si>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</si>
  <si>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</si>
  <si>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</si>
  <si>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</si>
  <si>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</si>
  <si>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</si>
  <si>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</si>
  <si>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</si>
  <si>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</si>
  <si>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</si>
  <si>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</si>
  <si>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</si>
  <si>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</si>
  <si>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</si>
  <si>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</si>
  <si>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</si>
  <si>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</si>
  <si>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</si>
  <si>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</si>
  <si>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</si>
  <si>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</si>
  <si>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</si>
  <si>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</si>
  <si>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</si>
  <si>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</si>
  <si>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</si>
  <si>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</si>
  <si>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</si>
  <si>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</si>
  <si>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</si>
  <si>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</si>
  <si>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</si>
  <si>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</si>
  <si>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</si>
  <si>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</si>
  <si>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</si>
  <si>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</si>
  <si>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</si>
  <si>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</si>
  <si>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</si>
  <si>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</si>
  <si>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</si>
  <si>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</si>
  <si>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</si>
  <si>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</si>
  <si>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</si>
  <si>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</si>
  <si>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</si>
  <si>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</si>
  <si>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</si>
  <si>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</si>
  <si>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2019 год, в рублях</t>
  </si>
  <si>
    <t>Уточнённый бюджет на 2019 год с учётом поправок, в рублях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</si>
  <si>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</si>
  <si>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</si>
  <si>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000 1 14 02000 00 0000 000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</si>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</sst>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abSelected="1" topLeftCell="A59" zoomScale="75" zoomScaleNormal="75" zoomScaleSheetLayoutView="75" workbookViewId="0">
      <selection activeCell="F78" sqref="F78"/>
    </sheetView>
  </sheetViews>
  <sheetFormatPr defaultColWidth="9.140625" defaultRowHeight="18.75" x14ac:dyDescent="0.3"/>
  <cols>
    <col min="1" max="1" width="33.28515625" style="1" customWidth="1"/>
    <col min="2" max="2" width="123.7109375" style="2" customWidth="1"/>
    <col min="3" max="3" width="22" style="4" customWidth="1"/>
    <col min="4" max="4" width="20.7109375" style="3" customWidth="1"/>
    <col min="5" max="5" width="16.85546875" style="3" customWidth="1"/>
    <col min="6" max="6" width="20.7109375" style="3" customWidth="1"/>
    <col min="7" max="16384" width="9.140625" style="3"/>
  </cols>
  <sheetData>
    <row r="1" spans="1:6" x14ac:dyDescent="0.3">
      <c r="A1" s="3"/>
      <c r="B1" s="5"/>
    </row>
    <row r="2" spans="1:6" x14ac:dyDescent="0.3">
      <c r="A2" s="3"/>
      <c r="B2" s="5"/>
      <c r="C2" s="3"/>
      <c r="F2" s="4"/>
    </row>
    <row r="3" spans="1:6" ht="112.5" x14ac:dyDescent="0.3">
      <c r="A3" s="6" t="s">
        <v>0</v>
      </c>
      <c r="B3" s="7" t="s">
        <v>1</v>
      </c>
      <c r="C3" s="38" t="s">
        <v>134</v>
      </c>
      <c r="D3" s="32" t="s">
        <v>132</v>
      </c>
      <c r="E3" s="33" t="s">
        <v>133</v>
      </c>
      <c r="F3" s="34" t="s">
        <v>135</v>
      </c>
    </row>
    <row r="4" spans="1:6" ht="20.25" x14ac:dyDescent="0.3">
      <c r="A4" s="6">
        <v>1</v>
      </c>
      <c r="B4" s="7">
        <v>2</v>
      </c>
      <c r="C4" s="8">
        <v>3</v>
      </c>
      <c r="D4" s="35">
        <v>4</v>
      </c>
      <c r="E4" s="35">
        <v>5</v>
      </c>
      <c r="F4" s="35">
        <v>6</v>
      </c>
    </row>
    <row r="5" spans="1:6" s="11" customFormat="1" ht="27" customHeight="1" x14ac:dyDescent="0.3">
      <c r="A5" s="9" t="s">
        <v>2</v>
      </c>
      <c r="B5" s="10" t="s">
        <v>3</v>
      </c>
      <c r="C5" s="39">
        <v>2654263944</v>
      </c>
      <c r="D5" s="36">
        <f>F5-C5</f>
        <v>10713921</v>
      </c>
      <c r="E5" s="36">
        <f>((F5/C5)*100-100)</f>
        <v>0.40364941942638666</v>
      </c>
      <c r="F5" s="42">
        <f>F6+F30</f>
        <v>2664977865</v>
      </c>
    </row>
    <row r="6" spans="1:6" s="11" customFormat="1" ht="21" customHeight="1" x14ac:dyDescent="0.3">
      <c r="A6" s="9"/>
      <c r="B6" s="12" t="s">
        <v>4</v>
      </c>
      <c r="C6" s="39">
        <v>2257867000</v>
      </c>
      <c r="D6" s="36">
        <f t="shared" ref="D6:D71" si="0">F6-C6</f>
        <v>-10000</v>
      </c>
      <c r="E6" s="36">
        <f t="shared" ref="E6:E69" si="1">((F6/C6)*100-100)</f>
        <v>-4.4289588359447407E-4</v>
      </c>
      <c r="F6" s="42">
        <f>F7+F14+F22+F27+F8</f>
        <v>2257857000</v>
      </c>
    </row>
    <row r="7" spans="1:6" ht="22.5" customHeight="1" x14ac:dyDescent="0.3">
      <c r="A7" s="13" t="s">
        <v>5</v>
      </c>
      <c r="B7" s="14" t="s">
        <v>6</v>
      </c>
      <c r="C7" s="40">
        <v>1765595000</v>
      </c>
      <c r="D7" s="37">
        <f t="shared" si="0"/>
        <v>0</v>
      </c>
      <c r="E7" s="37">
        <f t="shared" si="1"/>
        <v>0</v>
      </c>
      <c r="F7" s="43">
        <f>1732595000+33000000</f>
        <v>1765595000</v>
      </c>
    </row>
    <row r="8" spans="1:6" x14ac:dyDescent="0.3">
      <c r="A8" s="15" t="s">
        <v>7</v>
      </c>
      <c r="B8" s="14" t="s">
        <v>8</v>
      </c>
      <c r="C8" s="40">
        <v>6857000</v>
      </c>
      <c r="D8" s="37">
        <f t="shared" si="0"/>
        <v>0</v>
      </c>
      <c r="E8" s="37">
        <f t="shared" si="1"/>
        <v>0</v>
      </c>
      <c r="F8" s="43">
        <f>F9</f>
        <v>6857000</v>
      </c>
    </row>
    <row r="9" spans="1:6" ht="23.25" customHeight="1" x14ac:dyDescent="0.3">
      <c r="A9" s="15" t="s">
        <v>9</v>
      </c>
      <c r="B9" s="16" t="s">
        <v>10</v>
      </c>
      <c r="C9" s="40">
        <v>6857000</v>
      </c>
      <c r="D9" s="37">
        <f t="shared" si="0"/>
        <v>0</v>
      </c>
      <c r="E9" s="37">
        <f t="shared" si="1"/>
        <v>0</v>
      </c>
      <c r="F9" s="43">
        <f>F10+F11+F12</f>
        <v>6857000</v>
      </c>
    </row>
    <row r="10" spans="1:6" ht="56.25" hidden="1" customHeight="1" x14ac:dyDescent="0.3">
      <c r="A10" s="17" t="s">
        <v>11</v>
      </c>
      <c r="B10" s="18" t="s">
        <v>12</v>
      </c>
      <c r="C10" s="40">
        <v>2539100</v>
      </c>
      <c r="D10" s="37">
        <f t="shared" si="0"/>
        <v>0</v>
      </c>
      <c r="E10" s="37">
        <f t="shared" si="1"/>
        <v>0</v>
      </c>
      <c r="F10" s="43">
        <v>2539100</v>
      </c>
    </row>
    <row r="11" spans="1:6" ht="59.25" hidden="1" customHeight="1" x14ac:dyDescent="0.3">
      <c r="A11" s="17" t="s">
        <v>13</v>
      </c>
      <c r="B11" s="18" t="s">
        <v>14</v>
      </c>
      <c r="C11" s="40">
        <v>23800</v>
      </c>
      <c r="D11" s="37">
        <f t="shared" si="0"/>
        <v>0</v>
      </c>
      <c r="E11" s="37">
        <f t="shared" si="1"/>
        <v>0</v>
      </c>
      <c r="F11" s="43">
        <v>23800</v>
      </c>
    </row>
    <row r="12" spans="1:6" ht="56.25" hidden="1" customHeight="1" x14ac:dyDescent="0.3">
      <c r="A12" s="17" t="s">
        <v>15</v>
      </c>
      <c r="B12" s="18" t="s">
        <v>16</v>
      </c>
      <c r="C12" s="40">
        <v>4294100</v>
      </c>
      <c r="D12" s="37">
        <f t="shared" si="0"/>
        <v>0</v>
      </c>
      <c r="E12" s="37">
        <f t="shared" si="1"/>
        <v>0</v>
      </c>
      <c r="F12" s="43">
        <v>4294100</v>
      </c>
    </row>
    <row r="13" spans="1:6" ht="56.25" hidden="1" customHeight="1" x14ac:dyDescent="0.3">
      <c r="A13" s="15" t="s">
        <v>17</v>
      </c>
      <c r="B13" s="16" t="s">
        <v>18</v>
      </c>
      <c r="C13" s="40"/>
      <c r="D13" s="37">
        <f t="shared" si="0"/>
        <v>0</v>
      </c>
      <c r="E13" s="37" t="e">
        <f t="shared" si="1"/>
        <v>#DIV/0!</v>
      </c>
      <c r="F13" s="43"/>
    </row>
    <row r="14" spans="1:6" x14ac:dyDescent="0.3">
      <c r="A14" s="13" t="s">
        <v>19</v>
      </c>
      <c r="B14" s="14" t="s">
        <v>20</v>
      </c>
      <c r="C14" s="40">
        <v>373590000</v>
      </c>
      <c r="D14" s="37">
        <f t="shared" si="0"/>
        <v>0</v>
      </c>
      <c r="E14" s="37">
        <f t="shared" si="1"/>
        <v>0</v>
      </c>
      <c r="F14" s="43">
        <f>F19+F20+F21+F15</f>
        <v>373590000</v>
      </c>
    </row>
    <row r="15" spans="1:6" x14ac:dyDescent="0.3">
      <c r="A15" s="13" t="s">
        <v>21</v>
      </c>
      <c r="B15" s="19" t="s">
        <v>22</v>
      </c>
      <c r="C15" s="40">
        <v>270000000</v>
      </c>
      <c r="D15" s="37">
        <f t="shared" si="0"/>
        <v>0</v>
      </c>
      <c r="E15" s="37">
        <f t="shared" si="1"/>
        <v>0</v>
      </c>
      <c r="F15" s="43">
        <v>270000000</v>
      </c>
    </row>
    <row r="16" spans="1:6" ht="20.25" hidden="1" customHeight="1" x14ac:dyDescent="0.3">
      <c r="A16" s="13" t="s">
        <v>23</v>
      </c>
      <c r="B16" s="19" t="s">
        <v>24</v>
      </c>
      <c r="C16" s="40">
        <v>170000000</v>
      </c>
      <c r="D16" s="37">
        <f t="shared" si="0"/>
        <v>0</v>
      </c>
      <c r="E16" s="37">
        <f t="shared" si="1"/>
        <v>0</v>
      </c>
      <c r="F16" s="43">
        <v>170000000</v>
      </c>
    </row>
    <row r="17" spans="1:6" ht="37.5" hidden="1" customHeight="1" x14ac:dyDescent="0.3">
      <c r="A17" s="13" t="s">
        <v>25</v>
      </c>
      <c r="B17" s="19" t="s">
        <v>26</v>
      </c>
      <c r="C17" s="40">
        <v>61200000</v>
      </c>
      <c r="D17" s="37">
        <f t="shared" si="0"/>
        <v>0</v>
      </c>
      <c r="E17" s="37">
        <f t="shared" si="1"/>
        <v>0</v>
      </c>
      <c r="F17" s="43">
        <v>61200000</v>
      </c>
    </row>
    <row r="18" spans="1:6" ht="20.25" hidden="1" customHeight="1" x14ac:dyDescent="0.3">
      <c r="A18" s="13" t="s">
        <v>27</v>
      </c>
      <c r="B18" s="19" t="s">
        <v>28</v>
      </c>
      <c r="C18" s="40">
        <v>0</v>
      </c>
      <c r="D18" s="37">
        <f t="shared" si="0"/>
        <v>0</v>
      </c>
      <c r="E18" s="37" t="e">
        <f t="shared" si="1"/>
        <v>#DIV/0!</v>
      </c>
      <c r="F18" s="43">
        <v>0</v>
      </c>
    </row>
    <row r="19" spans="1:6" x14ac:dyDescent="0.3">
      <c r="A19" s="13" t="s">
        <v>29</v>
      </c>
      <c r="B19" s="19" t="s">
        <v>30</v>
      </c>
      <c r="C19" s="40">
        <v>76400000</v>
      </c>
      <c r="D19" s="37">
        <f t="shared" si="0"/>
        <v>0</v>
      </c>
      <c r="E19" s="37">
        <f t="shared" si="1"/>
        <v>0</v>
      </c>
      <c r="F19" s="43">
        <v>76400000</v>
      </c>
    </row>
    <row r="20" spans="1:6" x14ac:dyDescent="0.3">
      <c r="A20" s="13" t="s">
        <v>31</v>
      </c>
      <c r="B20" s="19" t="s">
        <v>32</v>
      </c>
      <c r="C20" s="40">
        <v>1190000</v>
      </c>
      <c r="D20" s="37">
        <f t="shared" si="0"/>
        <v>0</v>
      </c>
      <c r="E20" s="37">
        <f t="shared" si="1"/>
        <v>0</v>
      </c>
      <c r="F20" s="43">
        <v>1190000</v>
      </c>
    </row>
    <row r="21" spans="1:6" x14ac:dyDescent="0.3">
      <c r="A21" s="13" t="s">
        <v>33</v>
      </c>
      <c r="B21" s="19" t="s">
        <v>34</v>
      </c>
      <c r="C21" s="40">
        <v>26000000</v>
      </c>
      <c r="D21" s="37">
        <f t="shared" si="0"/>
        <v>0</v>
      </c>
      <c r="E21" s="37">
        <f t="shared" si="1"/>
        <v>0</v>
      </c>
      <c r="F21" s="43">
        <v>26000000</v>
      </c>
    </row>
    <row r="22" spans="1:6" x14ac:dyDescent="0.3">
      <c r="A22" s="13" t="s">
        <v>35</v>
      </c>
      <c r="B22" s="19" t="s">
        <v>36</v>
      </c>
      <c r="C22" s="40">
        <v>90000000</v>
      </c>
      <c r="D22" s="37">
        <f t="shared" si="0"/>
        <v>0</v>
      </c>
      <c r="E22" s="37">
        <f t="shared" si="1"/>
        <v>0</v>
      </c>
      <c r="F22" s="43">
        <f>F23+F24</f>
        <v>90000000</v>
      </c>
    </row>
    <row r="23" spans="1:6" x14ac:dyDescent="0.3">
      <c r="A23" s="13" t="s">
        <v>37</v>
      </c>
      <c r="B23" s="20" t="s">
        <v>38</v>
      </c>
      <c r="C23" s="40">
        <v>30000000</v>
      </c>
      <c r="D23" s="37">
        <f t="shared" si="0"/>
        <v>0</v>
      </c>
      <c r="E23" s="37">
        <f t="shared" si="1"/>
        <v>0</v>
      </c>
      <c r="F23" s="43">
        <v>30000000</v>
      </c>
    </row>
    <row r="24" spans="1:6" x14ac:dyDescent="0.3">
      <c r="A24" s="13" t="s">
        <v>39</v>
      </c>
      <c r="B24" s="20" t="s">
        <v>40</v>
      </c>
      <c r="C24" s="40">
        <v>60000000</v>
      </c>
      <c r="D24" s="37">
        <f t="shared" si="0"/>
        <v>0</v>
      </c>
      <c r="E24" s="37">
        <f t="shared" si="1"/>
        <v>0</v>
      </c>
      <c r="F24" s="43">
        <v>60000000</v>
      </c>
    </row>
    <row r="25" spans="1:6" ht="37.5" hidden="1" customHeight="1" x14ac:dyDescent="0.3">
      <c r="A25" s="13" t="s">
        <v>41</v>
      </c>
      <c r="B25" s="20" t="s">
        <v>42</v>
      </c>
      <c r="C25" s="40">
        <v>65000000</v>
      </c>
      <c r="D25" s="37">
        <f t="shared" si="0"/>
        <v>0</v>
      </c>
      <c r="E25" s="37">
        <f t="shared" si="1"/>
        <v>0</v>
      </c>
      <c r="F25" s="43">
        <v>65000000</v>
      </c>
    </row>
    <row r="26" spans="1:6" ht="37.5" hidden="1" customHeight="1" x14ac:dyDescent="0.3">
      <c r="A26" s="13" t="s">
        <v>43</v>
      </c>
      <c r="B26" s="20" t="s">
        <v>44</v>
      </c>
      <c r="C26" s="40">
        <v>14700000</v>
      </c>
      <c r="D26" s="37">
        <f t="shared" si="0"/>
        <v>0</v>
      </c>
      <c r="E26" s="37">
        <f t="shared" si="1"/>
        <v>0</v>
      </c>
      <c r="F26" s="43">
        <v>14700000</v>
      </c>
    </row>
    <row r="27" spans="1:6" x14ac:dyDescent="0.3">
      <c r="A27" s="13" t="s">
        <v>45</v>
      </c>
      <c r="B27" s="21" t="s">
        <v>46</v>
      </c>
      <c r="C27" s="40">
        <v>21825000</v>
      </c>
      <c r="D27" s="37">
        <f t="shared" si="0"/>
        <v>-10000</v>
      </c>
      <c r="E27" s="37">
        <f t="shared" si="1"/>
        <v>-4.5819014891179677E-2</v>
      </c>
      <c r="F27" s="43">
        <f>SUM(F28:F29)</f>
        <v>21815000</v>
      </c>
    </row>
    <row r="28" spans="1:6" ht="22.5" customHeight="1" x14ac:dyDescent="0.3">
      <c r="A28" s="22" t="s">
        <v>47</v>
      </c>
      <c r="B28" s="23" t="s">
        <v>48</v>
      </c>
      <c r="C28" s="40">
        <v>21700000</v>
      </c>
      <c r="D28" s="37">
        <f t="shared" si="0"/>
        <v>0</v>
      </c>
      <c r="E28" s="37">
        <f t="shared" si="1"/>
        <v>0</v>
      </c>
      <c r="F28" s="43">
        <v>21700000</v>
      </c>
    </row>
    <row r="29" spans="1:6" ht="37.5" x14ac:dyDescent="0.3">
      <c r="A29" s="24" t="s">
        <v>49</v>
      </c>
      <c r="B29" s="23" t="s">
        <v>50</v>
      </c>
      <c r="C29" s="40">
        <v>125000</v>
      </c>
      <c r="D29" s="37">
        <f t="shared" si="0"/>
        <v>-10000</v>
      </c>
      <c r="E29" s="37">
        <f t="shared" si="1"/>
        <v>-8</v>
      </c>
      <c r="F29" s="43">
        <f>125000-10000</f>
        <v>115000</v>
      </c>
    </row>
    <row r="30" spans="1:6" s="11" customFormat="1" x14ac:dyDescent="0.3">
      <c r="A30" s="25"/>
      <c r="B30" s="26" t="s">
        <v>51</v>
      </c>
      <c r="C30" s="39">
        <v>396396944</v>
      </c>
      <c r="D30" s="36">
        <f t="shared" si="0"/>
        <v>10723921</v>
      </c>
      <c r="E30" s="36">
        <f t="shared" si="1"/>
        <v>2.7053490604105122</v>
      </c>
      <c r="F30" s="42">
        <f>F31+F40+F42+F45+F49</f>
        <v>407120865</v>
      </c>
    </row>
    <row r="31" spans="1:6" ht="21.75" customHeight="1" x14ac:dyDescent="0.3">
      <c r="A31" s="13" t="s">
        <v>52</v>
      </c>
      <c r="B31" s="19" t="s">
        <v>53</v>
      </c>
      <c r="C31" s="40">
        <v>325981900</v>
      </c>
      <c r="D31" s="37">
        <f t="shared" si="0"/>
        <v>0</v>
      </c>
      <c r="E31" s="37">
        <f t="shared" si="1"/>
        <v>0</v>
      </c>
      <c r="F31" s="43">
        <f>F32+F33+F38+F39</f>
        <v>325981900</v>
      </c>
    </row>
    <row r="32" spans="1:6" ht="59.25" customHeight="1" x14ac:dyDescent="0.3">
      <c r="A32" s="13" t="s">
        <v>54</v>
      </c>
      <c r="B32" s="19" t="s">
        <v>55</v>
      </c>
      <c r="C32" s="40">
        <v>14024800</v>
      </c>
      <c r="D32" s="37">
        <f t="shared" si="0"/>
        <v>0</v>
      </c>
      <c r="E32" s="37">
        <f t="shared" si="1"/>
        <v>0</v>
      </c>
      <c r="F32" s="43">
        <f>14024800</f>
        <v>14024800</v>
      </c>
    </row>
    <row r="33" spans="1:6" ht="75" x14ac:dyDescent="0.3">
      <c r="A33" s="13" t="s">
        <v>56</v>
      </c>
      <c r="B33" s="19" t="s">
        <v>57</v>
      </c>
      <c r="C33" s="40">
        <v>308348100</v>
      </c>
      <c r="D33" s="37">
        <f t="shared" si="0"/>
        <v>0</v>
      </c>
      <c r="E33" s="37">
        <f t="shared" si="1"/>
        <v>0</v>
      </c>
      <c r="F33" s="43">
        <f>15700+26151800+270400000+520000+7560600+3700000</f>
        <v>308348100</v>
      </c>
    </row>
    <row r="34" spans="1:6" ht="56.25" hidden="1" customHeight="1" x14ac:dyDescent="0.3">
      <c r="A34" s="13" t="s">
        <v>58</v>
      </c>
      <c r="B34" s="27" t="s">
        <v>59</v>
      </c>
      <c r="C34" s="40"/>
      <c r="D34" s="37">
        <f t="shared" si="0"/>
        <v>0</v>
      </c>
      <c r="E34" s="37" t="e">
        <f t="shared" si="1"/>
        <v>#DIV/0!</v>
      </c>
      <c r="F34" s="43"/>
    </row>
    <row r="35" spans="1:6" ht="56.25" hidden="1" customHeight="1" x14ac:dyDescent="0.3">
      <c r="A35" s="13" t="s">
        <v>60</v>
      </c>
      <c r="B35" s="27" t="s">
        <v>61</v>
      </c>
      <c r="C35" s="40"/>
      <c r="D35" s="37">
        <f t="shared" si="0"/>
        <v>0</v>
      </c>
      <c r="E35" s="37" t="e">
        <f t="shared" si="1"/>
        <v>#DIV/0!</v>
      </c>
      <c r="F35" s="43"/>
    </row>
    <row r="36" spans="1:6" ht="56.25" hidden="1" customHeight="1" x14ac:dyDescent="0.3">
      <c r="A36" s="13" t="s">
        <v>62</v>
      </c>
      <c r="B36" s="19" t="s">
        <v>63</v>
      </c>
      <c r="C36" s="40"/>
      <c r="D36" s="37">
        <f t="shared" si="0"/>
        <v>0</v>
      </c>
      <c r="E36" s="37" t="e">
        <f t="shared" si="1"/>
        <v>#DIV/0!</v>
      </c>
      <c r="F36" s="43"/>
    </row>
    <row r="37" spans="1:6" ht="37.5" hidden="1" customHeight="1" x14ac:dyDescent="0.3">
      <c r="A37" s="13" t="s">
        <v>64</v>
      </c>
      <c r="B37" s="19" t="s">
        <v>65</v>
      </c>
      <c r="C37" s="40"/>
      <c r="D37" s="37">
        <f t="shared" si="0"/>
        <v>0</v>
      </c>
      <c r="E37" s="37" t="e">
        <f t="shared" si="1"/>
        <v>#DIV/0!</v>
      </c>
      <c r="F37" s="43"/>
    </row>
    <row r="38" spans="1:6" ht="21.75" customHeight="1" x14ac:dyDescent="0.3">
      <c r="A38" s="13" t="s">
        <v>66</v>
      </c>
      <c r="B38" s="19" t="s">
        <v>67</v>
      </c>
      <c r="C38" s="40">
        <v>109000</v>
      </c>
      <c r="D38" s="37">
        <f t="shared" si="0"/>
        <v>0</v>
      </c>
      <c r="E38" s="37">
        <f t="shared" si="1"/>
        <v>0</v>
      </c>
      <c r="F38" s="43">
        <f>314800-205800</f>
        <v>109000</v>
      </c>
    </row>
    <row r="39" spans="1:6" ht="57.75" customHeight="1" x14ac:dyDescent="0.3">
      <c r="A39" s="13" t="s">
        <v>68</v>
      </c>
      <c r="B39" s="19" t="s">
        <v>69</v>
      </c>
      <c r="C39" s="40">
        <v>3500000</v>
      </c>
      <c r="D39" s="37">
        <f t="shared" si="0"/>
        <v>0</v>
      </c>
      <c r="E39" s="37">
        <f t="shared" si="1"/>
        <v>0</v>
      </c>
      <c r="F39" s="43">
        <f>3000000+500000</f>
        <v>3500000</v>
      </c>
    </row>
    <row r="40" spans="1:6" x14ac:dyDescent="0.3">
      <c r="A40" s="13" t="s">
        <v>70</v>
      </c>
      <c r="B40" s="19" t="s">
        <v>71</v>
      </c>
      <c r="C40" s="40">
        <v>7807500</v>
      </c>
      <c r="D40" s="37">
        <f t="shared" si="0"/>
        <v>0</v>
      </c>
      <c r="E40" s="37">
        <f t="shared" si="1"/>
        <v>0</v>
      </c>
      <c r="F40" s="43">
        <f>F41</f>
        <v>7807500</v>
      </c>
    </row>
    <row r="41" spans="1:6" x14ac:dyDescent="0.3">
      <c r="A41" s="13" t="s">
        <v>72</v>
      </c>
      <c r="B41" s="19" t="s">
        <v>73</v>
      </c>
      <c r="C41" s="40">
        <v>7807500</v>
      </c>
      <c r="D41" s="37">
        <f t="shared" si="0"/>
        <v>0</v>
      </c>
      <c r="E41" s="37">
        <f t="shared" si="1"/>
        <v>0</v>
      </c>
      <c r="F41" s="43">
        <v>7807500</v>
      </c>
    </row>
    <row r="42" spans="1:6" x14ac:dyDescent="0.3">
      <c r="A42" s="13" t="s">
        <v>74</v>
      </c>
      <c r="B42" s="19" t="s">
        <v>75</v>
      </c>
      <c r="C42" s="40">
        <v>9453751</v>
      </c>
      <c r="D42" s="37">
        <f t="shared" si="0"/>
        <v>910913</v>
      </c>
      <c r="E42" s="37">
        <f t="shared" si="1"/>
        <v>9.6354663878919666</v>
      </c>
      <c r="F42" s="43">
        <f>F43+F44</f>
        <v>10364664</v>
      </c>
    </row>
    <row r="43" spans="1:6" ht="22.5" customHeight="1" x14ac:dyDescent="0.3">
      <c r="A43" s="13" t="s">
        <v>76</v>
      </c>
      <c r="B43" s="19" t="s">
        <v>77</v>
      </c>
      <c r="C43" s="40">
        <v>1815400</v>
      </c>
      <c r="D43" s="37">
        <f t="shared" si="0"/>
        <v>0</v>
      </c>
      <c r="E43" s="37">
        <f t="shared" si="1"/>
        <v>0</v>
      </c>
      <c r="F43" s="43">
        <f>415400+1400000</f>
        <v>1815400</v>
      </c>
    </row>
    <row r="44" spans="1:6" x14ac:dyDescent="0.3">
      <c r="A44" s="13" t="s">
        <v>78</v>
      </c>
      <c r="B44" s="19" t="s">
        <v>79</v>
      </c>
      <c r="C44" s="40">
        <v>7638351</v>
      </c>
      <c r="D44" s="37">
        <f t="shared" si="0"/>
        <v>910913</v>
      </c>
      <c r="E44" s="37">
        <f t="shared" si="1"/>
        <v>11.925519002727157</v>
      </c>
      <c r="F44" s="43">
        <f>7638351+910913</f>
        <v>8549264</v>
      </c>
    </row>
    <row r="45" spans="1:6" x14ac:dyDescent="0.3">
      <c r="A45" s="13" t="s">
        <v>80</v>
      </c>
      <c r="B45" s="19" t="s">
        <v>81</v>
      </c>
      <c r="C45" s="40">
        <v>22940020</v>
      </c>
      <c r="D45" s="37">
        <f t="shared" si="0"/>
        <v>8534029</v>
      </c>
      <c r="E45" s="37">
        <f t="shared" si="1"/>
        <v>37.201488926339209</v>
      </c>
      <c r="F45" s="43">
        <f>F47+F48+F46</f>
        <v>31474049</v>
      </c>
    </row>
    <row r="46" spans="1:6" x14ac:dyDescent="0.3">
      <c r="A46" s="13" t="s">
        <v>82</v>
      </c>
      <c r="B46" s="19" t="s">
        <v>83</v>
      </c>
      <c r="C46" s="40">
        <v>12858900</v>
      </c>
      <c r="D46" s="37">
        <f t="shared" si="0"/>
        <v>0</v>
      </c>
      <c r="E46" s="37">
        <f t="shared" si="1"/>
        <v>0</v>
      </c>
      <c r="F46" s="43">
        <f>12858900</f>
        <v>12858900</v>
      </c>
    </row>
    <row r="47" spans="1:6" ht="61.5" customHeight="1" x14ac:dyDescent="0.3">
      <c r="A47" s="13" t="s">
        <v>138</v>
      </c>
      <c r="B47" s="27" t="s">
        <v>84</v>
      </c>
      <c r="C47" s="40">
        <v>2581120</v>
      </c>
      <c r="D47" s="37">
        <f t="shared" si="0"/>
        <v>0</v>
      </c>
      <c r="E47" s="37">
        <f t="shared" si="1"/>
        <v>0</v>
      </c>
      <c r="F47" s="43">
        <f>1897720+683400</f>
        <v>2581120</v>
      </c>
    </row>
    <row r="48" spans="1:6" ht="22.5" customHeight="1" x14ac:dyDescent="0.3">
      <c r="A48" s="13" t="s">
        <v>85</v>
      </c>
      <c r="B48" s="28" t="s">
        <v>86</v>
      </c>
      <c r="C48" s="40">
        <v>7500000</v>
      </c>
      <c r="D48" s="37">
        <f t="shared" si="0"/>
        <v>8534029</v>
      </c>
      <c r="E48" s="37">
        <f t="shared" si="1"/>
        <v>113.78705333333335</v>
      </c>
      <c r="F48" s="43">
        <f>7500000+8534029</f>
        <v>16034029</v>
      </c>
    </row>
    <row r="49" spans="1:6" x14ac:dyDescent="0.3">
      <c r="A49" s="13" t="s">
        <v>87</v>
      </c>
      <c r="B49" s="19" t="s">
        <v>88</v>
      </c>
      <c r="C49" s="40">
        <v>30213773</v>
      </c>
      <c r="D49" s="37">
        <f t="shared" si="0"/>
        <v>1278979</v>
      </c>
      <c r="E49" s="37">
        <f t="shared" si="1"/>
        <v>4.2330992557599387</v>
      </c>
      <c r="F49" s="43">
        <f>SUM(F50:F63)</f>
        <v>31492752</v>
      </c>
    </row>
    <row r="50" spans="1:6" ht="56.25" x14ac:dyDescent="0.3">
      <c r="A50" s="13" t="s">
        <v>89</v>
      </c>
      <c r="B50" s="29" t="s">
        <v>90</v>
      </c>
      <c r="C50" s="40">
        <v>900000</v>
      </c>
      <c r="D50" s="37">
        <f t="shared" si="0"/>
        <v>0</v>
      </c>
      <c r="E50" s="37">
        <f t="shared" si="1"/>
        <v>0</v>
      </c>
      <c r="F50" s="43">
        <f>900000</f>
        <v>900000</v>
      </c>
    </row>
    <row r="51" spans="1:6" ht="37.5" x14ac:dyDescent="0.3">
      <c r="A51" s="13" t="s">
        <v>91</v>
      </c>
      <c r="B51" s="20" t="s">
        <v>92</v>
      </c>
      <c r="C51" s="40">
        <v>80000</v>
      </c>
      <c r="D51" s="37">
        <f t="shared" si="0"/>
        <v>0</v>
      </c>
      <c r="E51" s="37">
        <f t="shared" si="1"/>
        <v>0</v>
      </c>
      <c r="F51" s="43">
        <v>80000</v>
      </c>
    </row>
    <row r="52" spans="1:6" ht="56.25" x14ac:dyDescent="0.3">
      <c r="A52" s="13" t="s">
        <v>93</v>
      </c>
      <c r="B52" s="20" t="s">
        <v>94</v>
      </c>
      <c r="C52" s="40">
        <v>40000</v>
      </c>
      <c r="D52" s="37">
        <f t="shared" si="0"/>
        <v>0</v>
      </c>
      <c r="E52" s="37">
        <f t="shared" si="1"/>
        <v>0</v>
      </c>
      <c r="F52" s="43">
        <v>40000</v>
      </c>
    </row>
    <row r="53" spans="1:6" ht="42" customHeight="1" x14ac:dyDescent="0.3">
      <c r="A53" s="13" t="s">
        <v>95</v>
      </c>
      <c r="B53" s="20" t="s">
        <v>96</v>
      </c>
      <c r="C53" s="40">
        <v>1050000</v>
      </c>
      <c r="D53" s="37">
        <f t="shared" si="0"/>
        <v>0</v>
      </c>
      <c r="E53" s="37">
        <f t="shared" si="1"/>
        <v>0</v>
      </c>
      <c r="F53" s="43">
        <f>800000+250000</f>
        <v>1050000</v>
      </c>
    </row>
    <row r="54" spans="1:6" ht="37.5" x14ac:dyDescent="0.3">
      <c r="A54" s="13" t="s">
        <v>97</v>
      </c>
      <c r="B54" s="20" t="s">
        <v>98</v>
      </c>
      <c r="C54" s="40">
        <v>73000</v>
      </c>
      <c r="D54" s="37">
        <f t="shared" si="0"/>
        <v>0</v>
      </c>
      <c r="E54" s="37">
        <f t="shared" si="1"/>
        <v>0</v>
      </c>
      <c r="F54" s="43">
        <f>73000</f>
        <v>73000</v>
      </c>
    </row>
    <row r="55" spans="1:6" ht="22.5" customHeight="1" x14ac:dyDescent="0.3">
      <c r="A55" s="13" t="s">
        <v>99</v>
      </c>
      <c r="B55" s="20" t="s">
        <v>100</v>
      </c>
      <c r="C55" s="40">
        <v>1735500</v>
      </c>
      <c r="D55" s="37">
        <f t="shared" si="0"/>
        <v>0</v>
      </c>
      <c r="E55" s="37">
        <f t="shared" si="1"/>
        <v>0</v>
      </c>
      <c r="F55" s="43">
        <f>1735500</f>
        <v>1735500</v>
      </c>
    </row>
    <row r="56" spans="1:6" x14ac:dyDescent="0.3">
      <c r="A56" s="13" t="s">
        <v>101</v>
      </c>
      <c r="B56" s="20" t="s">
        <v>102</v>
      </c>
      <c r="C56" s="40">
        <v>50000</v>
      </c>
      <c r="D56" s="37">
        <f t="shared" si="0"/>
        <v>0</v>
      </c>
      <c r="E56" s="37">
        <f t="shared" si="1"/>
        <v>0</v>
      </c>
      <c r="F56" s="43">
        <f>50000</f>
        <v>50000</v>
      </c>
    </row>
    <row r="57" spans="1:6" ht="37.5" x14ac:dyDescent="0.3">
      <c r="A57" s="13" t="s">
        <v>103</v>
      </c>
      <c r="B57" s="20" t="s">
        <v>104</v>
      </c>
      <c r="C57" s="40">
        <v>1230000</v>
      </c>
      <c r="D57" s="37">
        <f t="shared" si="0"/>
        <v>0</v>
      </c>
      <c r="E57" s="37">
        <f t="shared" si="1"/>
        <v>0</v>
      </c>
      <c r="F57" s="43">
        <f>1100000+130000</f>
        <v>1230000</v>
      </c>
    </row>
    <row r="58" spans="1:6" ht="37.5" x14ac:dyDescent="0.3">
      <c r="A58" s="13" t="s">
        <v>105</v>
      </c>
      <c r="B58" s="20" t="s">
        <v>106</v>
      </c>
      <c r="C58" s="40">
        <v>500000</v>
      </c>
      <c r="D58" s="37">
        <f t="shared" si="0"/>
        <v>0</v>
      </c>
      <c r="E58" s="37">
        <f t="shared" si="1"/>
        <v>0</v>
      </c>
      <c r="F58" s="43">
        <v>500000</v>
      </c>
    </row>
    <row r="59" spans="1:6" x14ac:dyDescent="0.3">
      <c r="A59" s="13" t="s">
        <v>107</v>
      </c>
      <c r="B59" s="20" t="s">
        <v>108</v>
      </c>
      <c r="C59" s="40">
        <v>1000000</v>
      </c>
      <c r="D59" s="37">
        <f t="shared" si="0"/>
        <v>0</v>
      </c>
      <c r="E59" s="37">
        <f t="shared" si="1"/>
        <v>0</v>
      </c>
      <c r="F59" s="43">
        <v>1000000</v>
      </c>
    </row>
    <row r="60" spans="1:6" ht="56.25" x14ac:dyDescent="0.3">
      <c r="A60" s="13" t="s">
        <v>109</v>
      </c>
      <c r="B60" s="20" t="s">
        <v>110</v>
      </c>
      <c r="C60" s="40">
        <v>451400</v>
      </c>
      <c r="D60" s="37">
        <f t="shared" si="0"/>
        <v>0</v>
      </c>
      <c r="E60" s="37">
        <f t="shared" si="1"/>
        <v>0</v>
      </c>
      <c r="F60" s="43">
        <f>451400</f>
        <v>451400</v>
      </c>
    </row>
    <row r="61" spans="1:6" ht="56.25" x14ac:dyDescent="0.3">
      <c r="A61" s="13" t="s">
        <v>111</v>
      </c>
      <c r="B61" s="20" t="s">
        <v>112</v>
      </c>
      <c r="C61" s="40">
        <v>10000000</v>
      </c>
      <c r="D61" s="37">
        <f t="shared" si="0"/>
        <v>0</v>
      </c>
      <c r="E61" s="37">
        <f t="shared" si="1"/>
        <v>0</v>
      </c>
      <c r="F61" s="43">
        <f>8000000+2000000</f>
        <v>10000000</v>
      </c>
    </row>
    <row r="62" spans="1:6" ht="56.25" x14ac:dyDescent="0.3">
      <c r="A62" s="13" t="s">
        <v>113</v>
      </c>
      <c r="B62" s="20" t="s">
        <v>114</v>
      </c>
      <c r="C62" s="40">
        <v>1024200</v>
      </c>
      <c r="D62" s="37">
        <f t="shared" si="0"/>
        <v>0</v>
      </c>
      <c r="E62" s="37">
        <f t="shared" si="1"/>
        <v>0</v>
      </c>
      <c r="F62" s="43">
        <f>900000+124200</f>
        <v>1024200</v>
      </c>
    </row>
    <row r="63" spans="1:6" ht="37.5" x14ac:dyDescent="0.3">
      <c r="A63" s="13" t="s">
        <v>115</v>
      </c>
      <c r="B63" s="20" t="s">
        <v>116</v>
      </c>
      <c r="C63" s="40">
        <v>12079673</v>
      </c>
      <c r="D63" s="37">
        <f t="shared" si="0"/>
        <v>1278979</v>
      </c>
      <c r="E63" s="37">
        <f t="shared" si="1"/>
        <v>10.587861111803278</v>
      </c>
      <c r="F63" s="43">
        <f>12079673+1278979</f>
        <v>13358652</v>
      </c>
    </row>
    <row r="64" spans="1:6" s="11" customFormat="1" x14ac:dyDescent="0.3">
      <c r="A64" s="9" t="s">
        <v>117</v>
      </c>
      <c r="B64" s="12" t="s">
        <v>118</v>
      </c>
      <c r="C64" s="39">
        <v>5044172315.5699997</v>
      </c>
      <c r="D64" s="36">
        <f t="shared" si="0"/>
        <v>-32803500</v>
      </c>
      <c r="E64" s="36">
        <f t="shared" si="1"/>
        <v>-0.65032473015929781</v>
      </c>
      <c r="F64" s="44">
        <f>F65+F71+F72+F70+F73</f>
        <v>5011368815.5699997</v>
      </c>
    </row>
    <row r="65" spans="1:6" s="11" customFormat="1" x14ac:dyDescent="0.3">
      <c r="A65" s="9" t="s">
        <v>119</v>
      </c>
      <c r="B65" s="12" t="s">
        <v>120</v>
      </c>
      <c r="C65" s="39">
        <v>5160417858.5699997</v>
      </c>
      <c r="D65" s="36">
        <f t="shared" si="0"/>
        <v>-32803500</v>
      </c>
      <c r="E65" s="36">
        <f t="shared" si="1"/>
        <v>-0.63567526698487598</v>
      </c>
      <c r="F65" s="44">
        <f>F66+F67+F68+F69</f>
        <v>5127614358.5699997</v>
      </c>
    </row>
    <row r="66" spans="1:6" s="11" customFormat="1" x14ac:dyDescent="0.3">
      <c r="A66" s="30" t="s">
        <v>121</v>
      </c>
      <c r="B66" s="20" t="s">
        <v>122</v>
      </c>
      <c r="C66" s="37">
        <v>1160824200</v>
      </c>
      <c r="D66" s="37">
        <f t="shared" si="0"/>
        <v>0</v>
      </c>
      <c r="E66" s="37">
        <f t="shared" si="1"/>
        <v>0</v>
      </c>
      <c r="F66" s="45">
        <v>1160824200</v>
      </c>
    </row>
    <row r="67" spans="1:6" x14ac:dyDescent="0.3">
      <c r="A67" s="13" t="s">
        <v>123</v>
      </c>
      <c r="B67" s="20" t="s">
        <v>124</v>
      </c>
      <c r="C67" s="40">
        <v>812263920.72000003</v>
      </c>
      <c r="D67" s="37">
        <f t="shared" si="0"/>
        <v>-32803500</v>
      </c>
      <c r="E67" s="37">
        <f t="shared" si="1"/>
        <v>-4.0385272770607088</v>
      </c>
      <c r="F67" s="46">
        <v>779460420.72000003</v>
      </c>
    </row>
    <row r="68" spans="1:6" x14ac:dyDescent="0.3">
      <c r="A68" s="13" t="s">
        <v>125</v>
      </c>
      <c r="B68" s="20" t="s">
        <v>126</v>
      </c>
      <c r="C68" s="40">
        <v>3173545327.8499999</v>
      </c>
      <c r="D68" s="37">
        <f t="shared" si="0"/>
        <v>0</v>
      </c>
      <c r="E68" s="37">
        <f t="shared" si="1"/>
        <v>0</v>
      </c>
      <c r="F68" s="46">
        <v>3173545327.8499999</v>
      </c>
    </row>
    <row r="69" spans="1:6" x14ac:dyDescent="0.3">
      <c r="A69" s="13" t="s">
        <v>127</v>
      </c>
      <c r="B69" s="20" t="s">
        <v>128</v>
      </c>
      <c r="C69" s="40">
        <v>13784410</v>
      </c>
      <c r="D69" s="37">
        <f t="shared" si="0"/>
        <v>0</v>
      </c>
      <c r="E69" s="37">
        <f t="shared" si="1"/>
        <v>0</v>
      </c>
      <c r="F69" s="43">
        <v>13784410</v>
      </c>
    </row>
    <row r="70" spans="1:6" ht="24.75" customHeight="1" x14ac:dyDescent="0.3">
      <c r="A70" s="13" t="s">
        <v>139</v>
      </c>
      <c r="B70" s="20" t="s">
        <v>140</v>
      </c>
      <c r="C70" s="40">
        <v>60951</v>
      </c>
      <c r="D70" s="37">
        <f t="shared" si="0"/>
        <v>0</v>
      </c>
      <c r="E70" s="37">
        <v>0</v>
      </c>
      <c r="F70" s="43">
        <v>60951</v>
      </c>
    </row>
    <row r="71" spans="1:6" ht="37.5" x14ac:dyDescent="0.3">
      <c r="A71" s="13" t="s">
        <v>141</v>
      </c>
      <c r="B71" s="20" t="s">
        <v>142</v>
      </c>
      <c r="C71" s="40">
        <v>500</v>
      </c>
      <c r="D71" s="37">
        <f t="shared" si="0"/>
        <v>0</v>
      </c>
      <c r="E71" s="37">
        <v>0</v>
      </c>
      <c r="F71" s="43">
        <f>61451-61451+500</f>
        <v>500</v>
      </c>
    </row>
    <row r="72" spans="1:6" x14ac:dyDescent="0.3">
      <c r="A72" s="31" t="s">
        <v>136</v>
      </c>
      <c r="B72" s="20" t="s">
        <v>137</v>
      </c>
      <c r="C72" s="40">
        <v>230543</v>
      </c>
      <c r="D72" s="37">
        <v>0</v>
      </c>
      <c r="E72" s="37"/>
      <c r="F72" s="43">
        <v>230543</v>
      </c>
    </row>
    <row r="73" spans="1:6" ht="37.5" x14ac:dyDescent="0.3">
      <c r="A73" s="31" t="s">
        <v>130</v>
      </c>
      <c r="B73" s="20" t="s">
        <v>131</v>
      </c>
      <c r="C73" s="46">
        <v>-116537537</v>
      </c>
      <c r="D73" s="37">
        <f t="shared" ref="D73" si="2">F73-C73</f>
        <v>0</v>
      </c>
      <c r="E73" s="37">
        <f t="shared" ref="E73" si="3">((F73/C73)*100-100)</f>
        <v>0</v>
      </c>
      <c r="F73" s="43">
        <f>-116537369-168</f>
        <v>-116537537</v>
      </c>
    </row>
    <row r="74" spans="1:6" x14ac:dyDescent="0.3">
      <c r="A74" s="25"/>
      <c r="B74" s="26" t="s">
        <v>129</v>
      </c>
      <c r="C74" s="39">
        <f>C5+C64</f>
        <v>7698436259.5699997</v>
      </c>
      <c r="D74" s="36">
        <f>F74-C74</f>
        <v>-22089579</v>
      </c>
      <c r="E74" s="36">
        <f t="shared" ref="E74" si="4">((F74/C74)*100-100)</f>
        <v>-0.28693592120789901</v>
      </c>
      <c r="F74" s="39">
        <f>F5+F64</f>
        <v>7676346680.5699997</v>
      </c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B78" s="4"/>
      <c r="C78" s="41"/>
    </row>
    <row r="79" spans="1:6" x14ac:dyDescent="0.3">
      <c r="B79" s="4"/>
      <c r="C79" s="44"/>
    </row>
    <row r="80" spans="1:6" x14ac:dyDescent="0.3">
      <c r="A80" s="3"/>
      <c r="B80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2019-11-25T04:57:46Z</dcterms:modified>
</cp:coreProperties>
</file>