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ирование" sheetId="13" r:id="rId1"/>
  </sheets>
  <definedNames>
    <definedName name="_xlnm.Print_Area" localSheetId="0">'Таблица 2 финансирование'!$A$1:$X$192</definedName>
  </definedNames>
  <calcPr calcId="145621"/>
</workbook>
</file>

<file path=xl/calcChain.xml><?xml version="1.0" encoding="utf-8"?>
<calcChain xmlns="http://schemas.openxmlformats.org/spreadsheetml/2006/main">
  <c r="P13" i="13" l="1"/>
  <c r="S130" i="13" l="1"/>
  <c r="K13" i="13"/>
  <c r="P12" i="13"/>
  <c r="N130" i="13" l="1"/>
  <c r="K12" i="13"/>
  <c r="N43" i="13" l="1"/>
  <c r="O49" i="13" l="1"/>
  <c r="O50" i="13"/>
  <c r="I38" i="13" l="1"/>
  <c r="N60" i="13" l="1"/>
  <c r="N61" i="13"/>
  <c r="N41" i="13"/>
  <c r="O78" i="13" l="1"/>
  <c r="J78" i="13"/>
  <c r="E78" i="13"/>
  <c r="O77" i="13"/>
  <c r="J77" i="13"/>
  <c r="E77" i="13"/>
  <c r="O76" i="13"/>
  <c r="J76" i="13"/>
  <c r="E76" i="13"/>
  <c r="S75" i="13"/>
  <c r="R75" i="13"/>
  <c r="P75" i="13"/>
  <c r="O75" i="13" s="1"/>
  <c r="N75" i="13"/>
  <c r="M75" i="13"/>
  <c r="K75" i="13"/>
  <c r="J75" i="13" s="1"/>
  <c r="I75" i="13"/>
  <c r="H75" i="13"/>
  <c r="F75" i="13"/>
  <c r="E75" i="13" s="1"/>
  <c r="I61" i="13"/>
  <c r="I130" i="13" l="1"/>
  <c r="S132" i="13" l="1"/>
  <c r="I63" i="13" l="1"/>
  <c r="I64" i="13"/>
  <c r="O63" i="13"/>
  <c r="P62" i="13"/>
  <c r="Q62" i="13"/>
  <c r="R62" i="13"/>
  <c r="K62" i="13"/>
  <c r="L62" i="13"/>
  <c r="M62" i="13"/>
  <c r="J63" i="13"/>
  <c r="O141" i="13" l="1"/>
  <c r="O142" i="13"/>
  <c r="O143" i="13"/>
  <c r="S67" i="13" l="1"/>
  <c r="E92" i="13" l="1"/>
  <c r="J92" i="13"/>
  <c r="O92" i="13"/>
  <c r="U92" i="13"/>
  <c r="E93" i="13"/>
  <c r="J93" i="13"/>
  <c r="O93" i="13"/>
  <c r="U93" i="13"/>
  <c r="T93" i="13" s="1"/>
  <c r="V93" i="13"/>
  <c r="V92" i="13" s="1"/>
  <c r="V78" i="13" s="1"/>
  <c r="T78" i="13" l="1"/>
  <c r="T92" i="13"/>
  <c r="I41" i="13"/>
  <c r="P9" i="13" l="1"/>
  <c r="K9" i="13"/>
  <c r="F9" i="13"/>
  <c r="U24" i="13"/>
  <c r="U25" i="13"/>
  <c r="U26" i="13"/>
  <c r="O24" i="13"/>
  <c r="O25" i="13"/>
  <c r="O26" i="13"/>
  <c r="J24" i="13"/>
  <c r="J25" i="13"/>
  <c r="J26" i="13"/>
  <c r="E24" i="13"/>
  <c r="E25" i="13"/>
  <c r="E26" i="13"/>
  <c r="K84" i="13" l="1"/>
  <c r="F84" i="13"/>
  <c r="O91" i="13" l="1"/>
  <c r="O90" i="13"/>
  <c r="P89" i="13"/>
  <c r="P95" i="13" s="1"/>
  <c r="O95" i="13" s="1"/>
  <c r="S88" i="13"/>
  <c r="R88" i="13"/>
  <c r="S97" i="13"/>
  <c r="R97" i="13"/>
  <c r="P97" i="13"/>
  <c r="O97" i="13" s="1"/>
  <c r="S96" i="13"/>
  <c r="R96" i="13"/>
  <c r="P96" i="13"/>
  <c r="O96" i="13" s="1"/>
  <c r="S95" i="13"/>
  <c r="R95" i="13"/>
  <c r="S94" i="13"/>
  <c r="R94" i="13"/>
  <c r="P88" i="13" l="1"/>
  <c r="P94" i="13" s="1"/>
  <c r="O94" i="13" s="1"/>
  <c r="O89" i="13"/>
  <c r="O88" i="13" s="1"/>
  <c r="J142" i="13"/>
  <c r="J140" i="13"/>
  <c r="J91" i="13"/>
  <c r="J90" i="13"/>
  <c r="K89" i="13"/>
  <c r="K95" i="13" s="1"/>
  <c r="J80" i="13"/>
  <c r="L79" i="13"/>
  <c r="K79" i="13"/>
  <c r="G79" i="13"/>
  <c r="J79" i="13" l="1"/>
  <c r="K88" i="13"/>
  <c r="J89" i="13"/>
  <c r="J88" i="13" s="1"/>
  <c r="W187" i="13"/>
  <c r="V187" i="13"/>
  <c r="T187" i="13"/>
  <c r="S187" i="13"/>
  <c r="R187" i="13"/>
  <c r="N187" i="13"/>
  <c r="M187" i="13"/>
  <c r="I187" i="13"/>
  <c r="H187" i="13"/>
  <c r="V186" i="13"/>
  <c r="S186" i="13"/>
  <c r="R186" i="13"/>
  <c r="Q186" i="13"/>
  <c r="P186" i="13"/>
  <c r="N186" i="13"/>
  <c r="M186" i="13"/>
  <c r="L186" i="13"/>
  <c r="K186" i="13"/>
  <c r="H186" i="13"/>
  <c r="G186" i="13"/>
  <c r="F186" i="13"/>
  <c r="V185" i="13"/>
  <c r="S185" i="13"/>
  <c r="R185" i="13"/>
  <c r="Q185" i="13"/>
  <c r="P185" i="13"/>
  <c r="N185" i="13"/>
  <c r="M185" i="13"/>
  <c r="L185" i="13"/>
  <c r="K185" i="13"/>
  <c r="J185" i="13"/>
  <c r="I185" i="13"/>
  <c r="H185" i="13"/>
  <c r="G185" i="13"/>
  <c r="F185" i="13"/>
  <c r="S184" i="13"/>
  <c r="R184" i="13"/>
  <c r="Q184" i="13"/>
  <c r="P184" i="13"/>
  <c r="N184" i="13"/>
  <c r="M184" i="13"/>
  <c r="L184" i="13"/>
  <c r="K184" i="13"/>
  <c r="H184" i="13"/>
  <c r="G184" i="13"/>
  <c r="F184" i="13"/>
  <c r="F180" i="13"/>
  <c r="G180" i="13"/>
  <c r="H180" i="13"/>
  <c r="I180" i="13"/>
  <c r="K180" i="13"/>
  <c r="L180" i="13"/>
  <c r="M180" i="13"/>
  <c r="N180" i="13"/>
  <c r="P180" i="13"/>
  <c r="Q180" i="13"/>
  <c r="R180" i="13"/>
  <c r="S180" i="13"/>
  <c r="S182" i="13"/>
  <c r="O182" i="13" s="1"/>
  <c r="R182" i="13"/>
  <c r="P182" i="13"/>
  <c r="N182" i="13"/>
  <c r="M182" i="13"/>
  <c r="K182" i="13"/>
  <c r="I182" i="13"/>
  <c r="H182" i="13"/>
  <c r="F182" i="13"/>
  <c r="V179" i="13"/>
  <c r="J182" i="13" l="1"/>
  <c r="X42" i="13"/>
  <c r="W42" i="13"/>
  <c r="U13" i="13"/>
  <c r="U12" i="13"/>
  <c r="X105" i="13"/>
  <c r="X100" i="13" s="1"/>
  <c r="U103" i="13"/>
  <c r="U100" i="13" s="1"/>
  <c r="U108" i="13" s="1"/>
  <c r="J56" i="13" l="1"/>
  <c r="E56" i="13"/>
  <c r="X43" i="13"/>
  <c r="X44" i="13"/>
  <c r="X45" i="13"/>
  <c r="X46" i="13"/>
  <c r="X47" i="13"/>
  <c r="X48" i="13"/>
  <c r="X49" i="13"/>
  <c r="X50" i="13"/>
  <c r="X51" i="13"/>
  <c r="X53" i="13"/>
  <c r="O61" i="13"/>
  <c r="O60" i="13"/>
  <c r="O59" i="13"/>
  <c r="O58" i="13"/>
  <c r="O57" i="13"/>
  <c r="O55" i="13"/>
  <c r="O54" i="13"/>
  <c r="O53" i="13"/>
  <c r="O52" i="13"/>
  <c r="O51" i="13"/>
  <c r="O48" i="13"/>
  <c r="O47" i="13"/>
  <c r="O46" i="13"/>
  <c r="O45" i="13"/>
  <c r="O44" i="13"/>
  <c r="O43" i="13"/>
  <c r="O42" i="13"/>
  <c r="O41" i="13"/>
  <c r="O40" i="13"/>
  <c r="O39" i="13"/>
  <c r="J61" i="13"/>
  <c r="J60" i="13"/>
  <c r="J59" i="13"/>
  <c r="J58" i="13"/>
  <c r="J57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S100" i="13"/>
  <c r="S99" i="13" s="1"/>
  <c r="P100" i="13"/>
  <c r="Q100" i="13"/>
  <c r="Q99" i="13" s="1"/>
  <c r="R100" i="13"/>
  <c r="J38" i="13" l="1"/>
  <c r="O109" i="13" l="1"/>
  <c r="O110" i="13"/>
  <c r="Q108" i="13"/>
  <c r="Q107" i="13" s="1"/>
  <c r="R108" i="13"/>
  <c r="S108" i="13"/>
  <c r="S107" i="13" s="1"/>
  <c r="Q109" i="13"/>
  <c r="S169" i="13" l="1"/>
  <c r="R169" i="13"/>
  <c r="P169" i="13"/>
  <c r="O169" i="13" s="1"/>
  <c r="Q168" i="13"/>
  <c r="P168" i="13"/>
  <c r="N169" i="13"/>
  <c r="J169" i="13" s="1"/>
  <c r="K169" i="13"/>
  <c r="L168" i="13"/>
  <c r="K168" i="13"/>
  <c r="S86" i="13"/>
  <c r="R86" i="13"/>
  <c r="Q86" i="13"/>
  <c r="Q151" i="13" s="1"/>
  <c r="P86" i="13"/>
  <c r="S84" i="13"/>
  <c r="N86" i="13"/>
  <c r="M86" i="13"/>
  <c r="L86" i="13"/>
  <c r="L151" i="13" s="1"/>
  <c r="K86" i="13"/>
  <c r="J86" i="13" s="1"/>
  <c r="N84" i="13"/>
  <c r="G168" i="13"/>
  <c r="G84" i="13"/>
  <c r="H84" i="13"/>
  <c r="I84" i="13"/>
  <c r="S10" i="13"/>
  <c r="R9" i="13"/>
  <c r="R8" i="13" s="1"/>
  <c r="Q9" i="13"/>
  <c r="Q8" i="13" s="1"/>
  <c r="P84" i="13"/>
  <c r="N10" i="13"/>
  <c r="J10" i="13" s="1"/>
  <c r="M9" i="13"/>
  <c r="M84" i="13" s="1"/>
  <c r="L9" i="13"/>
  <c r="J9" i="13" s="1"/>
  <c r="I10" i="13"/>
  <c r="G9" i="13"/>
  <c r="E9" i="13" s="1"/>
  <c r="H9" i="13"/>
  <c r="F135" i="13"/>
  <c r="F136" i="13"/>
  <c r="H136" i="13"/>
  <c r="F137" i="13"/>
  <c r="H137" i="13"/>
  <c r="Q84" i="13" l="1"/>
  <c r="Q149" i="13" s="1"/>
  <c r="Q167" i="13"/>
  <c r="Q166" i="13" s="1"/>
  <c r="L84" i="13"/>
  <c r="L149" i="13" s="1"/>
  <c r="R84" i="13"/>
  <c r="L167" i="13"/>
  <c r="L166" i="13" s="1"/>
  <c r="O86" i="13"/>
  <c r="G167" i="13"/>
  <c r="G166" i="13" s="1"/>
  <c r="X10" i="13"/>
  <c r="F168" i="13"/>
  <c r="S8" i="13"/>
  <c r="O10" i="13"/>
  <c r="O84" i="13"/>
  <c r="O9" i="13"/>
  <c r="T9" i="13" s="1"/>
  <c r="P8" i="13"/>
  <c r="F12" i="13"/>
  <c r="O8" i="13" l="1"/>
  <c r="J84" i="13"/>
  <c r="R192" i="13"/>
  <c r="R189" i="13" s="1"/>
  <c r="Q192" i="13"/>
  <c r="P192" i="13"/>
  <c r="O192" i="13"/>
  <c r="O191" i="13"/>
  <c r="S190" i="13"/>
  <c r="R190" i="13"/>
  <c r="Q190" i="13"/>
  <c r="Q189" i="13" s="1"/>
  <c r="P190" i="13"/>
  <c r="O190" i="13" s="1"/>
  <c r="S189" i="13"/>
  <c r="M192" i="13"/>
  <c r="L192" i="13"/>
  <c r="K192" i="13"/>
  <c r="J191" i="13"/>
  <c r="N190" i="13"/>
  <c r="M190" i="13"/>
  <c r="M189" i="13" s="1"/>
  <c r="L190" i="13"/>
  <c r="K190" i="13"/>
  <c r="N189" i="13"/>
  <c r="E191" i="13"/>
  <c r="I189" i="13"/>
  <c r="G190" i="13"/>
  <c r="G189" i="13" s="1"/>
  <c r="H190" i="13"/>
  <c r="I190" i="13"/>
  <c r="G192" i="13"/>
  <c r="E192" i="13" s="1"/>
  <c r="H192" i="13"/>
  <c r="H189" i="13" s="1"/>
  <c r="F190" i="13"/>
  <c r="F189" i="13" s="1"/>
  <c r="F192" i="13"/>
  <c r="U190" i="13"/>
  <c r="G86" i="13"/>
  <c r="G151" i="13" s="1"/>
  <c r="L189" i="13" l="1"/>
  <c r="J190" i="13"/>
  <c r="K189" i="13"/>
  <c r="J189" i="13" s="1"/>
  <c r="E190" i="13"/>
  <c r="P189" i="13"/>
  <c r="J192" i="13"/>
  <c r="E189" i="13"/>
  <c r="U189" i="13" l="1"/>
  <c r="O189" i="13"/>
  <c r="O82" i="13" l="1"/>
  <c r="J82" i="13"/>
  <c r="E82" i="13"/>
  <c r="O81" i="13"/>
  <c r="J81" i="13"/>
  <c r="E81" i="13"/>
  <c r="O80" i="13"/>
  <c r="E80" i="13"/>
  <c r="S79" i="13"/>
  <c r="O79" i="13" s="1"/>
  <c r="R79" i="13"/>
  <c r="P79" i="13"/>
  <c r="N79" i="13"/>
  <c r="M79" i="13"/>
  <c r="I79" i="13"/>
  <c r="H79" i="13"/>
  <c r="F79" i="13"/>
  <c r="V74" i="13"/>
  <c r="T74" i="13"/>
  <c r="O74" i="13"/>
  <c r="J74" i="13"/>
  <c r="E74" i="13"/>
  <c r="O73" i="13"/>
  <c r="J73" i="13"/>
  <c r="E73" i="13"/>
  <c r="O72" i="13"/>
  <c r="J72" i="13"/>
  <c r="E72" i="13"/>
  <c r="S71" i="13"/>
  <c r="R71" i="13"/>
  <c r="P71" i="13"/>
  <c r="O71" i="13" s="1"/>
  <c r="N71" i="13"/>
  <c r="M71" i="13"/>
  <c r="K71" i="13"/>
  <c r="I71" i="13"/>
  <c r="H71" i="13"/>
  <c r="F71" i="13"/>
  <c r="E71" i="13" s="1"/>
  <c r="E79" i="13" l="1"/>
  <c r="J71" i="13"/>
  <c r="P135" i="13" l="1"/>
  <c r="Q135" i="13"/>
  <c r="U144" i="13" l="1"/>
  <c r="E11" i="13"/>
  <c r="E10" i="13"/>
  <c r="T10" i="13" s="1"/>
  <c r="E142" i="13"/>
  <c r="O116" i="13"/>
  <c r="F34" i="13"/>
  <c r="G34" i="13"/>
  <c r="H34" i="13"/>
  <c r="K34" i="13"/>
  <c r="L34" i="13"/>
  <c r="M34" i="13"/>
  <c r="N34" i="13"/>
  <c r="P34" i="13"/>
  <c r="Q34" i="13"/>
  <c r="R34" i="13"/>
  <c r="S34" i="13"/>
  <c r="U34" i="13"/>
  <c r="W34" i="13"/>
  <c r="X34" i="13"/>
  <c r="F38" i="13"/>
  <c r="F32" i="13" s="1"/>
  <c r="F30" i="13" s="1"/>
  <c r="F179" i="13" s="1"/>
  <c r="G38" i="13"/>
  <c r="G32" i="13" s="1"/>
  <c r="H38" i="13"/>
  <c r="H32" i="13" s="1"/>
  <c r="J32" i="13"/>
  <c r="J181" i="13" s="1"/>
  <c r="K38" i="13"/>
  <c r="K32" i="13" s="1"/>
  <c r="L38" i="13"/>
  <c r="L32" i="13" s="1"/>
  <c r="M38" i="13"/>
  <c r="M32" i="13" s="1"/>
  <c r="M30" i="13" s="1"/>
  <c r="M179" i="13" s="1"/>
  <c r="N38" i="13"/>
  <c r="N32" i="13" s="1"/>
  <c r="P38" i="13"/>
  <c r="Q38" i="13"/>
  <c r="Q32" i="13" s="1"/>
  <c r="Q181" i="13" s="1"/>
  <c r="R38" i="13"/>
  <c r="R32" i="13" s="1"/>
  <c r="R181" i="13" s="1"/>
  <c r="S32" i="13"/>
  <c r="S181" i="13" s="1"/>
  <c r="W38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7" i="13"/>
  <c r="E58" i="13"/>
  <c r="E59" i="13"/>
  <c r="E60" i="13"/>
  <c r="E61" i="13"/>
  <c r="E39" i="13"/>
  <c r="I62" i="13"/>
  <c r="I36" i="13" s="1"/>
  <c r="E64" i="13"/>
  <c r="E63" i="13"/>
  <c r="J35" i="13"/>
  <c r="P32" i="13" l="1"/>
  <c r="P181" i="13" s="1"/>
  <c r="O38" i="13"/>
  <c r="H181" i="13"/>
  <c r="H85" i="13"/>
  <c r="H30" i="13"/>
  <c r="H179" i="13" s="1"/>
  <c r="G181" i="13"/>
  <c r="G85" i="13"/>
  <c r="F181" i="13"/>
  <c r="F85" i="13"/>
  <c r="F150" i="13" s="1"/>
  <c r="G30" i="13"/>
  <c r="G179" i="13" s="1"/>
  <c r="N181" i="13"/>
  <c r="N85" i="13"/>
  <c r="E38" i="13"/>
  <c r="K181" i="13"/>
  <c r="K85" i="13"/>
  <c r="K30" i="13"/>
  <c r="K179" i="13" s="1"/>
  <c r="M181" i="13"/>
  <c r="M85" i="13"/>
  <c r="M83" i="13" s="1"/>
  <c r="L181" i="13"/>
  <c r="L85" i="13"/>
  <c r="L30" i="13"/>
  <c r="L179" i="13" s="1"/>
  <c r="I186" i="13"/>
  <c r="X186" i="13" s="1"/>
  <c r="I34" i="13"/>
  <c r="I184" i="13" s="1"/>
  <c r="I32" i="13"/>
  <c r="X38" i="13"/>
  <c r="O32" i="13"/>
  <c r="O181" i="13" s="1"/>
  <c r="P85" i="13"/>
  <c r="P30" i="13"/>
  <c r="P179" i="13" s="1"/>
  <c r="R85" i="13"/>
  <c r="R30" i="13"/>
  <c r="Q85" i="13"/>
  <c r="Q30" i="13"/>
  <c r="Q179" i="13" s="1"/>
  <c r="I30" i="13"/>
  <c r="S85" i="13"/>
  <c r="S30" i="13"/>
  <c r="S179" i="13" s="1"/>
  <c r="N30" i="13"/>
  <c r="N179" i="13" s="1"/>
  <c r="G89" i="13"/>
  <c r="G149" i="13" s="1"/>
  <c r="H89" i="13"/>
  <c r="I89" i="13"/>
  <c r="F89" i="13"/>
  <c r="V82" i="13"/>
  <c r="G150" i="13" l="1"/>
  <c r="G148" i="13" s="1"/>
  <c r="G83" i="13"/>
  <c r="K150" i="13"/>
  <c r="K83" i="13"/>
  <c r="L150" i="13"/>
  <c r="L148" i="13" s="1"/>
  <c r="L83" i="13"/>
  <c r="X184" i="13"/>
  <c r="R179" i="13"/>
  <c r="W30" i="13"/>
  <c r="I179" i="13"/>
  <c r="X30" i="13"/>
  <c r="I85" i="13"/>
  <c r="I181" i="13"/>
  <c r="X181" i="13" s="1"/>
  <c r="X32" i="13"/>
  <c r="E32" i="13"/>
  <c r="E181" i="13" s="1"/>
  <c r="T82" i="13"/>
  <c r="T38" i="13"/>
  <c r="Q150" i="13"/>
  <c r="Q148" i="13" s="1"/>
  <c r="Q83" i="13"/>
  <c r="R83" i="13"/>
  <c r="P150" i="13"/>
  <c r="P83" i="13"/>
  <c r="S83" i="13"/>
  <c r="O85" i="13"/>
  <c r="N83" i="13"/>
  <c r="J85" i="13"/>
  <c r="J83" i="13" l="1"/>
  <c r="T32" i="13"/>
  <c r="O83" i="13"/>
  <c r="T42" i="13"/>
  <c r="W167" i="13"/>
  <c r="X134" i="13"/>
  <c r="U119" i="13"/>
  <c r="P113" i="13"/>
  <c r="K113" i="13"/>
  <c r="F113" i="13"/>
  <c r="F124" i="13" s="1"/>
  <c r="X118" i="13"/>
  <c r="X116" i="13"/>
  <c r="X22" i="13"/>
  <c r="X69" i="13"/>
  <c r="X20" i="13"/>
  <c r="X19" i="13"/>
  <c r="U16" i="13"/>
  <c r="U17" i="13"/>
  <c r="U18" i="13"/>
  <c r="U23" i="13"/>
  <c r="F169" i="13"/>
  <c r="E169" i="13" s="1"/>
  <c r="I169" i="13"/>
  <c r="O119" i="13"/>
  <c r="J119" i="13"/>
  <c r="E119" i="13"/>
  <c r="O11" i="13"/>
  <c r="J11" i="13"/>
  <c r="E16" i="13"/>
  <c r="E17" i="13"/>
  <c r="E18" i="13"/>
  <c r="E19" i="13"/>
  <c r="E20" i="13"/>
  <c r="E22" i="13"/>
  <c r="E23" i="13"/>
  <c r="E31" i="13"/>
  <c r="E180" i="13" s="1"/>
  <c r="E33" i="13"/>
  <c r="E182" i="13" s="1"/>
  <c r="E35" i="13"/>
  <c r="E185" i="13" s="1"/>
  <c r="E36" i="13"/>
  <c r="E37" i="13"/>
  <c r="E187" i="13" s="1"/>
  <c r="E62" i="13"/>
  <c r="E65" i="13"/>
  <c r="E66" i="13"/>
  <c r="E68" i="13"/>
  <c r="E69" i="13"/>
  <c r="E70" i="13"/>
  <c r="T119" i="13" l="1"/>
  <c r="E186" i="13"/>
  <c r="E34" i="13"/>
  <c r="E184" i="13" s="1"/>
  <c r="E30" i="13"/>
  <c r="X121" i="13"/>
  <c r="U120" i="13"/>
  <c r="V86" i="13"/>
  <c r="W21" i="13"/>
  <c r="N159" i="13"/>
  <c r="M159" i="13"/>
  <c r="N158" i="13"/>
  <c r="M158" i="13"/>
  <c r="N157" i="13"/>
  <c r="M157" i="13"/>
  <c r="N147" i="13"/>
  <c r="M147" i="13"/>
  <c r="K147" i="13"/>
  <c r="J147" i="13"/>
  <c r="N146" i="13"/>
  <c r="M146" i="13"/>
  <c r="K146" i="13"/>
  <c r="J146" i="13"/>
  <c r="N145" i="13"/>
  <c r="M145" i="13"/>
  <c r="K145" i="13"/>
  <c r="K144" i="13" s="1"/>
  <c r="J145" i="13"/>
  <c r="J144" i="13" s="1"/>
  <c r="M144" i="13"/>
  <c r="N140" i="13"/>
  <c r="M140" i="13"/>
  <c r="K140" i="13"/>
  <c r="N138" i="13"/>
  <c r="M138" i="13"/>
  <c r="K138" i="13"/>
  <c r="M137" i="13"/>
  <c r="K137" i="13"/>
  <c r="N136" i="13"/>
  <c r="M136" i="13"/>
  <c r="K136" i="13"/>
  <c r="J134" i="13"/>
  <c r="J133" i="13"/>
  <c r="N132" i="13"/>
  <c r="M132" i="13"/>
  <c r="L132" i="13"/>
  <c r="K132" i="13"/>
  <c r="J131" i="13"/>
  <c r="J130" i="13"/>
  <c r="J129" i="13"/>
  <c r="M128" i="13"/>
  <c r="K128" i="13"/>
  <c r="M125" i="13"/>
  <c r="K125" i="13"/>
  <c r="N124" i="13"/>
  <c r="M124" i="13"/>
  <c r="L123" i="13"/>
  <c r="J121" i="13"/>
  <c r="J120" i="13"/>
  <c r="J113" i="13" s="1"/>
  <c r="J118" i="13"/>
  <c r="J117" i="13"/>
  <c r="J116" i="13"/>
  <c r="N115" i="13"/>
  <c r="N126" i="13" s="1"/>
  <c r="M115" i="13"/>
  <c r="M126" i="13" s="1"/>
  <c r="K115" i="13"/>
  <c r="K126" i="13" s="1"/>
  <c r="N114" i="13"/>
  <c r="N110" i="13"/>
  <c r="M110" i="13"/>
  <c r="K110" i="13"/>
  <c r="K109" i="13"/>
  <c r="J106" i="13"/>
  <c r="J105" i="13"/>
  <c r="J104" i="13"/>
  <c r="J103" i="13"/>
  <c r="J102" i="13"/>
  <c r="N101" i="13"/>
  <c r="M101" i="13"/>
  <c r="N100" i="13"/>
  <c r="M100" i="13"/>
  <c r="M108" i="13" s="1"/>
  <c r="K100" i="13"/>
  <c r="N97" i="13"/>
  <c r="M97" i="13"/>
  <c r="K97" i="13"/>
  <c r="K151" i="13" s="1"/>
  <c r="N96" i="13"/>
  <c r="M96" i="13"/>
  <c r="K96" i="13"/>
  <c r="N95" i="13"/>
  <c r="M95" i="13"/>
  <c r="N88" i="13"/>
  <c r="N94" i="13" s="1"/>
  <c r="M88" i="13"/>
  <c r="M94" i="13" s="1"/>
  <c r="K94" i="13"/>
  <c r="J70" i="13"/>
  <c r="J69" i="13"/>
  <c r="J68" i="13"/>
  <c r="N67" i="13"/>
  <c r="J67" i="13" s="1"/>
  <c r="M67" i="13"/>
  <c r="K67" i="13"/>
  <c r="J66" i="13"/>
  <c r="J65" i="13"/>
  <c r="J37" i="13"/>
  <c r="J36" i="13"/>
  <c r="J175" i="13"/>
  <c r="J33" i="13"/>
  <c r="J173" i="13" s="1"/>
  <c r="J172" i="13"/>
  <c r="J31" i="13"/>
  <c r="J180" i="13" s="1"/>
  <c r="K29" i="13"/>
  <c r="K28" i="13"/>
  <c r="J23" i="13"/>
  <c r="J22" i="13"/>
  <c r="J20" i="13"/>
  <c r="J19" i="13"/>
  <c r="J18" i="13"/>
  <c r="J17" i="13"/>
  <c r="J16" i="13"/>
  <c r="J13" i="13"/>
  <c r="M11" i="13"/>
  <c r="L8" i="13"/>
  <c r="M112" i="13" l="1"/>
  <c r="M123" i="13" s="1"/>
  <c r="N112" i="13"/>
  <c r="M8" i="13"/>
  <c r="M169" i="13"/>
  <c r="N144" i="13"/>
  <c r="N123" i="13"/>
  <c r="N125" i="13"/>
  <c r="J125" i="13" s="1"/>
  <c r="K108" i="13"/>
  <c r="K149" i="13"/>
  <c r="J176" i="13"/>
  <c r="J186" i="13"/>
  <c r="K158" i="13"/>
  <c r="K187" i="13"/>
  <c r="J187" i="13" s="1"/>
  <c r="N151" i="13"/>
  <c r="J151" i="13" s="1"/>
  <c r="E179" i="13"/>
  <c r="N167" i="13"/>
  <c r="N149" i="13"/>
  <c r="M168" i="13"/>
  <c r="M150" i="13"/>
  <c r="M151" i="13"/>
  <c r="J136" i="13"/>
  <c r="M167" i="13"/>
  <c r="M149" i="13"/>
  <c r="J177" i="13"/>
  <c r="J34" i="13"/>
  <c r="J171" i="13"/>
  <c r="J30" i="13"/>
  <c r="J179" i="13" s="1"/>
  <c r="J101" i="13"/>
  <c r="J132" i="13"/>
  <c r="J12" i="13"/>
  <c r="K135" i="13"/>
  <c r="N128" i="13"/>
  <c r="N135" i="13" s="1"/>
  <c r="K27" i="13"/>
  <c r="J27" i="13" s="1"/>
  <c r="J157" i="13" s="1"/>
  <c r="V85" i="13"/>
  <c r="V151" i="13"/>
  <c r="J110" i="13"/>
  <c r="J97" i="13"/>
  <c r="J28" i="13"/>
  <c r="J158" i="13" s="1"/>
  <c r="J96" i="13"/>
  <c r="J138" i="13"/>
  <c r="W11" i="13"/>
  <c r="J94" i="13"/>
  <c r="J95" i="13"/>
  <c r="K99" i="13"/>
  <c r="K107" i="13" s="1"/>
  <c r="M109" i="13"/>
  <c r="K112" i="13"/>
  <c r="K159" i="13"/>
  <c r="J29" i="13"/>
  <c r="J159" i="13" s="1"/>
  <c r="J128" i="13"/>
  <c r="J114" i="13"/>
  <c r="J126" i="13"/>
  <c r="N99" i="13"/>
  <c r="N107" i="13" s="1"/>
  <c r="N108" i="13"/>
  <c r="N109" i="13"/>
  <c r="K124" i="13"/>
  <c r="N137" i="13"/>
  <c r="N150" i="13" s="1"/>
  <c r="J100" i="13"/>
  <c r="J115" i="13"/>
  <c r="N8" i="13"/>
  <c r="M99" i="13"/>
  <c r="M107" i="13" s="1"/>
  <c r="I132" i="13"/>
  <c r="X136" i="13"/>
  <c r="X131" i="13"/>
  <c r="X129" i="13"/>
  <c r="X138" i="13" s="1"/>
  <c r="V117" i="13"/>
  <c r="V116" i="13" s="1"/>
  <c r="T116" i="13" s="1"/>
  <c r="V106" i="13"/>
  <c r="H21" i="13"/>
  <c r="H11" i="13" s="1"/>
  <c r="H169" i="13" s="1"/>
  <c r="F13" i="13"/>
  <c r="M166" i="13" l="1"/>
  <c r="K167" i="13"/>
  <c r="K166" i="13" s="1"/>
  <c r="J149" i="13"/>
  <c r="K123" i="13"/>
  <c r="J123" i="13" s="1"/>
  <c r="K148" i="13"/>
  <c r="J174" i="13"/>
  <c r="J184" i="13"/>
  <c r="M148" i="13"/>
  <c r="J170" i="13"/>
  <c r="N168" i="13"/>
  <c r="N148" i="13"/>
  <c r="J150" i="13"/>
  <c r="J135" i="13"/>
  <c r="J112" i="13"/>
  <c r="E12" i="13"/>
  <c r="X130" i="13"/>
  <c r="T130" i="13" s="1"/>
  <c r="E13" i="13"/>
  <c r="J99" i="13"/>
  <c r="V105" i="13"/>
  <c r="T105" i="13" s="1"/>
  <c r="V169" i="13"/>
  <c r="K157" i="13"/>
  <c r="V84" i="13"/>
  <c r="V149" i="13" s="1"/>
  <c r="V150" i="13"/>
  <c r="T117" i="13"/>
  <c r="J109" i="13"/>
  <c r="K8" i="13"/>
  <c r="J108" i="13"/>
  <c r="J107" i="13"/>
  <c r="J124" i="13"/>
  <c r="J137" i="13"/>
  <c r="S114" i="13"/>
  <c r="W157" i="13"/>
  <c r="W158" i="13"/>
  <c r="W185" i="13" s="1"/>
  <c r="T185" i="13" s="1"/>
  <c r="W159" i="13"/>
  <c r="W186" i="13" s="1"/>
  <c r="T186" i="13" s="1"/>
  <c r="V83" i="13"/>
  <c r="V81" i="13" s="1"/>
  <c r="X159" i="13"/>
  <c r="U159" i="13"/>
  <c r="X158" i="13"/>
  <c r="X157" i="13"/>
  <c r="X147" i="13"/>
  <c r="W147" i="13"/>
  <c r="U147" i="13"/>
  <c r="T147" i="13"/>
  <c r="X146" i="13"/>
  <c r="W146" i="13"/>
  <c r="U146" i="13"/>
  <c r="T146" i="13"/>
  <c r="X145" i="13"/>
  <c r="W145" i="13"/>
  <c r="W144" i="13" s="1"/>
  <c r="U145" i="13"/>
  <c r="T145" i="13"/>
  <c r="T144" i="13" s="1"/>
  <c r="X144" i="13"/>
  <c r="X140" i="13"/>
  <c r="W140" i="13"/>
  <c r="U140" i="13"/>
  <c r="T140" i="13"/>
  <c r="W138" i="13"/>
  <c r="U138" i="13"/>
  <c r="W137" i="13"/>
  <c r="U137" i="13"/>
  <c r="W136" i="13"/>
  <c r="U136" i="13"/>
  <c r="T133" i="13"/>
  <c r="W132" i="13"/>
  <c r="V132" i="13"/>
  <c r="U132" i="13"/>
  <c r="T131" i="13"/>
  <c r="T129" i="13"/>
  <c r="W128" i="13"/>
  <c r="W168" i="13" s="1"/>
  <c r="U128" i="13"/>
  <c r="U135" i="13" s="1"/>
  <c r="W125" i="13"/>
  <c r="U125" i="13"/>
  <c r="X124" i="13"/>
  <c r="X133" i="13" s="1"/>
  <c r="W124" i="13"/>
  <c r="V123" i="13"/>
  <c r="T121" i="13"/>
  <c r="T120" i="13"/>
  <c r="X115" i="13"/>
  <c r="X126" i="13" s="1"/>
  <c r="W115" i="13"/>
  <c r="U115" i="13"/>
  <c r="X110" i="13"/>
  <c r="W110" i="13"/>
  <c r="U110" i="13"/>
  <c r="U109" i="13"/>
  <c r="T106" i="13"/>
  <c r="T102" i="13"/>
  <c r="X109" i="13"/>
  <c r="W101" i="13"/>
  <c r="T101" i="13" s="1"/>
  <c r="X99" i="13"/>
  <c r="X107" i="13" s="1"/>
  <c r="W100" i="13"/>
  <c r="U99" i="13"/>
  <c r="U107" i="13" s="1"/>
  <c r="X97" i="13"/>
  <c r="W97" i="13"/>
  <c r="U97" i="13"/>
  <c r="X96" i="13"/>
  <c r="W96" i="13"/>
  <c r="U96" i="13"/>
  <c r="X95" i="13"/>
  <c r="W95" i="13"/>
  <c r="U95" i="13"/>
  <c r="T95" i="13" s="1"/>
  <c r="T91" i="13"/>
  <c r="T90" i="13"/>
  <c r="T89" i="13"/>
  <c r="X88" i="13"/>
  <c r="X94" i="13" s="1"/>
  <c r="W88" i="13"/>
  <c r="W94" i="13" s="1"/>
  <c r="U88" i="13"/>
  <c r="U94" i="13" s="1"/>
  <c r="S159" i="13"/>
  <c r="R159" i="13"/>
  <c r="S158" i="13"/>
  <c r="R158" i="13"/>
  <c r="S157" i="13"/>
  <c r="R157" i="13"/>
  <c r="S147" i="13"/>
  <c r="R147" i="13"/>
  <c r="P147" i="13"/>
  <c r="O147" i="13"/>
  <c r="S146" i="13"/>
  <c r="R146" i="13"/>
  <c r="P146" i="13"/>
  <c r="O146" i="13"/>
  <c r="S145" i="13"/>
  <c r="S144" i="13" s="1"/>
  <c r="R145" i="13"/>
  <c r="R144" i="13" s="1"/>
  <c r="P145" i="13"/>
  <c r="P144" i="13" s="1"/>
  <c r="O145" i="13"/>
  <c r="O144" i="13" s="1"/>
  <c r="S140" i="13"/>
  <c r="O140" i="13" s="1"/>
  <c r="R140" i="13"/>
  <c r="P140" i="13"/>
  <c r="S138" i="13"/>
  <c r="R138" i="13"/>
  <c r="P138" i="13"/>
  <c r="R137" i="13"/>
  <c r="P137" i="13"/>
  <c r="S136" i="13"/>
  <c r="R136" i="13"/>
  <c r="P136" i="13"/>
  <c r="O134" i="13"/>
  <c r="O132" i="13" s="1"/>
  <c r="O133" i="13"/>
  <c r="R132" i="13"/>
  <c r="Q132" i="13"/>
  <c r="P132" i="13"/>
  <c r="O131" i="13"/>
  <c r="O130" i="13"/>
  <c r="O129" i="13"/>
  <c r="S128" i="13"/>
  <c r="R128" i="13"/>
  <c r="P128" i="13"/>
  <c r="R125" i="13"/>
  <c r="P125" i="13"/>
  <c r="S124" i="13"/>
  <c r="R124" i="13"/>
  <c r="Q123" i="13"/>
  <c r="O121" i="13"/>
  <c r="O120" i="13"/>
  <c r="O113" i="13" s="1"/>
  <c r="O118" i="13"/>
  <c r="O117" i="13"/>
  <c r="S115" i="13"/>
  <c r="S126" i="13" s="1"/>
  <c r="S151" i="13" s="1"/>
  <c r="R115" i="13"/>
  <c r="R126" i="13" s="1"/>
  <c r="P115" i="13"/>
  <c r="S110" i="13"/>
  <c r="R110" i="13"/>
  <c r="P110" i="13"/>
  <c r="P109" i="13"/>
  <c r="O106" i="13"/>
  <c r="O105" i="13"/>
  <c r="O104" i="13"/>
  <c r="O103" i="13"/>
  <c r="O102" i="13"/>
  <c r="R101" i="13"/>
  <c r="O70" i="13"/>
  <c r="O69" i="13"/>
  <c r="O68" i="13"/>
  <c r="R67" i="13"/>
  <c r="P67" i="13"/>
  <c r="O66" i="13"/>
  <c r="O65" i="13"/>
  <c r="O37" i="13"/>
  <c r="O177" i="13" s="1"/>
  <c r="O36" i="13"/>
  <c r="O35" i="13"/>
  <c r="O33" i="13"/>
  <c r="O173" i="13" s="1"/>
  <c r="O172" i="13"/>
  <c r="O31" i="13"/>
  <c r="O180" i="13" s="1"/>
  <c r="P29" i="13"/>
  <c r="O29" i="13"/>
  <c r="O159" i="13" s="1"/>
  <c r="P28" i="13"/>
  <c r="O23" i="13"/>
  <c r="O22" i="13"/>
  <c r="W86" i="13"/>
  <c r="O20" i="13"/>
  <c r="O19" i="13"/>
  <c r="O18" i="13"/>
  <c r="O17" i="13"/>
  <c r="O16" i="13"/>
  <c r="O13" i="13"/>
  <c r="O12" i="13"/>
  <c r="W8" i="13"/>
  <c r="E130" i="13"/>
  <c r="E131" i="13"/>
  <c r="E133" i="13"/>
  <c r="E134" i="13"/>
  <c r="E129" i="13"/>
  <c r="E116" i="13"/>
  <c r="E117" i="13"/>
  <c r="E118" i="13"/>
  <c r="E120" i="13"/>
  <c r="E121" i="13"/>
  <c r="E105" i="13"/>
  <c r="E106" i="13"/>
  <c r="E102" i="13"/>
  <c r="E103" i="13"/>
  <c r="E104" i="13"/>
  <c r="E90" i="13"/>
  <c r="E91" i="13"/>
  <c r="E89" i="13"/>
  <c r="I97" i="13"/>
  <c r="I96" i="13"/>
  <c r="I95" i="13"/>
  <c r="I88" i="13"/>
  <c r="I94" i="13" s="1"/>
  <c r="E174" i="13"/>
  <c r="E176" i="13"/>
  <c r="E177" i="13"/>
  <c r="G8" i="13"/>
  <c r="H8" i="13"/>
  <c r="G123" i="13"/>
  <c r="G132" i="13"/>
  <c r="H132" i="13"/>
  <c r="F132" i="13"/>
  <c r="H147" i="13"/>
  <c r="H146" i="13"/>
  <c r="H145" i="13"/>
  <c r="H140" i="13"/>
  <c r="H138" i="13"/>
  <c r="H128" i="13"/>
  <c r="H115" i="13"/>
  <c r="H126" i="13" s="1"/>
  <c r="H124" i="13"/>
  <c r="H110" i="13"/>
  <c r="H101" i="13"/>
  <c r="H100" i="13"/>
  <c r="H149" i="13" s="1"/>
  <c r="H97" i="13"/>
  <c r="H96" i="13"/>
  <c r="H95" i="13"/>
  <c r="H88" i="13"/>
  <c r="H67" i="13"/>
  <c r="H159" i="13"/>
  <c r="H158" i="13"/>
  <c r="H86" i="13"/>
  <c r="F140" i="13"/>
  <c r="I140" i="13"/>
  <c r="F145" i="13"/>
  <c r="I145" i="13"/>
  <c r="F146" i="13"/>
  <c r="I146" i="13"/>
  <c r="F147" i="13"/>
  <c r="I147" i="13"/>
  <c r="F128" i="13"/>
  <c r="I128" i="13"/>
  <c r="I136" i="13"/>
  <c r="I137" i="13"/>
  <c r="F138" i="13"/>
  <c r="I138" i="13"/>
  <c r="I114" i="13"/>
  <c r="I125" i="13" s="1"/>
  <c r="F115" i="13"/>
  <c r="F126" i="13" s="1"/>
  <c r="I115" i="13"/>
  <c r="I126" i="13" s="1"/>
  <c r="F125" i="13"/>
  <c r="F100" i="13"/>
  <c r="F149" i="13" s="1"/>
  <c r="F167" i="13" s="1"/>
  <c r="F166" i="13" s="1"/>
  <c r="I100" i="13"/>
  <c r="F109" i="13"/>
  <c r="I101" i="13"/>
  <c r="F110" i="13"/>
  <c r="I110" i="13"/>
  <c r="F88" i="13"/>
  <c r="F95" i="13"/>
  <c r="F96" i="13"/>
  <c r="F97" i="13"/>
  <c r="F28" i="13"/>
  <c r="F187" i="13" s="1"/>
  <c r="I157" i="13"/>
  <c r="F29" i="13"/>
  <c r="I159" i="13"/>
  <c r="F67" i="13"/>
  <c r="I67" i="13"/>
  <c r="F86" i="13"/>
  <c r="I86" i="13"/>
  <c r="E175" i="13"/>
  <c r="E173" i="13"/>
  <c r="E171" i="13"/>
  <c r="E147" i="13"/>
  <c r="E146" i="13"/>
  <c r="E145" i="13"/>
  <c r="E140" i="13"/>
  <c r="W126" i="13" l="1"/>
  <c r="W179" i="13"/>
  <c r="H151" i="13"/>
  <c r="W112" i="13"/>
  <c r="W123" i="13" s="1"/>
  <c r="H167" i="13"/>
  <c r="H168" i="13"/>
  <c r="H150" i="13"/>
  <c r="O101" i="13"/>
  <c r="R99" i="13"/>
  <c r="R109" i="13"/>
  <c r="R107" i="13" s="1"/>
  <c r="W182" i="13"/>
  <c r="W191" i="13"/>
  <c r="I151" i="13"/>
  <c r="O28" i="13"/>
  <c r="O158" i="13" s="1"/>
  <c r="P187" i="13"/>
  <c r="O187" i="13" s="1"/>
  <c r="X114" i="13"/>
  <c r="J148" i="13"/>
  <c r="J167" i="13"/>
  <c r="O176" i="13"/>
  <c r="O186" i="13"/>
  <c r="V192" i="13"/>
  <c r="V184" i="13"/>
  <c r="O185" i="13"/>
  <c r="S167" i="13"/>
  <c r="S149" i="13"/>
  <c r="T81" i="13"/>
  <c r="V80" i="13"/>
  <c r="I167" i="13"/>
  <c r="E167" i="13" s="1"/>
  <c r="I149" i="13"/>
  <c r="E149" i="13" s="1"/>
  <c r="R168" i="13"/>
  <c r="R150" i="13"/>
  <c r="R151" i="13"/>
  <c r="T113" i="13"/>
  <c r="U113" i="13"/>
  <c r="R167" i="13"/>
  <c r="R149" i="13"/>
  <c r="R135" i="13"/>
  <c r="J168" i="13"/>
  <c r="N166" i="13"/>
  <c r="I109" i="13"/>
  <c r="E109" i="13" s="1"/>
  <c r="I150" i="13"/>
  <c r="O100" i="13"/>
  <c r="O99" i="13" s="1"/>
  <c r="P149" i="13"/>
  <c r="X132" i="13"/>
  <c r="T132" i="13" s="1"/>
  <c r="S137" i="13"/>
  <c r="S135" i="13" s="1"/>
  <c r="W169" i="13"/>
  <c r="T169" i="13" s="1"/>
  <c r="O171" i="13"/>
  <c r="O30" i="13"/>
  <c r="O175" i="13"/>
  <c r="O34" i="13"/>
  <c r="T118" i="13"/>
  <c r="E29" i="13"/>
  <c r="E159" i="13" s="1"/>
  <c r="E124" i="13"/>
  <c r="I108" i="13"/>
  <c r="H144" i="13"/>
  <c r="R112" i="13"/>
  <c r="R123" i="13" s="1"/>
  <c r="X128" i="13"/>
  <c r="W151" i="13"/>
  <c r="E86" i="13"/>
  <c r="F158" i="13"/>
  <c r="E28" i="13"/>
  <c r="E158" i="13" s="1"/>
  <c r="H109" i="13"/>
  <c r="E132" i="13"/>
  <c r="W166" i="13"/>
  <c r="V104" i="13"/>
  <c r="V168" i="13"/>
  <c r="H94" i="13"/>
  <c r="F94" i="13"/>
  <c r="X67" i="13"/>
  <c r="E67" i="13"/>
  <c r="S125" i="13"/>
  <c r="O125" i="13" s="1"/>
  <c r="J8" i="13"/>
  <c r="E95" i="13"/>
  <c r="U9" i="13"/>
  <c r="O114" i="13"/>
  <c r="T114" i="13" s="1"/>
  <c r="H112" i="13"/>
  <c r="H123" i="13" s="1"/>
  <c r="O115" i="13"/>
  <c r="P159" i="13"/>
  <c r="T136" i="13"/>
  <c r="O67" i="13"/>
  <c r="S112" i="13"/>
  <c r="X112" i="13" s="1"/>
  <c r="E138" i="13"/>
  <c r="E126" i="13"/>
  <c r="E110" i="13"/>
  <c r="E100" i="13"/>
  <c r="F112" i="13"/>
  <c r="F123" i="13" s="1"/>
  <c r="E97" i="13"/>
  <c r="E115" i="13"/>
  <c r="E128" i="13"/>
  <c r="T115" i="13"/>
  <c r="I112" i="13"/>
  <c r="E113" i="13"/>
  <c r="E114" i="13"/>
  <c r="F144" i="13"/>
  <c r="E101" i="13"/>
  <c r="E137" i="13"/>
  <c r="E136" i="13"/>
  <c r="T138" i="13"/>
  <c r="O136" i="13"/>
  <c r="O138" i="13"/>
  <c r="T110" i="13"/>
  <c r="E96" i="13"/>
  <c r="T97" i="13"/>
  <c r="T88" i="13"/>
  <c r="T96" i="13"/>
  <c r="E88" i="13"/>
  <c r="I8" i="13"/>
  <c r="O128" i="13"/>
  <c r="P112" i="13"/>
  <c r="U112" i="13" s="1"/>
  <c r="V148" i="13"/>
  <c r="V70" i="13"/>
  <c r="T94" i="13"/>
  <c r="W99" i="13"/>
  <c r="W107" i="13" s="1"/>
  <c r="W108" i="13"/>
  <c r="W149" i="13" s="1"/>
  <c r="W109" i="13"/>
  <c r="W150" i="13" s="1"/>
  <c r="X108" i="13"/>
  <c r="U126" i="13"/>
  <c r="U158" i="13"/>
  <c r="P108" i="13"/>
  <c r="P27" i="13"/>
  <c r="P124" i="13"/>
  <c r="U124" i="13" s="1"/>
  <c r="P126" i="13"/>
  <c r="P151" i="13" s="1"/>
  <c r="O151" i="13" s="1"/>
  <c r="P99" i="13"/>
  <c r="P158" i="13"/>
  <c r="I135" i="13"/>
  <c r="F151" i="13"/>
  <c r="I99" i="13"/>
  <c r="I107" i="13" s="1"/>
  <c r="H125" i="13"/>
  <c r="F27" i="13"/>
  <c r="E27" i="13" s="1"/>
  <c r="F99" i="13"/>
  <c r="F107" i="13" s="1"/>
  <c r="F159" i="13"/>
  <c r="H157" i="13"/>
  <c r="H83" i="13"/>
  <c r="H99" i="13"/>
  <c r="H107" i="13" s="1"/>
  <c r="H108" i="13"/>
  <c r="I158" i="13"/>
  <c r="I124" i="13"/>
  <c r="I144" i="13"/>
  <c r="F108" i="13"/>
  <c r="F8" i="13"/>
  <c r="E172" i="13"/>
  <c r="E144" i="13"/>
  <c r="H148" i="13" l="1"/>
  <c r="W184" i="13"/>
  <c r="W181" i="13"/>
  <c r="W190" i="13"/>
  <c r="W180" i="13"/>
  <c r="W189" i="13"/>
  <c r="H166" i="13"/>
  <c r="W192" i="13"/>
  <c r="T192" i="13" s="1"/>
  <c r="O179" i="13"/>
  <c r="T179" i="13" s="1"/>
  <c r="S150" i="13"/>
  <c r="S148" i="13" s="1"/>
  <c r="J166" i="13"/>
  <c r="T100" i="13"/>
  <c r="T99" i="13" s="1"/>
  <c r="O184" i="13"/>
  <c r="T184" i="13" s="1"/>
  <c r="R166" i="13"/>
  <c r="O170" i="13"/>
  <c r="T30" i="13"/>
  <c r="R148" i="13"/>
  <c r="T80" i="13"/>
  <c r="V79" i="13"/>
  <c r="V77" i="13" s="1"/>
  <c r="E151" i="13"/>
  <c r="F148" i="13"/>
  <c r="V182" i="13"/>
  <c r="T182" i="13" s="1"/>
  <c r="V191" i="13"/>
  <c r="T191" i="13" s="1"/>
  <c r="O137" i="13"/>
  <c r="O135" i="13" s="1"/>
  <c r="I148" i="13"/>
  <c r="E150" i="13"/>
  <c r="I168" i="13"/>
  <c r="P107" i="13"/>
  <c r="O108" i="13"/>
  <c r="O149" i="13"/>
  <c r="P167" i="13"/>
  <c r="U167" i="13" s="1"/>
  <c r="P148" i="13"/>
  <c r="U149" i="13"/>
  <c r="T149" i="13" s="1"/>
  <c r="X137" i="13"/>
  <c r="T137" i="13" s="1"/>
  <c r="I123" i="13"/>
  <c r="O112" i="13"/>
  <c r="T112" i="13" s="1"/>
  <c r="O174" i="13"/>
  <c r="X135" i="13"/>
  <c r="T135" i="13" s="1"/>
  <c r="T128" i="13"/>
  <c r="E85" i="13"/>
  <c r="V103" i="13"/>
  <c r="V167" i="13"/>
  <c r="T104" i="13"/>
  <c r="X125" i="13"/>
  <c r="T125" i="13" s="1"/>
  <c r="E94" i="13"/>
  <c r="U84" i="13"/>
  <c r="U8" i="13"/>
  <c r="E84" i="13"/>
  <c r="W83" i="13"/>
  <c r="W148" i="13" s="1"/>
  <c r="X85" i="13"/>
  <c r="S123" i="13"/>
  <c r="P123" i="13"/>
  <c r="U123" i="13"/>
  <c r="X8" i="13"/>
  <c r="F157" i="13"/>
  <c r="E157" i="13"/>
  <c r="E112" i="13"/>
  <c r="E99" i="13"/>
  <c r="E123" i="13"/>
  <c r="T151" i="13"/>
  <c r="T109" i="13"/>
  <c r="E135" i="13"/>
  <c r="E125" i="13"/>
  <c r="E107" i="13"/>
  <c r="E108" i="13"/>
  <c r="I83" i="13"/>
  <c r="F83" i="13"/>
  <c r="T70" i="13"/>
  <c r="T126" i="13"/>
  <c r="U157" i="13"/>
  <c r="O126" i="13"/>
  <c r="O124" i="13"/>
  <c r="T124" i="13" s="1"/>
  <c r="O27" i="13"/>
  <c r="O157" i="13" s="1"/>
  <c r="P157" i="13"/>
  <c r="E8" i="13"/>
  <c r="T8" i="13" s="1"/>
  <c r="E170" i="13"/>
  <c r="T77" i="13" l="1"/>
  <c r="V76" i="13"/>
  <c r="O107" i="13"/>
  <c r="T107" i="13" s="1"/>
  <c r="T108" i="13"/>
  <c r="E148" i="13"/>
  <c r="T167" i="13"/>
  <c r="V181" i="13"/>
  <c r="T181" i="13" s="1"/>
  <c r="V190" i="13"/>
  <c r="T190" i="13" s="1"/>
  <c r="T79" i="13"/>
  <c r="X123" i="13"/>
  <c r="T123" i="13" s="1"/>
  <c r="E168" i="13"/>
  <c r="E166" i="13" s="1"/>
  <c r="I166" i="13"/>
  <c r="O167" i="13"/>
  <c r="P166" i="13"/>
  <c r="U166" i="13" s="1"/>
  <c r="X150" i="13"/>
  <c r="T150" i="13" s="1"/>
  <c r="S168" i="13"/>
  <c r="O150" i="13"/>
  <c r="O148" i="13" s="1"/>
  <c r="E83" i="13"/>
  <c r="T84" i="13"/>
  <c r="U83" i="13"/>
  <c r="T85" i="13"/>
  <c r="V166" i="13"/>
  <c r="T103" i="13"/>
  <c r="X83" i="13"/>
  <c r="O123" i="13"/>
  <c r="T134" i="13"/>
  <c r="T76" i="13" l="1"/>
  <c r="V75" i="13"/>
  <c r="V180" i="13"/>
  <c r="T180" i="13" s="1"/>
  <c r="V189" i="13"/>
  <c r="X168" i="13"/>
  <c r="T168" i="13" s="1"/>
  <c r="S166" i="13"/>
  <c r="O168" i="13"/>
  <c r="O166" i="13" s="1"/>
  <c r="X148" i="13"/>
  <c r="T83" i="13"/>
  <c r="U148" i="13"/>
  <c r="T75" i="13" l="1"/>
  <c r="V73" i="13"/>
  <c r="X179" i="13"/>
  <c r="X166" i="13"/>
  <c r="V72" i="13" l="1"/>
  <c r="T73" i="13"/>
  <c r="T72" i="13" l="1"/>
  <c r="V71" i="13"/>
  <c r="T71" i="13" l="1"/>
  <c r="V69" i="13"/>
  <c r="V68" i="13" l="1"/>
  <c r="T69" i="13"/>
  <c r="V67" i="13" l="1"/>
  <c r="T68" i="13"/>
  <c r="T67" i="13" l="1"/>
  <c r="V66" i="13"/>
  <c r="T66" i="13" l="1"/>
  <c r="V65" i="13"/>
  <c r="V64" i="13" l="1"/>
  <c r="T65" i="13"/>
  <c r="V62" i="13"/>
  <c r="T62" i="13" l="1"/>
  <c r="V63" i="13"/>
  <c r="T63" i="13" s="1"/>
  <c r="T64" i="13"/>
  <c r="V61" i="13" l="1"/>
  <c r="T172" i="13"/>
  <c r="V60" i="13" l="1"/>
  <c r="T61" i="13"/>
  <c r="T171" i="13"/>
  <c r="T170" i="13"/>
  <c r="V59" i="13" l="1"/>
  <c r="T60" i="13"/>
  <c r="V58" i="13" l="1"/>
  <c r="T59" i="13"/>
  <c r="V57" i="13" l="1"/>
  <c r="T58" i="13"/>
  <c r="T57" i="13" l="1"/>
  <c r="V55" i="13"/>
  <c r="V54" i="13" l="1"/>
  <c r="T55" i="13"/>
  <c r="V53" i="13" l="1"/>
  <c r="T54" i="13"/>
  <c r="V52" i="13" l="1"/>
  <c r="T53" i="13"/>
  <c r="T52" i="13" l="1"/>
  <c r="V51" i="13"/>
  <c r="V50" i="13" l="1"/>
  <c r="T51" i="13"/>
  <c r="V49" i="13" l="1"/>
  <c r="T50" i="13"/>
  <c r="V48" i="13" l="1"/>
  <c r="T49" i="13"/>
  <c r="T48" i="13" l="1"/>
  <c r="V47" i="13"/>
  <c r="V46" i="13" l="1"/>
  <c r="T47" i="13"/>
  <c r="V45" i="13" l="1"/>
  <c r="T46" i="13"/>
  <c r="V44" i="13" l="1"/>
  <c r="T45" i="13"/>
  <c r="V43" i="13" l="1"/>
  <c r="T44" i="13"/>
  <c r="V41" i="13" l="1"/>
  <c r="V40" i="13" s="1"/>
  <c r="V39" i="13" s="1"/>
  <c r="V38" i="13" s="1"/>
  <c r="V37" i="13" s="1"/>
  <c r="T43" i="13"/>
  <c r="V36" i="13" l="1"/>
  <c r="T37" i="13"/>
  <c r="T177" i="13" s="1"/>
  <c r="T36" i="13" l="1"/>
  <c r="T176" i="13" s="1"/>
  <c r="V35" i="13"/>
  <c r="T35" i="13" l="1"/>
  <c r="V34" i="13"/>
  <c r="V33" i="13" s="1"/>
  <c r="T33" i="13" l="1"/>
  <c r="T173" i="13" s="1"/>
  <c r="V32" i="13"/>
  <c r="V31" i="13" s="1"/>
  <c r="V30" i="13" s="1"/>
  <c r="V29" i="13" s="1"/>
  <c r="T175" i="13"/>
  <c r="T34" i="13"/>
  <c r="T174" i="13" s="1"/>
  <c r="V28" i="13" l="1"/>
  <c r="T29" i="13"/>
  <c r="T159" i="13" s="1"/>
  <c r="T28" i="13" l="1"/>
  <c r="T158" i="13" s="1"/>
  <c r="V27" i="13"/>
  <c r="V26" i="13" l="1"/>
  <c r="T27" i="13"/>
  <c r="T157" i="13" s="1"/>
  <c r="T26" i="13" l="1"/>
  <c r="V25" i="13"/>
  <c r="V24" i="13" l="1"/>
  <c r="T25" i="13"/>
  <c r="T24" i="13" l="1"/>
  <c r="V23" i="13"/>
  <c r="V22" i="13" l="1"/>
  <c r="T23" i="13"/>
  <c r="V21" i="13" l="1"/>
  <c r="T22" i="13"/>
  <c r="T21" i="13" l="1"/>
  <c r="V20" i="13"/>
  <c r="V19" i="13" l="1"/>
  <c r="T20" i="13"/>
  <c r="T19" i="13" l="1"/>
  <c r="V18" i="13"/>
  <c r="T18" i="13" l="1"/>
  <c r="V17" i="13"/>
  <c r="V16" i="13" l="1"/>
  <c r="T17" i="13"/>
  <c r="T16" i="13" l="1"/>
  <c r="V13" i="13"/>
  <c r="T13" i="13" l="1"/>
  <c r="V12" i="13"/>
  <c r="T12" i="13" l="1"/>
  <c r="V11" i="13"/>
  <c r="V10" i="13" s="1"/>
  <c r="V9" i="13" s="1"/>
  <c r="V8" i="13" s="1"/>
</calcChain>
</file>

<file path=xl/sharedStrings.xml><?xml version="1.0" encoding="utf-8"?>
<sst xmlns="http://schemas.openxmlformats.org/spreadsheetml/2006/main" count="318" uniqueCount="112">
  <si>
    <t>Реализация мероприятий</t>
  </si>
  <si>
    <t xml:space="preserve">Мероприятия по организации отдыха и оздоровления детей 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</si>
  <si>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</si>
  <si>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</si>
  <si>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</si>
  <si>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>1.3.</t>
  </si>
  <si>
    <t>окружной бюджет</t>
  </si>
  <si>
    <t>федеральный бюджет</t>
  </si>
  <si>
    <t>местный бюджет</t>
  </si>
  <si>
    <t>ПЛАН  2019 год (рублей)</t>
  </si>
  <si>
    <t>Источники финансирования</t>
  </si>
  <si>
    <t>всего</t>
  </si>
  <si>
    <t>Подпрограмма 1. Дошкольное, общее, дополнительное образование.</t>
  </si>
  <si>
    <t>1.1.</t>
  </si>
  <si>
    <t>Обеспечение предоставления дошкольного, общего, дополнительного образования (показатель №№ 1,2,3,4,5,7,8)</t>
  </si>
  <si>
    <t>ДО и МП г.Нефтеюганска</t>
  </si>
  <si>
    <t>бюджет автономного округа</t>
  </si>
  <si>
    <t>иные внебюджетные источники</t>
  </si>
  <si>
    <t>Субвенция бюджетам муниципальных районов и городских округов 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</si>
  <si>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Субвенция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</si>
  <si>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Субвенция бюджетам муниципальных районов и городских округов на проведение государственной итоговой аттестации обучающихся, освоивших образовательные программы  основного общего образования и среднего общего образования </t>
  </si>
  <si>
    <t>Субвенция бюджетам муниципальных районов и городских округов на организацию проведения государственной итоговой аттестации обучающихся, освоивших образовательные программы  основного общего образования и среднего общего образования</t>
  </si>
  <si>
    <t>Субвенция бюджетам муниципальных районов и городских округов  на социальную  поддержку отдельных категорий обучающихся в муниципальных  общеобразовательных организациях,частных общеобразовательных организациях, осуществляющих образовательную деятельность по имеющим государственную аккредитацию основным  общеобразовательным программам</t>
  </si>
  <si>
    <t xml:space="preserve">Субвенция бюджетам муниципальных районов и городских округов на 2019 год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</t>
  </si>
  <si>
    <t xml:space="preserve">Субсидия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 </t>
  </si>
  <si>
    <t>Дотации на дополнтельное финансовое обеспечение мероприятий по организации питания обучающихся негосударственным организациям</t>
  </si>
  <si>
    <t>Иные межбюджетные трансферты на реализацию в сфере занятости населения</t>
  </si>
  <si>
    <t>1.2.</t>
  </si>
  <si>
    <t>Развитие материально-технической базы образовательных организаций (показатель № 6)</t>
  </si>
  <si>
    <t xml:space="preserve"> ДГ и ЗО</t>
  </si>
  <si>
    <t xml:space="preserve">ДЖКХ </t>
  </si>
  <si>
    <t>ДГ и ЗО</t>
  </si>
  <si>
    <t>На приобретение, создание в соответствии с концессионным соглашением объектов недвижимого имущества для размещения дошкольных образовательных организаций и (или) общеобразовательных организаций за счет бюджета автономного округа</t>
  </si>
  <si>
    <t>Обеспечение персонифицированного финансирования дополнительного образования (показатель№ 9.)</t>
  </si>
  <si>
    <t>Итого по подпрограмме 1</t>
  </si>
  <si>
    <t>Подпрограмма 2. Оценка качества образования и информационная прозрачность системы образования</t>
  </si>
  <si>
    <t>2.1.</t>
  </si>
  <si>
    <t>Обеспечение организации и проведения государственной итоговой аттестации (показатель № 3,4)</t>
  </si>
  <si>
    <t>Итого по подпрограмме 2</t>
  </si>
  <si>
    <t>Подпрограмма 3. Отдых и оздоровление детей в каникулярное время</t>
  </si>
  <si>
    <t>3.1.</t>
  </si>
  <si>
    <t>Обеспечение отдыха и оздоровления детей в каникулярное время (показатель № 10)</t>
  </si>
  <si>
    <t>Субвенции бюджетам муниципальных районов и городских округов  на организацию и обеспечение отдыха и оздоровления детей, в том числе в этнической среде</t>
  </si>
  <si>
    <t>Субсидии  бюджетам муниципальных районов и городских округов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</si>
  <si>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Мероприятия по организации отдыха и оздоровления детей (питание)</t>
  </si>
  <si>
    <t>Итого по подпрограмме 3</t>
  </si>
  <si>
    <t>Подпрограмма 4. Молодёжь Нефтеюганска</t>
  </si>
  <si>
    <t>4.1.</t>
  </si>
  <si>
    <t>Обеспечение реализации молодёжной политики            (показатель №№ 11,12,13)</t>
  </si>
  <si>
    <t>Итого по подпрограмме 4</t>
  </si>
  <si>
    <t>Подпрограмма 5. Управление и контроль в сфере образования и молодёжной политики</t>
  </si>
  <si>
    <t>5.1.</t>
  </si>
  <si>
    <t>Обеспечение выполнения функции управления и контроля в сфере образования и молодёжной политики (показатель №№ 14,15,16,17,18)</t>
  </si>
  <si>
    <t>5.2.</t>
  </si>
  <si>
    <t>Обеспечение функционирования казённого учреждения (показатель №№ 14,15,16,17,18)</t>
  </si>
  <si>
    <t>Итого по подпрограмме 5</t>
  </si>
  <si>
    <t>Подпрограмма 6. «Формирование законопослушного поведения участников дорожного движения»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</si>
  <si>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</si>
  <si>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</si>
  <si>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</si>
  <si>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Всего по муниципальной программе:</t>
  </si>
  <si>
    <t>В том числе:</t>
  </si>
  <si>
    <t>Проекты, портфели проектов (в том числе направленные на реализацию национальных и федеральных проектов Российской Федерации):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</si>
  <si>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проектов)</t>
  </si>
  <si>
    <t>Прочие расходы</t>
  </si>
  <si>
    <t>Ответственный исполнитель</t>
  </si>
  <si>
    <t>Соисполнитель 1</t>
  </si>
  <si>
    <t>Соисполнитель 2</t>
  </si>
  <si>
    <t>внебюджет</t>
  </si>
  <si>
    <t>ИТОГО 2019</t>
  </si>
  <si>
    <t>Внебюджетные источники</t>
  </si>
  <si>
    <t xml:space="preserve"> "Развитие образования и молодёжной политики в городе Нефтеюганске"</t>
  </si>
  <si>
    <t xml:space="preserve">Основные мероприятия </t>
  </si>
  <si>
    <t>№ п/п</t>
  </si>
  <si>
    <t>Исполнитель ГРБС</t>
  </si>
  <si>
    <t>Всего</t>
  </si>
  <si>
    <t>% исполнения к плану  2019 года</t>
  </si>
  <si>
    <t>Иные межбюджетные трансферты на реализацию наказов избирателей депутатам Думы ХМАО-Югры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</si>
  <si>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</si>
  <si>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Ограждение по адресу: г. Нефтеюганск 14мкр., строение 20 (МБОУ "Средняя общеобразовательная школа №13")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</si>
  <si>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</si>
  <si>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ПИР МБОУ «Средняя общеобразовательная кадетская школа №4» (устройство теплого перехода)</t>
  </si>
  <si>
    <t>ПИР Детский сад на 320 мест в 5 микрорайоне г.Нефтеюганска</t>
  </si>
  <si>
    <t>ПИР Детский сад на 320 мест в 5 микрорайоне г.Нефтеюганска - технологическое присоединение</t>
  </si>
  <si>
    <t>ПИР "Детский сад на 300 мест в микрорайоне 16 г.Нефтеюганск"</t>
  </si>
  <si>
    <t>ПИР "Детский сад на 300 мест в микрорайоне 16 г.Нефтеюганск" - технологическое присоединение</t>
  </si>
  <si>
    <t>"Нежилое строение гаража" (здание мастерских МБОУ «СОШ №10»)</t>
  </si>
  <si>
    <t>«Нежилое здание средней школы №14», расположенное по адресу: 11б микрорайон, ул.Центральная, здание №18</t>
  </si>
  <si>
    <t>«Нежилое здание», расположенное по адресу: г.Нефтеюганск, мкрн.16А, здание 65 (капитальный ремонт здания МБОУ «Начальная школа №15»)</t>
  </si>
  <si>
    <t>Капитальный ремонт МАДОУ "Детский сад №20 "Золушка"</t>
  </si>
  <si>
    <t>Капитальный ремонт МБДОУ "Детский сад №25 "Ромашка"</t>
  </si>
  <si>
    <t>Капитальный ремонт "Нежилое здание школы №1"</t>
  </si>
  <si>
    <t>Капитальный ремонт "Часть нежилого здания школы №5"</t>
  </si>
  <si>
    <t>ПИР "МАДОУ г.Нефтеюганска "Детский сад №9 "Радуга"</t>
  </si>
  <si>
    <t>ПИР "Здание детского сада №7 (благоустройство территории)</t>
  </si>
  <si>
    <t>ПИР "Нежилое здание детского сада "Рябинка"</t>
  </si>
  <si>
    <t>СМР по реконструкции объекта "Нежилого строения учебной лаборатории, г.Нефтеюганск 8мкр., строение №28/1 (МБУ ДО "Цент дополнительного образования")"</t>
  </si>
  <si>
    <t xml:space="preserve">Здание МАДОУ "Детский сад №6 "Лукоморье", расположенный по адресу: 5 микрорайон, строение 15, г.Нефтеюганск, ХМАО-Югра, Тюменская область </t>
  </si>
  <si>
    <t>ПИР по объекту "Здание средней школы №13 (устройство вентилируемого фасада)</t>
  </si>
  <si>
    <t>ПИР по объекту МБОУ "Лицей 1" (обследование систем вентилиции)</t>
  </si>
  <si>
    <t>Капитальный ремонт спортивного зала объекта "Здание детского сада №32"</t>
  </si>
  <si>
    <t xml:space="preserve">Реализация мероприятий по содействию трудоустройства граждан </t>
  </si>
  <si>
    <t>1.4.</t>
  </si>
  <si>
    <t>1.5.</t>
  </si>
  <si>
    <t>Приобретение, создание объектов недвижимого имущества для размещения общеобразовательных организаций (показатель №6)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</si>
  <si>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</si>
  <si>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</si>
  <si>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Иные межбюджетные трансферты в рамках наказов избирателей депутатам Думы ХМАО-Югры за счет средств автономного округа</t>
  </si>
  <si>
    <t>ДГ и ЗО г.Нефтеюганска</t>
  </si>
  <si>
    <t>ПЛАН  9 месяцев 2019 год (рублей)</t>
  </si>
  <si>
    <r>
      <t xml:space="preserve"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                                                                                                                                                                </t>
    </r>
    <r>
      <rPr>
        <b/>
        <u/>
        <sz val="14"/>
        <color theme="1"/>
        <rFont val="Times New Roman"/>
        <family val="1"/>
        <charset val="204"/>
      </rPr>
      <t>на 01.09.2019</t>
    </r>
  </si>
  <si>
    <t>Кассовый расход на 01.09.2019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</si>
</sst>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Calibri"/>
      <family val="1"/>
      <charset val="204"/>
      <scheme val="minor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9" fillId="0" borderId="0"/>
    <xf numFmtId="164" fontId="12" fillId="0" borderId="0" applyFon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605">
    <xf numFmtId="0" fontId="0" fillId="0" borderId="0" xfId="0"/>
    <xf numFmtId="49" fontId="10" fillId="2" borderId="0" xfId="5" applyNumberFormat="1" applyFont="1" applyFill="1" applyBorder="1" applyAlignment="1">
      <alignment horizontal="left"/>
    </xf>
    <xf numFmtId="0" fontId="11" fillId="2" borderId="0" xfId="5" applyFont="1" applyFill="1" applyBorder="1"/>
    <xf numFmtId="0" fontId="11" fillId="2" borderId="0" xfId="5" applyFont="1" applyFill="1" applyBorder="1" applyAlignment="1">
      <alignment vertical="top"/>
    </xf>
    <xf numFmtId="165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1" xfId="0" applyFont="1" applyFill="1" applyBorder="1" applyAlignment="1">
      <alignment wrapText="1"/>
    </xf>
    <xf numFmtId="165" fontId="16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wrapText="1"/>
    </xf>
    <xf numFmtId="4" fontId="16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49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center" vertical="center" wrapText="1"/>
    </xf>
    <xf numFmtId="4" fontId="21" fillId="3" borderId="15" xfId="0" applyNumberFormat="1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center" vertical="center"/>
    </xf>
    <xf numFmtId="4" fontId="15" fillId="0" borderId="24" xfId="0" applyNumberFormat="1" applyFont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4" fontId="21" fillId="3" borderId="17" xfId="0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left" vertical="center" wrapText="1"/>
    </xf>
    <xf numFmtId="4" fontId="21" fillId="3" borderId="8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horizontal="left" vertical="center" wrapText="1"/>
    </xf>
    <xf numFmtId="4" fontId="21" fillId="3" borderId="33" xfId="0" applyNumberFormat="1" applyFont="1" applyFill="1" applyBorder="1" applyAlignment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/>
    </xf>
    <xf numFmtId="4" fontId="17" fillId="3" borderId="17" xfId="0" applyNumberFormat="1" applyFont="1" applyFill="1" applyBorder="1" applyAlignment="1">
      <alignment horizontal="center" vertical="center"/>
    </xf>
    <xf numFmtId="4" fontId="17" fillId="3" borderId="19" xfId="0" applyNumberFormat="1" applyFont="1" applyFill="1" applyBorder="1" applyAlignment="1">
      <alignment horizontal="center" vertical="center"/>
    </xf>
    <xf numFmtId="4" fontId="15" fillId="0" borderId="26" xfId="0" applyNumberFormat="1" applyFont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top" wrapText="1"/>
    </xf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4" fontId="18" fillId="3" borderId="0" xfId="0" applyNumberFormat="1" applyFont="1" applyFill="1"/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18" fillId="3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21" fillId="3" borderId="9" xfId="0" applyNumberFormat="1" applyFont="1" applyFill="1" applyBorder="1" applyAlignment="1">
      <alignment horizontal="center" vertical="center"/>
    </xf>
    <xf numFmtId="4" fontId="21" fillId="3" borderId="38" xfId="0" applyNumberFormat="1" applyFont="1" applyFill="1" applyBorder="1" applyAlignment="1">
      <alignment horizontal="center" vertical="center"/>
    </xf>
    <xf numFmtId="4" fontId="21" fillId="3" borderId="18" xfId="0" applyNumberFormat="1" applyFont="1" applyFill="1" applyBorder="1" applyAlignment="1">
      <alignment horizontal="center" vertical="center"/>
    </xf>
    <xf numFmtId="4" fontId="21" fillId="3" borderId="39" xfId="0" applyNumberFormat="1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Fill="1"/>
    <xf numFmtId="4" fontId="19" fillId="3" borderId="38" xfId="0" applyNumberFormat="1" applyFont="1" applyFill="1" applyBorder="1" applyAlignment="1">
      <alignment horizontal="center" vertical="center" wrapText="1"/>
    </xf>
    <xf numFmtId="4" fontId="19" fillId="3" borderId="39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11" fillId="2" borderId="0" xfId="3" applyFont="1" applyFill="1" applyBorder="1"/>
    <xf numFmtId="0" fontId="0" fillId="0" borderId="0" xfId="0" applyBorder="1"/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left" vertical="center" wrapText="1"/>
    </xf>
    <xf numFmtId="4" fontId="15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center"/>
    </xf>
    <xf numFmtId="4" fontId="26" fillId="3" borderId="4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165" fontId="25" fillId="3" borderId="1" xfId="0" applyNumberFormat="1" applyFont="1" applyFill="1" applyBorder="1" applyAlignment="1">
      <alignment horizontal="center" vertical="center" wrapText="1"/>
    </xf>
    <xf numFmtId="165" fontId="26" fillId="3" borderId="1" xfId="0" applyNumberFormat="1" applyFont="1" applyFill="1" applyBorder="1" applyAlignment="1">
      <alignment horizontal="center" vertical="center" wrapText="1"/>
    </xf>
    <xf numFmtId="165" fontId="26" fillId="3" borderId="4" xfId="0" applyNumberFormat="1" applyFont="1" applyFill="1" applyBorder="1" applyAlignment="1">
      <alignment horizontal="center" vertical="center" wrapText="1"/>
    </xf>
    <xf numFmtId="165" fontId="26" fillId="3" borderId="15" xfId="0" applyNumberFormat="1" applyFont="1" applyFill="1" applyBorder="1" applyAlignment="1">
      <alignment horizontal="center" vertical="center" wrapText="1"/>
    </xf>
    <xf numFmtId="0" fontId="27" fillId="3" borderId="0" xfId="0" applyFont="1" applyFill="1"/>
    <xf numFmtId="4" fontId="25" fillId="3" borderId="1" xfId="0" applyNumberFormat="1" applyFont="1" applyFill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165" fontId="17" fillId="0" borderId="4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 wrapText="1"/>
    </xf>
    <xf numFmtId="4" fontId="16" fillId="0" borderId="14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2" fontId="17" fillId="2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2" fontId="17" fillId="0" borderId="3" xfId="0" applyNumberFormat="1" applyFont="1" applyFill="1" applyBorder="1" applyAlignment="1">
      <alignment horizontal="left" vertical="center" wrapText="1"/>
    </xf>
    <xf numFmtId="4" fontId="17" fillId="0" borderId="17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30" fillId="0" borderId="0" xfId="0" applyFont="1" applyFill="1"/>
    <xf numFmtId="0" fontId="31" fillId="0" borderId="0" xfId="0" applyFont="1" applyFill="1" applyAlignment="1">
      <alignment horizontal="center"/>
    </xf>
    <xf numFmtId="4" fontId="21" fillId="0" borderId="8" xfId="0" applyNumberFormat="1" applyFont="1" applyFill="1" applyBorder="1" applyAlignment="1">
      <alignment horizontal="center" vertical="center"/>
    </xf>
    <xf numFmtId="4" fontId="21" fillId="0" borderId="20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left" vertical="center" wrapText="1"/>
    </xf>
    <xf numFmtId="4" fontId="21" fillId="0" borderId="21" xfId="0" applyNumberFormat="1" applyFont="1" applyFill="1" applyBorder="1" applyAlignment="1">
      <alignment horizontal="center" vertical="center" wrapText="1"/>
    </xf>
    <xf numFmtId="4" fontId="23" fillId="0" borderId="21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center" vertical="center"/>
    </xf>
    <xf numFmtId="165" fontId="23" fillId="0" borderId="21" xfId="0" applyNumberFormat="1" applyFont="1" applyFill="1" applyBorder="1" applyAlignment="1">
      <alignment horizontal="center" vertical="center" wrapText="1"/>
    </xf>
    <xf numFmtId="165" fontId="23" fillId="0" borderId="22" xfId="0" applyNumberFormat="1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left" vertical="center" wrapText="1"/>
    </xf>
    <xf numFmtId="4" fontId="23" fillId="0" borderId="22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wrapText="1"/>
    </xf>
    <xf numFmtId="4" fontId="15" fillId="0" borderId="14" xfId="0" applyNumberFormat="1" applyFont="1" applyBorder="1" applyAlignment="1">
      <alignment horizontal="center" vertical="center" wrapText="1"/>
    </xf>
    <xf numFmtId="4" fontId="18" fillId="0" borderId="0" xfId="0" applyNumberFormat="1" applyFont="1"/>
    <xf numFmtId="0" fontId="0" fillId="0" borderId="0" xfId="0" applyFill="1" applyBorder="1"/>
    <xf numFmtId="0" fontId="30" fillId="0" borderId="0" xfId="0" applyFont="1" applyFill="1" applyBorder="1"/>
    <xf numFmtId="0" fontId="15" fillId="0" borderId="46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left" vertical="center" wrapText="1"/>
    </xf>
    <xf numFmtId="4" fontId="16" fillId="0" borderId="52" xfId="0" applyNumberFormat="1" applyFont="1" applyFill="1" applyBorder="1" applyAlignment="1">
      <alignment horizontal="left" vertical="center" wrapText="1"/>
    </xf>
    <xf numFmtId="4" fontId="21" fillId="0" borderId="46" xfId="0" applyNumberFormat="1" applyFont="1" applyFill="1" applyBorder="1" applyAlignment="1">
      <alignment horizontal="left" vertical="center" wrapText="1"/>
    </xf>
    <xf numFmtId="4" fontId="16" fillId="0" borderId="51" xfId="0" applyNumberFormat="1" applyFont="1" applyFill="1" applyBorder="1" applyAlignment="1">
      <alignment horizontal="left" vertical="center" wrapText="1"/>
    </xf>
    <xf numFmtId="4" fontId="16" fillId="0" borderId="40" xfId="0" applyNumberFormat="1" applyFont="1" applyFill="1" applyBorder="1" applyAlignment="1">
      <alignment vertical="center" wrapText="1"/>
    </xf>
    <xf numFmtId="4" fontId="16" fillId="0" borderId="52" xfId="0" applyNumberFormat="1" applyFont="1" applyFill="1" applyBorder="1" applyAlignment="1">
      <alignment vertical="center" wrapText="1"/>
    </xf>
    <xf numFmtId="4" fontId="17" fillId="0" borderId="40" xfId="0" applyNumberFormat="1" applyFont="1" applyFill="1" applyBorder="1" applyAlignment="1">
      <alignment horizontal="left" vertical="center" wrapText="1"/>
    </xf>
    <xf numFmtId="4" fontId="17" fillId="0" borderId="41" xfId="0" applyNumberFormat="1" applyFont="1" applyFill="1" applyBorder="1" applyAlignment="1">
      <alignment horizontal="left" vertical="center" wrapText="1"/>
    </xf>
    <xf numFmtId="4" fontId="19" fillId="3" borderId="10" xfId="0" applyNumberFormat="1" applyFont="1" applyFill="1" applyBorder="1" applyAlignment="1">
      <alignment horizontal="left" vertical="center" wrapText="1"/>
    </xf>
    <xf numFmtId="4" fontId="19" fillId="3" borderId="40" xfId="0" applyNumberFormat="1" applyFont="1" applyFill="1" applyBorder="1" applyAlignment="1">
      <alignment horizontal="left" vertical="center" wrapText="1"/>
    </xf>
    <xf numFmtId="4" fontId="19" fillId="3" borderId="41" xfId="0" applyNumberFormat="1" applyFont="1" applyFill="1" applyBorder="1" applyAlignment="1">
      <alignment horizontal="left" vertical="center" wrapText="1"/>
    </xf>
    <xf numFmtId="4" fontId="15" fillId="0" borderId="47" xfId="0" applyNumberFormat="1" applyFont="1" applyFill="1" applyBorder="1" applyAlignment="1">
      <alignment horizontal="center" vertical="center" wrapText="1"/>
    </xf>
    <xf numFmtId="4" fontId="23" fillId="0" borderId="49" xfId="0" applyNumberFormat="1" applyFont="1" applyFill="1" applyBorder="1" applyAlignment="1">
      <alignment horizontal="center" vertical="center" wrapText="1"/>
    </xf>
    <xf numFmtId="4" fontId="21" fillId="3" borderId="12" xfId="0" applyNumberFormat="1" applyFont="1" applyFill="1" applyBorder="1" applyAlignment="1">
      <alignment horizontal="center" vertical="center"/>
    </xf>
    <xf numFmtId="4" fontId="21" fillId="3" borderId="47" xfId="0" applyNumberFormat="1" applyFont="1" applyFill="1" applyBorder="1" applyAlignment="1">
      <alignment horizontal="center" vertical="center"/>
    </xf>
    <xf numFmtId="4" fontId="21" fillId="3" borderId="48" xfId="0" applyNumberFormat="1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4" fontId="23" fillId="0" borderId="20" xfId="0" applyNumberFormat="1" applyFont="1" applyFill="1" applyBorder="1" applyAlignment="1">
      <alignment horizontal="center" vertical="center" wrapText="1"/>
    </xf>
    <xf numFmtId="4" fontId="28" fillId="0" borderId="34" xfId="0" applyNumberFormat="1" applyFont="1" applyFill="1" applyBorder="1" applyAlignment="1">
      <alignment horizontal="center" vertical="center"/>
    </xf>
    <xf numFmtId="4" fontId="28" fillId="0" borderId="15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/>
    </xf>
    <xf numFmtId="4" fontId="28" fillId="0" borderId="30" xfId="0" applyNumberFormat="1" applyFont="1" applyFill="1" applyBorder="1" applyAlignment="1">
      <alignment horizontal="center" vertical="center"/>
    </xf>
    <xf numFmtId="4" fontId="21" fillId="0" borderId="22" xfId="0" applyNumberFormat="1" applyFont="1" applyFill="1" applyBorder="1" applyAlignment="1">
      <alignment horizontal="center" vertical="center"/>
    </xf>
    <xf numFmtId="4" fontId="17" fillId="0" borderId="34" xfId="0" applyNumberFormat="1" applyFont="1" applyFill="1" applyBorder="1" applyAlignment="1">
      <alignment horizontal="center" vertical="center"/>
    </xf>
    <xf numFmtId="4" fontId="21" fillId="3" borderId="7" xfId="0" applyNumberFormat="1" applyFont="1" applyFill="1" applyBorder="1" applyAlignment="1">
      <alignment horizontal="center" vertical="center"/>
    </xf>
    <xf numFmtId="4" fontId="21" fillId="3" borderId="25" xfId="0" applyNumberFormat="1" applyFont="1" applyFill="1" applyBorder="1" applyAlignment="1">
      <alignment horizontal="center" vertical="center"/>
    </xf>
    <xf numFmtId="4" fontId="21" fillId="3" borderId="24" xfId="0" applyNumberFormat="1" applyFont="1" applyFill="1" applyBorder="1" applyAlignment="1">
      <alignment horizontal="center" vertical="center"/>
    </xf>
    <xf numFmtId="4" fontId="21" fillId="3" borderId="16" xfId="0" applyNumberFormat="1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left" vertical="center" wrapText="1"/>
    </xf>
    <xf numFmtId="4" fontId="21" fillId="3" borderId="40" xfId="0" applyNumberFormat="1" applyFont="1" applyFill="1" applyBorder="1" applyAlignment="1">
      <alignment horizontal="left" vertical="center" wrapText="1"/>
    </xf>
    <xf numFmtId="4" fontId="21" fillId="3" borderId="41" xfId="0" applyNumberFormat="1" applyFont="1" applyFill="1" applyBorder="1" applyAlignment="1">
      <alignment horizontal="left" vertical="center" wrapText="1"/>
    </xf>
    <xf numFmtId="4" fontId="21" fillId="3" borderId="35" xfId="0" applyNumberFormat="1" applyFont="1" applyFill="1" applyBorder="1" applyAlignment="1">
      <alignment horizontal="center" vertical="center"/>
    </xf>
    <xf numFmtId="4" fontId="21" fillId="3" borderId="36" xfId="0" applyNumberFormat="1" applyFont="1" applyFill="1" applyBorder="1" applyAlignment="1">
      <alignment horizontal="center" vertical="center"/>
    </xf>
    <xf numFmtId="4" fontId="15" fillId="3" borderId="41" xfId="0" applyNumberFormat="1" applyFont="1" applyFill="1" applyBorder="1" applyAlignment="1">
      <alignment horizontal="left" vertical="center" wrapText="1"/>
    </xf>
    <xf numFmtId="4" fontId="15" fillId="0" borderId="40" xfId="0" applyNumberFormat="1" applyFont="1" applyBorder="1" applyAlignment="1">
      <alignment horizontal="left" vertical="center" wrapText="1"/>
    </xf>
    <xf numFmtId="4" fontId="17" fillId="3" borderId="48" xfId="0" applyNumberFormat="1" applyFont="1" applyFill="1" applyBorder="1" applyAlignment="1">
      <alignment horizontal="center" vertical="center"/>
    </xf>
    <xf numFmtId="4" fontId="17" fillId="3" borderId="36" xfId="0" applyNumberFormat="1" applyFont="1" applyFill="1" applyBorder="1" applyAlignment="1">
      <alignment horizontal="center" vertical="center"/>
    </xf>
    <xf numFmtId="4" fontId="15" fillId="0" borderId="10" xfId="0" applyNumberFormat="1" applyFont="1" applyBorder="1" applyAlignment="1">
      <alignment horizontal="left" vertical="center" wrapText="1"/>
    </xf>
    <xf numFmtId="4" fontId="15" fillId="0" borderId="41" xfId="0" applyNumberFormat="1" applyFont="1" applyBorder="1" applyAlignment="1">
      <alignment horizontal="left" vertical="center" wrapText="1"/>
    </xf>
    <xf numFmtId="4" fontId="21" fillId="3" borderId="32" xfId="0" applyNumberFormat="1" applyFont="1" applyFill="1" applyBorder="1" applyAlignment="1">
      <alignment horizontal="center" vertical="center"/>
    </xf>
    <xf numFmtId="4" fontId="21" fillId="3" borderId="29" xfId="0" applyNumberFormat="1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center" vertical="center"/>
    </xf>
    <xf numFmtId="4" fontId="21" fillId="3" borderId="40" xfId="0" applyNumberFormat="1" applyFont="1" applyFill="1" applyBorder="1" applyAlignment="1">
      <alignment horizontal="center" vertical="center"/>
    </xf>
    <xf numFmtId="4" fontId="21" fillId="3" borderId="41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/>
    </xf>
    <xf numFmtId="4" fontId="23" fillId="0" borderId="46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/>
    </xf>
    <xf numFmtId="165" fontId="15" fillId="0" borderId="53" xfId="0" applyNumberFormat="1" applyFont="1" applyFill="1" applyBorder="1" applyAlignment="1">
      <alignment horizontal="center" vertical="center" wrapText="1"/>
    </xf>
    <xf numFmtId="165" fontId="15" fillId="0" borderId="47" xfId="0" applyNumberFormat="1" applyFont="1" applyFill="1" applyBorder="1" applyAlignment="1">
      <alignment horizontal="center" vertical="center" wrapText="1"/>
    </xf>
    <xf numFmtId="165" fontId="23" fillId="0" borderId="49" xfId="0" applyNumberFormat="1" applyFont="1" applyFill="1" applyBorder="1" applyAlignment="1">
      <alignment horizontal="center" vertical="center" wrapText="1"/>
    </xf>
    <xf numFmtId="165" fontId="16" fillId="0" borderId="15" xfId="0" applyNumberFormat="1" applyFont="1" applyFill="1" applyBorder="1" applyAlignment="1">
      <alignment horizontal="center" vertical="center"/>
    </xf>
    <xf numFmtId="165" fontId="16" fillId="0" borderId="30" xfId="0" applyNumberFormat="1" applyFont="1" applyFill="1" applyBorder="1" applyAlignment="1">
      <alignment horizontal="center" vertical="center"/>
    </xf>
    <xf numFmtId="165" fontId="17" fillId="0" borderId="34" xfId="0" applyNumberFormat="1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vertical="center" wrapText="1"/>
    </xf>
    <xf numFmtId="4" fontId="16" fillId="0" borderId="15" xfId="0" applyNumberFormat="1" applyFont="1" applyFill="1" applyBorder="1" applyAlignment="1">
      <alignment vertical="center" wrapText="1"/>
    </xf>
    <xf numFmtId="4" fontId="16" fillId="0" borderId="25" xfId="0" applyNumberFormat="1" applyFont="1" applyFill="1" applyBorder="1" applyAlignment="1">
      <alignment vertical="center" wrapText="1"/>
    </xf>
    <xf numFmtId="4" fontId="17" fillId="3" borderId="41" xfId="0" applyNumberFormat="1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left" vertical="center" wrapText="1"/>
    </xf>
    <xf numFmtId="4" fontId="21" fillId="3" borderId="43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horizontal="center"/>
    </xf>
    <xf numFmtId="0" fontId="27" fillId="0" borderId="0" xfId="0" applyFont="1" applyFill="1" applyBorder="1"/>
    <xf numFmtId="0" fontId="19" fillId="3" borderId="40" xfId="0" applyFont="1" applyFill="1" applyBorder="1" applyAlignment="1">
      <alignment horizontal="left" vertical="center" wrapText="1"/>
    </xf>
    <xf numFmtId="0" fontId="19" fillId="3" borderId="45" xfId="0" applyFont="1" applyFill="1" applyBorder="1" applyAlignment="1">
      <alignment horizontal="left" vertical="center" wrapText="1"/>
    </xf>
    <xf numFmtId="4" fontId="21" fillId="3" borderId="45" xfId="0" applyNumberFormat="1" applyFont="1" applyFill="1" applyBorder="1" applyAlignment="1">
      <alignment horizontal="center" vertical="center"/>
    </xf>
    <xf numFmtId="4" fontId="25" fillId="3" borderId="10" xfId="0" applyNumberFormat="1" applyFont="1" applyFill="1" applyBorder="1" applyAlignment="1">
      <alignment horizontal="left" vertical="center" wrapText="1"/>
    </xf>
    <xf numFmtId="4" fontId="26" fillId="3" borderId="35" xfId="0" applyNumberFormat="1" applyFont="1" applyFill="1" applyBorder="1" applyAlignment="1">
      <alignment horizontal="center" vertical="center" wrapText="1"/>
    </xf>
    <xf numFmtId="4" fontId="25" fillId="3" borderId="8" xfId="0" applyNumberFormat="1" applyFont="1" applyFill="1" applyBorder="1" applyAlignment="1">
      <alignment horizontal="center" vertical="center" wrapText="1"/>
    </xf>
    <xf numFmtId="4" fontId="25" fillId="3" borderId="33" xfId="0" applyNumberFormat="1" applyFont="1" applyFill="1" applyBorder="1" applyAlignment="1">
      <alignment horizontal="center" vertical="center" wrapText="1"/>
    </xf>
    <xf numFmtId="4" fontId="26" fillId="3" borderId="12" xfId="0" applyNumberFormat="1" applyFont="1" applyFill="1" applyBorder="1" applyAlignment="1">
      <alignment horizontal="center" vertical="center" wrapText="1"/>
    </xf>
    <xf numFmtId="4" fontId="25" fillId="3" borderId="10" xfId="0" applyNumberFormat="1" applyFont="1" applyFill="1" applyBorder="1" applyAlignment="1">
      <alignment horizontal="center" vertical="center" wrapText="1"/>
    </xf>
    <xf numFmtId="165" fontId="25" fillId="3" borderId="8" xfId="0" applyNumberFormat="1" applyFont="1" applyFill="1" applyBorder="1" applyAlignment="1">
      <alignment horizontal="center" vertical="center" wrapText="1"/>
    </xf>
    <xf numFmtId="165" fontId="25" fillId="3" borderId="33" xfId="0" applyNumberFormat="1" applyFont="1" applyFill="1" applyBorder="1" applyAlignment="1">
      <alignment horizontal="center" vertical="center" wrapText="1"/>
    </xf>
    <xf numFmtId="165" fontId="26" fillId="3" borderId="12" xfId="0" applyNumberFormat="1" applyFont="1" applyFill="1" applyBorder="1" applyAlignment="1">
      <alignment horizontal="center" vertical="center" wrapText="1"/>
    </xf>
    <xf numFmtId="165" fontId="26" fillId="3" borderId="8" xfId="0" applyNumberFormat="1" applyFont="1" applyFill="1" applyBorder="1" applyAlignment="1">
      <alignment horizontal="center" vertical="center" wrapText="1"/>
    </xf>
    <xf numFmtId="165" fontId="26" fillId="3" borderId="33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/>
    <xf numFmtId="4" fontId="25" fillId="3" borderId="40" xfId="0" applyNumberFormat="1" applyFont="1" applyFill="1" applyBorder="1" applyAlignment="1">
      <alignment horizontal="left" vertical="center" wrapText="1"/>
    </xf>
    <xf numFmtId="4" fontId="26" fillId="3" borderId="26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 wrapText="1"/>
    </xf>
    <xf numFmtId="4" fontId="26" fillId="3" borderId="47" xfId="0" applyNumberFormat="1" applyFont="1" applyFill="1" applyBorder="1" applyAlignment="1">
      <alignment horizontal="center" vertical="center" wrapText="1"/>
    </xf>
    <xf numFmtId="4" fontId="25" fillId="3" borderId="40" xfId="0" applyNumberFormat="1" applyFont="1" applyFill="1" applyBorder="1" applyAlignment="1">
      <alignment horizontal="center" vertical="center" wrapText="1"/>
    </xf>
    <xf numFmtId="4" fontId="26" fillId="3" borderId="24" xfId="0" applyNumberFormat="1" applyFont="1" applyFill="1" applyBorder="1" applyAlignment="1">
      <alignment horizontal="center" vertical="center" wrapText="1"/>
    </xf>
    <xf numFmtId="165" fontId="25" fillId="3" borderId="15" xfId="0" applyNumberFormat="1" applyFont="1" applyFill="1" applyBorder="1" applyAlignment="1">
      <alignment horizontal="center" vertical="center" wrapText="1"/>
    </xf>
    <xf numFmtId="165" fontId="26" fillId="3" borderId="47" xfId="0" applyNumberFormat="1" applyFont="1" applyFill="1" applyBorder="1" applyAlignment="1">
      <alignment horizontal="center" vertical="center" wrapText="1"/>
    </xf>
    <xf numFmtId="4" fontId="25" fillId="3" borderId="52" xfId="0" applyNumberFormat="1" applyFont="1" applyFill="1" applyBorder="1" applyAlignment="1">
      <alignment horizontal="left" vertical="center" wrapText="1"/>
    </xf>
    <xf numFmtId="4" fontId="26" fillId="3" borderId="14" xfId="0" applyNumberFormat="1" applyFont="1" applyFill="1" applyBorder="1" applyAlignment="1">
      <alignment horizontal="center" vertical="center" wrapText="1"/>
    </xf>
    <xf numFmtId="4" fontId="25" fillId="3" borderId="3" xfId="0" applyNumberFormat="1" applyFont="1" applyFill="1" applyBorder="1" applyAlignment="1">
      <alignment horizontal="center" vertical="center" wrapText="1"/>
    </xf>
    <xf numFmtId="4" fontId="25" fillId="3" borderId="30" xfId="0" applyNumberFormat="1" applyFont="1" applyFill="1" applyBorder="1" applyAlignment="1">
      <alignment horizontal="center" vertical="center" wrapText="1"/>
    </xf>
    <xf numFmtId="4" fontId="26" fillId="3" borderId="54" xfId="0" applyNumberFormat="1" applyFont="1" applyFill="1" applyBorder="1" applyAlignment="1">
      <alignment horizontal="center" vertical="center" wrapText="1"/>
    </xf>
    <xf numFmtId="4" fontId="25" fillId="3" borderId="52" xfId="0" applyNumberFormat="1" applyFont="1" applyFill="1" applyBorder="1" applyAlignment="1">
      <alignment horizontal="center" vertical="center" wrapText="1"/>
    </xf>
    <xf numFmtId="4" fontId="26" fillId="3" borderId="25" xfId="0" applyNumberFormat="1" applyFont="1" applyFill="1" applyBorder="1" applyAlignment="1">
      <alignment horizontal="center" vertical="center" wrapText="1"/>
    </xf>
    <xf numFmtId="165" fontId="25" fillId="3" borderId="3" xfId="0" applyNumberFormat="1" applyFont="1" applyFill="1" applyBorder="1" applyAlignment="1">
      <alignment horizontal="center" vertical="center" wrapText="1"/>
    </xf>
    <xf numFmtId="165" fontId="25" fillId="3" borderId="30" xfId="0" applyNumberFormat="1" applyFont="1" applyFill="1" applyBorder="1" applyAlignment="1">
      <alignment horizontal="center" vertical="center" wrapText="1"/>
    </xf>
    <xf numFmtId="165" fontId="26" fillId="3" borderId="54" xfId="0" applyNumberFormat="1" applyFont="1" applyFill="1" applyBorder="1" applyAlignment="1">
      <alignment horizontal="center" vertical="center" wrapText="1"/>
    </xf>
    <xf numFmtId="165" fontId="26" fillId="3" borderId="5" xfId="0" applyNumberFormat="1" applyFont="1" applyFill="1" applyBorder="1" applyAlignment="1">
      <alignment horizontal="center" vertical="center" wrapText="1"/>
    </xf>
    <xf numFmtId="165" fontId="26" fillId="3" borderId="3" xfId="0" applyNumberFormat="1" applyFont="1" applyFill="1" applyBorder="1" applyAlignment="1">
      <alignment horizontal="center" vertical="center" wrapText="1"/>
    </xf>
    <xf numFmtId="165" fontId="26" fillId="3" borderId="30" xfId="0" applyNumberFormat="1" applyFont="1" applyFill="1" applyBorder="1" applyAlignment="1">
      <alignment horizontal="center" vertical="center" wrapText="1"/>
    </xf>
    <xf numFmtId="4" fontId="26" fillId="3" borderId="8" xfId="0" applyNumberFormat="1" applyFont="1" applyFill="1" applyBorder="1" applyAlignment="1">
      <alignment horizontal="center" vertical="center" wrapText="1"/>
    </xf>
    <xf numFmtId="4" fontId="26" fillId="3" borderId="33" xfId="0" applyNumberFormat="1" applyFont="1" applyFill="1" applyBorder="1" applyAlignment="1">
      <alignment horizontal="center" vertical="center" wrapText="1"/>
    </xf>
    <xf numFmtId="4" fontId="26" fillId="3" borderId="10" xfId="0" applyNumberFormat="1" applyFont="1" applyFill="1" applyBorder="1" applyAlignment="1">
      <alignment horizontal="center" vertical="center" wrapText="1"/>
    </xf>
    <xf numFmtId="4" fontId="26" fillId="3" borderId="34" xfId="0" applyNumberFormat="1" applyFont="1" applyFill="1" applyBorder="1" applyAlignment="1">
      <alignment horizontal="center" vertical="center" wrapText="1"/>
    </xf>
    <xf numFmtId="4" fontId="26" fillId="3" borderId="53" xfId="0" applyNumberFormat="1" applyFont="1" applyFill="1" applyBorder="1" applyAlignment="1">
      <alignment horizontal="center" vertical="center" wrapText="1"/>
    </xf>
    <xf numFmtId="4" fontId="26" fillId="3" borderId="51" xfId="0" applyNumberFormat="1" applyFont="1" applyFill="1" applyBorder="1" applyAlignment="1">
      <alignment horizontal="center" vertical="center" wrapText="1"/>
    </xf>
    <xf numFmtId="4" fontId="25" fillId="3" borderId="41" xfId="0" applyNumberFormat="1" applyFont="1" applyFill="1" applyBorder="1" applyAlignment="1">
      <alignment horizontal="left" vertical="center" wrapText="1"/>
    </xf>
    <xf numFmtId="4" fontId="26" fillId="3" borderId="16" xfId="0" applyNumberFormat="1" applyFont="1" applyFill="1" applyBorder="1" applyAlignment="1">
      <alignment horizontal="center" vertical="center" wrapText="1"/>
    </xf>
    <xf numFmtId="4" fontId="25" fillId="3" borderId="17" xfId="0" applyNumberFormat="1" applyFont="1" applyFill="1" applyBorder="1" applyAlignment="1">
      <alignment horizontal="center" vertical="center" wrapText="1"/>
    </xf>
    <xf numFmtId="4" fontId="25" fillId="3" borderId="19" xfId="0" applyNumberFormat="1" applyFont="1" applyFill="1" applyBorder="1" applyAlignment="1">
      <alignment horizontal="center" vertical="center" wrapText="1"/>
    </xf>
    <xf numFmtId="4" fontId="26" fillId="3" borderId="48" xfId="0" applyNumberFormat="1" applyFont="1" applyFill="1" applyBorder="1" applyAlignment="1">
      <alignment horizontal="center" vertical="center" wrapText="1"/>
    </xf>
    <xf numFmtId="4" fontId="25" fillId="3" borderId="41" xfId="0" applyNumberFormat="1" applyFont="1" applyFill="1" applyBorder="1" applyAlignment="1">
      <alignment horizontal="center" vertical="center" wrapText="1"/>
    </xf>
    <xf numFmtId="4" fontId="26" fillId="3" borderId="36" xfId="0" applyNumberFormat="1" applyFont="1" applyFill="1" applyBorder="1" applyAlignment="1">
      <alignment horizontal="center" vertical="center" wrapText="1"/>
    </xf>
    <xf numFmtId="165" fontId="25" fillId="3" borderId="17" xfId="0" applyNumberFormat="1" applyFont="1" applyFill="1" applyBorder="1" applyAlignment="1">
      <alignment horizontal="center" vertical="center" wrapText="1"/>
    </xf>
    <xf numFmtId="165" fontId="25" fillId="3" borderId="19" xfId="0" applyNumberFormat="1" applyFont="1" applyFill="1" applyBorder="1" applyAlignment="1">
      <alignment horizontal="center" vertical="center" wrapText="1"/>
    </xf>
    <xf numFmtId="165" fontId="26" fillId="3" borderId="48" xfId="0" applyNumberFormat="1" applyFont="1" applyFill="1" applyBorder="1" applyAlignment="1">
      <alignment horizontal="center" vertical="center" wrapText="1"/>
    </xf>
    <xf numFmtId="165" fontId="26" fillId="3" borderId="18" xfId="0" applyNumberFormat="1" applyFont="1" applyFill="1" applyBorder="1" applyAlignment="1">
      <alignment horizontal="center" vertical="center" wrapText="1"/>
    </xf>
    <xf numFmtId="165" fontId="26" fillId="3" borderId="17" xfId="0" applyNumberFormat="1" applyFont="1" applyFill="1" applyBorder="1" applyAlignment="1">
      <alignment horizontal="center" vertical="center" wrapText="1"/>
    </xf>
    <xf numFmtId="165" fontId="26" fillId="3" borderId="19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/>
    </xf>
    <xf numFmtId="4" fontId="25" fillId="3" borderId="40" xfId="0" applyNumberFormat="1" applyFont="1" applyFill="1" applyBorder="1" applyAlignment="1">
      <alignment horizontal="center" vertical="center"/>
    </xf>
    <xf numFmtId="165" fontId="25" fillId="3" borderId="15" xfId="0" applyNumberFormat="1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Border="1"/>
    <xf numFmtId="4" fontId="21" fillId="0" borderId="35" xfId="0" applyNumberFormat="1" applyFont="1" applyFill="1" applyBorder="1" applyAlignment="1">
      <alignment horizontal="center" vertical="center"/>
    </xf>
    <xf numFmtId="4" fontId="21" fillId="0" borderId="33" xfId="0" applyNumberFormat="1" applyFont="1" applyFill="1" applyBorder="1" applyAlignment="1">
      <alignment horizontal="center" vertical="center"/>
    </xf>
    <xf numFmtId="4" fontId="21" fillId="0" borderId="47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40" xfId="0" applyNumberFormat="1" applyFont="1" applyFill="1" applyBorder="1" applyAlignment="1">
      <alignment horizontal="center" vertical="center"/>
    </xf>
    <xf numFmtId="4" fontId="21" fillId="0" borderId="1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4" fontId="21" fillId="0" borderId="24" xfId="0" applyNumberFormat="1" applyFont="1" applyFill="1" applyBorder="1" applyAlignment="1">
      <alignment horizontal="center" vertical="center"/>
    </xf>
    <xf numFmtId="4" fontId="21" fillId="0" borderId="25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4" fontId="21" fillId="0" borderId="30" xfId="0" applyNumberFormat="1" applyFont="1" applyFill="1" applyBorder="1" applyAlignment="1">
      <alignment horizontal="center" vertical="center"/>
    </xf>
    <xf numFmtId="4" fontId="21" fillId="0" borderId="54" xfId="0" applyNumberFormat="1" applyFont="1" applyFill="1" applyBorder="1" applyAlignment="1">
      <alignment horizontal="center" vertical="center"/>
    </xf>
    <xf numFmtId="4" fontId="21" fillId="0" borderId="52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4" fontId="21" fillId="3" borderId="50" xfId="0" applyNumberFormat="1" applyFont="1" applyFill="1" applyBorder="1" applyAlignment="1">
      <alignment horizontal="center" vertical="center"/>
    </xf>
    <xf numFmtId="4" fontId="19" fillId="0" borderId="55" xfId="0" applyNumberFormat="1" applyFont="1" applyFill="1" applyBorder="1" applyAlignment="1">
      <alignment horizontal="left" vertical="center" wrapText="1"/>
    </xf>
    <xf numFmtId="4" fontId="19" fillId="0" borderId="56" xfId="0" applyNumberFormat="1" applyFont="1" applyFill="1" applyBorder="1" applyAlignment="1">
      <alignment horizontal="left" vertical="center" wrapText="1"/>
    </xf>
    <xf numFmtId="4" fontId="32" fillId="0" borderId="4" xfId="0" applyNumberFormat="1" applyFont="1" applyBorder="1" applyAlignment="1">
      <alignment horizontal="left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4" fontId="32" fillId="0" borderId="51" xfId="0" applyNumberFormat="1" applyFont="1" applyBorder="1" applyAlignment="1">
      <alignment horizontal="left" vertical="center" wrapText="1"/>
    </xf>
    <xf numFmtId="4" fontId="32" fillId="0" borderId="26" xfId="0" applyNumberFormat="1" applyFont="1" applyBorder="1" applyAlignment="1">
      <alignment horizontal="center" vertical="center" wrapText="1"/>
    </xf>
    <xf numFmtId="4" fontId="32" fillId="0" borderId="34" xfId="0" applyNumberFormat="1" applyFont="1" applyBorder="1" applyAlignment="1">
      <alignment horizontal="center" vertical="center" wrapText="1"/>
    </xf>
    <xf numFmtId="4" fontId="32" fillId="0" borderId="53" xfId="0" applyNumberFormat="1" applyFont="1" applyBorder="1" applyAlignment="1">
      <alignment horizontal="center" vertical="center" wrapText="1"/>
    </xf>
    <xf numFmtId="4" fontId="32" fillId="0" borderId="51" xfId="0" applyNumberFormat="1" applyFont="1" applyBorder="1" applyAlignment="1">
      <alignment horizontal="center" vertical="center" wrapText="1"/>
    </xf>
    <xf numFmtId="165" fontId="32" fillId="0" borderId="4" xfId="0" applyNumberFormat="1" applyFont="1" applyBorder="1" applyAlignment="1">
      <alignment horizontal="center" vertical="center" wrapText="1"/>
    </xf>
    <xf numFmtId="165" fontId="32" fillId="0" borderId="34" xfId="0" applyNumberFormat="1" applyFont="1" applyBorder="1" applyAlignment="1">
      <alignment horizontal="center" vertical="center" wrapText="1"/>
    </xf>
    <xf numFmtId="165" fontId="32" fillId="0" borderId="53" xfId="0" applyNumberFormat="1" applyFont="1" applyFill="1" applyBorder="1" applyAlignment="1">
      <alignment horizontal="center" vertical="center" wrapText="1"/>
    </xf>
    <xf numFmtId="165" fontId="32" fillId="0" borderId="4" xfId="0" applyNumberFormat="1" applyFont="1" applyFill="1" applyBorder="1" applyAlignment="1">
      <alignment horizontal="center" vertical="center" wrapText="1"/>
    </xf>
    <xf numFmtId="165" fontId="32" fillId="0" borderId="34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4" fontId="32" fillId="0" borderId="40" xfId="0" applyNumberFormat="1" applyFont="1" applyBorder="1" applyAlignment="1">
      <alignment horizontal="left" vertical="center" wrapText="1"/>
    </xf>
    <xf numFmtId="4" fontId="32" fillId="0" borderId="24" xfId="0" applyNumberFormat="1" applyFont="1" applyBorder="1" applyAlignment="1">
      <alignment horizontal="center" vertical="center" wrapText="1"/>
    </xf>
    <xf numFmtId="4" fontId="32" fillId="0" borderId="15" xfId="0" applyNumberFormat="1" applyFont="1" applyBorder="1" applyAlignment="1">
      <alignment horizontal="center" vertical="center" wrapText="1"/>
    </xf>
    <xf numFmtId="4" fontId="32" fillId="0" borderId="47" xfId="0" applyNumberFormat="1" applyFont="1" applyBorder="1" applyAlignment="1">
      <alignment horizontal="center" vertical="center" wrapText="1"/>
    </xf>
    <xf numFmtId="4" fontId="32" fillId="0" borderId="40" xfId="0" applyNumberFormat="1" applyFont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5" fontId="32" fillId="0" borderId="15" xfId="0" applyNumberFormat="1" applyFont="1" applyBorder="1" applyAlignment="1">
      <alignment horizontal="center" vertical="center" wrapText="1"/>
    </xf>
    <xf numFmtId="165" fontId="32" fillId="0" borderId="47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165" fontId="32" fillId="0" borderId="15" xfId="0" applyNumberFormat="1" applyFont="1" applyFill="1" applyBorder="1" applyAlignment="1">
      <alignment horizontal="center" vertical="center" wrapText="1"/>
    </xf>
    <xf numFmtId="165" fontId="32" fillId="0" borderId="47" xfId="0" applyNumberFormat="1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horizontal="left" vertical="center" wrapText="1"/>
    </xf>
    <xf numFmtId="4" fontId="32" fillId="0" borderId="5" xfId="0" applyNumberFormat="1" applyFont="1" applyBorder="1" applyAlignment="1">
      <alignment horizontal="center" vertical="center" wrapText="1"/>
    </xf>
    <xf numFmtId="4" fontId="32" fillId="0" borderId="44" xfId="0" applyNumberFormat="1" applyFont="1" applyBorder="1" applyAlignment="1">
      <alignment horizontal="left" vertical="center" wrapText="1"/>
    </xf>
    <xf numFmtId="4" fontId="32" fillId="0" borderId="14" xfId="0" applyNumberFormat="1" applyFont="1" applyBorder="1" applyAlignment="1">
      <alignment horizontal="center" vertical="center" wrapText="1"/>
    </xf>
    <xf numFmtId="4" fontId="32" fillId="0" borderId="6" xfId="0" applyNumberFormat="1" applyFont="1" applyBorder="1" applyAlignment="1">
      <alignment horizontal="center" vertical="center" wrapText="1"/>
    </xf>
    <xf numFmtId="4" fontId="32" fillId="0" borderId="44" xfId="0" applyNumberFormat="1" applyFont="1" applyBorder="1" applyAlignment="1">
      <alignment horizontal="center" vertical="center" wrapText="1"/>
    </xf>
    <xf numFmtId="165" fontId="32" fillId="0" borderId="5" xfId="0" applyNumberFormat="1" applyFont="1" applyBorder="1" applyAlignment="1">
      <alignment horizontal="center" vertical="center" wrapText="1"/>
    </xf>
    <xf numFmtId="165" fontId="32" fillId="0" borderId="42" xfId="0" applyNumberFormat="1" applyFont="1" applyBorder="1" applyAlignment="1">
      <alignment horizontal="center" vertical="center" wrapText="1"/>
    </xf>
    <xf numFmtId="165" fontId="32" fillId="0" borderId="6" xfId="0" applyNumberFormat="1" applyFont="1" applyBorder="1" applyAlignment="1">
      <alignment horizontal="center" vertical="center" wrapText="1"/>
    </xf>
    <xf numFmtId="165" fontId="32" fillId="0" borderId="42" xfId="0" applyNumberFormat="1" applyFont="1" applyFill="1" applyBorder="1" applyAlignment="1">
      <alignment horizontal="center" vertical="center" wrapText="1"/>
    </xf>
    <xf numFmtId="4" fontId="23" fillId="3" borderId="10" xfId="0" applyNumberFormat="1" applyFont="1" applyFill="1" applyBorder="1" applyAlignment="1">
      <alignment horizontal="left" vertical="center" wrapText="1"/>
    </xf>
    <xf numFmtId="4" fontId="23" fillId="3" borderId="40" xfId="0" applyNumberFormat="1" applyFont="1" applyFill="1" applyBorder="1" applyAlignment="1">
      <alignment horizontal="left" vertical="center" wrapText="1"/>
    </xf>
    <xf numFmtId="4" fontId="23" fillId="3" borderId="41" xfId="0" applyNumberFormat="1" applyFont="1" applyFill="1" applyBorder="1" applyAlignment="1">
      <alignment horizontal="left" vertical="center" wrapText="1"/>
    </xf>
    <xf numFmtId="4" fontId="33" fillId="0" borderId="26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7" fillId="0" borderId="51" xfId="0" applyNumberFormat="1" applyFont="1" applyBorder="1" applyAlignment="1">
      <alignment horizontal="left" vertical="center" wrapText="1"/>
    </xf>
    <xf numFmtId="4" fontId="32" fillId="0" borderId="26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17" fillId="0" borderId="34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center" vertical="center" wrapText="1"/>
    </xf>
    <xf numFmtId="165" fontId="17" fillId="0" borderId="34" xfId="0" applyNumberFormat="1" applyFont="1" applyFill="1" applyBorder="1" applyAlignment="1">
      <alignment horizontal="center" vertical="center" wrapText="1"/>
    </xf>
    <xf numFmtId="4" fontId="32" fillId="0" borderId="24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47" xfId="0" applyNumberFormat="1" applyFont="1" applyFill="1" applyBorder="1" applyAlignment="1">
      <alignment horizontal="center" vertical="center" wrapText="1"/>
    </xf>
    <xf numFmtId="4" fontId="32" fillId="0" borderId="40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32" fillId="0" borderId="25" xfId="0" applyNumberFormat="1" applyFont="1" applyBorder="1" applyAlignment="1">
      <alignment horizontal="center" vertical="center" wrapText="1"/>
    </xf>
    <xf numFmtId="4" fontId="32" fillId="0" borderId="3" xfId="0" applyNumberFormat="1" applyFont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center" vertical="center" wrapText="1"/>
    </xf>
    <xf numFmtId="4" fontId="32" fillId="0" borderId="52" xfId="0" applyNumberFormat="1" applyFont="1" applyBorder="1" applyAlignment="1">
      <alignment horizontal="left" vertical="center" wrapText="1"/>
    </xf>
    <xf numFmtId="4" fontId="32" fillId="0" borderId="25" xfId="0" applyNumberFormat="1" applyFont="1" applyFill="1" applyBorder="1" applyAlignment="1">
      <alignment horizontal="center" vertical="center" wrapText="1"/>
    </xf>
    <xf numFmtId="4" fontId="32" fillId="0" borderId="30" xfId="0" applyNumberFormat="1" applyFont="1" applyBorder="1" applyAlignment="1">
      <alignment horizontal="center" vertical="center" wrapText="1"/>
    </xf>
    <xf numFmtId="4" fontId="32" fillId="0" borderId="54" xfId="0" applyNumberFormat="1" applyFont="1" applyFill="1" applyBorder="1" applyAlignment="1">
      <alignment horizontal="center" vertical="center" wrapText="1"/>
    </xf>
    <xf numFmtId="4" fontId="32" fillId="0" borderId="52" xfId="0" applyNumberFormat="1" applyFont="1" applyBorder="1" applyAlignment="1">
      <alignment horizontal="center" vertical="center" wrapText="1"/>
    </xf>
    <xf numFmtId="165" fontId="32" fillId="0" borderId="54" xfId="0" applyNumberFormat="1" applyFont="1" applyFill="1" applyBorder="1" applyAlignment="1">
      <alignment horizontal="center" vertical="center" wrapText="1"/>
    </xf>
    <xf numFmtId="165" fontId="32" fillId="0" borderId="3" xfId="0" applyNumberFormat="1" applyFont="1" applyFill="1" applyBorder="1" applyAlignment="1">
      <alignment horizontal="center" vertical="center" wrapText="1"/>
    </xf>
    <xf numFmtId="165" fontId="32" fillId="0" borderId="30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 wrapText="1"/>
    </xf>
    <xf numFmtId="4" fontId="17" fillId="0" borderId="40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7" fillId="0" borderId="15" xfId="0" applyNumberFormat="1" applyFont="1" applyFill="1" applyBorder="1" applyAlignment="1">
      <alignment horizontal="center" vertical="center" wrapText="1"/>
    </xf>
    <xf numFmtId="4" fontId="32" fillId="0" borderId="34" xfId="0" applyNumberFormat="1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4" fontId="32" fillId="0" borderId="51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" fontId="32" fillId="0" borderId="39" xfId="0" applyNumberFormat="1" applyFont="1" applyFill="1" applyBorder="1" applyAlignment="1">
      <alignment horizontal="center" vertical="center" wrapText="1"/>
    </xf>
    <xf numFmtId="4" fontId="32" fillId="0" borderId="29" xfId="0" applyNumberFormat="1" applyFont="1" applyFill="1" applyBorder="1" applyAlignment="1">
      <alignment horizontal="center" vertical="center" wrapText="1"/>
    </xf>
    <xf numFmtId="4" fontId="32" fillId="0" borderId="18" xfId="0" applyNumberFormat="1" applyFont="1" applyFill="1" applyBorder="1" applyAlignment="1">
      <alignment horizontal="center" vertical="center" wrapText="1"/>
    </xf>
    <xf numFmtId="4" fontId="32" fillId="0" borderId="45" xfId="0" applyNumberFormat="1" applyFont="1" applyFill="1" applyBorder="1" applyAlignment="1">
      <alignment horizontal="center" vertical="center" wrapText="1"/>
    </xf>
    <xf numFmtId="165" fontId="32" fillId="0" borderId="48" xfId="0" applyNumberFormat="1" applyFont="1" applyFill="1" applyBorder="1" applyAlignment="1">
      <alignment horizontal="center" vertical="center" wrapText="1"/>
    </xf>
    <xf numFmtId="165" fontId="32" fillId="0" borderId="18" xfId="0" applyNumberFormat="1" applyFont="1" applyFill="1" applyBorder="1" applyAlignment="1">
      <alignment horizontal="center" vertical="center" wrapText="1"/>
    </xf>
    <xf numFmtId="165" fontId="32" fillId="0" borderId="17" xfId="0" applyNumberFormat="1" applyFont="1" applyFill="1" applyBorder="1" applyAlignment="1">
      <alignment horizontal="center" vertical="center" wrapText="1"/>
    </xf>
    <xf numFmtId="165" fontId="32" fillId="0" borderId="19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4" fontId="23" fillId="0" borderId="8" xfId="0" applyNumberFormat="1" applyFont="1" applyFill="1" applyBorder="1" applyAlignment="1">
      <alignment horizontal="center" vertical="center" wrapText="1"/>
    </xf>
    <xf numFmtId="4" fontId="23" fillId="0" borderId="33" xfId="0" applyNumberFormat="1" applyFont="1" applyFill="1" applyBorder="1" applyAlignment="1">
      <alignment horizontal="center" vertical="center" wrapText="1"/>
    </xf>
    <xf numFmtId="165" fontId="23" fillId="0" borderId="8" xfId="0" applyNumberFormat="1" applyFont="1" applyFill="1" applyBorder="1" applyAlignment="1">
      <alignment horizontal="center" vertical="center" wrapText="1"/>
    </xf>
    <xf numFmtId="165" fontId="23" fillId="0" borderId="33" xfId="0" applyNumberFormat="1" applyFont="1" applyFill="1" applyBorder="1" applyAlignment="1">
      <alignment horizontal="center" vertical="center" wrapText="1"/>
    </xf>
    <xf numFmtId="165" fontId="23" fillId="0" borderId="47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23" fillId="0" borderId="15" xfId="0" applyNumberFormat="1" applyFont="1" applyFill="1" applyBorder="1" applyAlignment="1">
      <alignment horizontal="center" vertical="center" wrapText="1"/>
    </xf>
    <xf numFmtId="4" fontId="23" fillId="0" borderId="24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25" xfId="0" applyNumberFormat="1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4" fontId="23" fillId="0" borderId="30" xfId="0" applyNumberFormat="1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 vertical="center" wrapText="1"/>
    </xf>
    <xf numFmtId="4" fontId="23" fillId="0" borderId="19" xfId="0" applyNumberFormat="1" applyFont="1" applyFill="1" applyBorder="1" applyAlignment="1">
      <alignment horizontal="center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165" fontId="23" fillId="0" borderId="30" xfId="0" applyNumberFormat="1" applyFont="1" applyFill="1" applyBorder="1" applyAlignment="1">
      <alignment horizontal="center" vertical="center" wrapText="1"/>
    </xf>
    <xf numFmtId="165" fontId="23" fillId="0" borderId="54" xfId="0" applyNumberFormat="1" applyFont="1" applyFill="1" applyBorder="1" applyAlignment="1">
      <alignment horizontal="center" vertical="center" wrapText="1"/>
    </xf>
    <xf numFmtId="4" fontId="21" fillId="3" borderId="57" xfId="0" applyNumberFormat="1" applyFont="1" applyFill="1" applyBorder="1" applyAlignment="1">
      <alignment horizontal="center" vertical="center"/>
    </xf>
    <xf numFmtId="4" fontId="21" fillId="3" borderId="58" xfId="0" applyNumberFormat="1" applyFont="1" applyFill="1" applyBorder="1" applyAlignment="1">
      <alignment horizontal="center" vertical="center"/>
    </xf>
    <xf numFmtId="4" fontId="21" fillId="3" borderId="59" xfId="0" applyNumberFormat="1" applyFont="1" applyFill="1" applyBorder="1" applyAlignment="1">
      <alignment horizontal="center" vertical="center"/>
    </xf>
    <xf numFmtId="4" fontId="27" fillId="3" borderId="0" xfId="0" applyNumberFormat="1" applyFont="1" applyFill="1"/>
    <xf numFmtId="4" fontId="21" fillId="3" borderId="11" xfId="0" applyNumberFormat="1" applyFont="1" applyFill="1" applyBorder="1" applyAlignment="1">
      <alignment horizontal="center" vertical="center"/>
    </xf>
    <xf numFmtId="4" fontId="16" fillId="0" borderId="17" xfId="0" applyNumberFormat="1" applyFont="1" applyFill="1" applyBorder="1" applyAlignment="1">
      <alignment vertical="center" wrapText="1"/>
    </xf>
    <xf numFmtId="4" fontId="16" fillId="0" borderId="19" xfId="0" applyNumberFormat="1" applyFont="1" applyFill="1" applyBorder="1" applyAlignment="1">
      <alignment vertical="center" wrapText="1"/>
    </xf>
    <xf numFmtId="0" fontId="32" fillId="0" borderId="40" xfId="0" applyFont="1" applyBorder="1" applyAlignment="1">
      <alignment horizontal="center" vertical="center" wrapText="1"/>
    </xf>
    <xf numFmtId="4" fontId="32" fillId="0" borderId="35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5" fontId="17" fillId="0" borderId="33" xfId="0" applyNumberFormat="1" applyFont="1" applyFill="1" applyBorder="1" applyAlignment="1">
      <alignment horizontal="center" vertical="center" wrapText="1"/>
    </xf>
    <xf numFmtId="4" fontId="32" fillId="0" borderId="36" xfId="0" applyNumberFormat="1" applyFont="1" applyFill="1" applyBorder="1" applyAlignment="1">
      <alignment horizontal="center" vertical="center" wrapText="1"/>
    </xf>
    <xf numFmtId="4" fontId="32" fillId="0" borderId="17" xfId="0" applyNumberFormat="1" applyFont="1" applyBorder="1" applyAlignment="1">
      <alignment horizontal="center" vertical="center" wrapText="1"/>
    </xf>
    <xf numFmtId="4" fontId="32" fillId="0" borderId="19" xfId="0" applyNumberFormat="1" applyFont="1" applyBorder="1" applyAlignment="1">
      <alignment horizontal="center" vertical="center" wrapText="1"/>
    </xf>
    <xf numFmtId="165" fontId="32" fillId="0" borderId="0" xfId="0" applyNumberFormat="1" applyFont="1" applyFill="1" applyBorder="1" applyAlignment="1">
      <alignment horizontal="center" vertical="center" wrapText="1"/>
    </xf>
    <xf numFmtId="165" fontId="32" fillId="0" borderId="35" xfId="0" applyNumberFormat="1" applyFont="1" applyFill="1" applyBorder="1" applyAlignment="1">
      <alignment horizontal="center" vertical="center" wrapText="1"/>
    </xf>
    <xf numFmtId="165" fontId="32" fillId="0" borderId="8" xfId="0" applyNumberFormat="1" applyFont="1" applyFill="1" applyBorder="1" applyAlignment="1">
      <alignment horizontal="center" vertical="center" wrapText="1"/>
    </xf>
    <xf numFmtId="165" fontId="32" fillId="0" borderId="33" xfId="0" applyNumberFormat="1" applyFont="1" applyFill="1" applyBorder="1" applyAlignment="1">
      <alignment horizontal="center" vertical="center" wrapText="1"/>
    </xf>
    <xf numFmtId="165" fontId="32" fillId="0" borderId="26" xfId="0" applyNumberFormat="1" applyFont="1" applyFill="1" applyBorder="1" applyAlignment="1">
      <alignment horizontal="center" vertical="center" wrapText="1"/>
    </xf>
    <xf numFmtId="165" fontId="32" fillId="0" borderId="16" xfId="0" applyNumberFormat="1" applyFont="1" applyFill="1" applyBorder="1" applyAlignment="1">
      <alignment horizontal="center" vertical="center" wrapText="1"/>
    </xf>
    <xf numFmtId="165" fontId="32" fillId="0" borderId="39" xfId="0" applyNumberFormat="1" applyFont="1" applyFill="1" applyBorder="1" applyAlignment="1">
      <alignment horizontal="center" vertical="center" wrapText="1"/>
    </xf>
    <xf numFmtId="4" fontId="19" fillId="0" borderId="4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left" vertical="center" wrapText="1"/>
    </xf>
    <xf numFmtId="165" fontId="15" fillId="0" borderId="6" xfId="0" applyNumberFormat="1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4" fontId="19" fillId="0" borderId="5" xfId="0" applyNumberFormat="1" applyFont="1" applyFill="1" applyBorder="1" applyAlignment="1">
      <alignment horizontal="center" vertical="center" wrapText="1"/>
    </xf>
    <xf numFmtId="4" fontId="21" fillId="0" borderId="44" xfId="0" applyNumberFormat="1" applyFont="1" applyFill="1" applyBorder="1" applyAlignment="1">
      <alignment horizontal="center" vertical="center"/>
    </xf>
    <xf numFmtId="4" fontId="21" fillId="0" borderId="14" xfId="0" applyNumberFormat="1" applyFont="1" applyFill="1" applyBorder="1" applyAlignment="1">
      <alignment horizontal="center" vertical="center"/>
    </xf>
    <xf numFmtId="4" fontId="21" fillId="0" borderId="5" xfId="0" applyNumberFormat="1" applyFont="1" applyFill="1" applyBorder="1" applyAlignment="1">
      <alignment horizontal="center" vertical="center"/>
    </xf>
    <xf numFmtId="4" fontId="21" fillId="0" borderId="42" xfId="0" applyNumberFormat="1" applyFont="1" applyFill="1" applyBorder="1" applyAlignment="1">
      <alignment horizontal="center" vertical="center"/>
    </xf>
    <xf numFmtId="4" fontId="21" fillId="0" borderId="6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42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165" fontId="16" fillId="0" borderId="5" xfId="0" applyNumberFormat="1" applyFont="1" applyFill="1" applyBorder="1" applyAlignment="1">
      <alignment horizontal="center" vertical="center"/>
    </xf>
    <xf numFmtId="165" fontId="16" fillId="0" borderId="42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4" fontId="32" fillId="0" borderId="62" xfId="0" applyNumberFormat="1" applyFont="1" applyFill="1" applyBorder="1" applyAlignment="1">
      <alignment horizontal="center" vertical="center" wrapText="1"/>
    </xf>
    <xf numFmtId="165" fontId="17" fillId="0" borderId="23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vertical="center" wrapText="1"/>
    </xf>
    <xf numFmtId="4" fontId="28" fillId="0" borderId="40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/>
    </xf>
    <xf numFmtId="165" fontId="17" fillId="0" borderId="8" xfId="0" applyNumberFormat="1" applyFont="1" applyFill="1" applyBorder="1" applyAlignment="1">
      <alignment horizontal="center" vertical="center"/>
    </xf>
    <xf numFmtId="165" fontId="17" fillId="0" borderId="33" xfId="0" applyNumberFormat="1" applyFont="1" applyFill="1" applyBorder="1" applyAlignment="1">
      <alignment horizontal="center" vertical="center"/>
    </xf>
    <xf numFmtId="4" fontId="23" fillId="0" borderId="7" xfId="0" applyNumberFormat="1" applyFont="1" applyFill="1" applyBorder="1" applyAlignment="1">
      <alignment horizontal="center" vertical="center" wrapText="1"/>
    </xf>
    <xf numFmtId="4" fontId="23" fillId="0" borderId="26" xfId="0" applyNumberFormat="1" applyFont="1" applyFill="1" applyBorder="1" applyAlignment="1">
      <alignment horizontal="center" vertical="center" wrapText="1"/>
    </xf>
    <xf numFmtId="4" fontId="23" fillId="0" borderId="63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vertical="center" wrapText="1"/>
    </xf>
    <xf numFmtId="4" fontId="32" fillId="0" borderId="55" xfId="0" applyNumberFormat="1" applyFont="1" applyFill="1" applyBorder="1" applyAlignment="1">
      <alignment horizontal="center" vertical="center" wrapText="1"/>
    </xf>
    <xf numFmtId="4" fontId="32" fillId="0" borderId="42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35" fillId="0" borderId="15" xfId="0" applyNumberFormat="1" applyFont="1" applyFill="1" applyBorder="1" applyAlignment="1">
      <alignment horizontal="center" vertical="center"/>
    </xf>
    <xf numFmtId="4" fontId="33" fillId="0" borderId="15" xfId="0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left"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4" fontId="23" fillId="3" borderId="35" xfId="0" applyNumberFormat="1" applyFont="1" applyFill="1" applyBorder="1" applyAlignment="1">
      <alignment horizontal="center" vertical="center" wrapText="1"/>
    </xf>
    <xf numFmtId="4" fontId="23" fillId="3" borderId="24" xfId="0" applyNumberFormat="1" applyFont="1" applyFill="1" applyBorder="1" applyAlignment="1">
      <alignment horizontal="center" vertical="center" wrapText="1"/>
    </xf>
    <xf numFmtId="4" fontId="23" fillId="3" borderId="36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 wrapText="1"/>
    </xf>
    <xf numFmtId="4" fontId="23" fillId="3" borderId="8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4" fontId="23" fillId="3" borderId="17" xfId="0" applyNumberFormat="1" applyFont="1" applyFill="1" applyBorder="1" applyAlignment="1">
      <alignment horizontal="center" vertical="center" wrapText="1"/>
    </xf>
    <xf numFmtId="4" fontId="32" fillId="3" borderId="35" xfId="0" applyNumberFormat="1" applyFont="1" applyFill="1" applyBorder="1" applyAlignment="1">
      <alignment horizontal="center" vertical="center" wrapText="1"/>
    </xf>
    <xf numFmtId="4" fontId="32" fillId="3" borderId="24" xfId="0" applyNumberFormat="1" applyFont="1" applyFill="1" applyBorder="1" applyAlignment="1">
      <alignment horizontal="center" vertical="center" wrapText="1"/>
    </xf>
    <xf numFmtId="4" fontId="32" fillId="3" borderId="36" xfId="0" applyNumberFormat="1" applyFont="1" applyFill="1" applyBorder="1" applyAlignment="1">
      <alignment horizontal="center" vertical="center" wrapText="1"/>
    </xf>
    <xf numFmtId="4" fontId="19" fillId="3" borderId="35" xfId="0" applyNumberFormat="1" applyFont="1" applyFill="1" applyBorder="1" applyAlignment="1">
      <alignment horizontal="center" vertical="center" wrapText="1"/>
    </xf>
    <xf numFmtId="4" fontId="19" fillId="3" borderId="24" xfId="0" applyNumberFormat="1" applyFont="1" applyFill="1" applyBorder="1" applyAlignment="1">
      <alignment horizontal="center" vertical="center" wrapText="1"/>
    </xf>
    <xf numFmtId="4" fontId="19" fillId="3" borderId="36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 wrapText="1"/>
    </xf>
    <xf numFmtId="4" fontId="19" fillId="3" borderId="8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3" borderId="17" xfId="0" applyNumberFormat="1" applyFont="1" applyFill="1" applyBorder="1" applyAlignment="1">
      <alignment horizontal="center" vertical="center" wrapText="1"/>
    </xf>
    <xf numFmtId="4" fontId="19" fillId="0" borderId="15" xfId="0" applyNumberFormat="1" applyFont="1" applyFill="1" applyBorder="1" applyAlignment="1">
      <alignment horizontal="center" vertical="center" wrapText="1"/>
    </xf>
    <xf numFmtId="4" fontId="19" fillId="0" borderId="19" xfId="0" applyNumberFormat="1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4" fontId="15" fillId="3" borderId="35" xfId="0" applyNumberFormat="1" applyFont="1" applyFill="1" applyBorder="1" applyAlignment="1">
      <alignment horizontal="center" vertical="center" wrapText="1"/>
    </xf>
    <xf numFmtId="4" fontId="15" fillId="3" borderId="24" xfId="0" applyNumberFormat="1" applyFont="1" applyFill="1" applyBorder="1" applyAlignment="1">
      <alignment horizontal="center" vertical="center" wrapText="1"/>
    </xf>
    <xf numFmtId="4" fontId="15" fillId="3" borderId="36" xfId="0" applyNumberFormat="1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4" fontId="19" fillId="0" borderId="35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19" fillId="0" borderId="33" xfId="0" applyNumberFormat="1" applyFont="1" applyFill="1" applyBorder="1" applyAlignment="1">
      <alignment horizontal="center" vertical="center" wrapText="1"/>
    </xf>
    <xf numFmtId="4" fontId="19" fillId="0" borderId="36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4" fontId="34" fillId="0" borderId="3" xfId="0" applyNumberFormat="1" applyFont="1" applyFill="1" applyBorder="1" applyAlignment="1">
      <alignment horizontal="left" vertical="center" wrapText="1"/>
    </xf>
    <xf numFmtId="4" fontId="34" fillId="0" borderId="4" xfId="0" applyNumberFormat="1" applyFont="1" applyFill="1" applyBorder="1" applyAlignment="1">
      <alignment horizontal="left" vertical="center" wrapText="1"/>
    </xf>
    <xf numFmtId="4" fontId="25" fillId="3" borderId="7" xfId="0" applyNumberFormat="1" applyFont="1" applyFill="1" applyBorder="1" applyAlignment="1">
      <alignment horizontal="center" vertical="center" wrapText="1"/>
    </xf>
    <xf numFmtId="4" fontId="25" fillId="3" borderId="14" xfId="0" applyNumberFormat="1" applyFont="1" applyFill="1" applyBorder="1" applyAlignment="1">
      <alignment horizontal="center" vertical="center" wrapText="1"/>
    </xf>
    <xf numFmtId="4" fontId="25" fillId="3" borderId="16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2" fontId="17" fillId="2" borderId="3" xfId="0" applyNumberFormat="1" applyFont="1" applyFill="1" applyBorder="1" applyAlignment="1">
      <alignment horizontal="left" vertical="center" wrapText="1"/>
    </xf>
    <xf numFmtId="2" fontId="17" fillId="2" borderId="4" xfId="0" applyNumberFormat="1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center" vertical="center" wrapText="1"/>
    </xf>
    <xf numFmtId="4" fontId="17" fillId="0" borderId="9" xfId="0" applyNumberFormat="1" applyFont="1" applyFill="1" applyBorder="1" applyAlignment="1">
      <alignment horizontal="left" vertical="center" wrapText="1"/>
    </xf>
    <xf numFmtId="4" fontId="17" fillId="0" borderId="5" xfId="0" applyNumberFormat="1" applyFont="1" applyFill="1" applyBorder="1" applyAlignment="1">
      <alignment horizontal="left" vertical="center" wrapText="1"/>
    </xf>
    <xf numFmtId="4" fontId="17" fillId="0" borderId="18" xfId="0" applyNumberFormat="1" applyFont="1" applyFill="1" applyBorder="1" applyAlignment="1">
      <alignment horizontal="left" vertical="center" wrapText="1"/>
    </xf>
    <xf numFmtId="4" fontId="17" fillId="0" borderId="7" xfId="0" applyNumberFormat="1" applyFont="1" applyFill="1" applyBorder="1" applyAlignment="1">
      <alignment horizontal="center" vertical="center" wrapText="1"/>
    </xf>
    <xf numFmtId="4" fontId="17" fillId="0" borderId="14" xfId="0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 wrapText="1"/>
    </xf>
    <xf numFmtId="4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32" fillId="0" borderId="25" xfId="0" applyNumberFormat="1" applyFont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left" vertical="center" wrapText="1"/>
    </xf>
    <xf numFmtId="0" fontId="20" fillId="3" borderId="31" xfId="0" applyFont="1" applyFill="1" applyBorder="1" applyAlignment="1">
      <alignment horizontal="left" vertical="center" wrapText="1"/>
    </xf>
    <xf numFmtId="0" fontId="20" fillId="3" borderId="32" xfId="0" applyFont="1" applyFill="1" applyBorder="1" applyAlignment="1">
      <alignment horizontal="left" vertical="center" wrapText="1"/>
    </xf>
    <xf numFmtId="0" fontId="20" fillId="3" borderId="27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left" vertical="center" wrapText="1"/>
    </xf>
    <xf numFmtId="0" fontId="20" fillId="3" borderId="29" xfId="0" applyFont="1" applyFill="1" applyBorder="1" applyAlignment="1">
      <alignment horizontal="left" vertical="center" wrapText="1"/>
    </xf>
    <xf numFmtId="4" fontId="19" fillId="3" borderId="9" xfId="0" applyNumberFormat="1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4" fontId="19" fillId="3" borderId="18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40" xfId="0" applyFont="1" applyFill="1" applyBorder="1" applyAlignment="1">
      <alignment horizontal="left" vertical="center" wrapText="1"/>
    </xf>
    <xf numFmtId="0" fontId="20" fillId="3" borderId="41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4" fontId="25" fillId="3" borderId="43" xfId="0" applyNumberFormat="1" applyFont="1" applyFill="1" applyBorder="1" applyAlignment="1">
      <alignment horizontal="left" vertical="center" wrapText="1"/>
    </xf>
    <xf numFmtId="4" fontId="25" fillId="3" borderId="44" xfId="0" applyNumberFormat="1" applyFont="1" applyFill="1" applyBorder="1" applyAlignment="1">
      <alignment horizontal="left" vertical="center" wrapText="1"/>
    </xf>
    <xf numFmtId="4" fontId="25" fillId="3" borderId="45" xfId="0" applyNumberFormat="1" applyFont="1" applyFill="1" applyBorder="1" applyAlignment="1">
      <alignment horizontal="left" vertical="center" wrapText="1"/>
    </xf>
    <xf numFmtId="4" fontId="15" fillId="0" borderId="26" xfId="0" applyNumberFormat="1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left" vertical="center" wrapText="1"/>
    </xf>
    <xf numFmtId="4" fontId="19" fillId="0" borderId="7" xfId="0" applyNumberFormat="1" applyFont="1" applyFill="1" applyBorder="1" applyAlignment="1">
      <alignment horizontal="center" vertical="center" wrapText="1"/>
    </xf>
    <xf numFmtId="4" fontId="19" fillId="0" borderId="14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4" fontId="19" fillId="0" borderId="42" xfId="0" applyNumberFormat="1" applyFont="1" applyFill="1" applyBorder="1" applyAlignment="1">
      <alignment horizontal="center" vertical="center" wrapText="1"/>
    </xf>
    <xf numFmtId="4" fontId="19" fillId="0" borderId="39" xfId="0" applyNumberFormat="1" applyFont="1" applyFill="1" applyBorder="1" applyAlignment="1">
      <alignment horizontal="center" vertical="center" wrapText="1"/>
    </xf>
    <xf numFmtId="4" fontId="20" fillId="3" borderId="31" xfId="0" applyNumberFormat="1" applyFont="1" applyFill="1" applyBorder="1" applyAlignment="1">
      <alignment horizontal="center" vertical="center" wrapText="1"/>
    </xf>
    <xf numFmtId="4" fontId="20" fillId="3" borderId="60" xfId="0" applyNumberFormat="1" applyFont="1" applyFill="1" applyBorder="1" applyAlignment="1">
      <alignment horizontal="center" vertical="center" wrapText="1"/>
    </xf>
    <xf numFmtId="4" fontId="20" fillId="3" borderId="32" xfId="0" applyNumberFormat="1" applyFont="1" applyFill="1" applyBorder="1" applyAlignment="1">
      <alignment horizontal="center" vertical="center" wrapText="1"/>
    </xf>
    <xf numFmtId="4" fontId="20" fillId="3" borderId="27" xfId="0" applyNumberFormat="1" applyFont="1" applyFill="1" applyBorder="1" applyAlignment="1">
      <alignment horizontal="center" vertical="center" wrapText="1"/>
    </xf>
    <xf numFmtId="4" fontId="20" fillId="3" borderId="0" xfId="0" applyNumberFormat="1" applyFont="1" applyFill="1" applyBorder="1" applyAlignment="1">
      <alignment horizontal="center" vertical="center" wrapText="1"/>
    </xf>
    <xf numFmtId="4" fontId="20" fillId="3" borderId="6" xfId="0" applyNumberFormat="1" applyFont="1" applyFill="1" applyBorder="1" applyAlignment="1">
      <alignment horizontal="center" vertical="center" wrapText="1"/>
    </xf>
    <xf numFmtId="4" fontId="20" fillId="3" borderId="28" xfId="0" applyNumberFormat="1" applyFont="1" applyFill="1" applyBorder="1" applyAlignment="1">
      <alignment horizontal="center" vertical="center" wrapText="1"/>
    </xf>
    <xf numFmtId="4" fontId="20" fillId="3" borderId="61" xfId="0" applyNumberFormat="1" applyFont="1" applyFill="1" applyBorder="1" applyAlignment="1">
      <alignment horizontal="center" vertical="center" wrapText="1"/>
    </xf>
    <xf numFmtId="4" fontId="20" fillId="3" borderId="29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4" fontId="17" fillId="0" borderId="25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left" vertical="center" wrapText="1"/>
    </xf>
    <xf numFmtId="4" fontId="29" fillId="3" borderId="7" xfId="0" applyNumberFormat="1" applyFont="1" applyFill="1" applyBorder="1" applyAlignment="1">
      <alignment horizontal="center" vertical="center" wrapText="1"/>
    </xf>
    <xf numFmtId="4" fontId="29" fillId="3" borderId="14" xfId="0" applyNumberFormat="1" applyFont="1" applyFill="1" applyBorder="1" applyAlignment="1">
      <alignment horizontal="center" vertical="center" wrapText="1"/>
    </xf>
    <xf numFmtId="4" fontId="29" fillId="3" borderId="16" xfId="0" applyNumberFormat="1" applyFont="1" applyFill="1" applyBorder="1" applyAlignment="1">
      <alignment horizontal="center" vertical="center" wrapText="1"/>
    </xf>
    <xf numFmtId="4" fontId="29" fillId="3" borderId="9" xfId="0" applyNumberFormat="1" applyFont="1" applyFill="1" applyBorder="1" applyAlignment="1">
      <alignment horizontal="center" vertical="center" wrapText="1"/>
    </xf>
    <xf numFmtId="4" fontId="29" fillId="3" borderId="5" xfId="0" applyNumberFormat="1" applyFont="1" applyFill="1" applyBorder="1" applyAlignment="1">
      <alignment horizontal="center" vertical="center" wrapText="1"/>
    </xf>
    <xf numFmtId="4" fontId="29" fillId="3" borderId="1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200"/>
  <sheetViews>
    <sheetView tabSelected="1" view="pageBreakPreview" topLeftCell="A27" zoomScale="60" zoomScaleNormal="70" workbookViewId="0">
      <selection activeCell="P206" sqref="P206"/>
    </sheetView>
  </sheetViews>
  <sheetFormatPr defaultRowHeight="15" x14ac:dyDescent="0.25"/>
  <cols>
    <col min="1" max="1" width="4.7109375" style="14" customWidth="1"/>
    <col min="2" max="2" width="47.85546875" customWidth="1"/>
    <col min="3" max="3" width="10.28515625" style="14" customWidth="1"/>
    <col min="4" max="4" width="1.42578125" hidden="1" customWidth="1"/>
    <col min="5" max="5" width="17.28515625" customWidth="1"/>
    <col min="6" max="6" width="18" customWidth="1"/>
    <col min="7" max="7" width="12.85546875" customWidth="1"/>
    <col min="8" max="8" width="16.42578125" hidden="1" customWidth="1"/>
    <col min="9" max="9" width="16.7109375" customWidth="1"/>
    <col min="10" max="10" width="17.28515625" customWidth="1"/>
    <col min="11" max="11" width="18" customWidth="1"/>
    <col min="12" max="12" width="10" customWidth="1"/>
    <col min="13" max="13" width="16.42578125" hidden="1" customWidth="1"/>
    <col min="14" max="14" width="16.7109375" customWidth="1"/>
    <col min="15" max="15" width="14.42578125" customWidth="1"/>
    <col min="16" max="16" width="14.85546875" customWidth="1"/>
    <col min="17" max="17" width="8" customWidth="1"/>
    <col min="18" max="18" width="11.7109375" hidden="1" customWidth="1"/>
    <col min="19" max="19" width="14.42578125" customWidth="1"/>
    <col min="20" max="20" width="11.5703125" customWidth="1"/>
    <col min="21" max="21" width="11.42578125" customWidth="1"/>
    <col min="22" max="22" width="8.28515625" customWidth="1"/>
    <col min="23" max="23" width="9.42578125" hidden="1" customWidth="1"/>
    <col min="24" max="24" width="10.140625" customWidth="1"/>
    <col min="26" max="26" width="15.7109375" bestFit="1" customWidth="1"/>
    <col min="27" max="27" width="19.85546875" style="58" customWidth="1"/>
    <col min="28" max="28" width="19.28515625" customWidth="1"/>
    <col min="29" max="142" width="9.140625" style="77"/>
  </cols>
  <sheetData>
    <row r="1" spans="1:142" ht="36.75" customHeight="1" x14ac:dyDescent="0.25">
      <c r="A1" s="538" t="s">
        <v>110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</row>
    <row r="2" spans="1:142" ht="9" customHeight="1" thickBot="1" x14ac:dyDescent="0.3">
      <c r="A2" s="550"/>
      <c r="B2" s="550"/>
      <c r="C2" s="550"/>
      <c r="D2" s="550"/>
      <c r="E2" s="550"/>
    </row>
    <row r="3" spans="1:142" ht="40.5" customHeight="1" x14ac:dyDescent="0.25">
      <c r="A3" s="551" t="s">
        <v>73</v>
      </c>
      <c r="B3" s="541" t="s">
        <v>71</v>
      </c>
      <c r="C3" s="541" t="s">
        <v>74</v>
      </c>
      <c r="D3" s="555" t="s">
        <v>10</v>
      </c>
      <c r="E3" s="543" t="s">
        <v>9</v>
      </c>
      <c r="F3" s="544"/>
      <c r="G3" s="544"/>
      <c r="H3" s="544"/>
      <c r="I3" s="545"/>
      <c r="J3" s="593" t="s">
        <v>109</v>
      </c>
      <c r="K3" s="594"/>
      <c r="L3" s="594"/>
      <c r="M3" s="594"/>
      <c r="N3" s="595"/>
      <c r="O3" s="543" t="s">
        <v>111</v>
      </c>
      <c r="P3" s="544"/>
      <c r="Q3" s="544"/>
      <c r="R3" s="544"/>
      <c r="S3" s="545"/>
      <c r="T3" s="544" t="s">
        <v>76</v>
      </c>
      <c r="U3" s="544"/>
      <c r="V3" s="544"/>
      <c r="W3" s="544"/>
      <c r="X3" s="545"/>
    </row>
    <row r="4" spans="1:142" x14ac:dyDescent="0.25">
      <c r="A4" s="552"/>
      <c r="B4" s="542"/>
      <c r="C4" s="542"/>
      <c r="D4" s="556"/>
      <c r="E4" s="548" t="s">
        <v>69</v>
      </c>
      <c r="F4" s="505" t="s">
        <v>6</v>
      </c>
      <c r="G4" s="505" t="s">
        <v>7</v>
      </c>
      <c r="H4" s="505" t="s">
        <v>68</v>
      </c>
      <c r="I4" s="539" t="s">
        <v>8</v>
      </c>
      <c r="J4" s="548" t="s">
        <v>75</v>
      </c>
      <c r="K4" s="505" t="s">
        <v>6</v>
      </c>
      <c r="L4" s="505" t="s">
        <v>7</v>
      </c>
      <c r="M4" s="505" t="s">
        <v>68</v>
      </c>
      <c r="N4" s="539" t="s">
        <v>8</v>
      </c>
      <c r="O4" s="548" t="s">
        <v>69</v>
      </c>
      <c r="P4" s="505" t="s">
        <v>6</v>
      </c>
      <c r="Q4" s="505" t="s">
        <v>7</v>
      </c>
      <c r="R4" s="505" t="s">
        <v>68</v>
      </c>
      <c r="S4" s="539" t="s">
        <v>8</v>
      </c>
      <c r="T4" s="546" t="s">
        <v>69</v>
      </c>
      <c r="U4" s="505" t="s">
        <v>6</v>
      </c>
      <c r="V4" s="505" t="s">
        <v>7</v>
      </c>
      <c r="W4" s="505" t="s">
        <v>68</v>
      </c>
      <c r="X4" s="539" t="s">
        <v>8</v>
      </c>
    </row>
    <row r="5" spans="1:142" ht="30.75" customHeight="1" thickBot="1" x14ac:dyDescent="0.3">
      <c r="A5" s="553"/>
      <c r="B5" s="81" t="s">
        <v>72</v>
      </c>
      <c r="C5" s="554"/>
      <c r="D5" s="557"/>
      <c r="E5" s="549"/>
      <c r="F5" s="506"/>
      <c r="G5" s="506"/>
      <c r="H5" s="506"/>
      <c r="I5" s="540"/>
      <c r="J5" s="549"/>
      <c r="K5" s="506"/>
      <c r="L5" s="506"/>
      <c r="M5" s="506"/>
      <c r="N5" s="540"/>
      <c r="O5" s="549"/>
      <c r="P5" s="506"/>
      <c r="Q5" s="506"/>
      <c r="R5" s="506"/>
      <c r="S5" s="540"/>
      <c r="T5" s="547"/>
      <c r="U5" s="506"/>
      <c r="V5" s="506"/>
      <c r="W5" s="506"/>
      <c r="X5" s="540"/>
    </row>
    <row r="6" spans="1:142" ht="22.5" customHeight="1" thickBot="1" x14ac:dyDescent="0.3">
      <c r="A6" s="31">
        <v>1</v>
      </c>
      <c r="B6" s="32">
        <v>2</v>
      </c>
      <c r="C6" s="32">
        <v>3</v>
      </c>
      <c r="D6" s="133">
        <v>4</v>
      </c>
      <c r="E6" s="31">
        <v>4</v>
      </c>
      <c r="F6" s="32">
        <v>5</v>
      </c>
      <c r="G6" s="32">
        <v>6</v>
      </c>
      <c r="H6" s="32">
        <v>7</v>
      </c>
      <c r="I6" s="33">
        <v>8</v>
      </c>
      <c r="J6" s="31">
        <v>4</v>
      </c>
      <c r="K6" s="32">
        <v>5</v>
      </c>
      <c r="L6" s="32">
        <v>6</v>
      </c>
      <c r="M6" s="32">
        <v>7</v>
      </c>
      <c r="N6" s="33">
        <v>8</v>
      </c>
      <c r="O6" s="31">
        <v>9</v>
      </c>
      <c r="P6" s="32">
        <v>10</v>
      </c>
      <c r="Q6" s="32">
        <v>11</v>
      </c>
      <c r="R6" s="32">
        <v>12</v>
      </c>
      <c r="S6" s="33">
        <v>13</v>
      </c>
      <c r="T6" s="134">
        <v>14</v>
      </c>
      <c r="U6" s="32">
        <v>15</v>
      </c>
      <c r="V6" s="32">
        <v>16</v>
      </c>
      <c r="W6" s="32">
        <v>17</v>
      </c>
      <c r="X6" s="33">
        <v>18</v>
      </c>
    </row>
    <row r="7" spans="1:142" ht="15.75" customHeight="1" thickBot="1" x14ac:dyDescent="0.3">
      <c r="A7" s="449" t="s">
        <v>12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91"/>
    </row>
    <row r="8" spans="1:142" s="115" customFormat="1" ht="19.5" customHeight="1" x14ac:dyDescent="0.25">
      <c r="A8" s="558" t="s">
        <v>13</v>
      </c>
      <c r="B8" s="561" t="s">
        <v>14</v>
      </c>
      <c r="C8" s="564" t="s">
        <v>15</v>
      </c>
      <c r="D8" s="197" t="s">
        <v>11</v>
      </c>
      <c r="E8" s="161">
        <f t="shared" ref="E8:I8" si="0">SUM(E9:E11)</f>
        <v>3499648008</v>
      </c>
      <c r="F8" s="67">
        <f t="shared" si="0"/>
        <v>2922054480</v>
      </c>
      <c r="G8" s="67">
        <f t="shared" si="0"/>
        <v>0</v>
      </c>
      <c r="H8" s="67">
        <f t="shared" si="0"/>
        <v>647343502</v>
      </c>
      <c r="I8" s="68">
        <f t="shared" si="0"/>
        <v>577593528</v>
      </c>
      <c r="J8" s="176">
        <f>K8+L8+N8</f>
        <v>2506807849</v>
      </c>
      <c r="K8" s="67">
        <f t="shared" ref="K8:N8" si="1">SUM(K9:K11)</f>
        <v>2051728051</v>
      </c>
      <c r="L8" s="67">
        <f t="shared" si="1"/>
        <v>0</v>
      </c>
      <c r="M8" s="67">
        <f t="shared" si="1"/>
        <v>161835880</v>
      </c>
      <c r="N8" s="198">
        <f t="shared" si="1"/>
        <v>455079798</v>
      </c>
      <c r="O8" s="161">
        <f>P8+Q8+S8</f>
        <v>2124397350.5499997</v>
      </c>
      <c r="P8" s="67">
        <f t="shared" ref="P8:S8" si="2">SUM(P9:P11)</f>
        <v>1799539035.5699997</v>
      </c>
      <c r="Q8" s="67">
        <f t="shared" si="2"/>
        <v>0</v>
      </c>
      <c r="R8" s="67">
        <f t="shared" si="2"/>
        <v>7735140</v>
      </c>
      <c r="S8" s="68">
        <f t="shared" si="2"/>
        <v>324858314.98000002</v>
      </c>
      <c r="T8" s="161">
        <f>O8/E8*100</f>
        <v>60.703172024550646</v>
      </c>
      <c r="U8" s="67">
        <f>P8/F8*100</f>
        <v>61.584718830088335</v>
      </c>
      <c r="V8" s="67">
        <f t="shared" ref="V8:V11" si="3">SUM(V9:V11)</f>
        <v>0</v>
      </c>
      <c r="W8" s="67">
        <f>R8/M8*100</f>
        <v>4.7796199458364859</v>
      </c>
      <c r="X8" s="68">
        <f>S8/I8*100</f>
        <v>56.243413271071141</v>
      </c>
      <c r="AA8" s="59"/>
      <c r="AB8" s="199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</row>
    <row r="9" spans="1:142" s="115" customFormat="1" ht="19.5" customHeight="1" x14ac:dyDescent="0.25">
      <c r="A9" s="559"/>
      <c r="B9" s="562"/>
      <c r="C9" s="565"/>
      <c r="D9" s="201" t="s">
        <v>16</v>
      </c>
      <c r="E9" s="163">
        <f>F9+G9+I9</f>
        <v>2922054480</v>
      </c>
      <c r="F9" s="26">
        <f>F12+F13+F16+F17+F18+F19+F20+F21+F22+F23+F26</f>
        <v>2922054480</v>
      </c>
      <c r="G9" s="26">
        <f t="shared" ref="G9:H9" si="4">G12+G13+G16+G17+G18+G19+G20+G21+G22+G23</f>
        <v>0</v>
      </c>
      <c r="H9" s="26">
        <f t="shared" si="4"/>
        <v>323671751</v>
      </c>
      <c r="I9" s="26">
        <v>0</v>
      </c>
      <c r="J9" s="163">
        <f>K9+L9+N9</f>
        <v>2051728051</v>
      </c>
      <c r="K9" s="26">
        <f>K12+K13+K16+K17+K18+K19+K20+K21+K22+K23+K26</f>
        <v>2051728051</v>
      </c>
      <c r="L9" s="26">
        <f t="shared" ref="L9:M9" si="5">L12+L13+L16+L17+L18+L19+L20+L21+L22+L23</f>
        <v>0</v>
      </c>
      <c r="M9" s="26">
        <f t="shared" si="5"/>
        <v>80917940</v>
      </c>
      <c r="N9" s="179">
        <v>0</v>
      </c>
      <c r="O9" s="163">
        <f>P9+Q9+S9</f>
        <v>1799539035.5699997</v>
      </c>
      <c r="P9" s="26">
        <f>P12+P13+P16+P17+P18+P19+P20+P21+P22+P23+P26</f>
        <v>1799539035.5699997</v>
      </c>
      <c r="Q9" s="26">
        <f t="shared" ref="Q9:R9" si="6">Q12+Q13+Q16+Q17+Q18+Q19+Q20+Q21+Q22+Q23</f>
        <v>0</v>
      </c>
      <c r="R9" s="26">
        <f t="shared" si="6"/>
        <v>3867570</v>
      </c>
      <c r="S9" s="38">
        <v>0</v>
      </c>
      <c r="T9" s="163">
        <f>O9/E9*100</f>
        <v>61.584718830088335</v>
      </c>
      <c r="U9" s="26">
        <f t="shared" ref="U9" si="7">P9/F9*100</f>
        <v>61.584718830088335</v>
      </c>
      <c r="V9" s="26">
        <f t="shared" si="3"/>
        <v>0</v>
      </c>
      <c r="W9" s="26">
        <v>0</v>
      </c>
      <c r="X9" s="38">
        <v>0</v>
      </c>
      <c r="AA9" s="6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</row>
    <row r="10" spans="1:142" s="115" customFormat="1" ht="19.5" customHeight="1" x14ac:dyDescent="0.25">
      <c r="A10" s="559"/>
      <c r="B10" s="562"/>
      <c r="C10" s="565"/>
      <c r="D10" s="201" t="s">
        <v>8</v>
      </c>
      <c r="E10" s="163">
        <f>F10+G10+I10</f>
        <v>577593528</v>
      </c>
      <c r="F10" s="26"/>
      <c r="G10" s="26"/>
      <c r="H10" s="26"/>
      <c r="I10" s="38">
        <f>I19+I20+I22</f>
        <v>577593528</v>
      </c>
      <c r="J10" s="163">
        <f>K10+L10+N10</f>
        <v>455079798</v>
      </c>
      <c r="K10" s="26"/>
      <c r="L10" s="26"/>
      <c r="M10" s="26"/>
      <c r="N10" s="179">
        <f>N19+N20+N22</f>
        <v>455079798</v>
      </c>
      <c r="O10" s="163">
        <f>P10+Q10+S10</f>
        <v>324858314.98000002</v>
      </c>
      <c r="P10" s="26"/>
      <c r="Q10" s="26"/>
      <c r="R10" s="26"/>
      <c r="S10" s="38">
        <f>S19+S20+S22</f>
        <v>324858314.98000002</v>
      </c>
      <c r="T10" s="163">
        <f>O10/E10*100</f>
        <v>56.243413271071141</v>
      </c>
      <c r="U10" s="26">
        <v>0</v>
      </c>
      <c r="V10" s="26">
        <f t="shared" si="3"/>
        <v>0</v>
      </c>
      <c r="W10" s="26">
        <v>0</v>
      </c>
      <c r="X10" s="38">
        <f>S10/I10*100</f>
        <v>56.243413271071141</v>
      </c>
      <c r="AA10" s="59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</row>
    <row r="11" spans="1:142" s="115" customFormat="1" ht="18.75" customHeight="1" thickBot="1" x14ac:dyDescent="0.3">
      <c r="A11" s="560"/>
      <c r="B11" s="563"/>
      <c r="C11" s="566"/>
      <c r="D11" s="202" t="s">
        <v>17</v>
      </c>
      <c r="E11" s="164">
        <f>F11+G11+I11</f>
        <v>0</v>
      </c>
      <c r="F11" s="69"/>
      <c r="G11" s="69"/>
      <c r="H11" s="69">
        <f>H21</f>
        <v>323671751</v>
      </c>
      <c r="I11" s="70"/>
      <c r="J11" s="177">
        <f t="shared" ref="J11" si="8">K11+L11+N11</f>
        <v>0</v>
      </c>
      <c r="K11" s="69"/>
      <c r="L11" s="69"/>
      <c r="M11" s="69">
        <f>M21</f>
        <v>80917940</v>
      </c>
      <c r="N11" s="203"/>
      <c r="O11" s="164">
        <f t="shared" ref="O11" si="9">P11+Q11+S11</f>
        <v>0</v>
      </c>
      <c r="P11" s="69"/>
      <c r="Q11" s="69"/>
      <c r="R11" s="69">
        <v>3867570</v>
      </c>
      <c r="S11" s="70"/>
      <c r="T11" s="164">
        <v>0</v>
      </c>
      <c r="U11" s="69">
        <v>0</v>
      </c>
      <c r="V11" s="69">
        <f t="shared" si="3"/>
        <v>0</v>
      </c>
      <c r="W11" s="69">
        <f>R11/M11*100</f>
        <v>4.7796199458364859</v>
      </c>
      <c r="X11" s="70">
        <v>0</v>
      </c>
      <c r="AA11" s="6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</row>
    <row r="12" spans="1:142" ht="79.5" hidden="1" customHeight="1" x14ac:dyDescent="0.25">
      <c r="A12" s="53"/>
      <c r="B12" s="54" t="s">
        <v>18</v>
      </c>
      <c r="C12" s="364"/>
      <c r="D12" s="365" t="s">
        <v>16</v>
      </c>
      <c r="E12" s="322">
        <f>F12+G12+I12</f>
        <v>920956800</v>
      </c>
      <c r="F12" s="323">
        <f>857572600+63384200</f>
        <v>920956800</v>
      </c>
      <c r="G12" s="323"/>
      <c r="H12" s="323"/>
      <c r="I12" s="324"/>
      <c r="J12" s="325">
        <f>K12+L12+M12+N12</f>
        <v>699124279</v>
      </c>
      <c r="K12" s="323">
        <f>645614692+53509587</f>
        <v>699124279</v>
      </c>
      <c r="L12" s="323"/>
      <c r="M12" s="323"/>
      <c r="N12" s="326"/>
      <c r="O12" s="322">
        <f t="shared" ref="O12:O70" si="10">P12+Q12+R12+S12</f>
        <v>576249901.56999993</v>
      </c>
      <c r="P12" s="323">
        <f>531233092.57+45016809</f>
        <v>576249901.56999993</v>
      </c>
      <c r="Q12" s="327"/>
      <c r="R12" s="327"/>
      <c r="S12" s="328"/>
      <c r="T12" s="289">
        <f>U12+V12+W12+X12</f>
        <v>75.912820123593207</v>
      </c>
      <c r="U12" s="290">
        <f>K12/F12*100</f>
        <v>75.912820123593207</v>
      </c>
      <c r="V12" s="290">
        <f t="shared" ref="V12" si="11">SUM(V13:V15)</f>
        <v>0</v>
      </c>
      <c r="W12" s="290">
        <v>0</v>
      </c>
      <c r="X12" s="291">
        <v>0</v>
      </c>
      <c r="AA12" s="61"/>
    </row>
    <row r="13" spans="1:142" ht="117" hidden="1" customHeight="1" x14ac:dyDescent="0.25">
      <c r="A13" s="35"/>
      <c r="B13" s="6" t="s">
        <v>19</v>
      </c>
      <c r="C13" s="366"/>
      <c r="D13" s="367" t="s">
        <v>16</v>
      </c>
      <c r="E13" s="322">
        <f t="shared" ref="E13:E70" si="12">F13+G13+I13</f>
        <v>1814540100</v>
      </c>
      <c r="F13" s="347">
        <f>1790688000+23852100</f>
        <v>1814540100</v>
      </c>
      <c r="G13" s="347"/>
      <c r="H13" s="347"/>
      <c r="I13" s="348"/>
      <c r="J13" s="332">
        <f t="shared" ref="J13:J70" si="13">K13+L13+M13+N13</f>
        <v>1216821879</v>
      </c>
      <c r="K13" s="347">
        <f>1199951149+16870730</f>
        <v>1216821879</v>
      </c>
      <c r="L13" s="347"/>
      <c r="M13" s="347"/>
      <c r="N13" s="349"/>
      <c r="O13" s="329">
        <f t="shared" si="10"/>
        <v>1118572384.8099999</v>
      </c>
      <c r="P13" s="347">
        <f>1104150310.7+14422074.11</f>
        <v>1118572384.8099999</v>
      </c>
      <c r="Q13" s="350"/>
      <c r="R13" s="350"/>
      <c r="S13" s="351"/>
      <c r="T13" s="301">
        <f t="shared" ref="T13:T70" si="14">U13+V13+W13+X13</f>
        <v>61.64495261416377</v>
      </c>
      <c r="U13" s="290">
        <f>P13/F13*100</f>
        <v>61.64495261416377</v>
      </c>
      <c r="V13" s="302">
        <f t="shared" ref="V13" si="15">SUM(V14:V16)</f>
        <v>0</v>
      </c>
      <c r="W13" s="302">
        <v>0</v>
      </c>
      <c r="X13" s="303">
        <v>0</v>
      </c>
      <c r="AA13" s="61"/>
    </row>
    <row r="14" spans="1:142" ht="67.5" hidden="1" customHeight="1" x14ac:dyDescent="0.25">
      <c r="A14" s="37"/>
      <c r="B14" s="16"/>
      <c r="C14" s="347"/>
      <c r="D14" s="141"/>
      <c r="E14" s="322"/>
      <c r="F14" s="347"/>
      <c r="G14" s="347"/>
      <c r="H14" s="347"/>
      <c r="I14" s="348"/>
      <c r="J14" s="332"/>
      <c r="K14" s="347"/>
      <c r="L14" s="347"/>
      <c r="M14" s="347"/>
      <c r="N14" s="349"/>
      <c r="O14" s="329"/>
      <c r="P14" s="347"/>
      <c r="Q14" s="350"/>
      <c r="R14" s="350"/>
      <c r="S14" s="351"/>
      <c r="T14" s="301"/>
      <c r="U14" s="290"/>
      <c r="V14" s="302"/>
      <c r="W14" s="302"/>
      <c r="X14" s="303"/>
      <c r="Z14" s="22"/>
      <c r="AA14" s="499"/>
    </row>
    <row r="15" spans="1:142" ht="87" hidden="1" customHeight="1" x14ac:dyDescent="0.25">
      <c r="A15" s="37"/>
      <c r="B15" s="18"/>
      <c r="C15" s="347"/>
      <c r="D15" s="141"/>
      <c r="E15" s="322"/>
      <c r="F15" s="347"/>
      <c r="G15" s="347"/>
      <c r="H15" s="347"/>
      <c r="I15" s="348"/>
      <c r="J15" s="332"/>
      <c r="K15" s="347"/>
      <c r="L15" s="347"/>
      <c r="M15" s="347"/>
      <c r="N15" s="349"/>
      <c r="O15" s="329"/>
      <c r="P15" s="347"/>
      <c r="Q15" s="350"/>
      <c r="R15" s="350"/>
      <c r="S15" s="351"/>
      <c r="T15" s="301"/>
      <c r="U15" s="290"/>
      <c r="V15" s="302"/>
      <c r="W15" s="302"/>
      <c r="X15" s="303"/>
      <c r="AA15" s="499"/>
    </row>
    <row r="16" spans="1:142" ht="138" hidden="1" customHeight="1" x14ac:dyDescent="0.25">
      <c r="A16" s="37"/>
      <c r="B16" s="19" t="s">
        <v>22</v>
      </c>
      <c r="C16" s="347"/>
      <c r="D16" s="141" t="s">
        <v>16</v>
      </c>
      <c r="E16" s="322">
        <f t="shared" si="12"/>
        <v>103093800</v>
      </c>
      <c r="F16" s="347">
        <v>103093800</v>
      </c>
      <c r="G16" s="347"/>
      <c r="H16" s="347"/>
      <c r="I16" s="348"/>
      <c r="J16" s="332">
        <f t="shared" si="13"/>
        <v>71361700</v>
      </c>
      <c r="K16" s="347">
        <v>71361700</v>
      </c>
      <c r="L16" s="347"/>
      <c r="M16" s="347"/>
      <c r="N16" s="349"/>
      <c r="O16" s="329">
        <f t="shared" si="10"/>
        <v>45290210.850000001</v>
      </c>
      <c r="P16" s="347">
        <v>45290210.850000001</v>
      </c>
      <c r="Q16" s="350"/>
      <c r="R16" s="350"/>
      <c r="S16" s="351"/>
      <c r="T16" s="301">
        <f t="shared" si="14"/>
        <v>43.931071364136351</v>
      </c>
      <c r="U16" s="290">
        <f t="shared" ref="U16:U23" si="16">P16/F16*100</f>
        <v>43.931071364136351</v>
      </c>
      <c r="V16" s="302">
        <f t="shared" ref="V16" si="17">SUM(V17:V19)</f>
        <v>0</v>
      </c>
      <c r="W16" s="302">
        <v>0</v>
      </c>
      <c r="X16" s="303">
        <v>0</v>
      </c>
      <c r="AA16" s="61"/>
    </row>
    <row r="17" spans="1:142" ht="90" hidden="1" customHeight="1" x14ac:dyDescent="0.25">
      <c r="A17" s="37"/>
      <c r="B17" s="19" t="s">
        <v>23</v>
      </c>
      <c r="C17" s="347"/>
      <c r="D17" s="141" t="s">
        <v>16</v>
      </c>
      <c r="E17" s="322">
        <f t="shared" si="12"/>
        <v>68518400</v>
      </c>
      <c r="F17" s="347">
        <v>68518400</v>
      </c>
      <c r="G17" s="347"/>
      <c r="H17" s="347"/>
      <c r="I17" s="348"/>
      <c r="J17" s="332">
        <f t="shared" si="13"/>
        <v>55171813</v>
      </c>
      <c r="K17" s="347">
        <v>55171813</v>
      </c>
      <c r="L17" s="347"/>
      <c r="M17" s="347"/>
      <c r="N17" s="349"/>
      <c r="O17" s="329">
        <f t="shared" si="10"/>
        <v>51375798.340000004</v>
      </c>
      <c r="P17" s="347">
        <v>51375798.340000004</v>
      </c>
      <c r="Q17" s="350"/>
      <c r="R17" s="350"/>
      <c r="S17" s="351"/>
      <c r="T17" s="301">
        <f t="shared" si="14"/>
        <v>74.981024571501962</v>
      </c>
      <c r="U17" s="290">
        <f t="shared" si="16"/>
        <v>74.981024571501962</v>
      </c>
      <c r="V17" s="302">
        <f t="shared" ref="V17" si="18">SUM(V18:V20)</f>
        <v>0</v>
      </c>
      <c r="W17" s="302">
        <v>0</v>
      </c>
      <c r="X17" s="303">
        <v>0</v>
      </c>
      <c r="AA17" s="61"/>
    </row>
    <row r="18" spans="1:142" ht="90" hidden="1" customHeight="1" x14ac:dyDescent="0.25">
      <c r="A18" s="37"/>
      <c r="B18" s="19" t="s">
        <v>24</v>
      </c>
      <c r="C18" s="347"/>
      <c r="D18" s="141" t="s">
        <v>16</v>
      </c>
      <c r="E18" s="322">
        <f t="shared" si="12"/>
        <v>13500000</v>
      </c>
      <c r="F18" s="347">
        <v>13500000</v>
      </c>
      <c r="G18" s="347"/>
      <c r="H18" s="347"/>
      <c r="I18" s="348"/>
      <c r="J18" s="332">
        <f t="shared" si="13"/>
        <v>7803000</v>
      </c>
      <c r="K18" s="347">
        <v>7803000</v>
      </c>
      <c r="L18" s="347"/>
      <c r="M18" s="347"/>
      <c r="N18" s="349"/>
      <c r="O18" s="329">
        <f t="shared" si="10"/>
        <v>6753000</v>
      </c>
      <c r="P18" s="347">
        <v>6753000</v>
      </c>
      <c r="Q18" s="350"/>
      <c r="R18" s="350"/>
      <c r="S18" s="351"/>
      <c r="T18" s="301">
        <f t="shared" si="14"/>
        <v>50.022222222222226</v>
      </c>
      <c r="U18" s="290">
        <f t="shared" si="16"/>
        <v>50.022222222222226</v>
      </c>
      <c r="V18" s="302">
        <f t="shared" ref="V18" si="19">SUM(V19:V21)</f>
        <v>0</v>
      </c>
      <c r="W18" s="302">
        <v>0</v>
      </c>
      <c r="X18" s="303">
        <v>0</v>
      </c>
      <c r="AA18" s="61"/>
    </row>
    <row r="19" spans="1:142" ht="61.5" hidden="1" customHeight="1" x14ac:dyDescent="0.25">
      <c r="A19" s="37"/>
      <c r="B19" s="19" t="s">
        <v>25</v>
      </c>
      <c r="C19" s="347"/>
      <c r="D19" s="141" t="s">
        <v>8</v>
      </c>
      <c r="E19" s="322">
        <f t="shared" si="12"/>
        <v>711100</v>
      </c>
      <c r="F19" s="21"/>
      <c r="G19" s="21"/>
      <c r="H19" s="21"/>
      <c r="I19" s="39">
        <v>711100</v>
      </c>
      <c r="J19" s="332">
        <f t="shared" si="13"/>
        <v>334016</v>
      </c>
      <c r="K19" s="21"/>
      <c r="L19" s="21"/>
      <c r="M19" s="21"/>
      <c r="N19" s="185">
        <v>334016</v>
      </c>
      <c r="O19" s="329">
        <f t="shared" si="10"/>
        <v>276056</v>
      </c>
      <c r="P19" s="21"/>
      <c r="Q19" s="8"/>
      <c r="R19" s="8"/>
      <c r="S19" s="192">
        <v>276056</v>
      </c>
      <c r="T19" s="301">
        <f t="shared" si="14"/>
        <v>38.820981577837152</v>
      </c>
      <c r="U19" s="290">
        <v>0</v>
      </c>
      <c r="V19" s="302">
        <f t="shared" ref="V19" si="20">SUM(V20:V22)</f>
        <v>0</v>
      </c>
      <c r="W19" s="302">
        <v>0</v>
      </c>
      <c r="X19" s="303">
        <f>S19/I19*100</f>
        <v>38.820981577837152</v>
      </c>
      <c r="AA19" s="61"/>
    </row>
    <row r="20" spans="1:142" ht="28.5" hidden="1" customHeight="1" x14ac:dyDescent="0.25">
      <c r="A20" s="37"/>
      <c r="B20" s="19" t="s">
        <v>2</v>
      </c>
      <c r="C20" s="347"/>
      <c r="D20" s="141" t="s">
        <v>8</v>
      </c>
      <c r="E20" s="322">
        <f t="shared" si="12"/>
        <v>572887528</v>
      </c>
      <c r="F20" s="21"/>
      <c r="G20" s="21"/>
      <c r="H20" s="21"/>
      <c r="I20" s="39">
        <v>572887528</v>
      </c>
      <c r="J20" s="332">
        <f t="shared" si="13"/>
        <v>452229482</v>
      </c>
      <c r="K20" s="21"/>
      <c r="L20" s="21"/>
      <c r="M20" s="21"/>
      <c r="N20" s="185">
        <v>452229482</v>
      </c>
      <c r="O20" s="329">
        <f t="shared" si="10"/>
        <v>322883188.24000001</v>
      </c>
      <c r="P20" s="21"/>
      <c r="Q20" s="8"/>
      <c r="R20" s="8"/>
      <c r="S20" s="192">
        <v>322883188.24000001</v>
      </c>
      <c r="T20" s="301">
        <f t="shared" si="14"/>
        <v>56.360659371868891</v>
      </c>
      <c r="U20" s="290">
        <v>0</v>
      </c>
      <c r="V20" s="302">
        <f t="shared" ref="V20" si="21">SUM(V21:V23)</f>
        <v>0</v>
      </c>
      <c r="W20" s="302">
        <v>0</v>
      </c>
      <c r="X20" s="303">
        <f>S20/I20*100</f>
        <v>56.360659371868891</v>
      </c>
      <c r="AA20" s="61"/>
    </row>
    <row r="21" spans="1:142" ht="28.5" hidden="1" customHeight="1" x14ac:dyDescent="0.25">
      <c r="A21" s="37"/>
      <c r="B21" s="19" t="s">
        <v>70</v>
      </c>
      <c r="C21" s="347"/>
      <c r="D21" s="141" t="s">
        <v>17</v>
      </c>
      <c r="E21" s="322">
        <v>326056166.41000003</v>
      </c>
      <c r="F21" s="21"/>
      <c r="G21" s="21"/>
      <c r="H21" s="21">
        <f>227902000+95769751</f>
        <v>323671751</v>
      </c>
      <c r="I21" s="39"/>
      <c r="J21" s="332">
        <v>243460000</v>
      </c>
      <c r="K21" s="21"/>
      <c r="L21" s="21"/>
      <c r="M21" s="21">
        <v>80917940</v>
      </c>
      <c r="N21" s="185"/>
      <c r="O21" s="329">
        <v>184123272.43000001</v>
      </c>
      <c r="P21" s="21"/>
      <c r="Q21" s="8"/>
      <c r="R21" s="8">
        <v>3867570</v>
      </c>
      <c r="S21" s="192"/>
      <c r="T21" s="301">
        <f t="shared" si="14"/>
        <v>4.7796199458364859</v>
      </c>
      <c r="U21" s="290">
        <v>0</v>
      </c>
      <c r="V21" s="302">
        <f t="shared" ref="V21" si="22">SUM(V22:V24)</f>
        <v>0</v>
      </c>
      <c r="W21" s="302">
        <f>R21/M21*100</f>
        <v>4.7796199458364859</v>
      </c>
      <c r="X21" s="303">
        <v>0</v>
      </c>
      <c r="AA21" s="61"/>
    </row>
    <row r="22" spans="1:142" ht="28.5" hidden="1" customHeight="1" x14ac:dyDescent="0.25">
      <c r="A22" s="37"/>
      <c r="B22" s="19" t="s">
        <v>0</v>
      </c>
      <c r="C22" s="347"/>
      <c r="D22" s="141" t="s">
        <v>8</v>
      </c>
      <c r="E22" s="322">
        <f t="shared" si="12"/>
        <v>3994900</v>
      </c>
      <c r="F22" s="21"/>
      <c r="G22" s="21"/>
      <c r="H22" s="21"/>
      <c r="I22" s="39">
        <v>3994900</v>
      </c>
      <c r="J22" s="332">
        <f t="shared" si="13"/>
        <v>2516300</v>
      </c>
      <c r="K22" s="21"/>
      <c r="L22" s="21"/>
      <c r="M22" s="21"/>
      <c r="N22" s="185">
        <v>2516300</v>
      </c>
      <c r="O22" s="329">
        <f t="shared" si="10"/>
        <v>1699070.74</v>
      </c>
      <c r="P22" s="21"/>
      <c r="Q22" s="8"/>
      <c r="R22" s="8"/>
      <c r="S22" s="192">
        <v>1699070.74</v>
      </c>
      <c r="T22" s="301">
        <f t="shared" si="14"/>
        <v>42.530995519287089</v>
      </c>
      <c r="U22" s="290">
        <v>0</v>
      </c>
      <c r="V22" s="302">
        <f t="shared" ref="V22" si="23">SUM(V23:V25)</f>
        <v>0</v>
      </c>
      <c r="W22" s="302">
        <v>0</v>
      </c>
      <c r="X22" s="303">
        <f t="shared" ref="X22:X69" si="24">S22/I22*100</f>
        <v>42.530995519287089</v>
      </c>
      <c r="AA22" s="61"/>
    </row>
    <row r="23" spans="1:142" ht="28.5" hidden="1" customHeight="1" x14ac:dyDescent="0.25">
      <c r="A23" s="37"/>
      <c r="B23" s="19" t="s">
        <v>26</v>
      </c>
      <c r="C23" s="347"/>
      <c r="D23" s="141" t="s">
        <v>16</v>
      </c>
      <c r="E23" s="322">
        <f t="shared" si="12"/>
        <v>145380</v>
      </c>
      <c r="F23" s="21">
        <v>145380</v>
      </c>
      <c r="G23" s="21"/>
      <c r="H23" s="21"/>
      <c r="I23" s="39"/>
      <c r="J23" s="332">
        <f t="shared" si="13"/>
        <v>145380</v>
      </c>
      <c r="K23" s="21">
        <v>145380</v>
      </c>
      <c r="L23" s="21"/>
      <c r="M23" s="21"/>
      <c r="N23" s="185"/>
      <c r="O23" s="329">
        <f t="shared" si="10"/>
        <v>0</v>
      </c>
      <c r="P23" s="21"/>
      <c r="Q23" s="8"/>
      <c r="R23" s="8"/>
      <c r="S23" s="192"/>
      <c r="T23" s="301">
        <f t="shared" si="14"/>
        <v>0</v>
      </c>
      <c r="U23" s="290">
        <f t="shared" si="16"/>
        <v>0</v>
      </c>
      <c r="V23" s="302">
        <f t="shared" ref="V23:V26" si="25">SUM(V24:V27)</f>
        <v>0</v>
      </c>
      <c r="W23" s="302">
        <v>0</v>
      </c>
      <c r="X23" s="303">
        <v>0</v>
      </c>
      <c r="AA23" s="61"/>
    </row>
    <row r="24" spans="1:142" ht="21.75" hidden="1" customHeight="1" x14ac:dyDescent="0.25">
      <c r="A24" s="37"/>
      <c r="B24" s="17"/>
      <c r="C24" s="15"/>
      <c r="D24" s="135" t="s">
        <v>16</v>
      </c>
      <c r="E24" s="322">
        <f t="shared" si="12"/>
        <v>0</v>
      </c>
      <c r="F24" s="20"/>
      <c r="G24" s="20"/>
      <c r="H24" s="20"/>
      <c r="I24" s="152"/>
      <c r="J24" s="332">
        <f t="shared" si="13"/>
        <v>0</v>
      </c>
      <c r="K24" s="20"/>
      <c r="L24" s="20"/>
      <c r="M24" s="20"/>
      <c r="N24" s="181"/>
      <c r="O24" s="329">
        <f t="shared" si="10"/>
        <v>0</v>
      </c>
      <c r="P24" s="20"/>
      <c r="Q24" s="7"/>
      <c r="R24" s="7"/>
      <c r="S24" s="189"/>
      <c r="T24" s="301" t="e">
        <f t="shared" ref="T24:T26" si="26">U24+V24+W24+X24</f>
        <v>#DIV/0!</v>
      </c>
      <c r="U24" s="290" t="e">
        <f t="shared" ref="U24:U26" si="27">P24/F24*100</f>
        <v>#DIV/0!</v>
      </c>
      <c r="V24" s="302">
        <f t="shared" si="25"/>
        <v>0</v>
      </c>
      <c r="W24" s="302">
        <v>0</v>
      </c>
      <c r="X24" s="303">
        <v>0</v>
      </c>
    </row>
    <row r="25" spans="1:142" ht="18.75" hidden="1" customHeight="1" x14ac:dyDescent="0.25">
      <c r="A25" s="88"/>
      <c r="B25" s="91"/>
      <c r="C25" s="78"/>
      <c r="D25" s="136" t="s">
        <v>8</v>
      </c>
      <c r="E25" s="322">
        <f t="shared" si="12"/>
        <v>0</v>
      </c>
      <c r="F25" s="103"/>
      <c r="G25" s="103"/>
      <c r="H25" s="103"/>
      <c r="I25" s="153"/>
      <c r="J25" s="332">
        <f t="shared" si="13"/>
        <v>0</v>
      </c>
      <c r="K25" s="103"/>
      <c r="L25" s="103"/>
      <c r="M25" s="103"/>
      <c r="N25" s="182"/>
      <c r="O25" s="329">
        <f t="shared" si="10"/>
        <v>0</v>
      </c>
      <c r="P25" s="103"/>
      <c r="Q25" s="104"/>
      <c r="R25" s="104"/>
      <c r="S25" s="190"/>
      <c r="T25" s="301" t="e">
        <f t="shared" si="26"/>
        <v>#DIV/0!</v>
      </c>
      <c r="U25" s="290" t="e">
        <f t="shared" si="27"/>
        <v>#DIV/0!</v>
      </c>
      <c r="V25" s="302">
        <f t="shared" si="25"/>
        <v>0</v>
      </c>
      <c r="W25" s="302">
        <v>0</v>
      </c>
      <c r="X25" s="303">
        <v>0</v>
      </c>
    </row>
    <row r="26" spans="1:142" ht="52.5" hidden="1" customHeight="1" thickBot="1" x14ac:dyDescent="0.3">
      <c r="A26" s="89"/>
      <c r="B26" s="19" t="s">
        <v>107</v>
      </c>
      <c r="C26" s="431"/>
      <c r="D26" s="425"/>
      <c r="E26" s="432">
        <f t="shared" si="12"/>
        <v>1300000</v>
      </c>
      <c r="F26" s="358">
        <v>1300000</v>
      </c>
      <c r="G26" s="426"/>
      <c r="H26" s="426"/>
      <c r="I26" s="427"/>
      <c r="J26" s="432">
        <f t="shared" si="13"/>
        <v>1300000</v>
      </c>
      <c r="K26" s="358">
        <v>1300000</v>
      </c>
      <c r="L26" s="426"/>
      <c r="M26" s="426"/>
      <c r="N26" s="428"/>
      <c r="O26" s="432">
        <f t="shared" si="10"/>
        <v>1297740</v>
      </c>
      <c r="P26" s="358">
        <v>1297740</v>
      </c>
      <c r="Q26" s="429"/>
      <c r="R26" s="429"/>
      <c r="S26" s="430"/>
      <c r="T26" s="301">
        <f t="shared" si="26"/>
        <v>99.826153846153844</v>
      </c>
      <c r="U26" s="290">
        <f t="shared" si="27"/>
        <v>99.826153846153844</v>
      </c>
      <c r="V26" s="302">
        <f t="shared" si="25"/>
        <v>0</v>
      </c>
      <c r="W26" s="302">
        <v>0</v>
      </c>
      <c r="X26" s="303">
        <v>0</v>
      </c>
    </row>
    <row r="27" spans="1:142" s="100" customFormat="1" ht="14.25" customHeight="1" x14ac:dyDescent="0.25">
      <c r="A27" s="502" t="s">
        <v>27</v>
      </c>
      <c r="B27" s="567" t="s">
        <v>28</v>
      </c>
      <c r="C27" s="502" t="s">
        <v>15</v>
      </c>
      <c r="D27" s="204" t="s">
        <v>11</v>
      </c>
      <c r="E27" s="205">
        <f t="shared" si="12"/>
        <v>0</v>
      </c>
      <c r="F27" s="206">
        <f t="shared" ref="F27" si="28">SUM(F28:F29)</f>
        <v>0</v>
      </c>
      <c r="G27" s="206"/>
      <c r="H27" s="206"/>
      <c r="I27" s="207"/>
      <c r="J27" s="208">
        <f t="shared" si="13"/>
        <v>0</v>
      </c>
      <c r="K27" s="206">
        <f t="shared" ref="K27" si="29">SUM(K28:K29)</f>
        <v>0</v>
      </c>
      <c r="L27" s="206"/>
      <c r="M27" s="206"/>
      <c r="N27" s="209"/>
      <c r="O27" s="205">
        <f t="shared" si="10"/>
        <v>0</v>
      </c>
      <c r="P27" s="206">
        <f t="shared" ref="P27" si="30">SUM(P28:P29)</f>
        <v>0</v>
      </c>
      <c r="Q27" s="210"/>
      <c r="R27" s="210"/>
      <c r="S27" s="211"/>
      <c r="T27" s="212">
        <f t="shared" si="14"/>
        <v>0</v>
      </c>
      <c r="U27" s="213">
        <v>0</v>
      </c>
      <c r="V27" s="213">
        <f t="shared" ref="V27" si="31">SUM(V28:V30)</f>
        <v>0</v>
      </c>
      <c r="W27" s="213">
        <v>0</v>
      </c>
      <c r="X27" s="214">
        <v>0</v>
      </c>
      <c r="AA27" s="93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15"/>
      <c r="CZ27" s="215"/>
      <c r="DA27" s="215"/>
      <c r="DB27" s="215"/>
      <c r="DC27" s="215"/>
      <c r="DD27" s="215"/>
      <c r="DE27" s="215"/>
      <c r="DF27" s="215"/>
      <c r="DG27" s="215"/>
      <c r="DH27" s="215"/>
      <c r="DI27" s="215"/>
      <c r="DJ27" s="215"/>
      <c r="DK27" s="215"/>
      <c r="DL27" s="215"/>
      <c r="DM27" s="215"/>
      <c r="DN27" s="215"/>
      <c r="DO27" s="215"/>
      <c r="DP27" s="215"/>
      <c r="DQ27" s="215"/>
      <c r="DR27" s="215"/>
      <c r="DS27" s="215"/>
      <c r="DT27" s="215"/>
      <c r="DU27" s="215"/>
      <c r="DV27" s="215"/>
      <c r="DW27" s="215"/>
      <c r="DX27" s="215"/>
      <c r="DY27" s="215"/>
      <c r="DZ27" s="215"/>
      <c r="EA27" s="215"/>
      <c r="EB27" s="215"/>
      <c r="EC27" s="215"/>
      <c r="ED27" s="215"/>
      <c r="EE27" s="215"/>
      <c r="EF27" s="215"/>
      <c r="EG27" s="215"/>
      <c r="EH27" s="215"/>
      <c r="EI27" s="215"/>
      <c r="EJ27" s="215"/>
      <c r="EK27" s="215"/>
      <c r="EL27" s="215"/>
    </row>
    <row r="28" spans="1:142" s="100" customFormat="1" ht="19.5" customHeight="1" x14ac:dyDescent="0.25">
      <c r="A28" s="503"/>
      <c r="B28" s="568"/>
      <c r="C28" s="503"/>
      <c r="D28" s="216" t="s">
        <v>16</v>
      </c>
      <c r="E28" s="217">
        <f t="shared" si="12"/>
        <v>0</v>
      </c>
      <c r="F28" s="95">
        <f t="shared" ref="F28" si="32">F65</f>
        <v>0</v>
      </c>
      <c r="G28" s="95"/>
      <c r="H28" s="95"/>
      <c r="I28" s="218"/>
      <c r="J28" s="219">
        <f t="shared" si="13"/>
        <v>0</v>
      </c>
      <c r="K28" s="95">
        <f t="shared" ref="K28:K29" si="33">K65</f>
        <v>0</v>
      </c>
      <c r="L28" s="95"/>
      <c r="M28" s="95"/>
      <c r="N28" s="220"/>
      <c r="O28" s="221">
        <f t="shared" si="10"/>
        <v>0</v>
      </c>
      <c r="P28" s="95">
        <f t="shared" ref="P28" si="34">P65</f>
        <v>0</v>
      </c>
      <c r="Q28" s="96"/>
      <c r="R28" s="96"/>
      <c r="S28" s="222"/>
      <c r="T28" s="223">
        <f t="shared" si="14"/>
        <v>0</v>
      </c>
      <c r="U28" s="98">
        <v>0</v>
      </c>
      <c r="V28" s="97">
        <f t="shared" ref="V28" si="35">SUM(V29:V31)</f>
        <v>0</v>
      </c>
      <c r="W28" s="97">
        <v>0</v>
      </c>
      <c r="X28" s="99">
        <v>0</v>
      </c>
      <c r="AA28" s="93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  <c r="CW28" s="215"/>
      <c r="CX28" s="215"/>
      <c r="CY28" s="215"/>
      <c r="CZ28" s="215"/>
      <c r="DA28" s="215"/>
      <c r="DB28" s="215"/>
      <c r="DC28" s="215"/>
      <c r="DD28" s="215"/>
      <c r="DE28" s="215"/>
      <c r="DF28" s="215"/>
      <c r="DG28" s="215"/>
      <c r="DH28" s="215"/>
      <c r="DI28" s="215"/>
      <c r="DJ28" s="215"/>
      <c r="DK28" s="215"/>
      <c r="DL28" s="215"/>
      <c r="DM28" s="215"/>
      <c r="DN28" s="215"/>
      <c r="DO28" s="215"/>
      <c r="DP28" s="215"/>
      <c r="DQ28" s="215"/>
      <c r="DR28" s="215"/>
      <c r="DS28" s="215"/>
      <c r="DT28" s="215"/>
      <c r="DU28" s="215"/>
      <c r="DV28" s="215"/>
      <c r="DW28" s="215"/>
      <c r="DX28" s="215"/>
      <c r="DY28" s="215"/>
      <c r="DZ28" s="215"/>
      <c r="EA28" s="215"/>
      <c r="EB28" s="215"/>
      <c r="EC28" s="215"/>
      <c r="ED28" s="215"/>
      <c r="EE28" s="215"/>
      <c r="EF28" s="215"/>
      <c r="EG28" s="215"/>
      <c r="EH28" s="215"/>
      <c r="EI28" s="215"/>
      <c r="EJ28" s="215"/>
      <c r="EK28" s="215"/>
      <c r="EL28" s="215"/>
    </row>
    <row r="29" spans="1:142" s="100" customFormat="1" ht="16.5" customHeight="1" thickBot="1" x14ac:dyDescent="0.3">
      <c r="A29" s="503"/>
      <c r="B29" s="568"/>
      <c r="C29" s="503"/>
      <c r="D29" s="224" t="s">
        <v>8</v>
      </c>
      <c r="E29" s="225">
        <f t="shared" si="12"/>
        <v>0</v>
      </c>
      <c r="F29" s="226">
        <f t="shared" ref="F29" si="36">F66</f>
        <v>0</v>
      </c>
      <c r="G29" s="226"/>
      <c r="H29" s="226"/>
      <c r="I29" s="227"/>
      <c r="J29" s="228">
        <f t="shared" si="13"/>
        <v>0</v>
      </c>
      <c r="K29" s="226">
        <f t="shared" si="33"/>
        <v>0</v>
      </c>
      <c r="L29" s="226"/>
      <c r="M29" s="226"/>
      <c r="N29" s="229"/>
      <c r="O29" s="230">
        <f t="shared" si="10"/>
        <v>0</v>
      </c>
      <c r="P29" s="226">
        <f t="shared" ref="P29" si="37">P66</f>
        <v>0</v>
      </c>
      <c r="Q29" s="231"/>
      <c r="R29" s="231"/>
      <c r="S29" s="232"/>
      <c r="T29" s="233">
        <f t="shared" si="14"/>
        <v>0</v>
      </c>
      <c r="U29" s="234">
        <v>0</v>
      </c>
      <c r="V29" s="235">
        <f t="shared" ref="V29:V32" si="38">SUM(V30:V32)</f>
        <v>0</v>
      </c>
      <c r="W29" s="235">
        <v>0</v>
      </c>
      <c r="X29" s="236">
        <v>0</v>
      </c>
      <c r="AA29" s="93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  <c r="CW29" s="215"/>
      <c r="CX29" s="215"/>
      <c r="CY29" s="215"/>
      <c r="CZ29" s="215"/>
      <c r="DA29" s="215"/>
      <c r="DB29" s="215"/>
      <c r="DC29" s="215"/>
      <c r="DD29" s="215"/>
      <c r="DE29" s="215"/>
      <c r="DF29" s="215"/>
      <c r="DG29" s="215"/>
      <c r="DH29" s="215"/>
      <c r="DI29" s="215"/>
      <c r="DJ29" s="215"/>
      <c r="DK29" s="215"/>
      <c r="DL29" s="215"/>
      <c r="DM29" s="215"/>
      <c r="DN29" s="215"/>
      <c r="DO29" s="215"/>
      <c r="DP29" s="215"/>
      <c r="DQ29" s="215"/>
      <c r="DR29" s="215"/>
      <c r="DS29" s="215"/>
      <c r="DT29" s="215"/>
      <c r="DU29" s="215"/>
      <c r="DV29" s="215"/>
      <c r="DW29" s="215"/>
      <c r="DX29" s="215"/>
      <c r="DY29" s="215"/>
      <c r="DZ29" s="215"/>
      <c r="EA29" s="215"/>
      <c r="EB29" s="215"/>
      <c r="EC29" s="215"/>
      <c r="ED29" s="215"/>
      <c r="EE29" s="215"/>
      <c r="EF29" s="215"/>
      <c r="EG29" s="215"/>
      <c r="EH29" s="215"/>
      <c r="EI29" s="215"/>
      <c r="EJ29" s="215"/>
      <c r="EK29" s="215"/>
      <c r="EL29" s="215"/>
    </row>
    <row r="30" spans="1:142" s="100" customFormat="1" ht="19.5" customHeight="1" x14ac:dyDescent="0.25">
      <c r="A30" s="503"/>
      <c r="B30" s="568"/>
      <c r="C30" s="502" t="s">
        <v>29</v>
      </c>
      <c r="D30" s="204" t="s">
        <v>11</v>
      </c>
      <c r="E30" s="205">
        <f>E31+E32+E33</f>
        <v>112891552</v>
      </c>
      <c r="F30" s="237">
        <f t="shared" ref="F30:S30" si="39">F31+F32+F33</f>
        <v>0</v>
      </c>
      <c r="G30" s="237">
        <f t="shared" si="39"/>
        <v>0</v>
      </c>
      <c r="H30" s="237">
        <f t="shared" si="39"/>
        <v>0</v>
      </c>
      <c r="I30" s="238">
        <f t="shared" si="39"/>
        <v>112891552</v>
      </c>
      <c r="J30" s="208">
        <f t="shared" si="39"/>
        <v>44834470.800000004</v>
      </c>
      <c r="K30" s="237">
        <f t="shared" si="39"/>
        <v>0</v>
      </c>
      <c r="L30" s="237">
        <f t="shared" si="39"/>
        <v>0</v>
      </c>
      <c r="M30" s="237">
        <f t="shared" si="39"/>
        <v>0</v>
      </c>
      <c r="N30" s="239">
        <f t="shared" si="39"/>
        <v>44834470.800000004</v>
      </c>
      <c r="O30" s="205">
        <f t="shared" si="39"/>
        <v>40302922.159999996</v>
      </c>
      <c r="P30" s="237">
        <f t="shared" si="39"/>
        <v>0</v>
      </c>
      <c r="Q30" s="237">
        <f t="shared" si="39"/>
        <v>0</v>
      </c>
      <c r="R30" s="237">
        <f t="shared" si="39"/>
        <v>0</v>
      </c>
      <c r="S30" s="238">
        <f t="shared" si="39"/>
        <v>40302922.159999996</v>
      </c>
      <c r="T30" s="223">
        <f>O30/E30*100</f>
        <v>35.700565229185614</v>
      </c>
      <c r="U30" s="223">
        <v>0</v>
      </c>
      <c r="V30" s="223">
        <f t="shared" si="38"/>
        <v>0</v>
      </c>
      <c r="W30" s="223" t="e">
        <f>R30/M30*100</f>
        <v>#DIV/0!</v>
      </c>
      <c r="X30" s="223">
        <f>S30/I30*100</f>
        <v>35.700565229185614</v>
      </c>
      <c r="AA30" s="93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15"/>
      <c r="CY30" s="215"/>
      <c r="CZ30" s="215"/>
      <c r="DA30" s="215"/>
      <c r="DB30" s="215"/>
      <c r="DC30" s="215"/>
      <c r="DD30" s="215"/>
      <c r="DE30" s="215"/>
      <c r="DF30" s="215"/>
      <c r="DG30" s="215"/>
      <c r="DH30" s="215"/>
      <c r="DI30" s="215"/>
      <c r="DJ30" s="215"/>
      <c r="DK30" s="215"/>
      <c r="DL30" s="215"/>
      <c r="DM30" s="215"/>
      <c r="DN30" s="215"/>
      <c r="DO30" s="215"/>
      <c r="DP30" s="215"/>
      <c r="DQ30" s="215"/>
      <c r="DR30" s="215"/>
      <c r="DS30" s="215"/>
      <c r="DT30" s="215"/>
      <c r="DU30" s="215"/>
      <c r="DV30" s="215"/>
      <c r="DW30" s="215"/>
      <c r="DX30" s="215"/>
      <c r="DY30" s="215"/>
      <c r="DZ30" s="215"/>
      <c r="EA30" s="215"/>
      <c r="EB30" s="215"/>
      <c r="EC30" s="215"/>
      <c r="ED30" s="215"/>
      <c r="EE30" s="215"/>
      <c r="EF30" s="215"/>
      <c r="EG30" s="215"/>
      <c r="EH30" s="215"/>
      <c r="EI30" s="215"/>
      <c r="EJ30" s="215"/>
      <c r="EK30" s="215"/>
      <c r="EL30" s="215"/>
    </row>
    <row r="31" spans="1:142" s="100" customFormat="1" ht="17.25" customHeight="1" x14ac:dyDescent="0.25">
      <c r="A31" s="503"/>
      <c r="B31" s="568"/>
      <c r="C31" s="503"/>
      <c r="D31" s="216" t="s">
        <v>16</v>
      </c>
      <c r="E31" s="217">
        <f t="shared" si="12"/>
        <v>0</v>
      </c>
      <c r="F31" s="95">
        <v>0</v>
      </c>
      <c r="G31" s="95"/>
      <c r="H31" s="95"/>
      <c r="I31" s="218"/>
      <c r="J31" s="219">
        <f t="shared" si="13"/>
        <v>0</v>
      </c>
      <c r="K31" s="95">
        <v>0</v>
      </c>
      <c r="L31" s="95"/>
      <c r="M31" s="95"/>
      <c r="N31" s="220"/>
      <c r="O31" s="221">
        <f t="shared" si="10"/>
        <v>0</v>
      </c>
      <c r="P31" s="95">
        <v>0</v>
      </c>
      <c r="Q31" s="96"/>
      <c r="R31" s="96"/>
      <c r="S31" s="222"/>
      <c r="T31" s="223">
        <v>0</v>
      </c>
      <c r="U31" s="223">
        <v>0</v>
      </c>
      <c r="V31" s="223">
        <f t="shared" si="38"/>
        <v>0</v>
      </c>
      <c r="W31" s="223">
        <v>0</v>
      </c>
      <c r="X31" s="223">
        <v>0</v>
      </c>
      <c r="AA31" s="93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  <c r="CW31" s="215"/>
      <c r="CX31" s="215"/>
      <c r="CY31" s="215"/>
      <c r="CZ31" s="215"/>
      <c r="DA31" s="215"/>
      <c r="DB31" s="215"/>
      <c r="DC31" s="215"/>
      <c r="DD31" s="215"/>
      <c r="DE31" s="215"/>
      <c r="DF31" s="215"/>
      <c r="DG31" s="215"/>
      <c r="DH31" s="215"/>
      <c r="DI31" s="215"/>
      <c r="DJ31" s="215"/>
      <c r="DK31" s="215"/>
      <c r="DL31" s="215"/>
      <c r="DM31" s="215"/>
      <c r="DN31" s="215"/>
      <c r="DO31" s="215"/>
      <c r="DP31" s="215"/>
      <c r="DQ31" s="215"/>
      <c r="DR31" s="215"/>
      <c r="DS31" s="215"/>
      <c r="DT31" s="215"/>
      <c r="DU31" s="215"/>
      <c r="DV31" s="215"/>
      <c r="DW31" s="215"/>
      <c r="DX31" s="215"/>
      <c r="DY31" s="215"/>
      <c r="DZ31" s="215"/>
      <c r="EA31" s="215"/>
      <c r="EB31" s="215"/>
      <c r="EC31" s="215"/>
      <c r="ED31" s="215"/>
      <c r="EE31" s="215"/>
      <c r="EF31" s="215"/>
      <c r="EG31" s="215"/>
      <c r="EH31" s="215"/>
      <c r="EI31" s="215"/>
      <c r="EJ31" s="215"/>
      <c r="EK31" s="215"/>
      <c r="EL31" s="215"/>
    </row>
    <row r="32" spans="1:142" s="100" customFormat="1" ht="19.5" customHeight="1" x14ac:dyDescent="0.25">
      <c r="A32" s="503"/>
      <c r="B32" s="568"/>
      <c r="C32" s="503"/>
      <c r="D32" s="216" t="s">
        <v>8</v>
      </c>
      <c r="E32" s="217">
        <f>E38</f>
        <v>112891552</v>
      </c>
      <c r="F32" s="94">
        <f t="shared" ref="F32:S32" si="40">F38</f>
        <v>0</v>
      </c>
      <c r="G32" s="94">
        <f t="shared" si="40"/>
        <v>0</v>
      </c>
      <c r="H32" s="94">
        <f t="shared" si="40"/>
        <v>0</v>
      </c>
      <c r="I32" s="240">
        <f t="shared" si="40"/>
        <v>112891552</v>
      </c>
      <c r="J32" s="241">
        <f t="shared" si="40"/>
        <v>44834470.800000004</v>
      </c>
      <c r="K32" s="94">
        <f t="shared" si="40"/>
        <v>0</v>
      </c>
      <c r="L32" s="94">
        <f t="shared" si="40"/>
        <v>0</v>
      </c>
      <c r="M32" s="94">
        <f t="shared" si="40"/>
        <v>0</v>
      </c>
      <c r="N32" s="242">
        <f t="shared" si="40"/>
        <v>44834470.800000004</v>
      </c>
      <c r="O32" s="217">
        <f t="shared" si="40"/>
        <v>40302922.159999996</v>
      </c>
      <c r="P32" s="94">
        <f t="shared" si="40"/>
        <v>0</v>
      </c>
      <c r="Q32" s="94">
        <f t="shared" si="40"/>
        <v>0</v>
      </c>
      <c r="R32" s="94">
        <f t="shared" si="40"/>
        <v>0</v>
      </c>
      <c r="S32" s="240">
        <f t="shared" si="40"/>
        <v>40302922.159999996</v>
      </c>
      <c r="T32" s="223">
        <f>O32/E32*100</f>
        <v>35.700565229185614</v>
      </c>
      <c r="U32" s="223">
        <v>0</v>
      </c>
      <c r="V32" s="223">
        <f t="shared" si="38"/>
        <v>0</v>
      </c>
      <c r="W32" s="223">
        <v>0</v>
      </c>
      <c r="X32" s="223">
        <f>S32/I32*100</f>
        <v>35.700565229185614</v>
      </c>
      <c r="Z32" s="390"/>
      <c r="AA32" s="93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CY32" s="215"/>
      <c r="CZ32" s="215"/>
      <c r="DA32" s="215"/>
      <c r="DB32" s="215"/>
      <c r="DC32" s="215"/>
      <c r="DD32" s="215"/>
      <c r="DE32" s="215"/>
      <c r="DF32" s="215"/>
      <c r="DG32" s="215"/>
      <c r="DH32" s="215"/>
      <c r="DI32" s="215"/>
      <c r="DJ32" s="215"/>
      <c r="DK32" s="215"/>
      <c r="DL32" s="215"/>
      <c r="DM32" s="215"/>
      <c r="DN32" s="215"/>
      <c r="DO32" s="215"/>
      <c r="DP32" s="215"/>
      <c r="DQ32" s="215"/>
      <c r="DR32" s="215"/>
      <c r="DS32" s="215"/>
      <c r="DT32" s="215"/>
      <c r="DU32" s="215"/>
      <c r="DV32" s="215"/>
      <c r="DW32" s="215"/>
      <c r="DX32" s="215"/>
      <c r="DY32" s="215"/>
      <c r="DZ32" s="215"/>
      <c r="EA32" s="215"/>
      <c r="EB32" s="215"/>
      <c r="EC32" s="215"/>
      <c r="ED32" s="215"/>
      <c r="EE32" s="215"/>
      <c r="EF32" s="215"/>
      <c r="EG32" s="215"/>
      <c r="EH32" s="215"/>
      <c r="EI32" s="215"/>
      <c r="EJ32" s="215"/>
      <c r="EK32" s="215"/>
      <c r="EL32" s="215"/>
    </row>
    <row r="33" spans="1:142" s="100" customFormat="1" ht="14.25" customHeight="1" thickBot="1" x14ac:dyDescent="0.3">
      <c r="A33" s="503"/>
      <c r="B33" s="568"/>
      <c r="C33" s="504"/>
      <c r="D33" s="243" t="s">
        <v>17</v>
      </c>
      <c r="E33" s="244">
        <f t="shared" si="12"/>
        <v>0</v>
      </c>
      <c r="F33" s="245">
        <v>0</v>
      </c>
      <c r="G33" s="245"/>
      <c r="H33" s="245"/>
      <c r="I33" s="246"/>
      <c r="J33" s="247">
        <f t="shared" si="13"/>
        <v>0</v>
      </c>
      <c r="K33" s="245">
        <v>0</v>
      </c>
      <c r="L33" s="245"/>
      <c r="M33" s="245"/>
      <c r="N33" s="248"/>
      <c r="O33" s="249">
        <f t="shared" si="10"/>
        <v>0</v>
      </c>
      <c r="P33" s="245">
        <v>0</v>
      </c>
      <c r="Q33" s="250"/>
      <c r="R33" s="250"/>
      <c r="S33" s="251"/>
      <c r="T33" s="223">
        <f t="shared" si="14"/>
        <v>0</v>
      </c>
      <c r="U33" s="223">
        <v>0</v>
      </c>
      <c r="V33" s="223">
        <f t="shared" ref="V33" si="41">SUM(V34:V36)</f>
        <v>0</v>
      </c>
      <c r="W33" s="223">
        <v>0</v>
      </c>
      <c r="X33" s="223">
        <v>0</v>
      </c>
      <c r="AA33" s="93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S33" s="215"/>
      <c r="BT33" s="215"/>
      <c r="BU33" s="215"/>
      <c r="BV33" s="215"/>
      <c r="BW33" s="215"/>
      <c r="BX33" s="215"/>
      <c r="BY33" s="215"/>
      <c r="BZ33" s="215"/>
      <c r="CA33" s="215"/>
      <c r="CB33" s="215"/>
      <c r="CC33" s="215"/>
      <c r="CD33" s="215"/>
      <c r="CE33" s="215"/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15"/>
      <c r="CT33" s="215"/>
      <c r="CU33" s="215"/>
      <c r="CV33" s="215"/>
      <c r="CW33" s="215"/>
      <c r="CX33" s="215"/>
      <c r="CY33" s="215"/>
      <c r="CZ33" s="215"/>
      <c r="DA33" s="215"/>
      <c r="DB33" s="215"/>
      <c r="DC33" s="215"/>
      <c r="DD33" s="215"/>
      <c r="DE33" s="215"/>
      <c r="DF33" s="215"/>
      <c r="DG33" s="215"/>
      <c r="DH33" s="215"/>
      <c r="DI33" s="215"/>
      <c r="DJ33" s="215"/>
      <c r="DK33" s="215"/>
      <c r="DL33" s="215"/>
      <c r="DM33" s="215"/>
      <c r="DN33" s="215"/>
      <c r="DO33" s="215"/>
      <c r="DP33" s="215"/>
      <c r="DQ33" s="215"/>
      <c r="DR33" s="215"/>
      <c r="DS33" s="215"/>
      <c r="DT33" s="215"/>
      <c r="DU33" s="215"/>
      <c r="DV33" s="215"/>
      <c r="DW33" s="215"/>
      <c r="DX33" s="215"/>
      <c r="DY33" s="215"/>
      <c r="DZ33" s="215"/>
      <c r="EA33" s="215"/>
      <c r="EB33" s="215"/>
      <c r="EC33" s="215"/>
      <c r="ED33" s="215"/>
      <c r="EE33" s="215"/>
      <c r="EF33" s="215"/>
      <c r="EG33" s="215"/>
      <c r="EH33" s="215"/>
      <c r="EI33" s="215"/>
      <c r="EJ33" s="215"/>
      <c r="EK33" s="215"/>
      <c r="EL33" s="215"/>
    </row>
    <row r="34" spans="1:142" s="100" customFormat="1" ht="18" customHeight="1" x14ac:dyDescent="0.25">
      <c r="A34" s="503"/>
      <c r="B34" s="568"/>
      <c r="C34" s="502" t="s">
        <v>30</v>
      </c>
      <c r="D34" s="204" t="s">
        <v>11</v>
      </c>
      <c r="E34" s="205">
        <f>E35+E37+E36</f>
        <v>22565803</v>
      </c>
      <c r="F34" s="237">
        <f t="shared" ref="F34:X34" si="42">F35+F37+F36</f>
        <v>0</v>
      </c>
      <c r="G34" s="237">
        <f t="shared" si="42"/>
        <v>0</v>
      </c>
      <c r="H34" s="237">
        <f t="shared" si="42"/>
        <v>0</v>
      </c>
      <c r="I34" s="238">
        <f t="shared" si="42"/>
        <v>22565803</v>
      </c>
      <c r="J34" s="208">
        <f t="shared" si="42"/>
        <v>0</v>
      </c>
      <c r="K34" s="237">
        <f t="shared" si="42"/>
        <v>0</v>
      </c>
      <c r="L34" s="237">
        <f t="shared" si="42"/>
        <v>0</v>
      </c>
      <c r="M34" s="237">
        <f t="shared" si="42"/>
        <v>0</v>
      </c>
      <c r="N34" s="239">
        <f t="shared" si="42"/>
        <v>0</v>
      </c>
      <c r="O34" s="205">
        <f t="shared" si="42"/>
        <v>0</v>
      </c>
      <c r="P34" s="237">
        <f t="shared" si="42"/>
        <v>0</v>
      </c>
      <c r="Q34" s="237">
        <f t="shared" si="42"/>
        <v>0</v>
      </c>
      <c r="R34" s="237">
        <f t="shared" si="42"/>
        <v>0</v>
      </c>
      <c r="S34" s="238">
        <f t="shared" si="42"/>
        <v>0</v>
      </c>
      <c r="T34" s="208">
        <f t="shared" si="42"/>
        <v>0</v>
      </c>
      <c r="U34" s="237">
        <f t="shared" si="42"/>
        <v>0</v>
      </c>
      <c r="V34" s="237">
        <f t="shared" si="42"/>
        <v>0</v>
      </c>
      <c r="W34" s="237">
        <f t="shared" si="42"/>
        <v>0</v>
      </c>
      <c r="X34" s="238">
        <f t="shared" si="42"/>
        <v>0</v>
      </c>
      <c r="AA34" s="93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5"/>
      <c r="CZ34" s="215"/>
      <c r="DA34" s="215"/>
      <c r="DB34" s="215"/>
      <c r="DC34" s="215"/>
      <c r="DD34" s="215"/>
      <c r="DE34" s="215"/>
      <c r="DF34" s="215"/>
      <c r="DG34" s="215"/>
      <c r="DH34" s="215"/>
      <c r="DI34" s="215"/>
      <c r="DJ34" s="215"/>
      <c r="DK34" s="215"/>
      <c r="DL34" s="215"/>
      <c r="DM34" s="215"/>
      <c r="DN34" s="215"/>
      <c r="DO34" s="215"/>
      <c r="DP34" s="215"/>
      <c r="DQ34" s="215"/>
      <c r="DR34" s="215"/>
      <c r="DS34" s="215"/>
      <c r="DT34" s="215"/>
      <c r="DU34" s="215"/>
      <c r="DV34" s="215"/>
      <c r="DW34" s="215"/>
      <c r="DX34" s="215"/>
      <c r="DY34" s="215"/>
      <c r="DZ34" s="215"/>
      <c r="EA34" s="215"/>
      <c r="EB34" s="215"/>
      <c r="EC34" s="215"/>
      <c r="ED34" s="215"/>
      <c r="EE34" s="215"/>
      <c r="EF34" s="215"/>
      <c r="EG34" s="215"/>
      <c r="EH34" s="215"/>
      <c r="EI34" s="215"/>
      <c r="EJ34" s="215"/>
      <c r="EK34" s="215"/>
      <c r="EL34" s="215"/>
    </row>
    <row r="35" spans="1:142" s="100" customFormat="1" ht="18.75" customHeight="1" x14ac:dyDescent="0.25">
      <c r="A35" s="503"/>
      <c r="B35" s="568"/>
      <c r="C35" s="503"/>
      <c r="D35" s="216" t="s">
        <v>16</v>
      </c>
      <c r="E35" s="217">
        <f t="shared" si="12"/>
        <v>0</v>
      </c>
      <c r="F35" s="95">
        <v>0</v>
      </c>
      <c r="G35" s="95"/>
      <c r="H35" s="95"/>
      <c r="I35" s="218"/>
      <c r="J35" s="219">
        <f>K35+L35+M35+N35</f>
        <v>0</v>
      </c>
      <c r="K35" s="95">
        <v>0</v>
      </c>
      <c r="L35" s="95"/>
      <c r="M35" s="95"/>
      <c r="N35" s="220"/>
      <c r="O35" s="221">
        <f t="shared" si="10"/>
        <v>0</v>
      </c>
      <c r="P35" s="95">
        <v>0</v>
      </c>
      <c r="Q35" s="96"/>
      <c r="R35" s="96"/>
      <c r="S35" s="222"/>
      <c r="T35" s="223">
        <f t="shared" si="14"/>
        <v>0</v>
      </c>
      <c r="U35" s="98">
        <v>0</v>
      </c>
      <c r="V35" s="97">
        <f t="shared" ref="V35" si="43">SUM(V36:V38)</f>
        <v>0</v>
      </c>
      <c r="W35" s="97">
        <v>0</v>
      </c>
      <c r="X35" s="99">
        <v>0</v>
      </c>
      <c r="AA35" s="93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5"/>
      <c r="CA35" s="215"/>
      <c r="CB35" s="215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5"/>
      <c r="CU35" s="215"/>
      <c r="CV35" s="215"/>
      <c r="CW35" s="215"/>
      <c r="CX35" s="215"/>
      <c r="CY35" s="215"/>
      <c r="CZ35" s="215"/>
      <c r="DA35" s="215"/>
      <c r="DB35" s="215"/>
      <c r="DC35" s="215"/>
      <c r="DD35" s="215"/>
      <c r="DE35" s="215"/>
      <c r="DF35" s="215"/>
      <c r="DG35" s="215"/>
      <c r="DH35" s="215"/>
      <c r="DI35" s="215"/>
      <c r="DJ35" s="215"/>
      <c r="DK35" s="215"/>
      <c r="DL35" s="215"/>
      <c r="DM35" s="215"/>
      <c r="DN35" s="215"/>
      <c r="DO35" s="215"/>
      <c r="DP35" s="215"/>
      <c r="DQ35" s="215"/>
      <c r="DR35" s="215"/>
      <c r="DS35" s="215"/>
      <c r="DT35" s="215"/>
      <c r="DU35" s="215"/>
      <c r="DV35" s="215"/>
      <c r="DW35" s="215"/>
      <c r="DX35" s="215"/>
      <c r="DY35" s="215"/>
      <c r="DZ35" s="215"/>
      <c r="EA35" s="215"/>
      <c r="EB35" s="215"/>
      <c r="EC35" s="215"/>
      <c r="ED35" s="215"/>
      <c r="EE35" s="215"/>
      <c r="EF35" s="215"/>
      <c r="EG35" s="215"/>
      <c r="EH35" s="215"/>
      <c r="EI35" s="215"/>
      <c r="EJ35" s="215"/>
      <c r="EK35" s="215"/>
      <c r="EL35" s="215"/>
    </row>
    <row r="36" spans="1:142" s="100" customFormat="1" ht="19.5" customHeight="1" x14ac:dyDescent="0.25">
      <c r="A36" s="503"/>
      <c r="B36" s="568"/>
      <c r="C36" s="503"/>
      <c r="D36" s="216" t="s">
        <v>8</v>
      </c>
      <c r="E36" s="217">
        <f t="shared" si="12"/>
        <v>22565803</v>
      </c>
      <c r="F36" s="101">
        <v>0</v>
      </c>
      <c r="G36" s="101"/>
      <c r="H36" s="101"/>
      <c r="I36" s="256">
        <f>I62</f>
        <v>22565803</v>
      </c>
      <c r="J36" s="219">
        <f t="shared" si="13"/>
        <v>0</v>
      </c>
      <c r="K36" s="101">
        <v>0</v>
      </c>
      <c r="L36" s="101"/>
      <c r="M36" s="101"/>
      <c r="N36" s="257"/>
      <c r="O36" s="221">
        <f t="shared" si="10"/>
        <v>0</v>
      </c>
      <c r="P36" s="101">
        <v>0</v>
      </c>
      <c r="Q36" s="102"/>
      <c r="R36" s="102"/>
      <c r="S36" s="258"/>
      <c r="T36" s="223">
        <f t="shared" si="14"/>
        <v>0</v>
      </c>
      <c r="U36" s="98">
        <v>0</v>
      </c>
      <c r="V36" s="97">
        <f>SUM(V37:V62)</f>
        <v>0</v>
      </c>
      <c r="W36" s="97">
        <v>0</v>
      </c>
      <c r="X36" s="99">
        <v>0</v>
      </c>
      <c r="AA36" s="93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5"/>
      <c r="CB36" s="215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215"/>
      <c r="DC36" s="215"/>
      <c r="DD36" s="215"/>
      <c r="DE36" s="215"/>
      <c r="DF36" s="215"/>
      <c r="DG36" s="215"/>
      <c r="DH36" s="215"/>
      <c r="DI36" s="215"/>
      <c r="DJ36" s="215"/>
      <c r="DK36" s="215"/>
      <c r="DL36" s="215"/>
      <c r="DM36" s="215"/>
      <c r="DN36" s="215"/>
      <c r="DO36" s="215"/>
      <c r="DP36" s="215"/>
      <c r="DQ36" s="215"/>
      <c r="DR36" s="215"/>
      <c r="DS36" s="215"/>
      <c r="DT36" s="215"/>
      <c r="DU36" s="215"/>
      <c r="DV36" s="215"/>
      <c r="DW36" s="215"/>
      <c r="DX36" s="215"/>
      <c r="DY36" s="215"/>
      <c r="DZ36" s="215"/>
      <c r="EA36" s="215"/>
      <c r="EB36" s="215"/>
      <c r="EC36" s="215"/>
      <c r="ED36" s="215"/>
      <c r="EE36" s="215"/>
      <c r="EF36" s="215"/>
      <c r="EG36" s="215"/>
      <c r="EH36" s="215"/>
      <c r="EI36" s="215"/>
      <c r="EJ36" s="215"/>
      <c r="EK36" s="215"/>
      <c r="EL36" s="215"/>
    </row>
    <row r="37" spans="1:142" s="100" customFormat="1" ht="18" customHeight="1" thickBot="1" x14ac:dyDescent="0.3">
      <c r="A37" s="504"/>
      <c r="B37" s="569"/>
      <c r="C37" s="504"/>
      <c r="D37" s="243" t="s">
        <v>17</v>
      </c>
      <c r="E37" s="244">
        <f t="shared" si="12"/>
        <v>0</v>
      </c>
      <c r="F37" s="245">
        <v>0</v>
      </c>
      <c r="G37" s="245"/>
      <c r="H37" s="245"/>
      <c r="I37" s="246"/>
      <c r="J37" s="247">
        <f t="shared" si="13"/>
        <v>0</v>
      </c>
      <c r="K37" s="245">
        <v>0</v>
      </c>
      <c r="L37" s="245"/>
      <c r="M37" s="245"/>
      <c r="N37" s="248"/>
      <c r="O37" s="249">
        <f t="shared" si="10"/>
        <v>0</v>
      </c>
      <c r="P37" s="245">
        <v>0</v>
      </c>
      <c r="Q37" s="250"/>
      <c r="R37" s="250"/>
      <c r="S37" s="251"/>
      <c r="T37" s="252">
        <f t="shared" si="14"/>
        <v>0</v>
      </c>
      <c r="U37" s="253">
        <v>0</v>
      </c>
      <c r="V37" s="254">
        <f>SUM(V38:V65)</f>
        <v>0</v>
      </c>
      <c r="W37" s="254">
        <v>0</v>
      </c>
      <c r="X37" s="255">
        <v>0</v>
      </c>
      <c r="AA37" s="93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215"/>
      <c r="BS37" s="215"/>
      <c r="BT37" s="215"/>
      <c r="BU37" s="215"/>
      <c r="BV37" s="215"/>
      <c r="BW37" s="215"/>
      <c r="BX37" s="215"/>
      <c r="BY37" s="215"/>
      <c r="BZ37" s="215"/>
      <c r="CA37" s="215"/>
      <c r="CB37" s="215"/>
      <c r="CC37" s="215"/>
      <c r="CD37" s="215"/>
      <c r="CE37" s="215"/>
      <c r="CF37" s="215"/>
      <c r="CG37" s="215"/>
      <c r="CH37" s="215"/>
      <c r="CI37" s="215"/>
      <c r="CJ37" s="215"/>
      <c r="CK37" s="215"/>
      <c r="CL37" s="215"/>
      <c r="CM37" s="215"/>
      <c r="CN37" s="215"/>
      <c r="CO37" s="215"/>
      <c r="CP37" s="215"/>
      <c r="CQ37" s="215"/>
      <c r="CR37" s="215"/>
      <c r="CS37" s="215"/>
      <c r="CT37" s="215"/>
      <c r="CU37" s="215"/>
      <c r="CV37" s="215"/>
      <c r="CW37" s="215"/>
      <c r="CX37" s="215"/>
      <c r="CY37" s="215"/>
      <c r="CZ37" s="215"/>
      <c r="DA37" s="215"/>
      <c r="DB37" s="215"/>
      <c r="DC37" s="215"/>
      <c r="DD37" s="215"/>
      <c r="DE37" s="215"/>
      <c r="DF37" s="215"/>
      <c r="DG37" s="215"/>
      <c r="DH37" s="215"/>
      <c r="DI37" s="215"/>
      <c r="DJ37" s="215"/>
      <c r="DK37" s="215"/>
      <c r="DL37" s="215"/>
      <c r="DM37" s="215"/>
      <c r="DN37" s="215"/>
      <c r="DO37" s="215"/>
      <c r="DP37" s="215"/>
      <c r="DQ37" s="215"/>
      <c r="DR37" s="215"/>
      <c r="DS37" s="215"/>
      <c r="DT37" s="215"/>
      <c r="DU37" s="215"/>
      <c r="DV37" s="215"/>
      <c r="DW37" s="215"/>
      <c r="DX37" s="215"/>
      <c r="DY37" s="215"/>
      <c r="DZ37" s="215"/>
      <c r="EA37" s="215"/>
      <c r="EB37" s="215"/>
      <c r="EC37" s="215"/>
      <c r="ED37" s="215"/>
      <c r="EE37" s="215"/>
      <c r="EF37" s="215"/>
      <c r="EG37" s="215"/>
      <c r="EH37" s="215"/>
      <c r="EI37" s="215"/>
      <c r="EJ37" s="215"/>
      <c r="EK37" s="215"/>
      <c r="EL37" s="215"/>
    </row>
    <row r="38" spans="1:142" s="116" customFormat="1" ht="20.25" hidden="1" customHeight="1" thickBot="1" x14ac:dyDescent="0.25">
      <c r="A38" s="119"/>
      <c r="B38" s="120"/>
      <c r="C38" s="121" t="s">
        <v>31</v>
      </c>
      <c r="D38" s="137" t="s">
        <v>8</v>
      </c>
      <c r="E38" s="154">
        <f>SUM(E39:E61)</f>
        <v>112891552</v>
      </c>
      <c r="F38" s="122">
        <f t="shared" ref="F38:W38" si="44">SUM(F39:F61)</f>
        <v>0</v>
      </c>
      <c r="G38" s="122">
        <f t="shared" si="44"/>
        <v>0</v>
      </c>
      <c r="H38" s="122">
        <f t="shared" si="44"/>
        <v>0</v>
      </c>
      <c r="I38" s="127">
        <f>SUM(I39:I61)</f>
        <v>112891552</v>
      </c>
      <c r="J38" s="147">
        <f>SUM(J39:J61)</f>
        <v>44834470.800000004</v>
      </c>
      <c r="K38" s="122">
        <f t="shared" si="44"/>
        <v>0</v>
      </c>
      <c r="L38" s="122">
        <f t="shared" si="44"/>
        <v>0</v>
      </c>
      <c r="M38" s="122">
        <f t="shared" si="44"/>
        <v>0</v>
      </c>
      <c r="N38" s="183">
        <f t="shared" si="44"/>
        <v>44834470.800000004</v>
      </c>
      <c r="O38" s="154">
        <f>P38+Q38+S38</f>
        <v>40302922.159999996</v>
      </c>
      <c r="P38" s="122">
        <f t="shared" si="44"/>
        <v>0</v>
      </c>
      <c r="Q38" s="122">
        <f t="shared" si="44"/>
        <v>0</v>
      </c>
      <c r="R38" s="122">
        <f t="shared" si="44"/>
        <v>0</v>
      </c>
      <c r="S38" s="127">
        <v>40302922.159999996</v>
      </c>
      <c r="T38" s="147">
        <f>O38/E38*100</f>
        <v>35.700565229185614</v>
      </c>
      <c r="U38" s="122">
        <v>0</v>
      </c>
      <c r="V38" s="122">
        <f t="shared" si="44"/>
        <v>0</v>
      </c>
      <c r="W38" s="122">
        <f t="shared" si="44"/>
        <v>0</v>
      </c>
      <c r="X38" s="127">
        <f>S38/I38*100</f>
        <v>35.700565229185614</v>
      </c>
      <c r="AA38" s="117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</row>
    <row r="39" spans="1:142" s="5" customFormat="1" ht="65.25" hidden="1" customHeight="1" x14ac:dyDescent="0.25">
      <c r="A39" s="90"/>
      <c r="B39" s="126" t="s">
        <v>80</v>
      </c>
      <c r="C39" s="80" t="s">
        <v>31</v>
      </c>
      <c r="D39" s="138"/>
      <c r="E39" s="329">
        <f>F39+G39+I39</f>
        <v>4890000</v>
      </c>
      <c r="F39" s="105"/>
      <c r="G39" s="105"/>
      <c r="H39" s="105"/>
      <c r="I39" s="155">
        <v>4890000</v>
      </c>
      <c r="J39" s="329">
        <f>K39+L39+N39</f>
        <v>4890000</v>
      </c>
      <c r="K39" s="105"/>
      <c r="L39" s="105"/>
      <c r="M39" s="105"/>
      <c r="N39" s="184">
        <v>4890000</v>
      </c>
      <c r="O39" s="329">
        <f>P39+Q39+S39</f>
        <v>0</v>
      </c>
      <c r="P39" s="436"/>
      <c r="Q39" s="437"/>
      <c r="R39" s="437"/>
      <c r="S39" s="438">
        <v>0</v>
      </c>
      <c r="T39" s="403">
        <v>0</v>
      </c>
      <c r="U39" s="404">
        <v>0</v>
      </c>
      <c r="V39" s="404">
        <f t="shared" ref="V39:W61" si="45">SUM(V40:V42)</f>
        <v>0</v>
      </c>
      <c r="W39" s="404">
        <v>0</v>
      </c>
      <c r="X39" s="405">
        <v>0</v>
      </c>
      <c r="AA39" s="60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1"/>
      <c r="EF39" s="131"/>
      <c r="EG39" s="131"/>
      <c r="EH39" s="131"/>
      <c r="EI39" s="131"/>
      <c r="EJ39" s="131"/>
      <c r="EK39" s="131"/>
      <c r="EL39" s="131"/>
    </row>
    <row r="40" spans="1:142" s="5" customFormat="1" ht="43.5" hidden="1" customHeight="1" x14ac:dyDescent="0.25">
      <c r="A40" s="37"/>
      <c r="B40" s="110" t="s">
        <v>81</v>
      </c>
      <c r="C40" s="15" t="s">
        <v>31</v>
      </c>
      <c r="D40" s="135"/>
      <c r="E40" s="329">
        <f t="shared" ref="E40:E61" si="46">F40+G40+I40</f>
        <v>2100000</v>
      </c>
      <c r="F40" s="21"/>
      <c r="G40" s="21"/>
      <c r="H40" s="21"/>
      <c r="I40" s="156">
        <v>2100000</v>
      </c>
      <c r="J40" s="329">
        <f t="shared" ref="J40:J61" si="47">K40+L40+N40</f>
        <v>2100000</v>
      </c>
      <c r="K40" s="21"/>
      <c r="L40" s="21"/>
      <c r="M40" s="21"/>
      <c r="N40" s="185">
        <v>2100000</v>
      </c>
      <c r="O40" s="329">
        <f t="shared" ref="O40:O61" si="48">P40+Q40+S40</f>
        <v>0</v>
      </c>
      <c r="P40" s="21"/>
      <c r="Q40" s="8"/>
      <c r="R40" s="8"/>
      <c r="S40" s="192">
        <v>0</v>
      </c>
      <c r="T40" s="406">
        <v>0</v>
      </c>
      <c r="U40" s="290">
        <v>0</v>
      </c>
      <c r="V40" s="290">
        <f t="shared" si="45"/>
        <v>0</v>
      </c>
      <c r="W40" s="290">
        <v>0</v>
      </c>
      <c r="X40" s="291">
        <v>0</v>
      </c>
      <c r="AA40" s="60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</row>
    <row r="41" spans="1:142" s="5" customFormat="1" ht="43.5" hidden="1" customHeight="1" x14ac:dyDescent="0.25">
      <c r="A41" s="37"/>
      <c r="B41" s="110" t="s">
        <v>82</v>
      </c>
      <c r="C41" s="15" t="s">
        <v>31</v>
      </c>
      <c r="D41" s="135"/>
      <c r="E41" s="329">
        <f t="shared" si="46"/>
        <v>2773366</v>
      </c>
      <c r="F41" s="21"/>
      <c r="G41" s="21"/>
      <c r="H41" s="21"/>
      <c r="I41" s="156">
        <f>1395591+1377775</f>
        <v>2773366</v>
      </c>
      <c r="J41" s="329">
        <f t="shared" si="47"/>
        <v>2773366</v>
      </c>
      <c r="K41" s="21"/>
      <c r="L41" s="21"/>
      <c r="M41" s="21"/>
      <c r="N41" s="185">
        <f>I41</f>
        <v>2773366</v>
      </c>
      <c r="O41" s="329">
        <f t="shared" si="48"/>
        <v>0</v>
      </c>
      <c r="P41" s="21"/>
      <c r="Q41" s="8"/>
      <c r="R41" s="8"/>
      <c r="S41" s="192">
        <v>0</v>
      </c>
      <c r="T41" s="406">
        <v>0</v>
      </c>
      <c r="U41" s="290">
        <v>0</v>
      </c>
      <c r="V41" s="290">
        <f t="shared" si="45"/>
        <v>0</v>
      </c>
      <c r="W41" s="290">
        <v>0</v>
      </c>
      <c r="X41" s="291">
        <v>0</v>
      </c>
      <c r="AA41" s="60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</row>
    <row r="42" spans="1:142" s="5" customFormat="1" ht="43.5" hidden="1" customHeight="1" x14ac:dyDescent="0.25">
      <c r="A42" s="37"/>
      <c r="B42" s="110" t="s">
        <v>83</v>
      </c>
      <c r="C42" s="15" t="s">
        <v>31</v>
      </c>
      <c r="D42" s="135"/>
      <c r="E42" s="329">
        <f t="shared" si="46"/>
        <v>35072</v>
      </c>
      <c r="F42" s="21"/>
      <c r="G42" s="21"/>
      <c r="H42" s="21"/>
      <c r="I42" s="156">
        <v>35072</v>
      </c>
      <c r="J42" s="329">
        <f t="shared" si="47"/>
        <v>35072</v>
      </c>
      <c r="K42" s="21"/>
      <c r="L42" s="21"/>
      <c r="M42" s="21"/>
      <c r="N42" s="185">
        <v>35072</v>
      </c>
      <c r="O42" s="329">
        <f t="shared" si="48"/>
        <v>35071.96</v>
      </c>
      <c r="P42" s="21"/>
      <c r="Q42" s="8"/>
      <c r="R42" s="8"/>
      <c r="S42" s="192">
        <v>35071.96</v>
      </c>
      <c r="T42" s="406">
        <f t="shared" ref="T42:T61" si="49">U42+V42+W42+X42</f>
        <v>99.999885948905103</v>
      </c>
      <c r="U42" s="289">
        <v>0</v>
      </c>
      <c r="V42" s="290">
        <v>0</v>
      </c>
      <c r="W42" s="290">
        <f t="shared" si="45"/>
        <v>0</v>
      </c>
      <c r="X42" s="291">
        <f>S42/I42*100</f>
        <v>99.999885948905103</v>
      </c>
      <c r="Y42" s="402"/>
      <c r="AA42" s="60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</row>
    <row r="43" spans="1:142" s="5" customFormat="1" ht="43.5" hidden="1" customHeight="1" x14ac:dyDescent="0.25">
      <c r="A43" s="37"/>
      <c r="B43" s="110" t="s">
        <v>84</v>
      </c>
      <c r="C43" s="15" t="s">
        <v>31</v>
      </c>
      <c r="D43" s="135"/>
      <c r="E43" s="329">
        <f t="shared" si="46"/>
        <v>3678933</v>
      </c>
      <c r="F43" s="21"/>
      <c r="G43" s="21"/>
      <c r="H43" s="21"/>
      <c r="I43" s="156">
        <v>3678933</v>
      </c>
      <c r="J43" s="329">
        <f t="shared" si="47"/>
        <v>3553087</v>
      </c>
      <c r="K43" s="21"/>
      <c r="L43" s="21"/>
      <c r="M43" s="21"/>
      <c r="N43" s="435">
        <f>3678933-125846</f>
        <v>3553087</v>
      </c>
      <c r="O43" s="329">
        <f t="shared" si="48"/>
        <v>0</v>
      </c>
      <c r="P43" s="21"/>
      <c r="Q43" s="8"/>
      <c r="R43" s="8"/>
      <c r="S43" s="192"/>
      <c r="T43" s="406">
        <f t="shared" si="49"/>
        <v>0</v>
      </c>
      <c r="U43" s="290">
        <v>0</v>
      </c>
      <c r="V43" s="290">
        <f t="shared" si="45"/>
        <v>0</v>
      </c>
      <c r="W43" s="290">
        <v>0</v>
      </c>
      <c r="X43" s="291">
        <f t="shared" ref="X43:X53" si="50">S43/N43*100</f>
        <v>0</v>
      </c>
      <c r="AA43" s="60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</row>
    <row r="44" spans="1:142" s="5" customFormat="1" ht="43.5" hidden="1" customHeight="1" x14ac:dyDescent="0.25">
      <c r="A44" s="37"/>
      <c r="B44" s="110" t="s">
        <v>85</v>
      </c>
      <c r="C44" s="15" t="s">
        <v>31</v>
      </c>
      <c r="D44" s="135"/>
      <c r="E44" s="329">
        <f t="shared" si="46"/>
        <v>42432</v>
      </c>
      <c r="F44" s="21"/>
      <c r="G44" s="21"/>
      <c r="H44" s="21"/>
      <c r="I44" s="156">
        <v>42432</v>
      </c>
      <c r="J44" s="329">
        <f t="shared" si="47"/>
        <v>0</v>
      </c>
      <c r="K44" s="21"/>
      <c r="L44" s="21"/>
      <c r="M44" s="21"/>
      <c r="N44" s="435"/>
      <c r="O44" s="329">
        <f t="shared" si="48"/>
        <v>0</v>
      </c>
      <c r="P44" s="21"/>
      <c r="Q44" s="8"/>
      <c r="R44" s="8"/>
      <c r="S44" s="192">
        <v>0</v>
      </c>
      <c r="T44" s="406" t="e">
        <f t="shared" si="49"/>
        <v>#DIV/0!</v>
      </c>
      <c r="U44" s="290">
        <v>0</v>
      </c>
      <c r="V44" s="290">
        <f t="shared" si="45"/>
        <v>0</v>
      </c>
      <c r="W44" s="290">
        <v>0</v>
      </c>
      <c r="X44" s="291" t="e">
        <f t="shared" si="50"/>
        <v>#DIV/0!</v>
      </c>
      <c r="AA44" s="60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1"/>
      <c r="EG44" s="131"/>
      <c r="EH44" s="131"/>
      <c r="EI44" s="131"/>
      <c r="EJ44" s="131"/>
      <c r="EK44" s="131"/>
      <c r="EL44" s="131"/>
    </row>
    <row r="45" spans="1:142" s="108" customFormat="1" ht="43.5" hidden="1" customHeight="1" x14ac:dyDescent="0.25">
      <c r="A45" s="193"/>
      <c r="B45" s="110" t="s">
        <v>86</v>
      </c>
      <c r="C45" s="15" t="s">
        <v>31</v>
      </c>
      <c r="D45" s="139"/>
      <c r="E45" s="329">
        <f t="shared" si="46"/>
        <v>480000</v>
      </c>
      <c r="F45" s="109"/>
      <c r="G45" s="109"/>
      <c r="H45" s="109"/>
      <c r="I45" s="156">
        <v>480000</v>
      </c>
      <c r="J45" s="329">
        <f t="shared" si="47"/>
        <v>0</v>
      </c>
      <c r="K45" s="109"/>
      <c r="L45" s="109"/>
      <c r="M45" s="109"/>
      <c r="N45" s="445"/>
      <c r="O45" s="329">
        <f t="shared" si="48"/>
        <v>0</v>
      </c>
      <c r="P45" s="109"/>
      <c r="Q45" s="109"/>
      <c r="R45" s="109"/>
      <c r="S45" s="194"/>
      <c r="T45" s="406" t="e">
        <f t="shared" si="49"/>
        <v>#DIV/0!</v>
      </c>
      <c r="U45" s="290">
        <v>0</v>
      </c>
      <c r="V45" s="290">
        <f t="shared" si="45"/>
        <v>0</v>
      </c>
      <c r="W45" s="290">
        <v>0</v>
      </c>
      <c r="X45" s="291" t="e">
        <f t="shared" si="50"/>
        <v>#DIV/0!</v>
      </c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</row>
    <row r="46" spans="1:142" s="108" customFormat="1" ht="43.5" hidden="1" customHeight="1" x14ac:dyDescent="0.25">
      <c r="A46" s="193"/>
      <c r="B46" s="110" t="s">
        <v>87</v>
      </c>
      <c r="C46" s="15" t="s">
        <v>31</v>
      </c>
      <c r="D46" s="139"/>
      <c r="E46" s="329">
        <f t="shared" si="46"/>
        <v>1464951</v>
      </c>
      <c r="F46" s="109"/>
      <c r="G46" s="109"/>
      <c r="H46" s="109"/>
      <c r="I46" s="156">
        <v>1464951</v>
      </c>
      <c r="J46" s="329">
        <f t="shared" si="47"/>
        <v>1464951</v>
      </c>
      <c r="K46" s="109"/>
      <c r="L46" s="109"/>
      <c r="M46" s="109"/>
      <c r="N46" s="435">
        <v>1464951</v>
      </c>
      <c r="O46" s="329">
        <f t="shared" si="48"/>
        <v>0</v>
      </c>
      <c r="P46" s="109"/>
      <c r="Q46" s="109"/>
      <c r="R46" s="109"/>
      <c r="S46" s="194"/>
      <c r="T46" s="406">
        <f t="shared" si="49"/>
        <v>0</v>
      </c>
      <c r="U46" s="290">
        <v>0</v>
      </c>
      <c r="V46" s="290">
        <f t="shared" si="45"/>
        <v>0</v>
      </c>
      <c r="W46" s="290">
        <v>0</v>
      </c>
      <c r="X46" s="291">
        <f t="shared" si="50"/>
        <v>0</v>
      </c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</row>
    <row r="47" spans="1:142" s="108" customFormat="1" ht="43.5" hidden="1" customHeight="1" x14ac:dyDescent="0.25">
      <c r="A47" s="193"/>
      <c r="B47" s="110" t="s">
        <v>88</v>
      </c>
      <c r="C47" s="15" t="s">
        <v>31</v>
      </c>
      <c r="D47" s="139"/>
      <c r="E47" s="329">
        <f t="shared" si="46"/>
        <v>14304228</v>
      </c>
      <c r="F47" s="109"/>
      <c r="G47" s="109"/>
      <c r="H47" s="109"/>
      <c r="I47" s="156">
        <v>14304228</v>
      </c>
      <c r="J47" s="329">
        <f t="shared" si="47"/>
        <v>0</v>
      </c>
      <c r="K47" s="109"/>
      <c r="L47" s="109"/>
      <c r="M47" s="109"/>
      <c r="N47" s="139"/>
      <c r="O47" s="329">
        <f t="shared" si="48"/>
        <v>0</v>
      </c>
      <c r="P47" s="109"/>
      <c r="Q47" s="109"/>
      <c r="R47" s="109"/>
      <c r="S47" s="39"/>
      <c r="T47" s="406" t="e">
        <f t="shared" si="49"/>
        <v>#DIV/0!</v>
      </c>
      <c r="U47" s="290">
        <v>0</v>
      </c>
      <c r="V47" s="290">
        <f t="shared" si="45"/>
        <v>0</v>
      </c>
      <c r="W47" s="290">
        <v>0</v>
      </c>
      <c r="X47" s="291" t="e">
        <f t="shared" si="50"/>
        <v>#DIV/0!</v>
      </c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</row>
    <row r="48" spans="1:142" s="108" customFormat="1" ht="43.5" hidden="1" customHeight="1" x14ac:dyDescent="0.25">
      <c r="A48" s="193"/>
      <c r="B48" s="110" t="s">
        <v>89</v>
      </c>
      <c r="C48" s="15" t="s">
        <v>31</v>
      </c>
      <c r="D48" s="139"/>
      <c r="E48" s="329">
        <f t="shared" si="46"/>
        <v>723514</v>
      </c>
      <c r="F48" s="109"/>
      <c r="G48" s="109"/>
      <c r="H48" s="109"/>
      <c r="I48" s="157">
        <v>723514</v>
      </c>
      <c r="J48" s="329">
        <f t="shared" si="47"/>
        <v>723514</v>
      </c>
      <c r="K48" s="109"/>
      <c r="L48" s="109"/>
      <c r="M48" s="109"/>
      <c r="N48" s="185">
        <v>723514</v>
      </c>
      <c r="O48" s="329">
        <f t="shared" si="48"/>
        <v>720763.66</v>
      </c>
      <c r="P48" s="109"/>
      <c r="Q48" s="109"/>
      <c r="R48" s="109"/>
      <c r="S48" s="39">
        <v>720763.66</v>
      </c>
      <c r="T48" s="406">
        <f t="shared" si="49"/>
        <v>99.619863610102925</v>
      </c>
      <c r="U48" s="290">
        <v>0</v>
      </c>
      <c r="V48" s="290">
        <f t="shared" si="45"/>
        <v>0</v>
      </c>
      <c r="W48" s="290">
        <v>0</v>
      </c>
      <c r="X48" s="291">
        <f t="shared" si="50"/>
        <v>99.619863610102925</v>
      </c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7"/>
      <c r="DO48" s="107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</row>
    <row r="49" spans="1:142" s="108" customFormat="1" ht="43.5" hidden="1" customHeight="1" x14ac:dyDescent="0.25">
      <c r="A49" s="193"/>
      <c r="B49" s="500" t="s">
        <v>90</v>
      </c>
      <c r="C49" s="15" t="s">
        <v>31</v>
      </c>
      <c r="D49" s="139"/>
      <c r="E49" s="329">
        <f t="shared" si="46"/>
        <v>1096746</v>
      </c>
      <c r="F49" s="109"/>
      <c r="G49" s="109"/>
      <c r="H49" s="109"/>
      <c r="I49" s="157">
        <v>1096746</v>
      </c>
      <c r="J49" s="329">
        <f t="shared" si="47"/>
        <v>1096746</v>
      </c>
      <c r="K49" s="109"/>
      <c r="L49" s="109"/>
      <c r="M49" s="109"/>
      <c r="N49" s="185">
        <v>1096746</v>
      </c>
      <c r="O49" s="329">
        <f t="shared" si="48"/>
        <v>1089767</v>
      </c>
      <c r="P49" s="109"/>
      <c r="Q49" s="109"/>
      <c r="R49" s="109"/>
      <c r="S49" s="39">
        <v>1089767</v>
      </c>
      <c r="T49" s="406">
        <f t="shared" si="49"/>
        <v>99.363663054162046</v>
      </c>
      <c r="U49" s="290">
        <v>0</v>
      </c>
      <c r="V49" s="290">
        <f t="shared" si="45"/>
        <v>0</v>
      </c>
      <c r="W49" s="290">
        <v>0</v>
      </c>
      <c r="X49" s="291">
        <f t="shared" si="50"/>
        <v>99.363663054162046</v>
      </c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</row>
    <row r="50" spans="1:142" s="108" customFormat="1" ht="43.5" hidden="1" customHeight="1" x14ac:dyDescent="0.25">
      <c r="A50" s="193"/>
      <c r="B50" s="501"/>
      <c r="C50" s="15" t="s">
        <v>31</v>
      </c>
      <c r="D50" s="139"/>
      <c r="E50" s="329">
        <f t="shared" si="46"/>
        <v>171759</v>
      </c>
      <c r="F50" s="109"/>
      <c r="G50" s="109"/>
      <c r="H50" s="109"/>
      <c r="I50" s="157">
        <v>171759</v>
      </c>
      <c r="J50" s="329">
        <f t="shared" si="47"/>
        <v>171759</v>
      </c>
      <c r="K50" s="109"/>
      <c r="L50" s="109"/>
      <c r="M50" s="109"/>
      <c r="N50" s="185">
        <v>171759</v>
      </c>
      <c r="O50" s="329">
        <f t="shared" si="48"/>
        <v>171751.84</v>
      </c>
      <c r="P50" s="109"/>
      <c r="Q50" s="109"/>
      <c r="R50" s="109"/>
      <c r="S50" s="39">
        <v>171751.84</v>
      </c>
      <c r="T50" s="406">
        <f t="shared" si="49"/>
        <v>99.995831368370787</v>
      </c>
      <c r="U50" s="290">
        <v>0</v>
      </c>
      <c r="V50" s="290">
        <f t="shared" si="45"/>
        <v>0</v>
      </c>
      <c r="W50" s="290">
        <v>0</v>
      </c>
      <c r="X50" s="291">
        <f t="shared" si="50"/>
        <v>99.995831368370787</v>
      </c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07"/>
      <c r="DB50" s="107"/>
      <c r="DC50" s="107"/>
      <c r="DD50" s="107"/>
      <c r="DE50" s="107"/>
      <c r="DF50" s="107"/>
      <c r="DG50" s="107"/>
      <c r="DH50" s="107"/>
      <c r="DI50" s="107"/>
      <c r="DJ50" s="107"/>
      <c r="DK50" s="107"/>
      <c r="DL50" s="107"/>
      <c r="DM50" s="107"/>
      <c r="DN50" s="107"/>
      <c r="DO50" s="107"/>
      <c r="DP50" s="107"/>
      <c r="DQ50" s="107"/>
      <c r="DR50" s="107"/>
      <c r="DS50" s="107"/>
      <c r="DT50" s="107"/>
      <c r="DU50" s="107"/>
      <c r="DV50" s="107"/>
      <c r="DW50" s="107"/>
      <c r="DX50" s="107"/>
      <c r="DY50" s="107"/>
      <c r="DZ50" s="107"/>
      <c r="EA50" s="107"/>
      <c r="EB50" s="107"/>
      <c r="EC50" s="107"/>
      <c r="ED50" s="107"/>
      <c r="EE50" s="107"/>
      <c r="EF50" s="107"/>
      <c r="EG50" s="107"/>
      <c r="EH50" s="107"/>
      <c r="EI50" s="107"/>
      <c r="EJ50" s="107"/>
      <c r="EK50" s="107"/>
      <c r="EL50" s="107"/>
    </row>
    <row r="51" spans="1:142" s="108" customFormat="1" ht="43.5" hidden="1" customHeight="1" x14ac:dyDescent="0.25">
      <c r="A51" s="193"/>
      <c r="B51" s="110" t="s">
        <v>100</v>
      </c>
      <c r="C51" s="15" t="s">
        <v>31</v>
      </c>
      <c r="D51" s="139"/>
      <c r="E51" s="329">
        <f t="shared" si="46"/>
        <v>873592</v>
      </c>
      <c r="F51" s="109"/>
      <c r="G51" s="109"/>
      <c r="H51" s="109"/>
      <c r="I51" s="157">
        <v>873592</v>
      </c>
      <c r="J51" s="329">
        <f t="shared" si="47"/>
        <v>873592</v>
      </c>
      <c r="K51" s="109"/>
      <c r="L51" s="109"/>
      <c r="M51" s="109"/>
      <c r="N51" s="185">
        <v>873592</v>
      </c>
      <c r="O51" s="329">
        <f t="shared" si="48"/>
        <v>873591.44</v>
      </c>
      <c r="P51" s="109"/>
      <c r="Q51" s="109"/>
      <c r="R51" s="109"/>
      <c r="S51" s="39">
        <v>873591.44</v>
      </c>
      <c r="T51" s="406">
        <f t="shared" si="49"/>
        <v>99.999935896848868</v>
      </c>
      <c r="U51" s="290">
        <v>0</v>
      </c>
      <c r="V51" s="290">
        <f t="shared" si="45"/>
        <v>0</v>
      </c>
      <c r="W51" s="290">
        <v>0</v>
      </c>
      <c r="X51" s="291">
        <f t="shared" si="50"/>
        <v>99.999935896848868</v>
      </c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107"/>
      <c r="DH51" s="107"/>
      <c r="DI51" s="107"/>
      <c r="DJ51" s="107"/>
      <c r="DK51" s="107"/>
      <c r="DL51" s="107"/>
      <c r="DM51" s="107"/>
      <c r="DN51" s="107"/>
      <c r="DO51" s="107"/>
      <c r="DP51" s="107"/>
      <c r="DQ51" s="107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</row>
    <row r="52" spans="1:142" s="108" customFormat="1" ht="43.5" hidden="1" customHeight="1" x14ac:dyDescent="0.25">
      <c r="A52" s="193"/>
      <c r="B52" s="110" t="s">
        <v>91</v>
      </c>
      <c r="C52" s="15" t="s">
        <v>31</v>
      </c>
      <c r="D52" s="139"/>
      <c r="E52" s="329">
        <f t="shared" si="46"/>
        <v>24533292</v>
      </c>
      <c r="F52" s="109"/>
      <c r="G52" s="109"/>
      <c r="H52" s="109"/>
      <c r="I52" s="157">
        <v>24533292</v>
      </c>
      <c r="J52" s="329">
        <f t="shared" si="47"/>
        <v>4356730.49</v>
      </c>
      <c r="K52" s="109"/>
      <c r="L52" s="109"/>
      <c r="M52" s="109"/>
      <c r="N52" s="185">
        <v>4356730.49</v>
      </c>
      <c r="O52" s="329">
        <f t="shared" si="48"/>
        <v>4356730.49</v>
      </c>
      <c r="P52" s="109"/>
      <c r="Q52" s="109"/>
      <c r="R52" s="109"/>
      <c r="S52" s="39">
        <v>4356730.49</v>
      </c>
      <c r="T52" s="406">
        <f t="shared" si="49"/>
        <v>0</v>
      </c>
      <c r="U52" s="290">
        <v>0</v>
      </c>
      <c r="V52" s="290">
        <f t="shared" si="45"/>
        <v>0</v>
      </c>
      <c r="W52" s="290">
        <v>0</v>
      </c>
      <c r="X52" s="291">
        <v>0</v>
      </c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</row>
    <row r="53" spans="1:142" s="108" customFormat="1" ht="43.5" hidden="1" customHeight="1" x14ac:dyDescent="0.25">
      <c r="A53" s="193"/>
      <c r="B53" s="110" t="s">
        <v>92</v>
      </c>
      <c r="C53" s="15" t="s">
        <v>31</v>
      </c>
      <c r="D53" s="139"/>
      <c r="E53" s="329">
        <f t="shared" si="46"/>
        <v>1368474</v>
      </c>
      <c r="F53" s="109"/>
      <c r="G53" s="109"/>
      <c r="H53" s="109"/>
      <c r="I53" s="157">
        <v>1368474</v>
      </c>
      <c r="J53" s="329">
        <f t="shared" si="47"/>
        <v>1368474</v>
      </c>
      <c r="K53" s="109"/>
      <c r="L53" s="109"/>
      <c r="M53" s="109"/>
      <c r="N53" s="185">
        <v>1368474</v>
      </c>
      <c r="O53" s="329">
        <f t="shared" si="48"/>
        <v>1368474</v>
      </c>
      <c r="P53" s="109"/>
      <c r="Q53" s="109"/>
      <c r="R53" s="109"/>
      <c r="S53" s="39">
        <v>1368474</v>
      </c>
      <c r="T53" s="406">
        <f t="shared" si="49"/>
        <v>100</v>
      </c>
      <c r="U53" s="290">
        <v>0</v>
      </c>
      <c r="V53" s="290">
        <f>SUM(V54:V57)</f>
        <v>0</v>
      </c>
      <c r="W53" s="290">
        <v>0</v>
      </c>
      <c r="X53" s="291">
        <f t="shared" si="50"/>
        <v>100</v>
      </c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07"/>
      <c r="DQ53" s="107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</row>
    <row r="54" spans="1:142" s="108" customFormat="1" ht="43.5" hidden="1" customHeight="1" x14ac:dyDescent="0.25">
      <c r="A54" s="193"/>
      <c r="B54" s="110" t="s">
        <v>93</v>
      </c>
      <c r="C54" s="15" t="s">
        <v>31</v>
      </c>
      <c r="D54" s="139"/>
      <c r="E54" s="329">
        <f t="shared" si="46"/>
        <v>535000</v>
      </c>
      <c r="F54" s="109"/>
      <c r="G54" s="109"/>
      <c r="H54" s="109"/>
      <c r="I54" s="157">
        <v>535000</v>
      </c>
      <c r="J54" s="329">
        <f t="shared" si="47"/>
        <v>0</v>
      </c>
      <c r="K54" s="109"/>
      <c r="L54" s="109"/>
      <c r="M54" s="109"/>
      <c r="N54" s="185"/>
      <c r="O54" s="329">
        <f t="shared" si="48"/>
        <v>0</v>
      </c>
      <c r="P54" s="109"/>
      <c r="Q54" s="109"/>
      <c r="R54" s="109"/>
      <c r="S54" s="447"/>
      <c r="T54" s="406">
        <f t="shared" si="49"/>
        <v>0</v>
      </c>
      <c r="U54" s="290">
        <v>0</v>
      </c>
      <c r="V54" s="290">
        <f>SUM(V55:V58)</f>
        <v>0</v>
      </c>
      <c r="W54" s="290">
        <v>0</v>
      </c>
      <c r="X54" s="291">
        <v>0</v>
      </c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7"/>
      <c r="EH54" s="107"/>
      <c r="EI54" s="107"/>
      <c r="EJ54" s="107"/>
      <c r="EK54" s="107"/>
      <c r="EL54" s="107"/>
    </row>
    <row r="55" spans="1:142" s="108" customFormat="1" ht="43.5" hidden="1" customHeight="1" x14ac:dyDescent="0.25">
      <c r="A55" s="193"/>
      <c r="B55" s="507" t="s">
        <v>94</v>
      </c>
      <c r="C55" s="15" t="s">
        <v>31</v>
      </c>
      <c r="D55" s="139"/>
      <c r="E55" s="329">
        <f t="shared" si="46"/>
        <v>499000</v>
      </c>
      <c r="F55" s="109"/>
      <c r="G55" s="109"/>
      <c r="H55" s="109"/>
      <c r="I55" s="157">
        <v>499000</v>
      </c>
      <c r="J55" s="329">
        <f t="shared" si="47"/>
        <v>0</v>
      </c>
      <c r="K55" s="109"/>
      <c r="L55" s="109"/>
      <c r="M55" s="109"/>
      <c r="N55" s="185"/>
      <c r="O55" s="329">
        <f t="shared" si="48"/>
        <v>0</v>
      </c>
      <c r="P55" s="109"/>
      <c r="Q55" s="109"/>
      <c r="R55" s="109"/>
      <c r="S55" s="39"/>
      <c r="T55" s="406">
        <f t="shared" si="49"/>
        <v>0</v>
      </c>
      <c r="U55" s="290">
        <v>0</v>
      </c>
      <c r="V55" s="290">
        <f>SUM(V57:V59)</f>
        <v>0</v>
      </c>
      <c r="W55" s="290">
        <v>0</v>
      </c>
      <c r="X55" s="291">
        <v>0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7"/>
      <c r="EH55" s="107"/>
      <c r="EI55" s="107"/>
      <c r="EJ55" s="107"/>
      <c r="EK55" s="107"/>
      <c r="EL55" s="107"/>
    </row>
    <row r="56" spans="1:142" s="108" customFormat="1" ht="43.5" hidden="1" customHeight="1" x14ac:dyDescent="0.25">
      <c r="A56" s="193"/>
      <c r="B56" s="508"/>
      <c r="C56" s="15" t="s">
        <v>31</v>
      </c>
      <c r="D56" s="139"/>
      <c r="E56" s="329">
        <f t="shared" si="46"/>
        <v>24000</v>
      </c>
      <c r="F56" s="109"/>
      <c r="G56" s="109"/>
      <c r="H56" s="109"/>
      <c r="I56" s="157">
        <v>24000</v>
      </c>
      <c r="J56" s="329">
        <f t="shared" si="47"/>
        <v>24000</v>
      </c>
      <c r="K56" s="109"/>
      <c r="L56" s="109"/>
      <c r="M56" s="109"/>
      <c r="N56" s="329">
        <v>24000</v>
      </c>
      <c r="O56" s="329"/>
      <c r="P56" s="109"/>
      <c r="Q56" s="109"/>
      <c r="R56" s="109"/>
      <c r="S56" s="39"/>
      <c r="T56" s="406"/>
      <c r="U56" s="290"/>
      <c r="V56" s="290"/>
      <c r="W56" s="290"/>
      <c r="X56" s="291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7"/>
      <c r="CF56" s="107"/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7"/>
      <c r="CZ56" s="107"/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7"/>
      <c r="DT56" s="107"/>
      <c r="DU56" s="107"/>
      <c r="DV56" s="107"/>
      <c r="DW56" s="107"/>
      <c r="DX56" s="107"/>
      <c r="DY56" s="107"/>
      <c r="DZ56" s="107"/>
      <c r="EA56" s="107"/>
      <c r="EB56" s="107"/>
      <c r="EC56" s="107"/>
      <c r="ED56" s="107"/>
      <c r="EE56" s="107"/>
      <c r="EF56" s="107"/>
      <c r="EG56" s="107"/>
      <c r="EH56" s="107"/>
      <c r="EI56" s="107"/>
      <c r="EJ56" s="107"/>
      <c r="EK56" s="107"/>
      <c r="EL56" s="107"/>
    </row>
    <row r="57" spans="1:142" s="108" customFormat="1" ht="43.5" hidden="1" customHeight="1" x14ac:dyDescent="0.25">
      <c r="A57" s="193"/>
      <c r="B57" s="110" t="s">
        <v>95</v>
      </c>
      <c r="C57" s="15" t="s">
        <v>31</v>
      </c>
      <c r="D57" s="139"/>
      <c r="E57" s="329">
        <f t="shared" si="46"/>
        <v>458579</v>
      </c>
      <c r="F57" s="109"/>
      <c r="G57" s="109"/>
      <c r="H57" s="109"/>
      <c r="I57" s="446">
        <v>458579</v>
      </c>
      <c r="J57" s="329">
        <f t="shared" si="47"/>
        <v>0</v>
      </c>
      <c r="K57" s="109"/>
      <c r="L57" s="109"/>
      <c r="M57" s="442"/>
      <c r="N57" s="329"/>
      <c r="O57" s="329">
        <f t="shared" si="48"/>
        <v>0</v>
      </c>
      <c r="P57" s="109"/>
      <c r="Q57" s="109"/>
      <c r="R57" s="109"/>
      <c r="S57" s="194"/>
      <c r="T57" s="406">
        <f t="shared" si="49"/>
        <v>0</v>
      </c>
      <c r="U57" s="290">
        <v>0</v>
      </c>
      <c r="V57" s="290">
        <f t="shared" si="45"/>
        <v>0</v>
      </c>
      <c r="W57" s="290">
        <v>0</v>
      </c>
      <c r="X57" s="291">
        <v>0</v>
      </c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7"/>
      <c r="CD57" s="107"/>
      <c r="CE57" s="107"/>
      <c r="CF57" s="107"/>
      <c r="CG57" s="107"/>
      <c r="CH57" s="107"/>
      <c r="CI57" s="107"/>
      <c r="CJ57" s="107"/>
      <c r="CK57" s="107"/>
      <c r="CL57" s="107"/>
      <c r="CM57" s="107"/>
      <c r="CN57" s="107"/>
      <c r="CO57" s="107"/>
      <c r="CP57" s="107"/>
      <c r="CQ57" s="107"/>
      <c r="CR57" s="107"/>
      <c r="CS57" s="107"/>
      <c r="CT57" s="107"/>
      <c r="CU57" s="107"/>
      <c r="CV57" s="107"/>
      <c r="CW57" s="107"/>
      <c r="CX57" s="107"/>
      <c r="CY57" s="107"/>
      <c r="CZ57" s="107"/>
      <c r="DA57" s="107"/>
      <c r="DB57" s="107"/>
      <c r="DC57" s="107"/>
      <c r="DD57" s="107"/>
      <c r="DE57" s="107"/>
      <c r="DF57" s="107"/>
      <c r="DG57" s="107"/>
      <c r="DH57" s="107"/>
      <c r="DI57" s="107"/>
      <c r="DJ57" s="107"/>
      <c r="DK57" s="107"/>
      <c r="DL57" s="107"/>
      <c r="DM57" s="107"/>
      <c r="DN57" s="107"/>
      <c r="DO57" s="107"/>
      <c r="DP57" s="107"/>
      <c r="DQ57" s="107"/>
      <c r="DR57" s="107"/>
      <c r="DS57" s="107"/>
      <c r="DT57" s="107"/>
      <c r="DU57" s="107"/>
      <c r="DV57" s="107"/>
      <c r="DW57" s="107"/>
      <c r="DX57" s="107"/>
      <c r="DY57" s="107"/>
      <c r="DZ57" s="107"/>
      <c r="EA57" s="107"/>
      <c r="EB57" s="107"/>
      <c r="EC57" s="107"/>
      <c r="ED57" s="107"/>
      <c r="EE57" s="107"/>
      <c r="EF57" s="107"/>
      <c r="EG57" s="107"/>
      <c r="EH57" s="107"/>
      <c r="EI57" s="107"/>
      <c r="EJ57" s="107"/>
      <c r="EK57" s="107"/>
      <c r="EL57" s="107"/>
    </row>
    <row r="58" spans="1:142" s="108" customFormat="1" ht="43.5" hidden="1" customHeight="1" x14ac:dyDescent="0.25">
      <c r="A58" s="193"/>
      <c r="B58" s="110" t="s">
        <v>96</v>
      </c>
      <c r="C58" s="15" t="s">
        <v>31</v>
      </c>
      <c r="D58" s="139"/>
      <c r="E58" s="329">
        <f t="shared" si="46"/>
        <v>30637814</v>
      </c>
      <c r="F58" s="109"/>
      <c r="G58" s="109"/>
      <c r="H58" s="109"/>
      <c r="I58" s="157">
        <v>30637814</v>
      </c>
      <c r="J58" s="329">
        <f t="shared" si="47"/>
        <v>8205786</v>
      </c>
      <c r="K58" s="330"/>
      <c r="L58" s="330"/>
      <c r="M58" s="443"/>
      <c r="N58" s="329">
        <v>8205786</v>
      </c>
      <c r="O58" s="329">
        <f t="shared" si="48"/>
        <v>8205786</v>
      </c>
      <c r="P58" s="109"/>
      <c r="Q58" s="109"/>
      <c r="R58" s="139"/>
      <c r="S58" s="192">
        <v>8205786</v>
      </c>
      <c r="T58" s="406">
        <f t="shared" si="49"/>
        <v>0</v>
      </c>
      <c r="U58" s="290">
        <v>0</v>
      </c>
      <c r="V58" s="290">
        <f t="shared" si="45"/>
        <v>0</v>
      </c>
      <c r="W58" s="290">
        <v>0</v>
      </c>
      <c r="X58" s="291">
        <v>0</v>
      </c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7"/>
      <c r="CP58" s="107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7"/>
      <c r="DB58" s="107"/>
      <c r="DC58" s="107"/>
      <c r="DD58" s="107"/>
      <c r="DE58" s="107"/>
      <c r="DF58" s="107"/>
      <c r="DG58" s="107"/>
      <c r="DH58" s="107"/>
      <c r="DI58" s="107"/>
      <c r="DJ58" s="107"/>
      <c r="DK58" s="107"/>
      <c r="DL58" s="107"/>
      <c r="DM58" s="107"/>
      <c r="DN58" s="107"/>
      <c r="DO58" s="107"/>
      <c r="DP58" s="107"/>
      <c r="DQ58" s="107"/>
      <c r="DR58" s="107"/>
      <c r="DS58" s="107"/>
      <c r="DT58" s="107"/>
      <c r="DU58" s="107"/>
      <c r="DV58" s="107"/>
      <c r="DW58" s="107"/>
      <c r="DX58" s="107"/>
      <c r="DY58" s="107"/>
      <c r="DZ58" s="107"/>
      <c r="EA58" s="107"/>
      <c r="EB58" s="107"/>
      <c r="EC58" s="107"/>
      <c r="ED58" s="107"/>
      <c r="EE58" s="107"/>
      <c r="EF58" s="107"/>
      <c r="EG58" s="107"/>
      <c r="EH58" s="107"/>
      <c r="EI58" s="107"/>
      <c r="EJ58" s="107"/>
      <c r="EK58" s="107"/>
      <c r="EL58" s="107"/>
    </row>
    <row r="59" spans="1:142" s="108" customFormat="1" ht="43.5" hidden="1" customHeight="1" x14ac:dyDescent="0.25">
      <c r="A59" s="193"/>
      <c r="B59" s="110" t="s">
        <v>97</v>
      </c>
      <c r="C59" s="15" t="s">
        <v>31</v>
      </c>
      <c r="D59" s="139"/>
      <c r="E59" s="329">
        <f t="shared" si="46"/>
        <v>20698658</v>
      </c>
      <c r="F59" s="109"/>
      <c r="G59" s="109"/>
      <c r="H59" s="109"/>
      <c r="I59" s="157">
        <v>20698658</v>
      </c>
      <c r="J59" s="329">
        <f t="shared" si="47"/>
        <v>11695251.310000001</v>
      </c>
      <c r="K59" s="109"/>
      <c r="L59" s="109"/>
      <c r="M59" s="109"/>
      <c r="N59" s="329">
        <v>11695251.310000001</v>
      </c>
      <c r="O59" s="329">
        <f t="shared" si="48"/>
        <v>11695251.310000001</v>
      </c>
      <c r="P59" s="8"/>
      <c r="Q59" s="8"/>
      <c r="R59" s="433"/>
      <c r="S59" s="191">
        <v>11695251.310000001</v>
      </c>
      <c r="T59" s="406">
        <f t="shared" si="49"/>
        <v>0</v>
      </c>
      <c r="U59" s="290">
        <v>0</v>
      </c>
      <c r="V59" s="290">
        <f t="shared" si="45"/>
        <v>0</v>
      </c>
      <c r="W59" s="290">
        <v>0</v>
      </c>
      <c r="X59" s="291">
        <v>0</v>
      </c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7"/>
      <c r="CP59" s="107"/>
      <c r="CQ59" s="107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7"/>
      <c r="DC59" s="107"/>
      <c r="DD59" s="107"/>
      <c r="DE59" s="107"/>
      <c r="DF59" s="107"/>
      <c r="DG59" s="107"/>
      <c r="DH59" s="107"/>
      <c r="DI59" s="107"/>
      <c r="DJ59" s="107"/>
      <c r="DK59" s="107"/>
      <c r="DL59" s="107"/>
      <c r="DM59" s="107"/>
      <c r="DN59" s="107"/>
      <c r="DO59" s="107"/>
      <c r="DP59" s="107"/>
      <c r="DQ59" s="107"/>
      <c r="DR59" s="107"/>
      <c r="DS59" s="107"/>
      <c r="DT59" s="107"/>
      <c r="DU59" s="107"/>
      <c r="DV59" s="107"/>
      <c r="DW59" s="107"/>
      <c r="DX59" s="107"/>
      <c r="DY59" s="107"/>
      <c r="DZ59" s="107"/>
      <c r="EA59" s="107"/>
      <c r="EB59" s="107"/>
      <c r="EC59" s="107"/>
      <c r="ED59" s="107"/>
      <c r="EE59" s="107"/>
      <c r="EF59" s="107"/>
      <c r="EG59" s="107"/>
      <c r="EH59" s="107"/>
      <c r="EI59" s="107"/>
      <c r="EJ59" s="107"/>
      <c r="EK59" s="107"/>
      <c r="EL59" s="107"/>
    </row>
    <row r="60" spans="1:142" s="108" customFormat="1" ht="43.5" hidden="1" customHeight="1" x14ac:dyDescent="0.25">
      <c r="A60" s="193"/>
      <c r="B60" s="111" t="s">
        <v>98</v>
      </c>
      <c r="C60" s="15" t="s">
        <v>31</v>
      </c>
      <c r="D60" s="139"/>
      <c r="E60" s="329">
        <f t="shared" si="46"/>
        <v>1217142</v>
      </c>
      <c r="F60" s="109"/>
      <c r="G60" s="109"/>
      <c r="H60" s="109"/>
      <c r="I60" s="157">
        <v>1217142</v>
      </c>
      <c r="J60" s="329">
        <f t="shared" si="47"/>
        <v>1217142</v>
      </c>
      <c r="K60" s="109"/>
      <c r="L60" s="109"/>
      <c r="M60" s="109"/>
      <c r="N60" s="329">
        <f>I60</f>
        <v>1217142</v>
      </c>
      <c r="O60" s="329">
        <f t="shared" si="48"/>
        <v>0</v>
      </c>
      <c r="P60" s="109"/>
      <c r="Q60" s="109"/>
      <c r="R60" s="434"/>
      <c r="S60" s="194"/>
      <c r="T60" s="406">
        <f t="shared" si="49"/>
        <v>0</v>
      </c>
      <c r="U60" s="290">
        <v>0</v>
      </c>
      <c r="V60" s="290">
        <f t="shared" si="45"/>
        <v>0</v>
      </c>
      <c r="W60" s="290">
        <v>0</v>
      </c>
      <c r="X60" s="291">
        <v>0</v>
      </c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</row>
    <row r="61" spans="1:142" s="108" customFormat="1" ht="43.5" hidden="1" customHeight="1" thickBot="1" x14ac:dyDescent="0.3">
      <c r="A61" s="195"/>
      <c r="B61" s="113" t="s">
        <v>99</v>
      </c>
      <c r="C61" s="78" t="s">
        <v>31</v>
      </c>
      <c r="D61" s="140"/>
      <c r="E61" s="329">
        <f t="shared" si="46"/>
        <v>285000</v>
      </c>
      <c r="F61" s="112"/>
      <c r="G61" s="112"/>
      <c r="H61" s="112"/>
      <c r="I61" s="158">
        <f>575328-290328</f>
        <v>285000</v>
      </c>
      <c r="J61" s="329">
        <f t="shared" si="47"/>
        <v>285000</v>
      </c>
      <c r="K61" s="112"/>
      <c r="L61" s="112"/>
      <c r="M61" s="112"/>
      <c r="N61" s="329">
        <f>I61</f>
        <v>285000</v>
      </c>
      <c r="O61" s="329">
        <f t="shared" si="48"/>
        <v>0</v>
      </c>
      <c r="P61" s="392"/>
      <c r="Q61" s="392"/>
      <c r="R61" s="392"/>
      <c r="S61" s="393"/>
      <c r="T61" s="407">
        <f t="shared" si="49"/>
        <v>0</v>
      </c>
      <c r="U61" s="361">
        <v>0</v>
      </c>
      <c r="V61" s="361">
        <f t="shared" si="45"/>
        <v>0</v>
      </c>
      <c r="W61" s="361">
        <v>0</v>
      </c>
      <c r="X61" s="408">
        <v>0</v>
      </c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</row>
    <row r="62" spans="1:142" s="116" customFormat="1" ht="25.5" hidden="1" customHeight="1" thickBot="1" x14ac:dyDescent="0.25">
      <c r="A62" s="119"/>
      <c r="B62" s="120"/>
      <c r="C62" s="121" t="s">
        <v>30</v>
      </c>
      <c r="D62" s="137" t="s">
        <v>8</v>
      </c>
      <c r="E62" s="154">
        <f t="shared" si="12"/>
        <v>22565803</v>
      </c>
      <c r="F62" s="123"/>
      <c r="G62" s="123"/>
      <c r="H62" s="123"/>
      <c r="I62" s="159">
        <f>I63+I64</f>
        <v>22565803</v>
      </c>
      <c r="J62" s="154">
        <v>0</v>
      </c>
      <c r="K62" s="147">
        <f t="shared" ref="K62:M62" si="51">K63</f>
        <v>0</v>
      </c>
      <c r="L62" s="147">
        <f t="shared" si="51"/>
        <v>0</v>
      </c>
      <c r="M62" s="147">
        <f t="shared" si="51"/>
        <v>0</v>
      </c>
      <c r="N62" s="441">
        <v>0</v>
      </c>
      <c r="O62" s="147">
        <v>0</v>
      </c>
      <c r="P62" s="147">
        <f t="shared" ref="P62" si="52">P63</f>
        <v>0</v>
      </c>
      <c r="Q62" s="147">
        <f t="shared" ref="Q62" si="53">Q63</f>
        <v>0</v>
      </c>
      <c r="R62" s="147">
        <f t="shared" ref="R62" si="54">R63</f>
        <v>0</v>
      </c>
      <c r="S62" s="147">
        <v>0</v>
      </c>
      <c r="T62" s="188">
        <f t="shared" si="14"/>
        <v>0</v>
      </c>
      <c r="U62" s="124">
        <v>0</v>
      </c>
      <c r="V62" s="124">
        <f t="shared" ref="V62" si="55">SUM(V65:V67)</f>
        <v>0</v>
      </c>
      <c r="W62" s="124">
        <v>0</v>
      </c>
      <c r="X62" s="125">
        <v>0</v>
      </c>
      <c r="AA62" s="117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  <c r="CD62" s="132"/>
      <c r="CE62" s="132"/>
      <c r="CF62" s="132"/>
      <c r="CG62" s="132"/>
      <c r="CH62" s="132"/>
      <c r="CI62" s="132"/>
      <c r="CJ62" s="132"/>
      <c r="CK62" s="132"/>
      <c r="CL62" s="132"/>
      <c r="CM62" s="132"/>
      <c r="CN62" s="132"/>
      <c r="CO62" s="132"/>
      <c r="CP62" s="132"/>
      <c r="CQ62" s="132"/>
      <c r="CR62" s="132"/>
      <c r="CS62" s="132"/>
      <c r="CT62" s="132"/>
      <c r="CU62" s="132"/>
      <c r="CV62" s="132"/>
      <c r="CW62" s="132"/>
      <c r="CX62" s="132"/>
      <c r="CY62" s="132"/>
      <c r="CZ62" s="132"/>
      <c r="DA62" s="132"/>
      <c r="DB62" s="132"/>
      <c r="DC62" s="132"/>
      <c r="DD62" s="132"/>
      <c r="DE62" s="132"/>
      <c r="DF62" s="132"/>
      <c r="DG62" s="132"/>
      <c r="DH62" s="132"/>
      <c r="DI62" s="132"/>
      <c r="DJ62" s="132"/>
      <c r="DK62" s="132"/>
      <c r="DL62" s="132"/>
      <c r="DM62" s="132"/>
      <c r="DN62" s="132"/>
      <c r="DO62" s="132"/>
      <c r="DP62" s="132"/>
      <c r="DQ62" s="132"/>
      <c r="DR62" s="132"/>
      <c r="DS62" s="132"/>
      <c r="DT62" s="132"/>
      <c r="DU62" s="132"/>
      <c r="DV62" s="132"/>
      <c r="DW62" s="132"/>
      <c r="DX62" s="132"/>
      <c r="DY62" s="132"/>
      <c r="DZ62" s="132"/>
      <c r="EA62" s="132"/>
      <c r="EB62" s="132"/>
      <c r="EC62" s="132"/>
      <c r="ED62" s="132"/>
      <c r="EE62" s="132"/>
      <c r="EF62" s="132"/>
      <c r="EG62" s="132"/>
      <c r="EH62" s="132"/>
      <c r="EI62" s="132"/>
      <c r="EJ62" s="132"/>
      <c r="EK62" s="132"/>
      <c r="EL62" s="132"/>
    </row>
    <row r="63" spans="1:142" s="5" customFormat="1" ht="47.25" hidden="1" customHeight="1" x14ac:dyDescent="0.25">
      <c r="A63" s="89"/>
      <c r="B63" s="92" t="s">
        <v>78</v>
      </c>
      <c r="C63" s="79" t="s">
        <v>30</v>
      </c>
      <c r="D63" s="138"/>
      <c r="E63" s="151">
        <f t="shared" si="12"/>
        <v>16893073</v>
      </c>
      <c r="F63" s="105"/>
      <c r="G63" s="105"/>
      <c r="H63" s="105"/>
      <c r="I63" s="160">
        <f>21385441-4492368</f>
        <v>16893073</v>
      </c>
      <c r="J63" s="184">
        <f>K63+L63+N63</f>
        <v>1261518.8400000001</v>
      </c>
      <c r="K63" s="436"/>
      <c r="L63" s="105"/>
      <c r="M63" s="105"/>
      <c r="N63" s="184">
        <v>1261518.8400000001</v>
      </c>
      <c r="O63" s="151">
        <f>P63+Q63+S63</f>
        <v>1261518.8400000001</v>
      </c>
      <c r="P63" s="105"/>
      <c r="Q63" s="106"/>
      <c r="R63" s="106"/>
      <c r="S63" s="191">
        <v>1261518.8400000001</v>
      </c>
      <c r="T63" s="406">
        <f t="shared" si="14"/>
        <v>0</v>
      </c>
      <c r="U63" s="290">
        <v>0</v>
      </c>
      <c r="V63" s="290">
        <f t="shared" ref="V63" si="56">SUM(V64:V66)</f>
        <v>0</v>
      </c>
      <c r="W63" s="290">
        <v>0</v>
      </c>
      <c r="X63" s="291">
        <v>0</v>
      </c>
      <c r="AA63" s="60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13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</row>
    <row r="64" spans="1:142" s="5" customFormat="1" ht="52.5" hidden="1" customHeight="1" x14ac:dyDescent="0.25">
      <c r="A64" s="88"/>
      <c r="B64" s="91" t="s">
        <v>79</v>
      </c>
      <c r="C64" s="78" t="s">
        <v>30</v>
      </c>
      <c r="D64" s="135"/>
      <c r="E64" s="151">
        <f t="shared" si="12"/>
        <v>5672730</v>
      </c>
      <c r="F64" s="21"/>
      <c r="G64" s="21"/>
      <c r="H64" s="21"/>
      <c r="I64" s="39">
        <f>3076984+2595746</f>
        <v>5672730</v>
      </c>
      <c r="J64" s="146"/>
      <c r="K64" s="21"/>
      <c r="L64" s="21"/>
      <c r="M64" s="21"/>
      <c r="N64" s="185"/>
      <c r="O64" s="87"/>
      <c r="P64" s="21"/>
      <c r="Q64" s="8"/>
      <c r="R64" s="8"/>
      <c r="S64" s="192"/>
      <c r="T64" s="406">
        <f t="shared" si="14"/>
        <v>0</v>
      </c>
      <c r="U64" s="290">
        <v>0</v>
      </c>
      <c r="V64" s="290">
        <f t="shared" ref="V64" si="57">SUM(V65:V67)</f>
        <v>0</v>
      </c>
      <c r="W64" s="290">
        <v>0</v>
      </c>
      <c r="X64" s="291">
        <v>0</v>
      </c>
      <c r="AA64" s="60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  <c r="CP64" s="131"/>
      <c r="CQ64" s="13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</row>
    <row r="65" spans="1:142" s="5" customFormat="1" ht="63" hidden="1" customHeight="1" x14ac:dyDescent="0.25">
      <c r="A65" s="88"/>
      <c r="B65" s="91" t="s">
        <v>32</v>
      </c>
      <c r="C65" s="78" t="s">
        <v>15</v>
      </c>
      <c r="D65" s="141" t="s">
        <v>16</v>
      </c>
      <c r="E65" s="151">
        <f t="shared" si="12"/>
        <v>0</v>
      </c>
      <c r="F65" s="21">
        <v>0</v>
      </c>
      <c r="G65" s="21"/>
      <c r="H65" s="21">
        <v>0</v>
      </c>
      <c r="I65" s="39">
        <v>0</v>
      </c>
      <c r="J65" s="146">
        <f t="shared" si="13"/>
        <v>0</v>
      </c>
      <c r="K65" s="21">
        <v>0</v>
      </c>
      <c r="L65" s="21"/>
      <c r="M65" s="21">
        <v>0</v>
      </c>
      <c r="N65" s="185">
        <v>0</v>
      </c>
      <c r="O65" s="87">
        <f t="shared" si="10"/>
        <v>0</v>
      </c>
      <c r="P65" s="21">
        <v>0</v>
      </c>
      <c r="Q65" s="8"/>
      <c r="R65" s="8">
        <v>0</v>
      </c>
      <c r="S65" s="192">
        <v>0</v>
      </c>
      <c r="T65" s="187">
        <f t="shared" si="14"/>
        <v>0</v>
      </c>
      <c r="U65" s="52">
        <v>0</v>
      </c>
      <c r="V65" s="4">
        <f t="shared" ref="V65" si="58">SUM(V66:V68)</f>
        <v>0</v>
      </c>
      <c r="W65" s="4">
        <v>0</v>
      </c>
      <c r="X65" s="36">
        <v>0</v>
      </c>
      <c r="AA65" s="60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1"/>
      <c r="CH65" s="131"/>
      <c r="CI65" s="131"/>
      <c r="CJ65" s="131"/>
      <c r="CK65" s="131"/>
      <c r="CL65" s="131"/>
      <c r="CM65" s="131"/>
      <c r="CN65" s="131"/>
      <c r="CO65" s="131"/>
      <c r="CP65" s="131"/>
      <c r="CQ65" s="131"/>
      <c r="CR65" s="131"/>
      <c r="CS65" s="131"/>
      <c r="CT65" s="131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</row>
    <row r="66" spans="1:142" s="5" customFormat="1" ht="34.5" hidden="1" customHeight="1" x14ac:dyDescent="0.25">
      <c r="A66" s="88"/>
      <c r="B66" s="91"/>
      <c r="C66" s="78"/>
      <c r="D66" s="141" t="s">
        <v>8</v>
      </c>
      <c r="E66" s="151">
        <f t="shared" si="12"/>
        <v>0</v>
      </c>
      <c r="F66" s="21">
        <v>0</v>
      </c>
      <c r="G66" s="21"/>
      <c r="H66" s="21">
        <v>0</v>
      </c>
      <c r="I66" s="39">
        <v>0</v>
      </c>
      <c r="J66" s="146">
        <f t="shared" si="13"/>
        <v>0</v>
      </c>
      <c r="K66" s="21">
        <v>0</v>
      </c>
      <c r="L66" s="21"/>
      <c r="M66" s="21">
        <v>0</v>
      </c>
      <c r="N66" s="185">
        <v>0</v>
      </c>
      <c r="O66" s="87">
        <f t="shared" si="10"/>
        <v>0</v>
      </c>
      <c r="P66" s="21">
        <v>0</v>
      </c>
      <c r="Q66" s="8"/>
      <c r="R66" s="8">
        <v>0</v>
      </c>
      <c r="S66" s="192">
        <v>0</v>
      </c>
      <c r="T66" s="187">
        <f t="shared" si="14"/>
        <v>0</v>
      </c>
      <c r="U66" s="52">
        <v>0</v>
      </c>
      <c r="V66" s="4">
        <f t="shared" ref="V66" si="59">SUM(V67:V69)</f>
        <v>0</v>
      </c>
      <c r="W66" s="4">
        <v>0</v>
      </c>
      <c r="X66" s="36">
        <v>0</v>
      </c>
      <c r="AA66" s="60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131"/>
      <c r="CD66" s="131"/>
      <c r="CE66" s="131"/>
      <c r="CF66" s="131"/>
      <c r="CG66" s="131"/>
      <c r="CH66" s="131"/>
      <c r="CI66" s="131"/>
      <c r="CJ66" s="131"/>
      <c r="CK66" s="131"/>
      <c r="CL66" s="131"/>
      <c r="CM66" s="131"/>
      <c r="CN66" s="131"/>
      <c r="CO66" s="131"/>
      <c r="CP66" s="131"/>
      <c r="CQ66" s="131"/>
      <c r="CR66" s="131"/>
      <c r="CS66" s="131"/>
      <c r="CT66" s="131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</row>
    <row r="67" spans="1:142" s="5" customFormat="1" ht="18.75" customHeight="1" x14ac:dyDescent="0.25">
      <c r="A67" s="596" t="s">
        <v>5</v>
      </c>
      <c r="B67" s="597" t="s">
        <v>33</v>
      </c>
      <c r="C67" s="509" t="s">
        <v>15</v>
      </c>
      <c r="D67" s="141" t="s">
        <v>11</v>
      </c>
      <c r="E67" s="322">
        <f t="shared" si="12"/>
        <v>103286645</v>
      </c>
      <c r="F67" s="21">
        <f t="shared" ref="F67:I67" si="60">SUM(F68:F70)</f>
        <v>0</v>
      </c>
      <c r="G67" s="21"/>
      <c r="H67" s="21">
        <f t="shared" ref="H67" si="61">SUM(H68:H70)</f>
        <v>0</v>
      </c>
      <c r="I67" s="352">
        <f t="shared" si="60"/>
        <v>103286645</v>
      </c>
      <c r="J67" s="325">
        <f t="shared" si="13"/>
        <v>84344594</v>
      </c>
      <c r="K67" s="353">
        <f t="shared" ref="K67" si="62">SUM(K68:K70)</f>
        <v>0</v>
      </c>
      <c r="L67" s="353"/>
      <c r="M67" s="353">
        <f t="shared" ref="M67:N67" si="63">SUM(M68:M70)</f>
        <v>0</v>
      </c>
      <c r="N67" s="354">
        <f t="shared" si="63"/>
        <v>84344594</v>
      </c>
      <c r="O67" s="322">
        <f t="shared" si="10"/>
        <v>59023907.030000001</v>
      </c>
      <c r="P67" s="353">
        <f t="shared" ref="P67" si="64">SUM(P68:P70)</f>
        <v>0</v>
      </c>
      <c r="Q67" s="353"/>
      <c r="R67" s="353">
        <f t="shared" ref="R67:S67" si="65">SUM(R68:R70)</f>
        <v>0</v>
      </c>
      <c r="S67" s="352">
        <f t="shared" si="65"/>
        <v>59023907.030000001</v>
      </c>
      <c r="T67" s="301">
        <f t="shared" si="14"/>
        <v>57.145729760125327</v>
      </c>
      <c r="U67" s="290">
        <v>0</v>
      </c>
      <c r="V67" s="302">
        <f t="shared" ref="V67" si="66">SUM(V68:V70)</f>
        <v>0</v>
      </c>
      <c r="W67" s="302">
        <v>0</v>
      </c>
      <c r="X67" s="303">
        <f t="shared" si="24"/>
        <v>57.145729760125327</v>
      </c>
      <c r="AA67" s="60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131"/>
      <c r="CD67" s="131"/>
      <c r="CE67" s="131"/>
      <c r="CF67" s="131"/>
      <c r="CG67" s="131"/>
      <c r="CH67" s="131"/>
      <c r="CI67" s="131"/>
      <c r="CJ67" s="131"/>
      <c r="CK67" s="131"/>
      <c r="CL67" s="131"/>
      <c r="CM67" s="131"/>
      <c r="CN67" s="131"/>
      <c r="CO67" s="131"/>
      <c r="CP67" s="131"/>
      <c r="CQ67" s="131"/>
      <c r="CR67" s="131"/>
      <c r="CS67" s="131"/>
      <c r="CT67" s="131"/>
      <c r="CU67" s="131"/>
      <c r="CV67" s="131"/>
      <c r="CW67" s="131"/>
      <c r="CX67" s="131"/>
      <c r="CY67" s="131"/>
      <c r="CZ67" s="131"/>
      <c r="DA67" s="131"/>
      <c r="DB67" s="131"/>
      <c r="DC67" s="131"/>
      <c r="DD67" s="131"/>
      <c r="DE67" s="131"/>
      <c r="DF67" s="131"/>
      <c r="DG67" s="131"/>
      <c r="DH67" s="131"/>
      <c r="DI67" s="131"/>
      <c r="DJ67" s="131"/>
      <c r="DK67" s="131"/>
      <c r="DL67" s="131"/>
      <c r="DM67" s="131"/>
      <c r="DN67" s="131"/>
      <c r="DO67" s="131"/>
      <c r="DP67" s="131"/>
      <c r="DQ67" s="131"/>
      <c r="DR67" s="131"/>
      <c r="DS67" s="131"/>
      <c r="DT67" s="131"/>
      <c r="DU67" s="131"/>
      <c r="DV67" s="131"/>
      <c r="DW67" s="131"/>
      <c r="DX67" s="131"/>
      <c r="DY67" s="131"/>
      <c r="DZ67" s="131"/>
      <c r="EA67" s="131"/>
      <c r="EB67" s="131"/>
      <c r="EC67" s="131"/>
      <c r="ED67" s="131"/>
      <c r="EE67" s="131"/>
      <c r="EF67" s="131"/>
      <c r="EG67" s="131"/>
      <c r="EH67" s="131"/>
      <c r="EI67" s="131"/>
      <c r="EJ67" s="131"/>
      <c r="EK67" s="131"/>
      <c r="EL67" s="131"/>
    </row>
    <row r="68" spans="1:142" s="5" customFormat="1" ht="21" customHeight="1" x14ac:dyDescent="0.25">
      <c r="A68" s="516"/>
      <c r="B68" s="513"/>
      <c r="C68" s="510"/>
      <c r="D68" s="141" t="s">
        <v>16</v>
      </c>
      <c r="E68" s="322">
        <f t="shared" si="12"/>
        <v>0</v>
      </c>
      <c r="F68" s="21">
        <v>0</v>
      </c>
      <c r="G68" s="21"/>
      <c r="H68" s="21">
        <v>0</v>
      </c>
      <c r="I68" s="352">
        <v>0</v>
      </c>
      <c r="J68" s="325">
        <f t="shared" si="13"/>
        <v>0</v>
      </c>
      <c r="K68" s="353">
        <v>0</v>
      </c>
      <c r="L68" s="353"/>
      <c r="M68" s="353">
        <v>0</v>
      </c>
      <c r="N68" s="354">
        <v>0</v>
      </c>
      <c r="O68" s="322">
        <f t="shared" si="10"/>
        <v>0</v>
      </c>
      <c r="P68" s="353">
        <v>0</v>
      </c>
      <c r="Q68" s="353"/>
      <c r="R68" s="353">
        <v>0</v>
      </c>
      <c r="S68" s="352">
        <v>0</v>
      </c>
      <c r="T68" s="301">
        <f t="shared" si="14"/>
        <v>0</v>
      </c>
      <c r="U68" s="290">
        <v>0</v>
      </c>
      <c r="V68" s="302">
        <f t="shared" ref="V68" si="67">SUM(V69:V83)</f>
        <v>0</v>
      </c>
      <c r="W68" s="302">
        <v>0</v>
      </c>
      <c r="X68" s="303">
        <v>0</v>
      </c>
      <c r="AA68" s="60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1"/>
      <c r="BZ68" s="131"/>
      <c r="CA68" s="131"/>
      <c r="CB68" s="131"/>
      <c r="CC68" s="131"/>
      <c r="CD68" s="131"/>
      <c r="CE68" s="131"/>
      <c r="CF68" s="131"/>
      <c r="CG68" s="131"/>
      <c r="CH68" s="131"/>
      <c r="CI68" s="131"/>
      <c r="CJ68" s="131"/>
      <c r="CK68" s="131"/>
      <c r="CL68" s="131"/>
      <c r="CM68" s="131"/>
      <c r="CN68" s="131"/>
      <c r="CO68" s="131"/>
      <c r="CP68" s="131"/>
      <c r="CQ68" s="131"/>
      <c r="CR68" s="131"/>
      <c r="CS68" s="131"/>
      <c r="CT68" s="131"/>
      <c r="CU68" s="131"/>
      <c r="CV68" s="131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</row>
    <row r="69" spans="1:142" s="5" customFormat="1" ht="18" customHeight="1" x14ac:dyDescent="0.25">
      <c r="A69" s="516"/>
      <c r="B69" s="513"/>
      <c r="C69" s="510"/>
      <c r="D69" s="141" t="s">
        <v>8</v>
      </c>
      <c r="E69" s="322">
        <f t="shared" si="12"/>
        <v>103286645</v>
      </c>
      <c r="F69" s="21">
        <v>0</v>
      </c>
      <c r="G69" s="21"/>
      <c r="H69" s="21">
        <v>0</v>
      </c>
      <c r="I69" s="352">
        <v>103286645</v>
      </c>
      <c r="J69" s="325">
        <f t="shared" si="13"/>
        <v>84344594</v>
      </c>
      <c r="K69" s="353">
        <v>0</v>
      </c>
      <c r="L69" s="353"/>
      <c r="M69" s="353">
        <v>0</v>
      </c>
      <c r="N69" s="354">
        <v>84344594</v>
      </c>
      <c r="O69" s="322">
        <f t="shared" si="10"/>
        <v>59023907.030000001</v>
      </c>
      <c r="P69" s="353">
        <v>0</v>
      </c>
      <c r="Q69" s="353"/>
      <c r="R69" s="353">
        <v>0</v>
      </c>
      <c r="S69" s="352">
        <v>59023907.030000001</v>
      </c>
      <c r="T69" s="301">
        <f t="shared" si="14"/>
        <v>57.145729760125327</v>
      </c>
      <c r="U69" s="290">
        <v>0</v>
      </c>
      <c r="V69" s="302">
        <f t="shared" ref="V69" si="68">SUM(V70:V84)</f>
        <v>0</v>
      </c>
      <c r="W69" s="302">
        <v>0</v>
      </c>
      <c r="X69" s="303">
        <f t="shared" si="24"/>
        <v>57.145729760125327</v>
      </c>
      <c r="AA69" s="60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31"/>
      <c r="BW69" s="131"/>
      <c r="BX69" s="131"/>
      <c r="BY69" s="131"/>
      <c r="BZ69" s="131"/>
      <c r="CA69" s="131"/>
      <c r="CB69" s="131"/>
      <c r="CC69" s="131"/>
      <c r="CD69" s="131"/>
      <c r="CE69" s="131"/>
      <c r="CF69" s="131"/>
      <c r="CG69" s="131"/>
      <c r="CH69" s="131"/>
      <c r="CI69" s="131"/>
      <c r="CJ69" s="131"/>
      <c r="CK69" s="131"/>
      <c r="CL69" s="131"/>
      <c r="CM69" s="131"/>
      <c r="CN69" s="131"/>
      <c r="CO69" s="131"/>
      <c r="CP69" s="131"/>
      <c r="CQ69" s="131"/>
      <c r="CR69" s="131"/>
      <c r="CS69" s="131"/>
      <c r="CT69" s="131"/>
      <c r="CU69" s="131"/>
      <c r="CV69" s="131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</row>
    <row r="70" spans="1:142" s="5" customFormat="1" ht="24" customHeight="1" thickBot="1" x14ac:dyDescent="0.3">
      <c r="A70" s="517"/>
      <c r="B70" s="514"/>
      <c r="C70" s="511"/>
      <c r="D70" s="142" t="s">
        <v>17</v>
      </c>
      <c r="E70" s="355">
        <f t="shared" si="12"/>
        <v>0</v>
      </c>
      <c r="F70" s="114">
        <v>0</v>
      </c>
      <c r="G70" s="114"/>
      <c r="H70" s="114">
        <v>0</v>
      </c>
      <c r="I70" s="356">
        <v>0</v>
      </c>
      <c r="J70" s="357">
        <f t="shared" si="13"/>
        <v>0</v>
      </c>
      <c r="K70" s="358">
        <v>0</v>
      </c>
      <c r="L70" s="358"/>
      <c r="M70" s="358">
        <v>0</v>
      </c>
      <c r="N70" s="359">
        <v>0</v>
      </c>
      <c r="O70" s="355">
        <f t="shared" si="10"/>
        <v>0</v>
      </c>
      <c r="P70" s="358">
        <v>0</v>
      </c>
      <c r="Q70" s="358"/>
      <c r="R70" s="358">
        <v>0</v>
      </c>
      <c r="S70" s="356">
        <v>0</v>
      </c>
      <c r="T70" s="360">
        <f t="shared" si="14"/>
        <v>0</v>
      </c>
      <c r="U70" s="361">
        <v>0</v>
      </c>
      <c r="V70" s="362">
        <f t="shared" ref="V70" si="69">SUM(V83:V85)</f>
        <v>0</v>
      </c>
      <c r="W70" s="362">
        <v>0</v>
      </c>
      <c r="X70" s="363">
        <v>0</v>
      </c>
      <c r="AA70" s="60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31"/>
      <c r="BQ70" s="131"/>
      <c r="BR70" s="131"/>
      <c r="BS70" s="131"/>
      <c r="BT70" s="131"/>
      <c r="BU70" s="131"/>
      <c r="BV70" s="131"/>
      <c r="BW70" s="131"/>
      <c r="BX70" s="131"/>
      <c r="BY70" s="131"/>
      <c r="BZ70" s="131"/>
      <c r="CA70" s="131"/>
      <c r="CB70" s="131"/>
      <c r="CC70" s="131"/>
      <c r="CD70" s="131"/>
      <c r="CE70" s="131"/>
      <c r="CF70" s="131"/>
      <c r="CG70" s="131"/>
      <c r="CH70" s="131"/>
      <c r="CI70" s="131"/>
      <c r="CJ70" s="131"/>
      <c r="CK70" s="131"/>
      <c r="CL70" s="131"/>
      <c r="CM70" s="131"/>
      <c r="CN70" s="131"/>
      <c r="CO70" s="131"/>
      <c r="CP70" s="131"/>
      <c r="CQ70" s="131"/>
      <c r="CR70" s="131"/>
      <c r="CS70" s="131"/>
      <c r="CT70" s="131"/>
      <c r="CU70" s="131"/>
      <c r="CV70" s="131"/>
      <c r="CW70" s="131"/>
      <c r="CX70" s="131"/>
      <c r="CY70" s="131"/>
      <c r="CZ70" s="131"/>
      <c r="DA70" s="131"/>
      <c r="DB70" s="131"/>
      <c r="DC70" s="131"/>
      <c r="DD70" s="131"/>
      <c r="DE70" s="131"/>
      <c r="DF70" s="131"/>
      <c r="DG70" s="131"/>
      <c r="DH70" s="131"/>
      <c r="DI70" s="131"/>
      <c r="DJ70" s="131"/>
      <c r="DK70" s="131"/>
      <c r="DL70" s="131"/>
      <c r="DM70" s="131"/>
      <c r="DN70" s="131"/>
      <c r="DO70" s="131"/>
      <c r="DP70" s="131"/>
      <c r="DQ70" s="131"/>
      <c r="DR70" s="131"/>
      <c r="DS70" s="131"/>
      <c r="DT70" s="131"/>
      <c r="DU70" s="131"/>
      <c r="DV70" s="131"/>
      <c r="DW70" s="131"/>
      <c r="DX70" s="131"/>
      <c r="DY70" s="131"/>
      <c r="DZ70" s="131"/>
      <c r="EA70" s="131"/>
      <c r="EB70" s="131"/>
      <c r="EC70" s="131"/>
      <c r="ED70" s="131"/>
      <c r="EE70" s="131"/>
      <c r="EF70" s="131"/>
      <c r="EG70" s="131"/>
      <c r="EH70" s="131"/>
      <c r="EI70" s="131"/>
      <c r="EJ70" s="131"/>
      <c r="EK70" s="131"/>
      <c r="EL70" s="131"/>
    </row>
    <row r="71" spans="1:142" s="5" customFormat="1" ht="18.75" customHeight="1" x14ac:dyDescent="0.25">
      <c r="A71" s="515" t="s">
        <v>102</v>
      </c>
      <c r="B71" s="512" t="s">
        <v>104</v>
      </c>
      <c r="C71" s="509" t="s">
        <v>15</v>
      </c>
      <c r="D71" s="141" t="s">
        <v>11</v>
      </c>
      <c r="E71" s="322">
        <f t="shared" ref="E71:E74" si="70">F71+G71+I71</f>
        <v>0</v>
      </c>
      <c r="F71" s="21">
        <f t="shared" ref="F71" si="71">SUM(F72:F74)</f>
        <v>0</v>
      </c>
      <c r="G71" s="21"/>
      <c r="H71" s="21">
        <f t="shared" ref="H71:I71" si="72">SUM(H72:H74)</f>
        <v>0</v>
      </c>
      <c r="I71" s="352">
        <f t="shared" si="72"/>
        <v>0</v>
      </c>
      <c r="J71" s="325">
        <f t="shared" ref="J71:J74" si="73">K71+L71+M71+N71</f>
        <v>0</v>
      </c>
      <c r="K71" s="353">
        <f t="shared" ref="K71" si="74">SUM(K72:K74)</f>
        <v>0</v>
      </c>
      <c r="L71" s="353"/>
      <c r="M71" s="353">
        <f t="shared" ref="M71:N71" si="75">SUM(M72:M74)</f>
        <v>0</v>
      </c>
      <c r="N71" s="354">
        <f t="shared" si="75"/>
        <v>0</v>
      </c>
      <c r="O71" s="322">
        <f t="shared" ref="O71:O74" si="76">P71+Q71+R71+S71</f>
        <v>0</v>
      </c>
      <c r="P71" s="353">
        <f t="shared" ref="P71" si="77">SUM(P72:P74)</f>
        <v>0</v>
      </c>
      <c r="Q71" s="353"/>
      <c r="R71" s="353">
        <f t="shared" ref="R71:S71" si="78">SUM(R72:R74)</f>
        <v>0</v>
      </c>
      <c r="S71" s="352">
        <f t="shared" si="78"/>
        <v>0</v>
      </c>
      <c r="T71" s="301">
        <f t="shared" ref="T71:T74" si="79">U71+V71+W71+X71</f>
        <v>0</v>
      </c>
      <c r="U71" s="290">
        <v>0</v>
      </c>
      <c r="V71" s="302">
        <f t="shared" ref="V71" si="80">SUM(V72:V74)</f>
        <v>0</v>
      </c>
      <c r="W71" s="302">
        <v>0</v>
      </c>
      <c r="X71" s="303">
        <v>0</v>
      </c>
      <c r="AA71" s="60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  <c r="BL71" s="131"/>
      <c r="BM71" s="131"/>
      <c r="BN71" s="131"/>
      <c r="BO71" s="131"/>
      <c r="BP71" s="131"/>
      <c r="BQ71" s="131"/>
      <c r="BR71" s="131"/>
      <c r="BS71" s="131"/>
      <c r="BT71" s="131"/>
      <c r="BU71" s="131"/>
      <c r="BV71" s="131"/>
      <c r="BW71" s="131"/>
      <c r="BX71" s="131"/>
      <c r="BY71" s="131"/>
      <c r="BZ71" s="131"/>
      <c r="CA71" s="131"/>
      <c r="CB71" s="131"/>
      <c r="CC71" s="131"/>
      <c r="CD71" s="131"/>
      <c r="CE71" s="131"/>
      <c r="CF71" s="131"/>
      <c r="CG71" s="131"/>
      <c r="CH71" s="131"/>
      <c r="CI71" s="131"/>
      <c r="CJ71" s="131"/>
      <c r="CK71" s="131"/>
      <c r="CL71" s="131"/>
      <c r="CM71" s="131"/>
      <c r="CN71" s="131"/>
      <c r="CO71" s="131"/>
      <c r="CP71" s="131"/>
      <c r="CQ71" s="131"/>
      <c r="CR71" s="131"/>
      <c r="CS71" s="131"/>
      <c r="CT71" s="131"/>
      <c r="CU71" s="131"/>
      <c r="CV71" s="131"/>
      <c r="CW71" s="131"/>
      <c r="CX71" s="131"/>
      <c r="CY71" s="131"/>
      <c r="CZ71" s="131"/>
      <c r="DA71" s="131"/>
      <c r="DB71" s="131"/>
      <c r="DC71" s="131"/>
      <c r="DD71" s="131"/>
      <c r="DE71" s="131"/>
      <c r="DF71" s="131"/>
      <c r="DG71" s="131"/>
      <c r="DH71" s="131"/>
      <c r="DI71" s="131"/>
      <c r="DJ71" s="131"/>
      <c r="DK71" s="131"/>
      <c r="DL71" s="131"/>
      <c r="DM71" s="131"/>
      <c r="DN71" s="131"/>
      <c r="DO71" s="131"/>
      <c r="DP71" s="131"/>
      <c r="DQ71" s="131"/>
      <c r="DR71" s="131"/>
      <c r="DS71" s="131"/>
      <c r="DT71" s="131"/>
      <c r="DU71" s="131"/>
      <c r="DV71" s="131"/>
      <c r="DW71" s="131"/>
      <c r="DX71" s="131"/>
      <c r="DY71" s="131"/>
      <c r="DZ71" s="131"/>
      <c r="EA71" s="131"/>
      <c r="EB71" s="131"/>
      <c r="EC71" s="131"/>
      <c r="ED71" s="131"/>
      <c r="EE71" s="131"/>
      <c r="EF71" s="131"/>
      <c r="EG71" s="131"/>
      <c r="EH71" s="131"/>
      <c r="EI71" s="131"/>
      <c r="EJ71" s="131"/>
      <c r="EK71" s="131"/>
      <c r="EL71" s="131"/>
    </row>
    <row r="72" spans="1:142" s="5" customFormat="1" ht="21" customHeight="1" x14ac:dyDescent="0.25">
      <c r="A72" s="516"/>
      <c r="B72" s="513"/>
      <c r="C72" s="510"/>
      <c r="D72" s="141" t="s">
        <v>16</v>
      </c>
      <c r="E72" s="322">
        <f t="shared" si="70"/>
        <v>0</v>
      </c>
      <c r="F72" s="21">
        <v>0</v>
      </c>
      <c r="G72" s="21"/>
      <c r="H72" s="21">
        <v>0</v>
      </c>
      <c r="I72" s="352">
        <v>0</v>
      </c>
      <c r="J72" s="325">
        <f t="shared" si="73"/>
        <v>0</v>
      </c>
      <c r="K72" s="353">
        <v>0</v>
      </c>
      <c r="L72" s="353"/>
      <c r="M72" s="353">
        <v>0</v>
      </c>
      <c r="N72" s="354">
        <v>0</v>
      </c>
      <c r="O72" s="322">
        <f t="shared" si="76"/>
        <v>0</v>
      </c>
      <c r="P72" s="353">
        <v>0</v>
      </c>
      <c r="Q72" s="353"/>
      <c r="R72" s="353">
        <v>0</v>
      </c>
      <c r="S72" s="352">
        <v>0</v>
      </c>
      <c r="T72" s="301">
        <f t="shared" si="79"/>
        <v>0</v>
      </c>
      <c r="U72" s="290">
        <v>0</v>
      </c>
      <c r="V72" s="302">
        <f>SUM(V73:V87)</f>
        <v>0</v>
      </c>
      <c r="W72" s="302">
        <v>0</v>
      </c>
      <c r="X72" s="303">
        <v>0</v>
      </c>
      <c r="AA72" s="60"/>
      <c r="AB72" s="72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31"/>
      <c r="CE72" s="131"/>
      <c r="CF72" s="131"/>
      <c r="CG72" s="131"/>
      <c r="CH72" s="131"/>
      <c r="CI72" s="131"/>
      <c r="CJ72" s="131"/>
      <c r="CK72" s="131"/>
      <c r="CL72" s="131"/>
      <c r="CM72" s="131"/>
      <c r="CN72" s="131"/>
      <c r="CO72" s="131"/>
      <c r="CP72" s="131"/>
      <c r="CQ72" s="131"/>
      <c r="CR72" s="131"/>
      <c r="CS72" s="131"/>
      <c r="CT72" s="131"/>
      <c r="CU72" s="131"/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</row>
    <row r="73" spans="1:142" s="5" customFormat="1" ht="18" customHeight="1" x14ac:dyDescent="0.25">
      <c r="A73" s="516"/>
      <c r="B73" s="513"/>
      <c r="C73" s="510"/>
      <c r="D73" s="141" t="s">
        <v>8</v>
      </c>
      <c r="E73" s="322">
        <f t="shared" si="70"/>
        <v>0</v>
      </c>
      <c r="F73" s="21">
        <v>0</v>
      </c>
      <c r="G73" s="21"/>
      <c r="H73" s="21">
        <v>0</v>
      </c>
      <c r="I73" s="352">
        <v>0</v>
      </c>
      <c r="J73" s="325">
        <f t="shared" si="73"/>
        <v>0</v>
      </c>
      <c r="K73" s="353">
        <v>0</v>
      </c>
      <c r="L73" s="353"/>
      <c r="M73" s="353">
        <v>0</v>
      </c>
      <c r="N73" s="354">
        <v>0</v>
      </c>
      <c r="O73" s="322">
        <f t="shared" si="76"/>
        <v>0</v>
      </c>
      <c r="P73" s="353">
        <v>0</v>
      </c>
      <c r="Q73" s="353"/>
      <c r="R73" s="353">
        <v>0</v>
      </c>
      <c r="S73" s="352">
        <v>0</v>
      </c>
      <c r="T73" s="301">
        <f t="shared" si="79"/>
        <v>0</v>
      </c>
      <c r="U73" s="290">
        <v>0</v>
      </c>
      <c r="V73" s="302">
        <f>SUM(V74:V88)</f>
        <v>0</v>
      </c>
      <c r="W73" s="302">
        <v>0</v>
      </c>
      <c r="X73" s="303">
        <v>0</v>
      </c>
      <c r="AA73" s="60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131"/>
      <c r="CD73" s="131"/>
      <c r="CE73" s="131"/>
      <c r="CF73" s="131"/>
      <c r="CG73" s="131"/>
      <c r="CH73" s="131"/>
      <c r="CI73" s="131"/>
      <c r="CJ73" s="131"/>
      <c r="CK73" s="131"/>
      <c r="CL73" s="131"/>
      <c r="CM73" s="131"/>
      <c r="CN73" s="131"/>
      <c r="CO73" s="131"/>
      <c r="CP73" s="131"/>
      <c r="CQ73" s="131"/>
      <c r="CR73" s="131"/>
      <c r="CS73" s="131"/>
      <c r="CT73" s="131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</row>
    <row r="74" spans="1:142" s="5" customFormat="1" ht="24" customHeight="1" thickBot="1" x14ac:dyDescent="0.3">
      <c r="A74" s="516"/>
      <c r="B74" s="513"/>
      <c r="C74" s="511"/>
      <c r="D74" s="142" t="s">
        <v>17</v>
      </c>
      <c r="E74" s="355">
        <f t="shared" si="70"/>
        <v>0</v>
      </c>
      <c r="F74" s="114">
        <v>0</v>
      </c>
      <c r="G74" s="114"/>
      <c r="H74" s="114">
        <v>0</v>
      </c>
      <c r="I74" s="356">
        <v>0</v>
      </c>
      <c r="J74" s="357">
        <f t="shared" si="73"/>
        <v>0</v>
      </c>
      <c r="K74" s="358">
        <v>0</v>
      </c>
      <c r="L74" s="358"/>
      <c r="M74" s="358">
        <v>0</v>
      </c>
      <c r="N74" s="359">
        <v>0</v>
      </c>
      <c r="O74" s="355">
        <f t="shared" si="76"/>
        <v>0</v>
      </c>
      <c r="P74" s="358">
        <v>0</v>
      </c>
      <c r="Q74" s="358"/>
      <c r="R74" s="358">
        <v>0</v>
      </c>
      <c r="S74" s="356">
        <v>0</v>
      </c>
      <c r="T74" s="360">
        <f t="shared" si="79"/>
        <v>0</v>
      </c>
      <c r="U74" s="361">
        <v>0</v>
      </c>
      <c r="V74" s="362">
        <f t="shared" ref="V74" si="81">SUM(V87:V89)</f>
        <v>0</v>
      </c>
      <c r="W74" s="362">
        <v>0</v>
      </c>
      <c r="X74" s="363">
        <v>0</v>
      </c>
      <c r="AA74" s="60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131"/>
      <c r="CH74" s="131"/>
      <c r="CI74" s="131"/>
      <c r="CJ74" s="131"/>
      <c r="CK74" s="131"/>
      <c r="CL74" s="131"/>
      <c r="CM74" s="131"/>
      <c r="CN74" s="131"/>
      <c r="CO74" s="131"/>
      <c r="CP74" s="131"/>
      <c r="CQ74" s="131"/>
      <c r="CR74" s="131"/>
      <c r="CS74" s="131"/>
      <c r="CT74" s="131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</row>
    <row r="75" spans="1:142" s="5" customFormat="1" ht="18.75" customHeight="1" x14ac:dyDescent="0.25">
      <c r="A75" s="516"/>
      <c r="B75" s="513"/>
      <c r="C75" s="509" t="s">
        <v>108</v>
      </c>
      <c r="D75" s="141" t="s">
        <v>11</v>
      </c>
      <c r="E75" s="322">
        <f t="shared" ref="E75:E78" si="82">F75+G75+I75</f>
        <v>0</v>
      </c>
      <c r="F75" s="21">
        <f t="shared" ref="F75" si="83">SUM(F76:F78)</f>
        <v>0</v>
      </c>
      <c r="G75" s="21"/>
      <c r="H75" s="21">
        <f t="shared" ref="H75:I75" si="84">SUM(H76:H78)</f>
        <v>0</v>
      </c>
      <c r="I75" s="352">
        <f t="shared" si="84"/>
        <v>0</v>
      </c>
      <c r="J75" s="325">
        <f t="shared" ref="J75:J78" si="85">K75+L75+M75+N75</f>
        <v>0</v>
      </c>
      <c r="K75" s="353">
        <f t="shared" ref="K75" si="86">SUM(K76:K78)</f>
        <v>0</v>
      </c>
      <c r="L75" s="353"/>
      <c r="M75" s="353">
        <f t="shared" ref="M75:N75" si="87">SUM(M76:M78)</f>
        <v>0</v>
      </c>
      <c r="N75" s="354">
        <f t="shared" si="87"/>
        <v>0</v>
      </c>
      <c r="O75" s="322">
        <f t="shared" ref="O75:O78" si="88">P75+Q75+R75+S75</f>
        <v>0</v>
      </c>
      <c r="P75" s="353">
        <f t="shared" ref="P75" si="89">SUM(P76:P78)</f>
        <v>0</v>
      </c>
      <c r="Q75" s="353"/>
      <c r="R75" s="353">
        <f t="shared" ref="R75:S75" si="90">SUM(R76:R78)</f>
        <v>0</v>
      </c>
      <c r="S75" s="352">
        <f t="shared" si="90"/>
        <v>0</v>
      </c>
      <c r="T75" s="301">
        <f t="shared" ref="T75:T78" si="91">U75+V75+W75+X75</f>
        <v>0</v>
      </c>
      <c r="U75" s="290">
        <v>0</v>
      </c>
      <c r="V75" s="302">
        <f t="shared" ref="V75" si="92">SUM(V76:V78)</f>
        <v>0</v>
      </c>
      <c r="W75" s="302">
        <v>0</v>
      </c>
      <c r="X75" s="303">
        <v>0</v>
      </c>
      <c r="AA75" s="60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  <c r="BM75" s="131"/>
      <c r="BN75" s="131"/>
      <c r="BO75" s="131"/>
      <c r="BP75" s="131"/>
      <c r="BQ75" s="131"/>
      <c r="BR75" s="131"/>
      <c r="BS75" s="131"/>
      <c r="BT75" s="131"/>
      <c r="BU75" s="131"/>
      <c r="BV75" s="131"/>
      <c r="BW75" s="131"/>
      <c r="BX75" s="131"/>
      <c r="BY75" s="131"/>
      <c r="BZ75" s="131"/>
      <c r="CA75" s="131"/>
      <c r="CB75" s="131"/>
      <c r="CC75" s="131"/>
      <c r="CD75" s="131"/>
      <c r="CE75" s="131"/>
      <c r="CF75" s="131"/>
      <c r="CG75" s="131"/>
      <c r="CH75" s="131"/>
      <c r="CI75" s="131"/>
      <c r="CJ75" s="131"/>
      <c r="CK75" s="131"/>
      <c r="CL75" s="131"/>
      <c r="CM75" s="131"/>
      <c r="CN75" s="131"/>
      <c r="CO75" s="131"/>
      <c r="CP75" s="131"/>
      <c r="CQ75" s="131"/>
      <c r="CR75" s="131"/>
      <c r="CS75" s="131"/>
      <c r="CT75" s="131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</row>
    <row r="76" spans="1:142" s="5" customFormat="1" ht="21" customHeight="1" x14ac:dyDescent="0.25">
      <c r="A76" s="516"/>
      <c r="B76" s="513"/>
      <c r="C76" s="510"/>
      <c r="D76" s="141" t="s">
        <v>16</v>
      </c>
      <c r="E76" s="322">
        <f t="shared" si="82"/>
        <v>0</v>
      </c>
      <c r="F76" s="21">
        <v>0</v>
      </c>
      <c r="G76" s="21"/>
      <c r="H76" s="21">
        <v>0</v>
      </c>
      <c r="I76" s="352">
        <v>0</v>
      </c>
      <c r="J76" s="325">
        <f t="shared" si="85"/>
        <v>0</v>
      </c>
      <c r="K76" s="353">
        <v>0</v>
      </c>
      <c r="L76" s="353"/>
      <c r="M76" s="353">
        <v>0</v>
      </c>
      <c r="N76" s="354">
        <v>0</v>
      </c>
      <c r="O76" s="322">
        <f t="shared" si="88"/>
        <v>0</v>
      </c>
      <c r="P76" s="353">
        <v>0</v>
      </c>
      <c r="Q76" s="353"/>
      <c r="R76" s="353">
        <v>0</v>
      </c>
      <c r="S76" s="352">
        <v>0</v>
      </c>
      <c r="T76" s="301">
        <f t="shared" si="91"/>
        <v>0</v>
      </c>
      <c r="U76" s="290">
        <v>0</v>
      </c>
      <c r="V76" s="302">
        <f>SUM(V77:V91)</f>
        <v>0</v>
      </c>
      <c r="W76" s="302">
        <v>0</v>
      </c>
      <c r="X76" s="303">
        <v>0</v>
      </c>
      <c r="AA76" s="60"/>
      <c r="AB76" s="72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1"/>
      <c r="BZ76" s="131"/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1"/>
      <c r="CO76" s="131"/>
      <c r="CP76" s="131"/>
      <c r="CQ76" s="131"/>
      <c r="CR76" s="131"/>
      <c r="CS76" s="131"/>
      <c r="CT76" s="131"/>
      <c r="CU76" s="131"/>
      <c r="CV76" s="131"/>
      <c r="CW76" s="131"/>
      <c r="CX76" s="131"/>
      <c r="CY76" s="131"/>
      <c r="CZ76" s="131"/>
      <c r="DA76" s="131"/>
      <c r="DB76" s="131"/>
      <c r="DC76" s="131"/>
      <c r="DD76" s="131"/>
      <c r="DE76" s="131"/>
      <c r="DF76" s="131"/>
      <c r="DG76" s="131"/>
      <c r="DH76" s="131"/>
      <c r="DI76" s="131"/>
      <c r="DJ76" s="131"/>
      <c r="DK76" s="131"/>
      <c r="DL76" s="131"/>
      <c r="DM76" s="131"/>
      <c r="DN76" s="131"/>
      <c r="DO76" s="131"/>
      <c r="DP76" s="131"/>
      <c r="DQ76" s="131"/>
      <c r="DR76" s="131"/>
      <c r="DS76" s="131"/>
      <c r="DT76" s="131"/>
      <c r="DU76" s="131"/>
      <c r="DV76" s="131"/>
      <c r="DW76" s="131"/>
      <c r="DX76" s="131"/>
      <c r="DY76" s="131"/>
      <c r="DZ76" s="131"/>
      <c r="EA76" s="131"/>
      <c r="EB76" s="131"/>
      <c r="EC76" s="131"/>
      <c r="ED76" s="131"/>
      <c r="EE76" s="131"/>
      <c r="EF76" s="131"/>
      <c r="EG76" s="131"/>
      <c r="EH76" s="131"/>
      <c r="EI76" s="131"/>
      <c r="EJ76" s="131"/>
      <c r="EK76" s="131"/>
      <c r="EL76" s="131"/>
    </row>
    <row r="77" spans="1:142" s="5" customFormat="1" ht="18" customHeight="1" x14ac:dyDescent="0.25">
      <c r="A77" s="516"/>
      <c r="B77" s="513"/>
      <c r="C77" s="510"/>
      <c r="D77" s="141" t="s">
        <v>8</v>
      </c>
      <c r="E77" s="322">
        <f t="shared" si="82"/>
        <v>0</v>
      </c>
      <c r="F77" s="21">
        <v>0</v>
      </c>
      <c r="G77" s="21"/>
      <c r="H77" s="21">
        <v>0</v>
      </c>
      <c r="I77" s="352">
        <v>0</v>
      </c>
      <c r="J77" s="325">
        <f t="shared" si="85"/>
        <v>0</v>
      </c>
      <c r="K77" s="353">
        <v>0</v>
      </c>
      <c r="L77" s="353"/>
      <c r="M77" s="353">
        <v>0</v>
      </c>
      <c r="N77" s="354">
        <v>0</v>
      </c>
      <c r="O77" s="322">
        <f t="shared" si="88"/>
        <v>0</v>
      </c>
      <c r="P77" s="353">
        <v>0</v>
      </c>
      <c r="Q77" s="353"/>
      <c r="R77" s="353">
        <v>0</v>
      </c>
      <c r="S77" s="352">
        <v>0</v>
      </c>
      <c r="T77" s="301">
        <f t="shared" si="91"/>
        <v>0</v>
      </c>
      <c r="U77" s="290">
        <v>0</v>
      </c>
      <c r="V77" s="302">
        <f>SUM(V78:V92)</f>
        <v>0</v>
      </c>
      <c r="W77" s="302">
        <v>0</v>
      </c>
      <c r="X77" s="303">
        <v>0</v>
      </c>
      <c r="AA77" s="60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  <c r="BM77" s="131"/>
      <c r="BN77" s="131"/>
      <c r="BO77" s="131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</row>
    <row r="78" spans="1:142" s="5" customFormat="1" ht="24" customHeight="1" thickBot="1" x14ac:dyDescent="0.3">
      <c r="A78" s="517"/>
      <c r="B78" s="514"/>
      <c r="C78" s="511"/>
      <c r="D78" s="142" t="s">
        <v>17</v>
      </c>
      <c r="E78" s="355">
        <f t="shared" si="82"/>
        <v>0</v>
      </c>
      <c r="F78" s="114">
        <v>0</v>
      </c>
      <c r="G78" s="114"/>
      <c r="H78" s="114">
        <v>0</v>
      </c>
      <c r="I78" s="356">
        <v>0</v>
      </c>
      <c r="J78" s="357">
        <f t="shared" si="85"/>
        <v>0</v>
      </c>
      <c r="K78" s="358">
        <v>0</v>
      </c>
      <c r="L78" s="358"/>
      <c r="M78" s="358">
        <v>0</v>
      </c>
      <c r="N78" s="359">
        <v>0</v>
      </c>
      <c r="O78" s="355">
        <f t="shared" si="88"/>
        <v>0</v>
      </c>
      <c r="P78" s="358">
        <v>0</v>
      </c>
      <c r="Q78" s="358"/>
      <c r="R78" s="358">
        <v>0</v>
      </c>
      <c r="S78" s="356">
        <v>0</v>
      </c>
      <c r="T78" s="360">
        <f t="shared" si="91"/>
        <v>0</v>
      </c>
      <c r="U78" s="361">
        <v>0</v>
      </c>
      <c r="V78" s="362">
        <f t="shared" ref="V78" si="93">SUM(V91:V93)</f>
        <v>0</v>
      </c>
      <c r="W78" s="362">
        <v>0</v>
      </c>
      <c r="X78" s="363">
        <v>0</v>
      </c>
      <c r="AA78" s="60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  <c r="BM78" s="131"/>
      <c r="BN78" s="131"/>
      <c r="BO78" s="131"/>
      <c r="BP78" s="131"/>
      <c r="BQ78" s="131"/>
      <c r="BR78" s="131"/>
      <c r="BS78" s="131"/>
      <c r="BT78" s="131"/>
      <c r="BU78" s="131"/>
      <c r="BV78" s="131"/>
      <c r="BW78" s="131"/>
      <c r="BX78" s="131"/>
      <c r="BY78" s="131"/>
      <c r="BZ78" s="131"/>
      <c r="CA78" s="131"/>
      <c r="CB78" s="131"/>
      <c r="CC78" s="131"/>
      <c r="CD78" s="131"/>
      <c r="CE78" s="131"/>
      <c r="CF78" s="131"/>
      <c r="CG78" s="131"/>
      <c r="CH78" s="131"/>
      <c r="CI78" s="131"/>
      <c r="CJ78" s="131"/>
      <c r="CK78" s="131"/>
      <c r="CL78" s="131"/>
      <c r="CM78" s="131"/>
      <c r="CN78" s="131"/>
      <c r="CO78" s="131"/>
      <c r="CP78" s="131"/>
      <c r="CQ78" s="131"/>
      <c r="CR78" s="131"/>
      <c r="CS78" s="131"/>
      <c r="CT78" s="131"/>
      <c r="CU78" s="131"/>
      <c r="CV78" s="131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</row>
    <row r="79" spans="1:142" s="5" customFormat="1" ht="18.75" customHeight="1" x14ac:dyDescent="0.25">
      <c r="A79" s="596" t="s">
        <v>103</v>
      </c>
      <c r="B79" s="597" t="s">
        <v>105</v>
      </c>
      <c r="C79" s="509" t="s">
        <v>15</v>
      </c>
      <c r="D79" s="141" t="s">
        <v>11</v>
      </c>
      <c r="E79" s="322">
        <f t="shared" ref="E79:E82" si="94">F79+G79+I79</f>
        <v>346000</v>
      </c>
      <c r="F79" s="21">
        <f t="shared" ref="F79:G79" si="95">SUM(F80:F82)</f>
        <v>17300</v>
      </c>
      <c r="G79" s="21">
        <f t="shared" si="95"/>
        <v>328700</v>
      </c>
      <c r="H79" s="21">
        <f t="shared" ref="H79:I79" si="96">SUM(H80:H82)</f>
        <v>0</v>
      </c>
      <c r="I79" s="352">
        <f t="shared" si="96"/>
        <v>0</v>
      </c>
      <c r="J79" s="322">
        <f t="shared" ref="J79:J80" si="97">K79+L79+N79</f>
        <v>142900</v>
      </c>
      <c r="K79" s="21">
        <f t="shared" ref="K79:L79" si="98">SUM(K80:K82)</f>
        <v>7123</v>
      </c>
      <c r="L79" s="21">
        <f t="shared" si="98"/>
        <v>135777</v>
      </c>
      <c r="M79" s="353">
        <f t="shared" ref="M79:N79" si="99">SUM(M80:M82)</f>
        <v>0</v>
      </c>
      <c r="N79" s="354">
        <f t="shared" si="99"/>
        <v>0</v>
      </c>
      <c r="O79" s="322">
        <f t="shared" ref="O79:O82" si="100">P79+Q79+R79+S79</f>
        <v>0</v>
      </c>
      <c r="P79" s="353">
        <f t="shared" ref="P79" si="101">SUM(P80:P82)</f>
        <v>0</v>
      </c>
      <c r="Q79" s="353"/>
      <c r="R79" s="353">
        <f t="shared" ref="R79:S79" si="102">SUM(R80:R82)</f>
        <v>0</v>
      </c>
      <c r="S79" s="352">
        <f t="shared" si="102"/>
        <v>0</v>
      </c>
      <c r="T79" s="301">
        <f t="shared" ref="T79:T82" si="103">U79+V79+W79+X79</f>
        <v>0</v>
      </c>
      <c r="U79" s="290">
        <v>0</v>
      </c>
      <c r="V79" s="302">
        <f t="shared" ref="V79" si="104">SUM(V80:V82)</f>
        <v>0</v>
      </c>
      <c r="W79" s="302">
        <v>0</v>
      </c>
      <c r="X79" s="303">
        <v>0</v>
      </c>
      <c r="AA79" s="60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31"/>
      <c r="BP79" s="131"/>
      <c r="BQ79" s="131"/>
      <c r="BR79" s="131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131"/>
      <c r="DF79" s="131"/>
      <c r="DG79" s="131"/>
      <c r="DH79" s="131"/>
      <c r="DI79" s="131"/>
      <c r="DJ79" s="131"/>
      <c r="DK79" s="131"/>
      <c r="DL79" s="131"/>
      <c r="DM79" s="131"/>
      <c r="DN79" s="131"/>
      <c r="DO79" s="131"/>
      <c r="DP79" s="131"/>
      <c r="DQ79" s="131"/>
      <c r="DR79" s="131"/>
      <c r="DS79" s="131"/>
      <c r="DT79" s="131"/>
      <c r="DU79" s="131"/>
      <c r="DV79" s="131"/>
      <c r="DW79" s="131"/>
      <c r="DX79" s="131"/>
      <c r="DY79" s="131"/>
      <c r="DZ79" s="131"/>
      <c r="EA79" s="131"/>
      <c r="EB79" s="131"/>
      <c r="EC79" s="131"/>
      <c r="ED79" s="131"/>
      <c r="EE79" s="131"/>
      <c r="EF79" s="131"/>
      <c r="EG79" s="131"/>
      <c r="EH79" s="131"/>
      <c r="EI79" s="131"/>
      <c r="EJ79" s="131"/>
      <c r="EK79" s="131"/>
      <c r="EL79" s="131"/>
    </row>
    <row r="80" spans="1:142" s="5" customFormat="1" ht="21" customHeight="1" x14ac:dyDescent="0.25">
      <c r="A80" s="516"/>
      <c r="B80" s="513"/>
      <c r="C80" s="510"/>
      <c r="D80" s="141" t="s">
        <v>16</v>
      </c>
      <c r="E80" s="322">
        <f t="shared" si="94"/>
        <v>346000</v>
      </c>
      <c r="F80" s="21">
        <v>17300</v>
      </c>
      <c r="G80" s="21">
        <v>328700</v>
      </c>
      <c r="H80" s="21">
        <v>0</v>
      </c>
      <c r="I80" s="352">
        <v>0</v>
      </c>
      <c r="J80" s="322">
        <f t="shared" si="97"/>
        <v>142900</v>
      </c>
      <c r="K80" s="21">
        <v>7123</v>
      </c>
      <c r="L80" s="21">
        <v>135777</v>
      </c>
      <c r="M80" s="353">
        <v>0</v>
      </c>
      <c r="N80" s="354">
        <v>0</v>
      </c>
      <c r="O80" s="322">
        <f t="shared" si="100"/>
        <v>0</v>
      </c>
      <c r="P80" s="353">
        <v>0</v>
      </c>
      <c r="Q80" s="353"/>
      <c r="R80" s="353">
        <v>0</v>
      </c>
      <c r="S80" s="352">
        <v>0</v>
      </c>
      <c r="T80" s="301">
        <f t="shared" si="103"/>
        <v>0</v>
      </c>
      <c r="U80" s="290">
        <v>0</v>
      </c>
      <c r="V80" s="302">
        <f>SUM(V81:V91)</f>
        <v>0</v>
      </c>
      <c r="W80" s="302">
        <v>0</v>
      </c>
      <c r="X80" s="303">
        <v>0</v>
      </c>
      <c r="AA80" s="60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131"/>
      <c r="CH80" s="131"/>
      <c r="CI80" s="131"/>
      <c r="CJ80" s="131"/>
      <c r="CK80" s="131"/>
      <c r="CL80" s="131"/>
      <c r="CM80" s="131"/>
      <c r="CN80" s="131"/>
      <c r="CO80" s="131"/>
      <c r="CP80" s="131"/>
      <c r="CQ80" s="131"/>
      <c r="CR80" s="131"/>
      <c r="CS80" s="131"/>
      <c r="CT80" s="131"/>
      <c r="CU80" s="131"/>
      <c r="CV80" s="131"/>
      <c r="CW80" s="131"/>
      <c r="CX80" s="131"/>
      <c r="CY80" s="131"/>
      <c r="CZ80" s="131"/>
      <c r="DA80" s="131"/>
      <c r="DB80" s="131"/>
      <c r="DC80" s="131"/>
      <c r="DD80" s="131"/>
      <c r="DE80" s="131"/>
      <c r="DF80" s="131"/>
      <c r="DG80" s="131"/>
      <c r="DH80" s="131"/>
      <c r="DI80" s="131"/>
      <c r="DJ80" s="131"/>
      <c r="DK80" s="131"/>
      <c r="DL80" s="131"/>
      <c r="DM80" s="131"/>
      <c r="DN80" s="131"/>
      <c r="DO80" s="131"/>
      <c r="DP80" s="131"/>
      <c r="DQ80" s="131"/>
      <c r="DR80" s="131"/>
      <c r="DS80" s="131"/>
      <c r="DT80" s="131"/>
      <c r="DU80" s="131"/>
      <c r="DV80" s="131"/>
      <c r="DW80" s="131"/>
      <c r="DX80" s="131"/>
      <c r="DY80" s="131"/>
      <c r="DZ80" s="131"/>
      <c r="EA80" s="131"/>
      <c r="EB80" s="131"/>
      <c r="EC80" s="131"/>
      <c r="ED80" s="131"/>
      <c r="EE80" s="131"/>
      <c r="EF80" s="131"/>
      <c r="EG80" s="131"/>
      <c r="EH80" s="131"/>
      <c r="EI80" s="131"/>
      <c r="EJ80" s="131"/>
      <c r="EK80" s="131"/>
      <c r="EL80" s="131"/>
    </row>
    <row r="81" spans="1:142" s="5" customFormat="1" ht="18" customHeight="1" x14ac:dyDescent="0.25">
      <c r="A81" s="516"/>
      <c r="B81" s="513"/>
      <c r="C81" s="510"/>
      <c r="D81" s="141" t="s">
        <v>8</v>
      </c>
      <c r="E81" s="322">
        <f t="shared" si="94"/>
        <v>0</v>
      </c>
      <c r="F81" s="21">
        <v>0</v>
      </c>
      <c r="G81" s="21"/>
      <c r="H81" s="21">
        <v>0</v>
      </c>
      <c r="I81" s="352">
        <v>0</v>
      </c>
      <c r="J81" s="325">
        <f t="shared" ref="J81:J82" si="105">K81+L81+M81+N81</f>
        <v>0</v>
      </c>
      <c r="K81" s="353">
        <v>0</v>
      </c>
      <c r="L81" s="353"/>
      <c r="M81" s="353">
        <v>0</v>
      </c>
      <c r="N81" s="354">
        <v>0</v>
      </c>
      <c r="O81" s="322">
        <f t="shared" si="100"/>
        <v>0</v>
      </c>
      <c r="P81" s="353">
        <v>0</v>
      </c>
      <c r="Q81" s="353"/>
      <c r="R81" s="353">
        <v>0</v>
      </c>
      <c r="S81" s="352">
        <v>0</v>
      </c>
      <c r="T81" s="301">
        <f t="shared" si="103"/>
        <v>0</v>
      </c>
      <c r="U81" s="290">
        <v>0</v>
      </c>
      <c r="V81" s="302">
        <f>SUM(V82:V92)</f>
        <v>0</v>
      </c>
      <c r="W81" s="302">
        <v>0</v>
      </c>
      <c r="X81" s="303">
        <v>0</v>
      </c>
      <c r="AA81" s="66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  <c r="BG81" s="131"/>
      <c r="BH81" s="131"/>
      <c r="BI81" s="131"/>
      <c r="BJ81" s="131"/>
      <c r="BK81" s="131"/>
      <c r="BL81" s="131"/>
      <c r="BM81" s="131"/>
      <c r="BN81" s="131"/>
      <c r="BO81" s="131"/>
      <c r="BP81" s="131"/>
      <c r="BQ81" s="131"/>
      <c r="BR81" s="131"/>
      <c r="BS81" s="131"/>
      <c r="BT81" s="131"/>
      <c r="BU81" s="131"/>
      <c r="BV81" s="131"/>
      <c r="BW81" s="131"/>
      <c r="BX81" s="131"/>
      <c r="BY81" s="131"/>
      <c r="BZ81" s="131"/>
      <c r="CA81" s="131"/>
      <c r="CB81" s="131"/>
      <c r="CC81" s="131"/>
      <c r="CD81" s="131"/>
      <c r="CE81" s="131"/>
      <c r="CF81" s="131"/>
      <c r="CG81" s="131"/>
      <c r="CH81" s="131"/>
      <c r="CI81" s="131"/>
      <c r="CJ81" s="131"/>
      <c r="CK81" s="131"/>
      <c r="CL81" s="131"/>
      <c r="CM81" s="131"/>
      <c r="CN81" s="131"/>
      <c r="CO81" s="131"/>
      <c r="CP81" s="131"/>
      <c r="CQ81" s="131"/>
      <c r="CR81" s="131"/>
      <c r="CS81" s="131"/>
      <c r="CT81" s="131"/>
      <c r="CU81" s="131"/>
      <c r="CV81" s="131"/>
      <c r="CW81" s="131"/>
      <c r="CX81" s="131"/>
      <c r="CY81" s="131"/>
      <c r="CZ81" s="131"/>
      <c r="DA81" s="131"/>
      <c r="DB81" s="131"/>
      <c r="DC81" s="131"/>
      <c r="DD81" s="131"/>
      <c r="DE81" s="131"/>
      <c r="DF81" s="131"/>
      <c r="DG81" s="131"/>
      <c r="DH81" s="131"/>
      <c r="DI81" s="131"/>
      <c r="DJ81" s="131"/>
      <c r="DK81" s="131"/>
      <c r="DL81" s="131"/>
      <c r="DM81" s="131"/>
      <c r="DN81" s="131"/>
      <c r="DO81" s="131"/>
      <c r="DP81" s="131"/>
      <c r="DQ81" s="131"/>
      <c r="DR81" s="131"/>
      <c r="DS81" s="131"/>
      <c r="DT81" s="131"/>
      <c r="DU81" s="131"/>
      <c r="DV81" s="131"/>
      <c r="DW81" s="131"/>
      <c r="DX81" s="131"/>
      <c r="DY81" s="131"/>
      <c r="DZ81" s="131"/>
      <c r="EA81" s="131"/>
      <c r="EB81" s="131"/>
      <c r="EC81" s="131"/>
      <c r="ED81" s="131"/>
      <c r="EE81" s="131"/>
      <c r="EF81" s="131"/>
      <c r="EG81" s="131"/>
      <c r="EH81" s="131"/>
      <c r="EI81" s="131"/>
      <c r="EJ81" s="131"/>
      <c r="EK81" s="131"/>
      <c r="EL81" s="131"/>
    </row>
    <row r="82" spans="1:142" s="5" customFormat="1" ht="24" customHeight="1" thickBot="1" x14ac:dyDescent="0.3">
      <c r="A82" s="517"/>
      <c r="B82" s="514"/>
      <c r="C82" s="511"/>
      <c r="D82" s="142" t="s">
        <v>17</v>
      </c>
      <c r="E82" s="355">
        <f t="shared" si="94"/>
        <v>0</v>
      </c>
      <c r="F82" s="114">
        <v>0</v>
      </c>
      <c r="G82" s="114"/>
      <c r="H82" s="114">
        <v>0</v>
      </c>
      <c r="I82" s="356">
        <v>0</v>
      </c>
      <c r="J82" s="357">
        <f t="shared" si="105"/>
        <v>0</v>
      </c>
      <c r="K82" s="358">
        <v>0</v>
      </c>
      <c r="L82" s="358"/>
      <c r="M82" s="358">
        <v>0</v>
      </c>
      <c r="N82" s="359">
        <v>0</v>
      </c>
      <c r="O82" s="355">
        <f t="shared" si="100"/>
        <v>0</v>
      </c>
      <c r="P82" s="358">
        <v>0</v>
      </c>
      <c r="Q82" s="358"/>
      <c r="R82" s="358">
        <v>0</v>
      </c>
      <c r="S82" s="356">
        <v>0</v>
      </c>
      <c r="T82" s="360">
        <f t="shared" si="103"/>
        <v>0</v>
      </c>
      <c r="U82" s="361">
        <v>0</v>
      </c>
      <c r="V82" s="362">
        <f t="shared" ref="V82" si="106">SUM(V91:V93)</f>
        <v>0</v>
      </c>
      <c r="W82" s="362">
        <v>0</v>
      </c>
      <c r="X82" s="363">
        <v>0</v>
      </c>
      <c r="AA82" s="60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131"/>
      <c r="EA82" s="131"/>
      <c r="EB82" s="131"/>
      <c r="EC82" s="131"/>
      <c r="ED82" s="131"/>
      <c r="EE82" s="131"/>
      <c r="EF82" s="131"/>
      <c r="EG82" s="131"/>
      <c r="EH82" s="131"/>
      <c r="EI82" s="131"/>
      <c r="EJ82" s="131"/>
      <c r="EK82" s="131"/>
      <c r="EL82" s="131"/>
    </row>
    <row r="83" spans="1:142" s="5" customFormat="1" ht="19.5" customHeight="1" x14ac:dyDescent="0.25">
      <c r="A83" s="488"/>
      <c r="B83" s="476" t="s">
        <v>34</v>
      </c>
      <c r="C83" s="477"/>
      <c r="D83" s="143" t="s">
        <v>11</v>
      </c>
      <c r="E83" s="161">
        <f>F83+G83+I83</f>
        <v>3738738008</v>
      </c>
      <c r="F83" s="45">
        <f t="shared" ref="F83:I83" si="107">SUM(F84:F86)</f>
        <v>2922071780</v>
      </c>
      <c r="G83" s="45">
        <f t="shared" ref="G83" si="108">SUM(G84:G86)</f>
        <v>328700</v>
      </c>
      <c r="H83" s="45">
        <f t="shared" ref="H83" si="109">SUM(H84:H86)</f>
        <v>647343502</v>
      </c>
      <c r="I83" s="47">
        <f t="shared" si="107"/>
        <v>816337528</v>
      </c>
      <c r="J83" s="161">
        <f>K83+L83+N83</f>
        <v>2636129813.8000002</v>
      </c>
      <c r="K83" s="45">
        <f t="shared" ref="K83:N83" si="110">SUM(K84:K86)</f>
        <v>2051735174</v>
      </c>
      <c r="L83" s="45">
        <f t="shared" si="110"/>
        <v>135777</v>
      </c>
      <c r="M83" s="45">
        <f t="shared" si="110"/>
        <v>161835880</v>
      </c>
      <c r="N83" s="47">
        <f t="shared" si="110"/>
        <v>584258862.79999995</v>
      </c>
      <c r="O83" s="161">
        <f>P83+Q83+S83</f>
        <v>2223724179.7399998</v>
      </c>
      <c r="P83" s="45">
        <f t="shared" ref="P83:S83" si="111">SUM(P84:P86)</f>
        <v>1799539035.5699997</v>
      </c>
      <c r="Q83" s="45">
        <f t="shared" si="111"/>
        <v>0</v>
      </c>
      <c r="R83" s="45">
        <f t="shared" si="111"/>
        <v>7735140</v>
      </c>
      <c r="S83" s="178">
        <f t="shared" si="111"/>
        <v>424185144.16999996</v>
      </c>
      <c r="T83" s="161">
        <f>O83/E83*100</f>
        <v>59.477935468646507</v>
      </c>
      <c r="U83" s="67">
        <f>P83/F83*100</f>
        <v>61.584354220415484</v>
      </c>
      <c r="V83" s="67">
        <f t="shared" ref="V83:V86" si="112">SUM(V84:V86)</f>
        <v>0</v>
      </c>
      <c r="W83" s="67">
        <f>R83/M83*100</f>
        <v>4.7796199458364859</v>
      </c>
      <c r="X83" s="68">
        <f>S83/I83*100</f>
        <v>51.961980139420952</v>
      </c>
      <c r="AA83" s="66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1"/>
      <c r="CT83" s="131"/>
      <c r="CU83" s="131"/>
      <c r="CV83" s="131"/>
      <c r="CW83" s="131"/>
      <c r="CX83" s="131"/>
      <c r="CY83" s="131"/>
      <c r="CZ83" s="131"/>
      <c r="DA83" s="131"/>
      <c r="DB83" s="131"/>
      <c r="DC83" s="131"/>
      <c r="DD83" s="131"/>
      <c r="DE83" s="131"/>
      <c r="DF83" s="131"/>
      <c r="DG83" s="131"/>
      <c r="DH83" s="131"/>
      <c r="DI83" s="131"/>
      <c r="DJ83" s="131"/>
      <c r="DK83" s="131"/>
      <c r="DL83" s="131"/>
      <c r="DM83" s="131"/>
      <c r="DN83" s="131"/>
      <c r="DO83" s="131"/>
      <c r="DP83" s="131"/>
      <c r="DQ83" s="131"/>
      <c r="DR83" s="131"/>
      <c r="DS83" s="131"/>
      <c r="DT83" s="131"/>
      <c r="DU83" s="131"/>
      <c r="DV83" s="131"/>
      <c r="DW83" s="131"/>
      <c r="DX83" s="131"/>
      <c r="DY83" s="131"/>
      <c r="DZ83" s="131"/>
      <c r="EA83" s="131"/>
      <c r="EB83" s="131"/>
      <c r="EC83" s="131"/>
      <c r="ED83" s="131"/>
      <c r="EE83" s="131"/>
      <c r="EF83" s="131"/>
      <c r="EG83" s="131"/>
      <c r="EH83" s="131"/>
      <c r="EI83" s="131"/>
      <c r="EJ83" s="131"/>
      <c r="EK83" s="131"/>
      <c r="EL83" s="131"/>
    </row>
    <row r="84" spans="1:142" s="5" customFormat="1" ht="18" customHeight="1" x14ac:dyDescent="0.25">
      <c r="A84" s="489"/>
      <c r="B84" s="478"/>
      <c r="C84" s="479"/>
      <c r="D84" s="144" t="s">
        <v>16</v>
      </c>
      <c r="E84" s="162">
        <f t="shared" ref="E84:E86" si="113">F84+G84+I84</f>
        <v>2922400480</v>
      </c>
      <c r="F84" s="26">
        <f>F9+F31+F35+F68+F72+F80</f>
        <v>2922071780</v>
      </c>
      <c r="G84" s="26">
        <f t="shared" ref="G84:I84" si="114">G9+G31+G35+G68+G72+G80</f>
        <v>328700</v>
      </c>
      <c r="H84" s="26">
        <f t="shared" si="114"/>
        <v>323671751</v>
      </c>
      <c r="I84" s="26">
        <f t="shared" si="114"/>
        <v>0</v>
      </c>
      <c r="J84" s="162">
        <f t="shared" ref="J84:J86" si="115">K84+L84+N84</f>
        <v>2051870951</v>
      </c>
      <c r="K84" s="26">
        <f>K9+K31+K35+K68+K72+K80</f>
        <v>2051735174</v>
      </c>
      <c r="L84" s="26">
        <f t="shared" ref="L84:N84" si="116">L9+L31+L35+L68+L72+L80</f>
        <v>135777</v>
      </c>
      <c r="M84" s="26">
        <f t="shared" si="116"/>
        <v>80917940</v>
      </c>
      <c r="N84" s="26">
        <f t="shared" si="116"/>
        <v>0</v>
      </c>
      <c r="O84" s="162">
        <f t="shared" ref="O84:O86" si="117">P84+Q84+S84</f>
        <v>1799539035.5699997</v>
      </c>
      <c r="P84" s="26">
        <f>P9+P31+P35+P68+P72+P80</f>
        <v>1799539035.5699997</v>
      </c>
      <c r="Q84" s="26">
        <f t="shared" ref="Q84:S84" si="118">Q9+Q31+Q35+Q68+Q72+Q80</f>
        <v>0</v>
      </c>
      <c r="R84" s="26">
        <f t="shared" si="118"/>
        <v>3867570</v>
      </c>
      <c r="S84" s="179">
        <f t="shared" si="118"/>
        <v>0</v>
      </c>
      <c r="T84" s="163">
        <f>O84/E84*100</f>
        <v>61.577427456828218</v>
      </c>
      <c r="U84" s="26">
        <f>P84/F84*100</f>
        <v>61.584354220415484</v>
      </c>
      <c r="V84" s="26">
        <f t="shared" si="112"/>
        <v>0</v>
      </c>
      <c r="W84" s="26">
        <v>0</v>
      </c>
      <c r="X84" s="38">
        <v>0</v>
      </c>
      <c r="AA84" s="60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  <c r="BI84" s="131"/>
      <c r="BJ84" s="131"/>
      <c r="BK84" s="131"/>
      <c r="BL84" s="131"/>
      <c r="BM84" s="131"/>
      <c r="BN84" s="131"/>
      <c r="BO84" s="131"/>
      <c r="BP84" s="131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1"/>
      <c r="CD84" s="131"/>
      <c r="CE84" s="131"/>
      <c r="CF84" s="131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1"/>
      <c r="CT84" s="131"/>
      <c r="CU84" s="131"/>
      <c r="CV84" s="131"/>
      <c r="CW84" s="131"/>
      <c r="CX84" s="131"/>
      <c r="CY84" s="131"/>
      <c r="CZ84" s="131"/>
      <c r="DA84" s="131"/>
      <c r="DB84" s="131"/>
      <c r="DC84" s="131"/>
      <c r="DD84" s="131"/>
      <c r="DE84" s="131"/>
      <c r="DF84" s="131"/>
      <c r="DG84" s="131"/>
      <c r="DH84" s="131"/>
      <c r="DI84" s="131"/>
      <c r="DJ84" s="131"/>
      <c r="DK84" s="131"/>
      <c r="DL84" s="131"/>
      <c r="DM84" s="131"/>
      <c r="DN84" s="131"/>
      <c r="DO84" s="131"/>
      <c r="DP84" s="131"/>
      <c r="DQ84" s="131"/>
      <c r="DR84" s="131"/>
      <c r="DS84" s="131"/>
      <c r="DT84" s="131"/>
      <c r="DU84" s="131"/>
      <c r="DV84" s="131"/>
      <c r="DW84" s="131"/>
      <c r="DX84" s="131"/>
      <c r="DY84" s="131"/>
      <c r="DZ84" s="131"/>
      <c r="EA84" s="131"/>
      <c r="EB84" s="131"/>
      <c r="EC84" s="131"/>
      <c r="ED84" s="131"/>
      <c r="EE84" s="131"/>
      <c r="EF84" s="131"/>
      <c r="EG84" s="131"/>
      <c r="EH84" s="131"/>
      <c r="EI84" s="131"/>
      <c r="EJ84" s="131"/>
      <c r="EK84" s="131"/>
      <c r="EL84" s="131"/>
    </row>
    <row r="85" spans="1:142" s="5" customFormat="1" ht="17.25" customHeight="1" x14ac:dyDescent="0.25">
      <c r="A85" s="489"/>
      <c r="B85" s="478"/>
      <c r="C85" s="479"/>
      <c r="D85" s="144" t="s">
        <v>8</v>
      </c>
      <c r="E85" s="163">
        <f t="shared" si="113"/>
        <v>816337528</v>
      </c>
      <c r="F85" s="26">
        <f>F10+F32+F36+F81</f>
        <v>0</v>
      </c>
      <c r="G85" s="26">
        <f t="shared" ref="G85:H85" si="119">G10+G32+G36+G81</f>
        <v>0</v>
      </c>
      <c r="H85" s="26">
        <f t="shared" si="119"/>
        <v>0</v>
      </c>
      <c r="I85" s="26">
        <f>I10+I32+I36+I69+I73+I80</f>
        <v>816337528</v>
      </c>
      <c r="J85" s="163">
        <f t="shared" si="115"/>
        <v>584258862.79999995</v>
      </c>
      <c r="K85" s="26">
        <f>K10+K32+K36+K81</f>
        <v>0</v>
      </c>
      <c r="L85" s="26">
        <f t="shared" ref="L85:M85" si="120">L10+L32+L36+L81</f>
        <v>0</v>
      </c>
      <c r="M85" s="26">
        <f t="shared" si="120"/>
        <v>0</v>
      </c>
      <c r="N85" s="26">
        <f>N10+N32+N36+N69+N73+N80</f>
        <v>584258862.79999995</v>
      </c>
      <c r="O85" s="163">
        <f t="shared" si="117"/>
        <v>424185144.16999996</v>
      </c>
      <c r="P85" s="26">
        <f>P10+P32+P36+P81</f>
        <v>0</v>
      </c>
      <c r="Q85" s="26">
        <f t="shared" ref="Q85:R85" si="121">Q10+Q32+Q36+Q81</f>
        <v>0</v>
      </c>
      <c r="R85" s="26">
        <f t="shared" si="121"/>
        <v>0</v>
      </c>
      <c r="S85" s="179">
        <f>S10+S32+S36+S69+S73+S80</f>
        <v>424185144.16999996</v>
      </c>
      <c r="T85" s="163">
        <f>O85/E85*100</f>
        <v>51.961980139420952</v>
      </c>
      <c r="U85" s="26">
        <v>0</v>
      </c>
      <c r="V85" s="26">
        <f t="shared" si="112"/>
        <v>0</v>
      </c>
      <c r="W85" s="26">
        <v>0</v>
      </c>
      <c r="X85" s="38">
        <f>S85/I85*100</f>
        <v>51.961980139420952</v>
      </c>
      <c r="AA85" s="62"/>
      <c r="AB85" s="65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  <c r="BI85" s="131"/>
      <c r="BJ85" s="131"/>
      <c r="BK85" s="131"/>
      <c r="BL85" s="131"/>
      <c r="BM85" s="131"/>
      <c r="BN85" s="131"/>
      <c r="BO85" s="131"/>
      <c r="BP85" s="131"/>
      <c r="BQ85" s="131"/>
      <c r="BR85" s="131"/>
      <c r="BS85" s="131"/>
      <c r="BT85" s="131"/>
      <c r="BU85" s="131"/>
      <c r="BV85" s="131"/>
      <c r="BW85" s="131"/>
      <c r="BX85" s="131"/>
      <c r="BY85" s="131"/>
      <c r="BZ85" s="131"/>
      <c r="CA85" s="131"/>
      <c r="CB85" s="131"/>
      <c r="CC85" s="131"/>
      <c r="CD85" s="131"/>
      <c r="CE85" s="131"/>
      <c r="CF85" s="131"/>
      <c r="CG85" s="131"/>
      <c r="CH85" s="131"/>
      <c r="CI85" s="131"/>
      <c r="CJ85" s="131"/>
      <c r="CK85" s="131"/>
      <c r="CL85" s="131"/>
      <c r="CM85" s="131"/>
      <c r="CN85" s="131"/>
      <c r="CO85" s="131"/>
      <c r="CP85" s="131"/>
      <c r="CQ85" s="131"/>
      <c r="CR85" s="131"/>
      <c r="CS85" s="131"/>
      <c r="CT85" s="131"/>
      <c r="CU85" s="131"/>
      <c r="CV85" s="131"/>
      <c r="CW85" s="131"/>
      <c r="CX85" s="131"/>
      <c r="CY85" s="131"/>
      <c r="CZ85" s="131"/>
      <c r="DA85" s="131"/>
      <c r="DB85" s="131"/>
      <c r="DC85" s="131"/>
      <c r="DD85" s="131"/>
      <c r="DE85" s="131"/>
      <c r="DF85" s="131"/>
      <c r="DG85" s="131"/>
      <c r="DH85" s="131"/>
      <c r="DI85" s="131"/>
      <c r="DJ85" s="131"/>
      <c r="DK85" s="131"/>
      <c r="DL85" s="131"/>
      <c r="DM85" s="131"/>
      <c r="DN85" s="131"/>
      <c r="DO85" s="131"/>
      <c r="DP85" s="131"/>
      <c r="DQ85" s="131"/>
      <c r="DR85" s="131"/>
      <c r="DS85" s="131"/>
      <c r="DT85" s="131"/>
      <c r="DU85" s="131"/>
      <c r="DV85" s="131"/>
      <c r="DW85" s="131"/>
      <c r="DX85" s="131"/>
      <c r="DY85" s="131"/>
      <c r="DZ85" s="131"/>
      <c r="EA85" s="131"/>
      <c r="EB85" s="131"/>
      <c r="EC85" s="131"/>
      <c r="ED85" s="131"/>
      <c r="EE85" s="131"/>
      <c r="EF85" s="131"/>
      <c r="EG85" s="131"/>
      <c r="EH85" s="131"/>
      <c r="EI85" s="131"/>
      <c r="EJ85" s="131"/>
      <c r="EK85" s="131"/>
      <c r="EL85" s="131"/>
    </row>
    <row r="86" spans="1:142" s="5" customFormat="1" ht="18" customHeight="1" thickBot="1" x14ac:dyDescent="0.3">
      <c r="A86" s="490"/>
      <c r="B86" s="480"/>
      <c r="C86" s="481"/>
      <c r="D86" s="145" t="s">
        <v>17</v>
      </c>
      <c r="E86" s="164">
        <f t="shared" si="113"/>
        <v>0</v>
      </c>
      <c r="F86" s="43">
        <f>F21</f>
        <v>0</v>
      </c>
      <c r="G86" s="43">
        <f>G21</f>
        <v>0</v>
      </c>
      <c r="H86" s="43">
        <f>H21</f>
        <v>323671751</v>
      </c>
      <c r="I86" s="48">
        <f>I21</f>
        <v>0</v>
      </c>
      <c r="J86" s="164">
        <f t="shared" si="115"/>
        <v>0</v>
      </c>
      <c r="K86" s="43">
        <f>K21</f>
        <v>0</v>
      </c>
      <c r="L86" s="43">
        <f>L21</f>
        <v>0</v>
      </c>
      <c r="M86" s="43">
        <f>M21</f>
        <v>80917940</v>
      </c>
      <c r="N86" s="48">
        <f>N21</f>
        <v>0</v>
      </c>
      <c r="O86" s="164">
        <f t="shared" si="117"/>
        <v>0</v>
      </c>
      <c r="P86" s="43">
        <f>P21</f>
        <v>0</v>
      </c>
      <c r="Q86" s="43">
        <f>Q21</f>
        <v>0</v>
      </c>
      <c r="R86" s="43">
        <f>R21</f>
        <v>3867570</v>
      </c>
      <c r="S86" s="180">
        <f>S21</f>
        <v>0</v>
      </c>
      <c r="T86" s="164">
        <v>0</v>
      </c>
      <c r="U86" s="69">
        <v>0</v>
      </c>
      <c r="V86" s="69">
        <f t="shared" si="112"/>
        <v>0</v>
      </c>
      <c r="W86" s="69">
        <f t="shared" ref="W86" si="122">R86/M86*100</f>
        <v>4.7796199458364859</v>
      </c>
      <c r="X86" s="70">
        <v>0</v>
      </c>
      <c r="AA86" s="66"/>
      <c r="AB86" s="72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131"/>
      <c r="CH86" s="131"/>
      <c r="CI86" s="131"/>
      <c r="CJ86" s="131"/>
      <c r="CK86" s="131"/>
      <c r="CL86" s="131"/>
      <c r="CM86" s="131"/>
      <c r="CN86" s="131"/>
      <c r="CO86" s="131"/>
      <c r="CP86" s="131"/>
      <c r="CQ86" s="131"/>
      <c r="CR86" s="131"/>
      <c r="CS86" s="131"/>
      <c r="CT86" s="131"/>
      <c r="CU86" s="131"/>
      <c r="CV86" s="131"/>
      <c r="CW86" s="131"/>
      <c r="CX86" s="131"/>
      <c r="CY86" s="131"/>
      <c r="CZ86" s="131"/>
      <c r="DA86" s="131"/>
      <c r="DB86" s="131"/>
      <c r="DC86" s="131"/>
      <c r="DD86" s="131"/>
      <c r="DE86" s="131"/>
      <c r="DF86" s="131"/>
      <c r="DG86" s="131"/>
      <c r="DH86" s="131"/>
      <c r="DI86" s="131"/>
      <c r="DJ86" s="131"/>
      <c r="DK86" s="131"/>
      <c r="DL86" s="131"/>
      <c r="DM86" s="131"/>
      <c r="DN86" s="131"/>
      <c r="DO86" s="131"/>
      <c r="DP86" s="131"/>
      <c r="DQ86" s="131"/>
      <c r="DR86" s="131"/>
      <c r="DS86" s="131"/>
      <c r="DT86" s="131"/>
      <c r="DU86" s="131"/>
      <c r="DV86" s="131"/>
      <c r="DW86" s="131"/>
      <c r="DX86" s="131"/>
      <c r="DY86" s="131"/>
      <c r="DZ86" s="131"/>
      <c r="EA86" s="131"/>
      <c r="EB86" s="131"/>
      <c r="EC86" s="131"/>
      <c r="ED86" s="131"/>
      <c r="EE86" s="131"/>
      <c r="EF86" s="131"/>
      <c r="EG86" s="131"/>
      <c r="EH86" s="131"/>
      <c r="EI86" s="131"/>
      <c r="EJ86" s="131"/>
      <c r="EK86" s="131"/>
      <c r="EL86" s="131"/>
    </row>
    <row r="87" spans="1:142" s="5" customFormat="1" ht="17.25" customHeight="1" thickBot="1" x14ac:dyDescent="0.3">
      <c r="A87" s="449" t="s">
        <v>35</v>
      </c>
      <c r="B87" s="450"/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450"/>
      <c r="S87" s="450"/>
      <c r="T87" s="450"/>
      <c r="U87" s="450"/>
      <c r="V87" s="450"/>
      <c r="W87" s="450"/>
      <c r="X87" s="491"/>
      <c r="AA87" s="66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  <c r="BG87" s="131"/>
      <c r="BH87" s="131"/>
      <c r="BI87" s="131"/>
      <c r="BJ87" s="131"/>
      <c r="BK87" s="131"/>
      <c r="BL87" s="131"/>
      <c r="BM87" s="131"/>
      <c r="BN87" s="131"/>
      <c r="BO87" s="131"/>
      <c r="BP87" s="131"/>
      <c r="BQ87" s="131"/>
      <c r="BR87" s="131"/>
      <c r="BS87" s="131"/>
      <c r="BT87" s="131"/>
      <c r="BU87" s="131"/>
      <c r="BV87" s="131"/>
      <c r="BW87" s="131"/>
      <c r="BX87" s="131"/>
      <c r="BY87" s="131"/>
      <c r="BZ87" s="131"/>
      <c r="CA87" s="131"/>
      <c r="CB87" s="131"/>
      <c r="CC87" s="131"/>
      <c r="CD87" s="131"/>
      <c r="CE87" s="131"/>
      <c r="CF87" s="131"/>
      <c r="CG87" s="131"/>
      <c r="CH87" s="131"/>
      <c r="CI87" s="131"/>
      <c r="CJ87" s="131"/>
      <c r="CK87" s="131"/>
      <c r="CL87" s="131"/>
      <c r="CM87" s="131"/>
      <c r="CN87" s="131"/>
      <c r="CO87" s="131"/>
      <c r="CP87" s="131"/>
      <c r="CQ87" s="131"/>
      <c r="CR87" s="131"/>
      <c r="CS87" s="131"/>
      <c r="CT87" s="131"/>
      <c r="CU87" s="131"/>
      <c r="CV87" s="131"/>
      <c r="CW87" s="131"/>
      <c r="CX87" s="131"/>
      <c r="CY87" s="131"/>
      <c r="CZ87" s="131"/>
      <c r="DA87" s="131"/>
      <c r="DB87" s="131"/>
      <c r="DC87" s="131"/>
      <c r="DD87" s="131"/>
      <c r="DE87" s="131"/>
      <c r="DF87" s="131"/>
      <c r="DG87" s="131"/>
      <c r="DH87" s="131"/>
      <c r="DI87" s="131"/>
      <c r="DJ87" s="131"/>
      <c r="DK87" s="131"/>
      <c r="DL87" s="131"/>
      <c r="DM87" s="131"/>
      <c r="DN87" s="131"/>
      <c r="DO87" s="131"/>
      <c r="DP87" s="131"/>
      <c r="DQ87" s="131"/>
      <c r="DR87" s="131"/>
      <c r="DS87" s="131"/>
      <c r="DT87" s="131"/>
      <c r="DU87" s="131"/>
      <c r="DV87" s="131"/>
      <c r="DW87" s="131"/>
      <c r="DX87" s="131"/>
      <c r="DY87" s="131"/>
      <c r="DZ87" s="131"/>
      <c r="EA87" s="131"/>
      <c r="EB87" s="131"/>
      <c r="EC87" s="131"/>
      <c r="ED87" s="131"/>
      <c r="EE87" s="131"/>
      <c r="EF87" s="131"/>
      <c r="EG87" s="131"/>
      <c r="EH87" s="131"/>
      <c r="EI87" s="131"/>
      <c r="EJ87" s="131"/>
      <c r="EK87" s="131"/>
      <c r="EL87" s="131"/>
    </row>
    <row r="88" spans="1:142" s="5" customFormat="1" ht="15" customHeight="1" x14ac:dyDescent="0.25">
      <c r="A88" s="598" t="s">
        <v>36</v>
      </c>
      <c r="B88" s="468" t="s">
        <v>37</v>
      </c>
      <c r="C88" s="601" t="s">
        <v>15</v>
      </c>
      <c r="D88" s="165" t="s">
        <v>11</v>
      </c>
      <c r="E88" s="168">
        <f t="shared" ref="E88:F88" si="123">SUM(E89:E91)</f>
        <v>2874200</v>
      </c>
      <c r="F88" s="45">
        <f t="shared" si="123"/>
        <v>2874200</v>
      </c>
      <c r="G88" s="45"/>
      <c r="H88" s="45">
        <f t="shared" ref="H88:K88" si="124">SUM(H89:H91)</f>
        <v>0</v>
      </c>
      <c r="I88" s="47">
        <f t="shared" si="124"/>
        <v>0</v>
      </c>
      <c r="J88" s="168">
        <f t="shared" si="124"/>
        <v>2874200</v>
      </c>
      <c r="K88" s="45">
        <f t="shared" si="124"/>
        <v>2874200</v>
      </c>
      <c r="L88" s="45"/>
      <c r="M88" s="45">
        <f t="shared" ref="M88:P88" si="125">SUM(M89:M91)</f>
        <v>0</v>
      </c>
      <c r="N88" s="178">
        <f t="shared" si="125"/>
        <v>0</v>
      </c>
      <c r="O88" s="168">
        <f t="shared" si="125"/>
        <v>2027791.15</v>
      </c>
      <c r="P88" s="45">
        <f t="shared" si="125"/>
        <v>2027791.15</v>
      </c>
      <c r="Q88" s="45"/>
      <c r="R88" s="45">
        <f t="shared" ref="R88:S88" si="126">SUM(R89:R91)</f>
        <v>0</v>
      </c>
      <c r="S88" s="178">
        <f t="shared" si="126"/>
        <v>0</v>
      </c>
      <c r="T88" s="45">
        <f t="shared" ref="T88:U88" si="127">SUM(T89:T91)</f>
        <v>0</v>
      </c>
      <c r="U88" s="45">
        <f t="shared" si="127"/>
        <v>0</v>
      </c>
      <c r="V88" s="45"/>
      <c r="W88" s="45">
        <f t="shared" ref="W88:X88" si="128">SUM(W89:W91)</f>
        <v>0</v>
      </c>
      <c r="X88" s="47">
        <f t="shared" si="128"/>
        <v>0</v>
      </c>
      <c r="AA88" s="60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  <c r="BH88" s="131"/>
      <c r="BI88" s="131"/>
      <c r="BJ88" s="131"/>
      <c r="BK88" s="131"/>
      <c r="BL88" s="131"/>
      <c r="BM88" s="131"/>
      <c r="BN88" s="131"/>
      <c r="BO88" s="131"/>
      <c r="BP88" s="131"/>
      <c r="BQ88" s="131"/>
      <c r="BR88" s="131"/>
      <c r="BS88" s="131"/>
      <c r="BT88" s="131"/>
      <c r="BU88" s="131"/>
      <c r="BV88" s="131"/>
      <c r="BW88" s="131"/>
      <c r="BX88" s="131"/>
      <c r="BY88" s="131"/>
      <c r="BZ88" s="131"/>
      <c r="CA88" s="131"/>
      <c r="CB88" s="131"/>
      <c r="CC88" s="131"/>
      <c r="CD88" s="131"/>
      <c r="CE88" s="131"/>
      <c r="CF88" s="131"/>
      <c r="CG88" s="131"/>
      <c r="CH88" s="131"/>
      <c r="CI88" s="131"/>
      <c r="CJ88" s="131"/>
      <c r="CK88" s="131"/>
      <c r="CL88" s="131"/>
      <c r="CM88" s="131"/>
      <c r="CN88" s="131"/>
      <c r="CO88" s="131"/>
      <c r="CP88" s="131"/>
      <c r="CQ88" s="131"/>
      <c r="CR88" s="131"/>
      <c r="CS88" s="131"/>
      <c r="CT88" s="131"/>
      <c r="CU88" s="131"/>
      <c r="CV88" s="131"/>
      <c r="CW88" s="131"/>
      <c r="CX88" s="131"/>
      <c r="CY88" s="131"/>
      <c r="CZ88" s="131"/>
      <c r="DA88" s="131"/>
      <c r="DB88" s="131"/>
      <c r="DC88" s="131"/>
      <c r="DD88" s="131"/>
      <c r="DE88" s="131"/>
      <c r="DF88" s="131"/>
      <c r="DG88" s="131"/>
      <c r="DH88" s="131"/>
      <c r="DI88" s="131"/>
      <c r="DJ88" s="131"/>
      <c r="DK88" s="131"/>
      <c r="DL88" s="131"/>
      <c r="DM88" s="131"/>
      <c r="DN88" s="131"/>
      <c r="DO88" s="131"/>
      <c r="DP88" s="131"/>
      <c r="DQ88" s="131"/>
      <c r="DR88" s="131"/>
      <c r="DS88" s="131"/>
      <c r="DT88" s="131"/>
      <c r="DU88" s="131"/>
      <c r="DV88" s="131"/>
      <c r="DW88" s="131"/>
      <c r="DX88" s="131"/>
      <c r="DY88" s="131"/>
      <c r="DZ88" s="131"/>
      <c r="EA88" s="131"/>
      <c r="EB88" s="131"/>
      <c r="EC88" s="131"/>
      <c r="ED88" s="131"/>
      <c r="EE88" s="131"/>
      <c r="EF88" s="131"/>
      <c r="EG88" s="131"/>
      <c r="EH88" s="131"/>
      <c r="EI88" s="131"/>
      <c r="EJ88" s="131"/>
      <c r="EK88" s="131"/>
      <c r="EL88" s="131"/>
    </row>
    <row r="89" spans="1:142" s="5" customFormat="1" ht="21.75" customHeight="1" x14ac:dyDescent="0.25">
      <c r="A89" s="599"/>
      <c r="B89" s="469"/>
      <c r="C89" s="602"/>
      <c r="D89" s="166" t="s">
        <v>16</v>
      </c>
      <c r="E89" s="163">
        <f>F89+G89+H89+I89</f>
        <v>2874200</v>
      </c>
      <c r="F89" s="26">
        <f>F92+F93</f>
        <v>2874200</v>
      </c>
      <c r="G89" s="26">
        <f t="shared" ref="G89:I89" si="129">G92+G93</f>
        <v>0</v>
      </c>
      <c r="H89" s="26">
        <f t="shared" si="129"/>
        <v>0</v>
      </c>
      <c r="I89" s="38">
        <f t="shared" si="129"/>
        <v>0</v>
      </c>
      <c r="J89" s="163">
        <f>K89+L89+M89+N89</f>
        <v>2874200</v>
      </c>
      <c r="K89" s="26">
        <f>K92+K93</f>
        <v>2874200</v>
      </c>
      <c r="L89" s="26"/>
      <c r="M89" s="26">
        <v>0</v>
      </c>
      <c r="N89" s="179">
        <v>0</v>
      </c>
      <c r="O89" s="163">
        <f>P89+Q89+R89+S89</f>
        <v>2027791.15</v>
      </c>
      <c r="P89" s="26">
        <f>P92+P93</f>
        <v>2027791.15</v>
      </c>
      <c r="Q89" s="26"/>
      <c r="R89" s="26">
        <v>0</v>
      </c>
      <c r="S89" s="179">
        <v>0</v>
      </c>
      <c r="T89" s="26">
        <f>U89+V89+W89+X89</f>
        <v>0</v>
      </c>
      <c r="U89" s="26">
        <v>0</v>
      </c>
      <c r="V89" s="26"/>
      <c r="W89" s="26">
        <v>0</v>
      </c>
      <c r="X89" s="38">
        <v>0</v>
      </c>
      <c r="AA89" s="60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  <c r="BG89" s="131"/>
      <c r="BH89" s="131"/>
      <c r="BI89" s="131"/>
      <c r="BJ89" s="131"/>
      <c r="BK89" s="131"/>
      <c r="BL89" s="131"/>
      <c r="BM89" s="131"/>
      <c r="BN89" s="131"/>
      <c r="BO89" s="131"/>
      <c r="BP89" s="131"/>
      <c r="BQ89" s="131"/>
      <c r="BR89" s="131"/>
      <c r="BS89" s="131"/>
      <c r="BT89" s="131"/>
      <c r="BU89" s="131"/>
      <c r="BV89" s="131"/>
      <c r="BW89" s="131"/>
      <c r="BX89" s="131"/>
      <c r="BY89" s="131"/>
      <c r="BZ89" s="131"/>
      <c r="CA89" s="131"/>
      <c r="CB89" s="131"/>
      <c r="CC89" s="131"/>
      <c r="CD89" s="131"/>
      <c r="CE89" s="131"/>
      <c r="CF89" s="131"/>
      <c r="CG89" s="131"/>
      <c r="CH89" s="131"/>
      <c r="CI89" s="131"/>
      <c r="CJ89" s="131"/>
      <c r="CK89" s="131"/>
      <c r="CL89" s="131"/>
      <c r="CM89" s="131"/>
      <c r="CN89" s="131"/>
      <c r="CO89" s="131"/>
      <c r="CP89" s="131"/>
      <c r="CQ89" s="131"/>
      <c r="CR89" s="131"/>
      <c r="CS89" s="131"/>
      <c r="CT89" s="131"/>
      <c r="CU89" s="131"/>
      <c r="CV89" s="131"/>
      <c r="CW89" s="131"/>
      <c r="CX89" s="131"/>
      <c r="CY89" s="131"/>
      <c r="CZ89" s="131"/>
      <c r="DA89" s="131"/>
      <c r="DB89" s="131"/>
      <c r="DC89" s="131"/>
      <c r="DD89" s="131"/>
      <c r="DE89" s="131"/>
      <c r="DF89" s="131"/>
      <c r="DG89" s="131"/>
      <c r="DH89" s="131"/>
      <c r="DI89" s="131"/>
      <c r="DJ89" s="131"/>
      <c r="DK89" s="131"/>
      <c r="DL89" s="131"/>
      <c r="DM89" s="131"/>
      <c r="DN89" s="131"/>
      <c r="DO89" s="131"/>
      <c r="DP89" s="131"/>
      <c r="DQ89" s="131"/>
      <c r="DR89" s="131"/>
      <c r="DS89" s="131"/>
      <c r="DT89" s="131"/>
      <c r="DU89" s="131"/>
      <c r="DV89" s="131"/>
      <c r="DW89" s="131"/>
      <c r="DX89" s="131"/>
      <c r="DY89" s="131"/>
      <c r="DZ89" s="131"/>
      <c r="EA89" s="131"/>
      <c r="EB89" s="131"/>
      <c r="EC89" s="131"/>
      <c r="ED89" s="131"/>
      <c r="EE89" s="131"/>
      <c r="EF89" s="131"/>
      <c r="EG89" s="131"/>
      <c r="EH89" s="131"/>
      <c r="EI89" s="131"/>
      <c r="EJ89" s="131"/>
      <c r="EK89" s="131"/>
      <c r="EL89" s="131"/>
    </row>
    <row r="90" spans="1:142" s="5" customFormat="1" ht="21.75" customHeight="1" x14ac:dyDescent="0.25">
      <c r="A90" s="599"/>
      <c r="B90" s="469"/>
      <c r="C90" s="602"/>
      <c r="D90" s="166" t="s">
        <v>8</v>
      </c>
      <c r="E90" s="163">
        <f t="shared" ref="E90:E97" si="130">F90+G90+H90+I90</f>
        <v>0</v>
      </c>
      <c r="F90" s="26">
        <v>0</v>
      </c>
      <c r="G90" s="26"/>
      <c r="H90" s="26">
        <v>0</v>
      </c>
      <c r="I90" s="38">
        <v>0</v>
      </c>
      <c r="J90" s="163">
        <f t="shared" ref="J90:J91" si="131">K90+L90+M90+N90</f>
        <v>0</v>
      </c>
      <c r="K90" s="26">
        <v>0</v>
      </c>
      <c r="L90" s="26"/>
      <c r="M90" s="26">
        <v>0</v>
      </c>
      <c r="N90" s="179">
        <v>0</v>
      </c>
      <c r="O90" s="163">
        <f t="shared" ref="O90:O91" si="132">P90+Q90+R90+S90</f>
        <v>0</v>
      </c>
      <c r="P90" s="26">
        <v>0</v>
      </c>
      <c r="Q90" s="26"/>
      <c r="R90" s="26">
        <v>0</v>
      </c>
      <c r="S90" s="179">
        <v>0</v>
      </c>
      <c r="T90" s="26">
        <f t="shared" ref="T90:T97" si="133">U90+V90+W90+X90</f>
        <v>0</v>
      </c>
      <c r="U90" s="26">
        <v>0</v>
      </c>
      <c r="V90" s="26"/>
      <c r="W90" s="26">
        <v>0</v>
      </c>
      <c r="X90" s="38">
        <v>0</v>
      </c>
      <c r="AA90" s="60"/>
      <c r="AB90" s="72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  <c r="BG90" s="131"/>
      <c r="BH90" s="131"/>
      <c r="BI90" s="131"/>
      <c r="BJ90" s="131"/>
      <c r="BK90" s="131"/>
      <c r="BL90" s="131"/>
      <c r="BM90" s="131"/>
      <c r="BN90" s="131"/>
      <c r="BO90" s="131"/>
      <c r="BP90" s="131"/>
      <c r="BQ90" s="131"/>
      <c r="BR90" s="131"/>
      <c r="BS90" s="131"/>
      <c r="BT90" s="131"/>
      <c r="BU90" s="131"/>
      <c r="BV90" s="131"/>
      <c r="BW90" s="131"/>
      <c r="BX90" s="131"/>
      <c r="BY90" s="131"/>
      <c r="BZ90" s="131"/>
      <c r="CA90" s="131"/>
      <c r="CB90" s="131"/>
      <c r="CC90" s="131"/>
      <c r="CD90" s="131"/>
      <c r="CE90" s="131"/>
      <c r="CF90" s="131"/>
      <c r="CG90" s="131"/>
      <c r="CH90" s="131"/>
      <c r="CI90" s="131"/>
      <c r="CJ90" s="131"/>
      <c r="CK90" s="131"/>
      <c r="CL90" s="131"/>
      <c r="CM90" s="131"/>
      <c r="CN90" s="131"/>
      <c r="CO90" s="131"/>
      <c r="CP90" s="131"/>
      <c r="CQ90" s="131"/>
      <c r="CR90" s="131"/>
      <c r="CS90" s="131"/>
      <c r="CT90" s="131"/>
      <c r="CU90" s="131"/>
      <c r="CV90" s="131"/>
      <c r="CW90" s="131"/>
      <c r="CX90" s="131"/>
      <c r="CY90" s="131"/>
      <c r="CZ90" s="131"/>
      <c r="DA90" s="131"/>
      <c r="DB90" s="131"/>
      <c r="DC90" s="131"/>
      <c r="DD90" s="131"/>
      <c r="DE90" s="131"/>
      <c r="DF90" s="131"/>
      <c r="DG90" s="131"/>
      <c r="DH90" s="131"/>
      <c r="DI90" s="131"/>
      <c r="DJ90" s="131"/>
      <c r="DK90" s="131"/>
      <c r="DL90" s="131"/>
      <c r="DM90" s="131"/>
      <c r="DN90" s="131"/>
      <c r="DO90" s="131"/>
      <c r="DP90" s="131"/>
      <c r="DQ90" s="131"/>
      <c r="DR90" s="131"/>
      <c r="DS90" s="131"/>
      <c r="DT90" s="131"/>
      <c r="DU90" s="131"/>
      <c r="DV90" s="131"/>
      <c r="DW90" s="131"/>
      <c r="DX90" s="131"/>
      <c r="DY90" s="131"/>
      <c r="DZ90" s="131"/>
      <c r="EA90" s="131"/>
      <c r="EB90" s="131"/>
      <c r="EC90" s="131"/>
      <c r="ED90" s="131"/>
      <c r="EE90" s="131"/>
      <c r="EF90" s="131"/>
      <c r="EG90" s="131"/>
      <c r="EH90" s="131"/>
      <c r="EI90" s="131"/>
      <c r="EJ90" s="131"/>
      <c r="EK90" s="131"/>
      <c r="EL90" s="131"/>
    </row>
    <row r="91" spans="1:142" s="5" customFormat="1" ht="21.75" customHeight="1" thickBot="1" x14ac:dyDescent="0.3">
      <c r="A91" s="600"/>
      <c r="B91" s="470"/>
      <c r="C91" s="603"/>
      <c r="D91" s="167" t="s">
        <v>17</v>
      </c>
      <c r="E91" s="169">
        <f t="shared" si="130"/>
        <v>0</v>
      </c>
      <c r="F91" s="43">
        <v>0</v>
      </c>
      <c r="G91" s="43"/>
      <c r="H91" s="43">
        <v>0</v>
      </c>
      <c r="I91" s="48">
        <v>0</v>
      </c>
      <c r="J91" s="169">
        <f t="shared" si="131"/>
        <v>0</v>
      </c>
      <c r="K91" s="43">
        <v>0</v>
      </c>
      <c r="L91" s="43"/>
      <c r="M91" s="43">
        <v>0</v>
      </c>
      <c r="N91" s="180">
        <v>0</v>
      </c>
      <c r="O91" s="169">
        <f t="shared" si="132"/>
        <v>0</v>
      </c>
      <c r="P91" s="43">
        <v>0</v>
      </c>
      <c r="Q91" s="43"/>
      <c r="R91" s="43">
        <v>0</v>
      </c>
      <c r="S91" s="180">
        <v>0</v>
      </c>
      <c r="T91" s="43">
        <f t="shared" si="133"/>
        <v>0</v>
      </c>
      <c r="U91" s="43">
        <v>0</v>
      </c>
      <c r="V91" s="43"/>
      <c r="W91" s="43">
        <v>0</v>
      </c>
      <c r="X91" s="48">
        <v>0</v>
      </c>
      <c r="AA91" s="66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  <c r="BG91" s="131"/>
      <c r="BH91" s="131"/>
      <c r="BI91" s="131"/>
      <c r="BJ91" s="131"/>
      <c r="BK91" s="131"/>
      <c r="BL91" s="131"/>
      <c r="BM91" s="131"/>
      <c r="BN91" s="131"/>
      <c r="BO91" s="131"/>
      <c r="BP91" s="131"/>
      <c r="BQ91" s="131"/>
      <c r="BR91" s="131"/>
      <c r="BS91" s="131"/>
      <c r="BT91" s="131"/>
      <c r="BU91" s="131"/>
      <c r="BV91" s="131"/>
      <c r="BW91" s="131"/>
      <c r="BX91" s="131"/>
      <c r="BY91" s="131"/>
      <c r="BZ91" s="131"/>
      <c r="CA91" s="131"/>
      <c r="CB91" s="131"/>
      <c r="CC91" s="131"/>
      <c r="CD91" s="131"/>
      <c r="CE91" s="131"/>
      <c r="CF91" s="131"/>
      <c r="CG91" s="131"/>
      <c r="CH91" s="131"/>
      <c r="CI91" s="131"/>
      <c r="CJ91" s="131"/>
      <c r="CK91" s="131"/>
      <c r="CL91" s="131"/>
      <c r="CM91" s="131"/>
      <c r="CN91" s="131"/>
      <c r="CO91" s="131"/>
      <c r="CP91" s="131"/>
      <c r="CQ91" s="131"/>
      <c r="CR91" s="131"/>
      <c r="CS91" s="131"/>
      <c r="CT91" s="131"/>
      <c r="CU91" s="131"/>
      <c r="CV91" s="131"/>
      <c r="CW91" s="131"/>
      <c r="CX91" s="131"/>
      <c r="CY91" s="131"/>
      <c r="CZ91" s="131"/>
      <c r="DA91" s="131"/>
      <c r="DB91" s="131"/>
      <c r="DC91" s="131"/>
      <c r="DD91" s="131"/>
      <c r="DE91" s="131"/>
      <c r="DF91" s="131"/>
      <c r="DG91" s="131"/>
      <c r="DH91" s="131"/>
      <c r="DI91" s="131"/>
      <c r="DJ91" s="131"/>
      <c r="DK91" s="131"/>
      <c r="DL91" s="131"/>
      <c r="DM91" s="131"/>
      <c r="DN91" s="131"/>
      <c r="DO91" s="131"/>
      <c r="DP91" s="131"/>
      <c r="DQ91" s="131"/>
      <c r="DR91" s="131"/>
      <c r="DS91" s="131"/>
      <c r="DT91" s="131"/>
      <c r="DU91" s="131"/>
      <c r="DV91" s="131"/>
      <c r="DW91" s="131"/>
      <c r="DX91" s="131"/>
      <c r="DY91" s="131"/>
      <c r="DZ91" s="131"/>
      <c r="EA91" s="131"/>
      <c r="EB91" s="131"/>
      <c r="EC91" s="131"/>
      <c r="ED91" s="131"/>
      <c r="EE91" s="131"/>
      <c r="EF91" s="131"/>
      <c r="EG91" s="131"/>
      <c r="EH91" s="131"/>
      <c r="EI91" s="131"/>
      <c r="EJ91" s="131"/>
      <c r="EK91" s="131"/>
      <c r="EL91" s="131"/>
    </row>
    <row r="92" spans="1:142" ht="67.5" hidden="1" customHeight="1" x14ac:dyDescent="0.25">
      <c r="A92" s="90"/>
      <c r="B92" s="128" t="s">
        <v>20</v>
      </c>
      <c r="C92" s="323"/>
      <c r="D92" s="346" t="s">
        <v>16</v>
      </c>
      <c r="E92" s="322">
        <f t="shared" ref="E92:E93" si="134">F92+G92+I92</f>
        <v>575200</v>
      </c>
      <c r="F92" s="323">
        <v>575200</v>
      </c>
      <c r="G92" s="323"/>
      <c r="H92" s="323"/>
      <c r="I92" s="324"/>
      <c r="J92" s="325">
        <f t="shared" ref="J92:J97" si="135">K92+L92+M92+N92</f>
        <v>575200</v>
      </c>
      <c r="K92" s="323">
        <v>575200</v>
      </c>
      <c r="L92" s="323"/>
      <c r="M92" s="323"/>
      <c r="N92" s="326"/>
      <c r="O92" s="322">
        <f t="shared" ref="O92:O97" si="136">P92+Q92+R92+S92</f>
        <v>528579.77</v>
      </c>
      <c r="P92" s="323">
        <v>528579.77</v>
      </c>
      <c r="Q92" s="327"/>
      <c r="R92" s="327"/>
      <c r="S92" s="328"/>
      <c r="T92" s="289">
        <f t="shared" si="133"/>
        <v>91.894953059805289</v>
      </c>
      <c r="U92" s="290">
        <f t="shared" ref="U92:U93" si="137">P92/F92*100</f>
        <v>91.894953059805289</v>
      </c>
      <c r="V92" s="290">
        <f t="shared" ref="V92:V93" si="138">SUM(V93:V95)</f>
        <v>0</v>
      </c>
      <c r="W92" s="290">
        <v>0</v>
      </c>
      <c r="X92" s="291">
        <v>0</v>
      </c>
      <c r="Z92" s="22"/>
      <c r="AA92" s="499">
        <v>210184305</v>
      </c>
    </row>
    <row r="93" spans="1:142" ht="87" hidden="1" customHeight="1" thickBot="1" x14ac:dyDescent="0.3">
      <c r="A93" s="37"/>
      <c r="B93" s="18" t="s">
        <v>21</v>
      </c>
      <c r="C93" s="347"/>
      <c r="D93" s="141" t="s">
        <v>16</v>
      </c>
      <c r="E93" s="322">
        <f t="shared" si="134"/>
        <v>2299000</v>
      </c>
      <c r="F93" s="347">
        <v>2299000</v>
      </c>
      <c r="G93" s="347"/>
      <c r="H93" s="347"/>
      <c r="I93" s="348"/>
      <c r="J93" s="332">
        <f t="shared" si="135"/>
        <v>2299000</v>
      </c>
      <c r="K93" s="347">
        <v>2299000</v>
      </c>
      <c r="L93" s="347"/>
      <c r="M93" s="347"/>
      <c r="N93" s="349"/>
      <c r="O93" s="329">
        <f t="shared" si="136"/>
        <v>1499211.38</v>
      </c>
      <c r="P93" s="347">
        <v>1499211.38</v>
      </c>
      <c r="Q93" s="350"/>
      <c r="R93" s="350"/>
      <c r="S93" s="351"/>
      <c r="T93" s="301">
        <f t="shared" si="133"/>
        <v>65.211456285341455</v>
      </c>
      <c r="U93" s="290">
        <f t="shared" si="137"/>
        <v>65.211456285341455</v>
      </c>
      <c r="V93" s="302">
        <f t="shared" si="138"/>
        <v>0</v>
      </c>
      <c r="W93" s="302">
        <v>0</v>
      </c>
      <c r="X93" s="303">
        <v>0</v>
      </c>
      <c r="AA93" s="499"/>
    </row>
    <row r="94" spans="1:142" ht="18.75" customHeight="1" x14ac:dyDescent="0.25">
      <c r="A94" s="488"/>
      <c r="B94" s="476" t="s">
        <v>38</v>
      </c>
      <c r="C94" s="477"/>
      <c r="D94" s="143" t="s">
        <v>11</v>
      </c>
      <c r="E94" s="168">
        <f t="shared" si="130"/>
        <v>2874200</v>
      </c>
      <c r="F94" s="45">
        <f>F88</f>
        <v>2874200</v>
      </c>
      <c r="G94" s="45"/>
      <c r="H94" s="45">
        <f t="shared" ref="H94:I94" si="139">H88</f>
        <v>0</v>
      </c>
      <c r="I94" s="47">
        <f t="shared" si="139"/>
        <v>0</v>
      </c>
      <c r="J94" s="148">
        <f t="shared" si="135"/>
        <v>2874200</v>
      </c>
      <c r="K94" s="45">
        <f>K88</f>
        <v>2874200</v>
      </c>
      <c r="L94" s="45"/>
      <c r="M94" s="45">
        <f t="shared" ref="M94:N94" si="140">M88</f>
        <v>0</v>
      </c>
      <c r="N94" s="178">
        <f t="shared" si="140"/>
        <v>0</v>
      </c>
      <c r="O94" s="168">
        <f t="shared" si="136"/>
        <v>2027791.15</v>
      </c>
      <c r="P94" s="45">
        <f>P88</f>
        <v>2027791.15</v>
      </c>
      <c r="Q94" s="45"/>
      <c r="R94" s="45">
        <f t="shared" ref="R94:S94" si="141">R88</f>
        <v>0</v>
      </c>
      <c r="S94" s="47">
        <f t="shared" si="141"/>
        <v>0</v>
      </c>
      <c r="T94" s="148">
        <f t="shared" si="133"/>
        <v>0</v>
      </c>
      <c r="U94" s="45">
        <f t="shared" ref="U94" si="142">U88</f>
        <v>0</v>
      </c>
      <c r="V94" s="45"/>
      <c r="W94" s="45">
        <f t="shared" ref="W94:X94" si="143">W88</f>
        <v>0</v>
      </c>
      <c r="X94" s="47">
        <f t="shared" si="143"/>
        <v>0</v>
      </c>
    </row>
    <row r="95" spans="1:142" ht="18.75" customHeight="1" x14ac:dyDescent="0.25">
      <c r="A95" s="489"/>
      <c r="B95" s="478"/>
      <c r="C95" s="479"/>
      <c r="D95" s="144" t="s">
        <v>16</v>
      </c>
      <c r="E95" s="163">
        <f t="shared" si="130"/>
        <v>2874200</v>
      </c>
      <c r="F95" s="26">
        <f>F89</f>
        <v>2874200</v>
      </c>
      <c r="G95" s="26"/>
      <c r="H95" s="26">
        <f t="shared" ref="H95:I95" si="144">H89</f>
        <v>0</v>
      </c>
      <c r="I95" s="38">
        <f t="shared" si="144"/>
        <v>0</v>
      </c>
      <c r="J95" s="149">
        <f t="shared" si="135"/>
        <v>2874200</v>
      </c>
      <c r="K95" s="26">
        <f>K89</f>
        <v>2874200</v>
      </c>
      <c r="L95" s="26"/>
      <c r="M95" s="26">
        <f t="shared" ref="M95:N95" si="145">M89</f>
        <v>0</v>
      </c>
      <c r="N95" s="179">
        <f t="shared" si="145"/>
        <v>0</v>
      </c>
      <c r="O95" s="163">
        <f t="shared" si="136"/>
        <v>2027791.15</v>
      </c>
      <c r="P95" s="26">
        <f>P89</f>
        <v>2027791.15</v>
      </c>
      <c r="Q95" s="26"/>
      <c r="R95" s="26">
        <f t="shared" ref="R95:S95" si="146">R89</f>
        <v>0</v>
      </c>
      <c r="S95" s="38">
        <f t="shared" si="146"/>
        <v>0</v>
      </c>
      <c r="T95" s="149">
        <f t="shared" si="133"/>
        <v>0</v>
      </c>
      <c r="U95" s="26">
        <f t="shared" ref="U95" si="147">U89</f>
        <v>0</v>
      </c>
      <c r="V95" s="26"/>
      <c r="W95" s="26">
        <f t="shared" ref="W95:X95" si="148">W89</f>
        <v>0</v>
      </c>
      <c r="X95" s="38">
        <f t="shared" si="148"/>
        <v>0</v>
      </c>
    </row>
    <row r="96" spans="1:142" ht="18.75" customHeight="1" x14ac:dyDescent="0.25">
      <c r="A96" s="489"/>
      <c r="B96" s="478"/>
      <c r="C96" s="479"/>
      <c r="D96" s="144" t="s">
        <v>8</v>
      </c>
      <c r="E96" s="163">
        <f t="shared" si="130"/>
        <v>0</v>
      </c>
      <c r="F96" s="26">
        <f>F90</f>
        <v>0</v>
      </c>
      <c r="G96" s="26"/>
      <c r="H96" s="26">
        <f t="shared" ref="H96:I96" si="149">H90</f>
        <v>0</v>
      </c>
      <c r="I96" s="38">
        <f t="shared" si="149"/>
        <v>0</v>
      </c>
      <c r="J96" s="149">
        <f t="shared" si="135"/>
        <v>0</v>
      </c>
      <c r="K96" s="26">
        <f>K90</f>
        <v>0</v>
      </c>
      <c r="L96" s="26"/>
      <c r="M96" s="26">
        <f t="shared" ref="M96:N96" si="150">M90</f>
        <v>0</v>
      </c>
      <c r="N96" s="179">
        <f t="shared" si="150"/>
        <v>0</v>
      </c>
      <c r="O96" s="163">
        <f t="shared" si="136"/>
        <v>0</v>
      </c>
      <c r="P96" s="26">
        <f>P90</f>
        <v>0</v>
      </c>
      <c r="Q96" s="26"/>
      <c r="R96" s="26">
        <f t="shared" ref="R96:S96" si="151">R90</f>
        <v>0</v>
      </c>
      <c r="S96" s="38">
        <f t="shared" si="151"/>
        <v>0</v>
      </c>
      <c r="T96" s="149">
        <f t="shared" si="133"/>
        <v>0</v>
      </c>
      <c r="U96" s="26">
        <f t="shared" ref="U96" si="152">U90</f>
        <v>0</v>
      </c>
      <c r="V96" s="26"/>
      <c r="W96" s="26">
        <f t="shared" ref="W96:X96" si="153">W90</f>
        <v>0</v>
      </c>
      <c r="X96" s="38">
        <f t="shared" si="153"/>
        <v>0</v>
      </c>
    </row>
    <row r="97" spans="1:142" ht="18.75" customHeight="1" thickBot="1" x14ac:dyDescent="0.3">
      <c r="A97" s="490"/>
      <c r="B97" s="480"/>
      <c r="C97" s="481"/>
      <c r="D97" s="145" t="s">
        <v>17</v>
      </c>
      <c r="E97" s="169">
        <f t="shared" si="130"/>
        <v>0</v>
      </c>
      <c r="F97" s="43">
        <f>F91</f>
        <v>0</v>
      </c>
      <c r="G97" s="43"/>
      <c r="H97" s="43">
        <f t="shared" ref="H97:I97" si="154">H91</f>
        <v>0</v>
      </c>
      <c r="I97" s="48">
        <f t="shared" si="154"/>
        <v>0</v>
      </c>
      <c r="J97" s="150">
        <f t="shared" si="135"/>
        <v>0</v>
      </c>
      <c r="K97" s="43">
        <f>K91</f>
        <v>0</v>
      </c>
      <c r="L97" s="43"/>
      <c r="M97" s="43">
        <f t="shared" ref="M97:N97" si="155">M91</f>
        <v>0</v>
      </c>
      <c r="N97" s="180">
        <f t="shared" si="155"/>
        <v>0</v>
      </c>
      <c r="O97" s="169">
        <f t="shared" si="136"/>
        <v>0</v>
      </c>
      <c r="P97" s="43">
        <f>P91</f>
        <v>0</v>
      </c>
      <c r="Q97" s="43"/>
      <c r="R97" s="43">
        <f t="shared" ref="R97:S97" si="156">R91</f>
        <v>0</v>
      </c>
      <c r="S97" s="48">
        <f t="shared" si="156"/>
        <v>0</v>
      </c>
      <c r="T97" s="150">
        <f t="shared" si="133"/>
        <v>0</v>
      </c>
      <c r="U97" s="43">
        <f t="shared" ref="U97" si="157">U91</f>
        <v>0</v>
      </c>
      <c r="V97" s="43"/>
      <c r="W97" s="43">
        <f t="shared" ref="W97:X97" si="158">W91</f>
        <v>0</v>
      </c>
      <c r="X97" s="48">
        <f t="shared" si="158"/>
        <v>0</v>
      </c>
    </row>
    <row r="98" spans="1:142" ht="21.75" customHeight="1" thickBot="1" x14ac:dyDescent="0.3">
      <c r="A98" s="449" t="s">
        <v>39</v>
      </c>
      <c r="B98" s="450"/>
      <c r="C98" s="450"/>
      <c r="D98" s="450"/>
      <c r="E98" s="450"/>
      <c r="F98" s="450"/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50"/>
      <c r="R98" s="450"/>
      <c r="S98" s="450"/>
      <c r="T98" s="450"/>
      <c r="U98" s="450"/>
      <c r="V98" s="450"/>
      <c r="W98" s="450"/>
      <c r="X98" s="491"/>
    </row>
    <row r="99" spans="1:142" s="259" customFormat="1" ht="18" customHeight="1" x14ac:dyDescent="0.25">
      <c r="A99" s="453" t="s">
        <v>40</v>
      </c>
      <c r="B99" s="456" t="s">
        <v>41</v>
      </c>
      <c r="C99" s="459" t="s">
        <v>15</v>
      </c>
      <c r="D99" s="315" t="s">
        <v>11</v>
      </c>
      <c r="E99" s="168">
        <f t="shared" ref="E99:I99" si="159">E100+E101</f>
        <v>45466385</v>
      </c>
      <c r="F99" s="45">
        <f t="shared" si="159"/>
        <v>32440203</v>
      </c>
      <c r="G99" s="45"/>
      <c r="H99" s="45">
        <f t="shared" ref="H99" si="160">H100+H101</f>
        <v>0</v>
      </c>
      <c r="I99" s="47">
        <f t="shared" si="159"/>
        <v>13026182</v>
      </c>
      <c r="J99" s="148">
        <f t="shared" ref="J99:K99" si="161">J100+J101</f>
        <v>41981950</v>
      </c>
      <c r="K99" s="45">
        <f t="shared" si="161"/>
        <v>29716038</v>
      </c>
      <c r="L99" s="45"/>
      <c r="M99" s="45">
        <f t="shared" ref="M99:N99" si="162">M100+M101</f>
        <v>0</v>
      </c>
      <c r="N99" s="178">
        <f t="shared" si="162"/>
        <v>12265912</v>
      </c>
      <c r="O99" s="168">
        <f t="shared" ref="O99:P99" si="163">O100+O101</f>
        <v>39557109.099999994</v>
      </c>
      <c r="P99" s="45">
        <f t="shared" si="163"/>
        <v>28361435.709999997</v>
      </c>
      <c r="Q99" s="45">
        <f t="shared" ref="Q99:S99" si="164">Q100+Q101</f>
        <v>0</v>
      </c>
      <c r="R99" s="45">
        <f t="shared" si="164"/>
        <v>0</v>
      </c>
      <c r="S99" s="45">
        <f t="shared" si="164"/>
        <v>11195673.390000001</v>
      </c>
      <c r="T99" s="148">
        <f t="shared" ref="T99:U99" si="165">T100+T101</f>
        <v>94.224087018349536</v>
      </c>
      <c r="U99" s="45">
        <f t="shared" si="165"/>
        <v>93.724434150062322</v>
      </c>
      <c r="V99" s="45"/>
      <c r="W99" s="45">
        <f t="shared" ref="W99:X99" si="166">W100+W101</f>
        <v>0</v>
      </c>
      <c r="X99" s="47">
        <f t="shared" si="166"/>
        <v>87.78800358425562</v>
      </c>
      <c r="AA99" s="58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  <c r="AO99" s="260"/>
      <c r="AP99" s="260"/>
      <c r="AQ99" s="260"/>
      <c r="AR99" s="260"/>
      <c r="AS99" s="260"/>
      <c r="AT99" s="260"/>
      <c r="AU99" s="260"/>
      <c r="AV99" s="260"/>
      <c r="AW99" s="260"/>
      <c r="AX99" s="260"/>
      <c r="AY99" s="260"/>
      <c r="AZ99" s="260"/>
      <c r="BA99" s="260"/>
      <c r="BB99" s="260"/>
      <c r="BC99" s="260"/>
      <c r="BD99" s="260"/>
      <c r="BE99" s="260"/>
      <c r="BF99" s="260"/>
      <c r="BG99" s="260"/>
      <c r="BH99" s="260"/>
      <c r="BI99" s="260"/>
      <c r="BJ99" s="260"/>
      <c r="BK99" s="260"/>
      <c r="BL99" s="260"/>
      <c r="BM99" s="260"/>
      <c r="BN99" s="260"/>
      <c r="BO99" s="260"/>
      <c r="BP99" s="260"/>
      <c r="BQ99" s="260"/>
      <c r="BR99" s="260"/>
      <c r="BS99" s="260"/>
      <c r="BT99" s="260"/>
      <c r="BU99" s="260"/>
      <c r="BV99" s="260"/>
      <c r="BW99" s="260"/>
      <c r="BX99" s="260"/>
      <c r="BY99" s="260"/>
      <c r="BZ99" s="260"/>
      <c r="CA99" s="260"/>
      <c r="CB99" s="260"/>
      <c r="CC99" s="260"/>
      <c r="CD99" s="260"/>
      <c r="CE99" s="260"/>
      <c r="CF99" s="260"/>
      <c r="CG99" s="260"/>
      <c r="CH99" s="260"/>
      <c r="CI99" s="260"/>
      <c r="CJ99" s="260"/>
      <c r="CK99" s="260"/>
      <c r="CL99" s="260"/>
      <c r="CM99" s="260"/>
      <c r="CN99" s="260"/>
      <c r="CO99" s="260"/>
      <c r="CP99" s="260"/>
      <c r="CQ99" s="260"/>
      <c r="CR99" s="260"/>
      <c r="CS99" s="260"/>
      <c r="CT99" s="260"/>
      <c r="CU99" s="260"/>
      <c r="CV99" s="260"/>
      <c r="CW99" s="260"/>
      <c r="CX99" s="260"/>
      <c r="CY99" s="260"/>
      <c r="CZ99" s="260"/>
      <c r="DA99" s="260"/>
      <c r="DB99" s="260"/>
      <c r="DC99" s="260"/>
      <c r="DD99" s="260"/>
      <c r="DE99" s="260"/>
      <c r="DF99" s="260"/>
      <c r="DG99" s="260"/>
      <c r="DH99" s="260"/>
      <c r="DI99" s="260"/>
      <c r="DJ99" s="260"/>
      <c r="DK99" s="260"/>
      <c r="DL99" s="260"/>
      <c r="DM99" s="260"/>
      <c r="DN99" s="260"/>
      <c r="DO99" s="260"/>
      <c r="DP99" s="260"/>
      <c r="DQ99" s="260"/>
      <c r="DR99" s="260"/>
      <c r="DS99" s="260"/>
      <c r="DT99" s="260"/>
      <c r="DU99" s="260"/>
      <c r="DV99" s="260"/>
      <c r="DW99" s="260"/>
      <c r="DX99" s="260"/>
      <c r="DY99" s="260"/>
      <c r="DZ99" s="260"/>
      <c r="EA99" s="260"/>
      <c r="EB99" s="260"/>
      <c r="EC99" s="260"/>
      <c r="ED99" s="260"/>
      <c r="EE99" s="260"/>
      <c r="EF99" s="260"/>
      <c r="EG99" s="260"/>
      <c r="EH99" s="260"/>
      <c r="EI99" s="260"/>
      <c r="EJ99" s="260"/>
      <c r="EK99" s="260"/>
      <c r="EL99" s="260"/>
    </row>
    <row r="100" spans="1:142" s="259" customFormat="1" ht="21.75" customHeight="1" x14ac:dyDescent="0.25">
      <c r="A100" s="454"/>
      <c r="B100" s="457"/>
      <c r="C100" s="460"/>
      <c r="D100" s="316" t="s">
        <v>16</v>
      </c>
      <c r="E100" s="163">
        <f>F100+G100+H100+I100</f>
        <v>32440203</v>
      </c>
      <c r="F100" s="26">
        <f t="shared" ref="F100:I100" si="167">F103+F104</f>
        <v>32440203</v>
      </c>
      <c r="G100" s="26"/>
      <c r="H100" s="26">
        <f t="shared" ref="H100" si="168">H103+H104</f>
        <v>0</v>
      </c>
      <c r="I100" s="38">
        <f t="shared" si="167"/>
        <v>0</v>
      </c>
      <c r="J100" s="149">
        <f>K100+L100+M100+N100</f>
        <v>29716038</v>
      </c>
      <c r="K100" s="26">
        <f t="shared" ref="K100" si="169">K103+K104</f>
        <v>29716038</v>
      </c>
      <c r="L100" s="26"/>
      <c r="M100" s="26">
        <f t="shared" ref="M100:N100" si="170">M103+M104</f>
        <v>0</v>
      </c>
      <c r="N100" s="179">
        <f t="shared" si="170"/>
        <v>0</v>
      </c>
      <c r="O100" s="163">
        <f>P100+Q100+R100+S100</f>
        <v>39557109.099999994</v>
      </c>
      <c r="P100" s="26">
        <f>P103+P104</f>
        <v>28361435.709999997</v>
      </c>
      <c r="Q100" s="26">
        <f t="shared" ref="Q100:R100" si="171">Q103+Q104</f>
        <v>0</v>
      </c>
      <c r="R100" s="26">
        <f t="shared" si="171"/>
        <v>0</v>
      </c>
      <c r="S100" s="26">
        <f>S103+S104+S105+S106</f>
        <v>11195673.390000001</v>
      </c>
      <c r="T100" s="149">
        <f>O100/J99*100</f>
        <v>94.224087018349536</v>
      </c>
      <c r="U100" s="26">
        <f>U103+U104</f>
        <v>93.724434150062322</v>
      </c>
      <c r="V100" s="26"/>
      <c r="W100" s="26">
        <f t="shared" ref="W100" si="172">W103+W104</f>
        <v>0</v>
      </c>
      <c r="X100" s="38">
        <f>X105</f>
        <v>87.78800358425562</v>
      </c>
      <c r="AA100" s="58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  <c r="BG100" s="260"/>
      <c r="BH100" s="260"/>
      <c r="BI100" s="260"/>
      <c r="BJ100" s="260"/>
      <c r="BK100" s="260"/>
      <c r="BL100" s="260"/>
      <c r="BM100" s="260"/>
      <c r="BN100" s="260"/>
      <c r="BO100" s="260"/>
      <c r="BP100" s="260"/>
      <c r="BQ100" s="260"/>
      <c r="BR100" s="260"/>
      <c r="BS100" s="260"/>
      <c r="BT100" s="260"/>
      <c r="BU100" s="260"/>
      <c r="BV100" s="260"/>
      <c r="BW100" s="260"/>
      <c r="BX100" s="260"/>
      <c r="BY100" s="260"/>
      <c r="BZ100" s="260"/>
      <c r="CA100" s="260"/>
      <c r="CB100" s="260"/>
      <c r="CC100" s="260"/>
      <c r="CD100" s="260"/>
      <c r="CE100" s="260"/>
      <c r="CF100" s="260"/>
      <c r="CG100" s="260"/>
      <c r="CH100" s="260"/>
      <c r="CI100" s="260"/>
      <c r="CJ100" s="260"/>
      <c r="CK100" s="260"/>
      <c r="CL100" s="260"/>
      <c r="CM100" s="260"/>
      <c r="CN100" s="260"/>
      <c r="CO100" s="260"/>
      <c r="CP100" s="260"/>
      <c r="CQ100" s="260"/>
      <c r="CR100" s="260"/>
      <c r="CS100" s="260"/>
      <c r="CT100" s="260"/>
      <c r="CU100" s="260"/>
      <c r="CV100" s="260"/>
      <c r="CW100" s="260"/>
      <c r="CX100" s="260"/>
      <c r="CY100" s="260"/>
      <c r="CZ100" s="260"/>
      <c r="DA100" s="260"/>
      <c r="DB100" s="260"/>
      <c r="DC100" s="260"/>
      <c r="DD100" s="260"/>
      <c r="DE100" s="260"/>
      <c r="DF100" s="260"/>
      <c r="DG100" s="260"/>
      <c r="DH100" s="260"/>
      <c r="DI100" s="260"/>
      <c r="DJ100" s="260"/>
      <c r="DK100" s="260"/>
      <c r="DL100" s="260"/>
      <c r="DM100" s="260"/>
      <c r="DN100" s="260"/>
      <c r="DO100" s="260"/>
      <c r="DP100" s="260"/>
      <c r="DQ100" s="260"/>
      <c r="DR100" s="260"/>
      <c r="DS100" s="260"/>
      <c r="DT100" s="260"/>
      <c r="DU100" s="260"/>
      <c r="DV100" s="260"/>
      <c r="DW100" s="260"/>
      <c r="DX100" s="260"/>
      <c r="DY100" s="260"/>
      <c r="DZ100" s="260"/>
      <c r="EA100" s="260"/>
      <c r="EB100" s="260"/>
      <c r="EC100" s="260"/>
      <c r="ED100" s="260"/>
      <c r="EE100" s="260"/>
      <c r="EF100" s="260"/>
      <c r="EG100" s="260"/>
      <c r="EH100" s="260"/>
      <c r="EI100" s="260"/>
      <c r="EJ100" s="260"/>
      <c r="EK100" s="260"/>
      <c r="EL100" s="260"/>
    </row>
    <row r="101" spans="1:142" s="259" customFormat="1" ht="15" customHeight="1" x14ac:dyDescent="0.25">
      <c r="A101" s="454"/>
      <c r="B101" s="457"/>
      <c r="C101" s="460"/>
      <c r="D101" s="316" t="s">
        <v>8</v>
      </c>
      <c r="E101" s="163">
        <f t="shared" ref="E101:E110" si="173">F101+G101+H101+I101</f>
        <v>13026182</v>
      </c>
      <c r="F101" s="26">
        <v>0</v>
      </c>
      <c r="G101" s="26"/>
      <c r="H101" s="26">
        <f t="shared" ref="H101" si="174">H105+H106</f>
        <v>0</v>
      </c>
      <c r="I101" s="38">
        <f t="shared" ref="I101" si="175">I105+I106</f>
        <v>13026182</v>
      </c>
      <c r="J101" s="149">
        <f t="shared" ref="J101:J110" si="176">K101+L101+M101+N101</f>
        <v>12265912</v>
      </c>
      <c r="K101" s="26">
        <v>0</v>
      </c>
      <c r="L101" s="26"/>
      <c r="M101" s="26">
        <f t="shared" ref="M101:N101" si="177">M105+M106</f>
        <v>0</v>
      </c>
      <c r="N101" s="179">
        <f t="shared" si="177"/>
        <v>12265912</v>
      </c>
      <c r="O101" s="163">
        <f t="shared" ref="O101:O106" si="178">P101+Q101+R101+S101</f>
        <v>0</v>
      </c>
      <c r="P101" s="26">
        <v>0</v>
      </c>
      <c r="Q101" s="26"/>
      <c r="R101" s="26">
        <f t="shared" ref="R101" si="179">R105+R106</f>
        <v>0</v>
      </c>
      <c r="S101" s="38">
        <v>0</v>
      </c>
      <c r="T101" s="149">
        <f t="shared" ref="T101:T110" si="180">U101+V101+W101+X101</f>
        <v>0</v>
      </c>
      <c r="U101" s="26">
        <v>0</v>
      </c>
      <c r="V101" s="26"/>
      <c r="W101" s="26">
        <f t="shared" ref="W101" si="181">W105+W106</f>
        <v>0</v>
      </c>
      <c r="X101" s="38">
        <v>0</v>
      </c>
      <c r="AA101" s="58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D101" s="260"/>
      <c r="BE101" s="260"/>
      <c r="BF101" s="260"/>
      <c r="BG101" s="260"/>
      <c r="BH101" s="260"/>
      <c r="BI101" s="260"/>
      <c r="BJ101" s="260"/>
      <c r="BK101" s="260"/>
      <c r="BL101" s="260"/>
      <c r="BM101" s="260"/>
      <c r="BN101" s="260"/>
      <c r="BO101" s="260"/>
      <c r="BP101" s="260"/>
      <c r="BQ101" s="260"/>
      <c r="BR101" s="260"/>
      <c r="BS101" s="260"/>
      <c r="BT101" s="260"/>
      <c r="BU101" s="260"/>
      <c r="BV101" s="260"/>
      <c r="BW101" s="260"/>
      <c r="BX101" s="260"/>
      <c r="BY101" s="260"/>
      <c r="BZ101" s="260"/>
      <c r="CA101" s="260"/>
      <c r="CB101" s="260"/>
      <c r="CC101" s="260"/>
      <c r="CD101" s="260"/>
      <c r="CE101" s="260"/>
      <c r="CF101" s="260"/>
      <c r="CG101" s="260"/>
      <c r="CH101" s="260"/>
      <c r="CI101" s="260"/>
      <c r="CJ101" s="260"/>
      <c r="CK101" s="260"/>
      <c r="CL101" s="260"/>
      <c r="CM101" s="260"/>
      <c r="CN101" s="260"/>
      <c r="CO101" s="260"/>
      <c r="CP101" s="260"/>
      <c r="CQ101" s="260"/>
      <c r="CR101" s="260"/>
      <c r="CS101" s="260"/>
      <c r="CT101" s="260"/>
      <c r="CU101" s="260"/>
      <c r="CV101" s="260"/>
      <c r="CW101" s="260"/>
      <c r="CX101" s="260"/>
      <c r="CY101" s="260"/>
      <c r="CZ101" s="260"/>
      <c r="DA101" s="260"/>
      <c r="DB101" s="260"/>
      <c r="DC101" s="260"/>
      <c r="DD101" s="260"/>
      <c r="DE101" s="260"/>
      <c r="DF101" s="260"/>
      <c r="DG101" s="260"/>
      <c r="DH101" s="260"/>
      <c r="DI101" s="260"/>
      <c r="DJ101" s="260"/>
      <c r="DK101" s="260"/>
      <c r="DL101" s="260"/>
      <c r="DM101" s="260"/>
      <c r="DN101" s="260"/>
      <c r="DO101" s="260"/>
      <c r="DP101" s="260"/>
      <c r="DQ101" s="260"/>
      <c r="DR101" s="260"/>
      <c r="DS101" s="260"/>
      <c r="DT101" s="260"/>
      <c r="DU101" s="260"/>
      <c r="DV101" s="260"/>
      <c r="DW101" s="260"/>
      <c r="DX101" s="260"/>
      <c r="DY101" s="260"/>
      <c r="DZ101" s="260"/>
      <c r="EA101" s="260"/>
      <c r="EB101" s="260"/>
      <c r="EC101" s="260"/>
      <c r="ED101" s="260"/>
      <c r="EE101" s="260"/>
      <c r="EF101" s="260"/>
      <c r="EG101" s="260"/>
      <c r="EH101" s="260"/>
      <c r="EI101" s="260"/>
      <c r="EJ101" s="260"/>
      <c r="EK101" s="260"/>
      <c r="EL101" s="260"/>
    </row>
    <row r="102" spans="1:142" s="259" customFormat="1" ht="18" customHeight="1" thickBot="1" x14ac:dyDescent="0.3">
      <c r="A102" s="455"/>
      <c r="B102" s="458"/>
      <c r="C102" s="461"/>
      <c r="D102" s="317" t="s">
        <v>17</v>
      </c>
      <c r="E102" s="169">
        <f t="shared" si="173"/>
        <v>0</v>
      </c>
      <c r="F102" s="43">
        <v>0</v>
      </c>
      <c r="G102" s="43"/>
      <c r="H102" s="43">
        <v>0</v>
      </c>
      <c r="I102" s="48">
        <v>0</v>
      </c>
      <c r="J102" s="150">
        <f t="shared" si="176"/>
        <v>0</v>
      </c>
      <c r="K102" s="43">
        <v>0</v>
      </c>
      <c r="L102" s="43"/>
      <c r="M102" s="43">
        <v>0</v>
      </c>
      <c r="N102" s="180">
        <v>0</v>
      </c>
      <c r="O102" s="169">
        <f t="shared" si="178"/>
        <v>0</v>
      </c>
      <c r="P102" s="43">
        <v>0</v>
      </c>
      <c r="Q102" s="43"/>
      <c r="R102" s="43">
        <v>0</v>
      </c>
      <c r="S102" s="48">
        <v>0</v>
      </c>
      <c r="T102" s="150">
        <f t="shared" si="180"/>
        <v>0</v>
      </c>
      <c r="U102" s="43">
        <v>0</v>
      </c>
      <c r="V102" s="43"/>
      <c r="W102" s="43">
        <v>0</v>
      </c>
      <c r="X102" s="48">
        <v>0</v>
      </c>
      <c r="AA102" s="58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D102" s="260"/>
      <c r="BE102" s="260"/>
      <c r="BF102" s="260"/>
      <c r="BG102" s="260"/>
      <c r="BH102" s="260"/>
      <c r="BI102" s="260"/>
      <c r="BJ102" s="260"/>
      <c r="BK102" s="260"/>
      <c r="BL102" s="260"/>
      <c r="BM102" s="260"/>
      <c r="BN102" s="260"/>
      <c r="BO102" s="260"/>
      <c r="BP102" s="260"/>
      <c r="BQ102" s="260"/>
      <c r="BR102" s="260"/>
      <c r="BS102" s="260"/>
      <c r="BT102" s="260"/>
      <c r="BU102" s="260"/>
      <c r="BV102" s="260"/>
      <c r="BW102" s="260"/>
      <c r="BX102" s="260"/>
      <c r="BY102" s="260"/>
      <c r="BZ102" s="260"/>
      <c r="CA102" s="260"/>
      <c r="CB102" s="260"/>
      <c r="CC102" s="260"/>
      <c r="CD102" s="260"/>
      <c r="CE102" s="260"/>
      <c r="CF102" s="260"/>
      <c r="CG102" s="260"/>
      <c r="CH102" s="260"/>
      <c r="CI102" s="260"/>
      <c r="CJ102" s="260"/>
      <c r="CK102" s="260"/>
      <c r="CL102" s="260"/>
      <c r="CM102" s="260"/>
      <c r="CN102" s="260"/>
      <c r="CO102" s="260"/>
      <c r="CP102" s="260"/>
      <c r="CQ102" s="260"/>
      <c r="CR102" s="260"/>
      <c r="CS102" s="260"/>
      <c r="CT102" s="260"/>
      <c r="CU102" s="260"/>
      <c r="CV102" s="260"/>
      <c r="CW102" s="260"/>
      <c r="CX102" s="260"/>
      <c r="CY102" s="260"/>
      <c r="CZ102" s="260"/>
      <c r="DA102" s="260"/>
      <c r="DB102" s="260"/>
      <c r="DC102" s="260"/>
      <c r="DD102" s="260"/>
      <c r="DE102" s="260"/>
      <c r="DF102" s="260"/>
      <c r="DG102" s="260"/>
      <c r="DH102" s="260"/>
      <c r="DI102" s="260"/>
      <c r="DJ102" s="260"/>
      <c r="DK102" s="260"/>
      <c r="DL102" s="260"/>
      <c r="DM102" s="260"/>
      <c r="DN102" s="260"/>
      <c r="DO102" s="260"/>
      <c r="DP102" s="260"/>
      <c r="DQ102" s="260"/>
      <c r="DR102" s="260"/>
      <c r="DS102" s="260"/>
      <c r="DT102" s="260"/>
      <c r="DU102" s="260"/>
      <c r="DV102" s="260"/>
      <c r="DW102" s="260"/>
      <c r="DX102" s="260"/>
      <c r="DY102" s="260"/>
      <c r="DZ102" s="260"/>
      <c r="EA102" s="260"/>
      <c r="EB102" s="260"/>
      <c r="EC102" s="260"/>
      <c r="ED102" s="260"/>
      <c r="EE102" s="260"/>
      <c r="EF102" s="260"/>
      <c r="EG102" s="260"/>
      <c r="EH102" s="260"/>
      <c r="EI102" s="260"/>
      <c r="EJ102" s="260"/>
      <c r="EK102" s="260"/>
      <c r="EL102" s="260"/>
    </row>
    <row r="103" spans="1:142" ht="59.25" hidden="1" customHeight="1" x14ac:dyDescent="0.25">
      <c r="A103" s="318"/>
      <c r="B103" s="319" t="s">
        <v>42</v>
      </c>
      <c r="C103" s="320"/>
      <c r="D103" s="321" t="s">
        <v>16</v>
      </c>
      <c r="E103" s="322">
        <f t="shared" si="173"/>
        <v>22613300</v>
      </c>
      <c r="F103" s="323">
        <v>22613300</v>
      </c>
      <c r="G103" s="323"/>
      <c r="H103" s="323"/>
      <c r="I103" s="324"/>
      <c r="J103" s="325">
        <f t="shared" si="176"/>
        <v>21500400</v>
      </c>
      <c r="K103" s="323">
        <v>21500400</v>
      </c>
      <c r="L103" s="323"/>
      <c r="M103" s="323"/>
      <c r="N103" s="326"/>
      <c r="O103" s="395">
        <f t="shared" si="178"/>
        <v>20151128.239999998</v>
      </c>
      <c r="P103" s="396">
        <v>20151128.239999998</v>
      </c>
      <c r="Q103" s="397"/>
      <c r="R103" s="397"/>
      <c r="S103" s="398"/>
      <c r="T103" s="289">
        <f t="shared" si="180"/>
        <v>93.724434150062322</v>
      </c>
      <c r="U103" s="290">
        <f>P103/K103*100</f>
        <v>93.724434150062322</v>
      </c>
      <c r="V103" s="290">
        <f t="shared" ref="V103:V106" si="182">SUM(V104:V106)</f>
        <v>0</v>
      </c>
      <c r="W103" s="290">
        <v>0</v>
      </c>
      <c r="X103" s="291">
        <v>0</v>
      </c>
    </row>
    <row r="104" spans="1:142" ht="91.5" hidden="1" customHeight="1" x14ac:dyDescent="0.25">
      <c r="A104" s="295"/>
      <c r="B104" s="292" t="s">
        <v>43</v>
      </c>
      <c r="C104" s="293"/>
      <c r="D104" s="294" t="s">
        <v>16</v>
      </c>
      <c r="E104" s="329">
        <f t="shared" si="173"/>
        <v>9826903</v>
      </c>
      <c r="F104" s="330">
        <v>9826903</v>
      </c>
      <c r="G104" s="330"/>
      <c r="H104" s="330"/>
      <c r="I104" s="331"/>
      <c r="J104" s="332">
        <f t="shared" si="176"/>
        <v>8215638</v>
      </c>
      <c r="K104" s="330">
        <v>8215638</v>
      </c>
      <c r="L104" s="330"/>
      <c r="M104" s="330"/>
      <c r="N104" s="333"/>
      <c r="O104" s="329">
        <f t="shared" si="178"/>
        <v>8210307.4699999997</v>
      </c>
      <c r="P104" s="347">
        <v>8210307.4699999997</v>
      </c>
      <c r="Q104" s="302"/>
      <c r="R104" s="302"/>
      <c r="S104" s="303"/>
      <c r="T104" s="301">
        <f t="shared" si="180"/>
        <v>0</v>
      </c>
      <c r="U104" s="302">
        <v>0</v>
      </c>
      <c r="V104" s="302">
        <f t="shared" si="182"/>
        <v>0</v>
      </c>
      <c r="W104" s="302">
        <v>0</v>
      </c>
      <c r="X104" s="303">
        <v>0</v>
      </c>
    </row>
    <row r="105" spans="1:142" ht="35.25" hidden="1" customHeight="1" x14ac:dyDescent="0.25">
      <c r="A105" s="295"/>
      <c r="B105" s="292" t="s">
        <v>1</v>
      </c>
      <c r="C105" s="293"/>
      <c r="D105" s="294" t="s">
        <v>8</v>
      </c>
      <c r="E105" s="329">
        <f t="shared" si="173"/>
        <v>8814652</v>
      </c>
      <c r="F105" s="293">
        <v>0</v>
      </c>
      <c r="G105" s="293"/>
      <c r="H105" s="293"/>
      <c r="I105" s="296">
        <v>8814652</v>
      </c>
      <c r="J105" s="332">
        <f t="shared" si="176"/>
        <v>8744912</v>
      </c>
      <c r="K105" s="293">
        <v>0</v>
      </c>
      <c r="L105" s="293"/>
      <c r="M105" s="293"/>
      <c r="N105" s="298">
        <v>8744912</v>
      </c>
      <c r="O105" s="329">
        <f t="shared" si="178"/>
        <v>7676983.6600000001</v>
      </c>
      <c r="P105" s="293">
        <v>0</v>
      </c>
      <c r="Q105" s="334"/>
      <c r="R105" s="394"/>
      <c r="S105" s="331">
        <v>7676983.6600000001</v>
      </c>
      <c r="T105" s="301">
        <f t="shared" si="180"/>
        <v>87.78800358425562</v>
      </c>
      <c r="U105" s="302">
        <v>0</v>
      </c>
      <c r="V105" s="302">
        <f t="shared" si="182"/>
        <v>0</v>
      </c>
      <c r="W105" s="302">
        <v>0</v>
      </c>
      <c r="X105" s="303">
        <f>S105/N105*100</f>
        <v>87.78800358425562</v>
      </c>
    </row>
    <row r="106" spans="1:142" ht="42" hidden="1" customHeight="1" thickBot="1" x14ac:dyDescent="0.3">
      <c r="A106" s="335"/>
      <c r="B106" s="336" t="s">
        <v>44</v>
      </c>
      <c r="C106" s="337"/>
      <c r="D106" s="338" t="s">
        <v>8</v>
      </c>
      <c r="E106" s="339">
        <f t="shared" si="173"/>
        <v>4211530</v>
      </c>
      <c r="F106" s="337">
        <v>0</v>
      </c>
      <c r="G106" s="337"/>
      <c r="H106" s="337"/>
      <c r="I106" s="340">
        <v>4211530</v>
      </c>
      <c r="J106" s="341">
        <f t="shared" si="176"/>
        <v>3521000</v>
      </c>
      <c r="K106" s="337">
        <v>0</v>
      </c>
      <c r="L106" s="337"/>
      <c r="M106" s="337"/>
      <c r="N106" s="342">
        <v>3521000</v>
      </c>
      <c r="O106" s="399">
        <f t="shared" si="178"/>
        <v>3518689.73</v>
      </c>
      <c r="P106" s="400">
        <v>0</v>
      </c>
      <c r="Q106" s="400"/>
      <c r="R106" s="400"/>
      <c r="S106" s="401">
        <v>3518689.73</v>
      </c>
      <c r="T106" s="343">
        <f t="shared" si="180"/>
        <v>0</v>
      </c>
      <c r="U106" s="344">
        <v>0</v>
      </c>
      <c r="V106" s="344">
        <f t="shared" si="182"/>
        <v>0</v>
      </c>
      <c r="W106" s="344">
        <v>0</v>
      </c>
      <c r="X106" s="345">
        <v>0</v>
      </c>
    </row>
    <row r="107" spans="1:142" ht="15.75" customHeight="1" x14ac:dyDescent="0.25">
      <c r="A107" s="462"/>
      <c r="B107" s="482" t="s">
        <v>45</v>
      </c>
      <c r="C107" s="483"/>
      <c r="D107" s="315" t="s">
        <v>11</v>
      </c>
      <c r="E107" s="168">
        <f t="shared" si="173"/>
        <v>45466385</v>
      </c>
      <c r="F107" s="45">
        <f t="shared" ref="F107:I110" si="183">F99</f>
        <v>32440203</v>
      </c>
      <c r="G107" s="45"/>
      <c r="H107" s="45">
        <f t="shared" ref="H107" si="184">H99</f>
        <v>0</v>
      </c>
      <c r="I107" s="47">
        <f t="shared" si="183"/>
        <v>13026182</v>
      </c>
      <c r="J107" s="148">
        <f t="shared" si="176"/>
        <v>41981950</v>
      </c>
      <c r="K107" s="45">
        <f t="shared" ref="K107" si="185">K99</f>
        <v>29716038</v>
      </c>
      <c r="L107" s="45"/>
      <c r="M107" s="45">
        <f t="shared" ref="M107:N110" si="186">M99</f>
        <v>0</v>
      </c>
      <c r="N107" s="178">
        <f t="shared" si="186"/>
        <v>12265912</v>
      </c>
      <c r="O107" s="277">
        <f>O108+O109+O110</f>
        <v>39557109.099999994</v>
      </c>
      <c r="P107" s="45">
        <f t="shared" ref="P107:S107" si="187">P108+P109+P110</f>
        <v>28361435.709999997</v>
      </c>
      <c r="Q107" s="45">
        <f t="shared" si="187"/>
        <v>0</v>
      </c>
      <c r="R107" s="391">
        <f t="shared" si="187"/>
        <v>0</v>
      </c>
      <c r="S107" s="47">
        <f t="shared" si="187"/>
        <v>11195673.390000001</v>
      </c>
      <c r="T107" s="148">
        <f>O107/J107*100</f>
        <v>94.224087018349536</v>
      </c>
      <c r="U107" s="45">
        <f t="shared" ref="U107" si="188">U99</f>
        <v>93.724434150062322</v>
      </c>
      <c r="V107" s="45"/>
      <c r="W107" s="45">
        <f t="shared" ref="W107:X107" si="189">W99</f>
        <v>0</v>
      </c>
      <c r="X107" s="47">
        <f t="shared" si="189"/>
        <v>87.78800358425562</v>
      </c>
    </row>
    <row r="108" spans="1:142" ht="15.75" customHeight="1" x14ac:dyDescent="0.25">
      <c r="A108" s="463"/>
      <c r="B108" s="484"/>
      <c r="C108" s="485"/>
      <c r="D108" s="316" t="s">
        <v>16</v>
      </c>
      <c r="E108" s="163">
        <f t="shared" si="173"/>
        <v>32440203</v>
      </c>
      <c r="F108" s="26">
        <f t="shared" si="183"/>
        <v>32440203</v>
      </c>
      <c r="G108" s="26"/>
      <c r="H108" s="26">
        <f t="shared" ref="H108" si="190">H100</f>
        <v>0</v>
      </c>
      <c r="I108" s="38">
        <f t="shared" si="183"/>
        <v>0</v>
      </c>
      <c r="J108" s="149">
        <f t="shared" si="176"/>
        <v>29716038</v>
      </c>
      <c r="K108" s="26">
        <f t="shared" ref="K108" si="191">K100</f>
        <v>29716038</v>
      </c>
      <c r="L108" s="26"/>
      <c r="M108" s="26">
        <f t="shared" si="186"/>
        <v>0</v>
      </c>
      <c r="N108" s="179">
        <f t="shared" si="186"/>
        <v>0</v>
      </c>
      <c r="O108" s="163">
        <f>S108+Q108+P108</f>
        <v>39557109.099999994</v>
      </c>
      <c r="P108" s="26">
        <f t="shared" ref="P108:S108" si="192">P100</f>
        <v>28361435.709999997</v>
      </c>
      <c r="Q108" s="26">
        <f t="shared" si="192"/>
        <v>0</v>
      </c>
      <c r="R108" s="26">
        <f t="shared" si="192"/>
        <v>0</v>
      </c>
      <c r="S108" s="38">
        <f t="shared" si="192"/>
        <v>11195673.390000001</v>
      </c>
      <c r="T108" s="149">
        <f>O108/J107*100</f>
        <v>94.224087018349536</v>
      </c>
      <c r="U108" s="26">
        <f t="shared" ref="U108" si="193">U100</f>
        <v>93.724434150062322</v>
      </c>
      <c r="V108" s="26"/>
      <c r="W108" s="26">
        <f t="shared" ref="W108:X108" si="194">W100</f>
        <v>0</v>
      </c>
      <c r="X108" s="38">
        <f t="shared" si="194"/>
        <v>87.78800358425562</v>
      </c>
    </row>
    <row r="109" spans="1:142" ht="15.75" customHeight="1" x14ac:dyDescent="0.25">
      <c r="A109" s="463"/>
      <c r="B109" s="484"/>
      <c r="C109" s="485"/>
      <c r="D109" s="316" t="s">
        <v>8</v>
      </c>
      <c r="E109" s="163">
        <f t="shared" si="173"/>
        <v>13026182</v>
      </c>
      <c r="F109" s="26">
        <f t="shared" si="183"/>
        <v>0</v>
      </c>
      <c r="G109" s="26"/>
      <c r="H109" s="26">
        <f t="shared" ref="H109" si="195">H101</f>
        <v>0</v>
      </c>
      <c r="I109" s="38">
        <f t="shared" si="183"/>
        <v>13026182</v>
      </c>
      <c r="J109" s="149">
        <f t="shared" si="176"/>
        <v>12265912</v>
      </c>
      <c r="K109" s="26">
        <f t="shared" ref="K109" si="196">K101</f>
        <v>0</v>
      </c>
      <c r="L109" s="26"/>
      <c r="M109" s="26">
        <f t="shared" si="186"/>
        <v>0</v>
      </c>
      <c r="N109" s="179">
        <f t="shared" si="186"/>
        <v>12265912</v>
      </c>
      <c r="O109" s="163">
        <f t="shared" ref="O109:O110" si="197">S109+Q109+P109</f>
        <v>0</v>
      </c>
      <c r="P109" s="26">
        <f t="shared" ref="P109:R109" si="198">P101</f>
        <v>0</v>
      </c>
      <c r="Q109" s="26">
        <f t="shared" si="198"/>
        <v>0</v>
      </c>
      <c r="R109" s="26">
        <f t="shared" si="198"/>
        <v>0</v>
      </c>
      <c r="S109" s="38">
        <v>0</v>
      </c>
      <c r="T109" s="149">
        <f t="shared" si="180"/>
        <v>0</v>
      </c>
      <c r="U109" s="26">
        <f t="shared" ref="U109" si="199">U101</f>
        <v>0</v>
      </c>
      <c r="V109" s="26"/>
      <c r="W109" s="26">
        <f t="shared" ref="W109:X109" si="200">W101</f>
        <v>0</v>
      </c>
      <c r="X109" s="38">
        <f t="shared" si="200"/>
        <v>0</v>
      </c>
    </row>
    <row r="110" spans="1:142" ht="15.75" customHeight="1" thickBot="1" x14ac:dyDescent="0.3">
      <c r="A110" s="464"/>
      <c r="B110" s="486"/>
      <c r="C110" s="487"/>
      <c r="D110" s="317" t="s">
        <v>17</v>
      </c>
      <c r="E110" s="169">
        <f t="shared" si="173"/>
        <v>0</v>
      </c>
      <c r="F110" s="43">
        <f t="shared" si="183"/>
        <v>0</v>
      </c>
      <c r="G110" s="43"/>
      <c r="H110" s="43">
        <f t="shared" ref="H110" si="201">H102</f>
        <v>0</v>
      </c>
      <c r="I110" s="48">
        <f t="shared" si="183"/>
        <v>0</v>
      </c>
      <c r="J110" s="150">
        <f t="shared" si="176"/>
        <v>0</v>
      </c>
      <c r="K110" s="43">
        <f t="shared" ref="K110" si="202">K102</f>
        <v>0</v>
      </c>
      <c r="L110" s="43"/>
      <c r="M110" s="43">
        <f t="shared" si="186"/>
        <v>0</v>
      </c>
      <c r="N110" s="180">
        <f t="shared" si="186"/>
        <v>0</v>
      </c>
      <c r="O110" s="163">
        <f t="shared" si="197"/>
        <v>0</v>
      </c>
      <c r="P110" s="43">
        <f t="shared" ref="P110" si="203">P102</f>
        <v>0</v>
      </c>
      <c r="Q110" s="43"/>
      <c r="R110" s="43">
        <f t="shared" ref="R110:S110" si="204">R102</f>
        <v>0</v>
      </c>
      <c r="S110" s="48">
        <f t="shared" si="204"/>
        <v>0</v>
      </c>
      <c r="T110" s="150">
        <f t="shared" si="180"/>
        <v>0</v>
      </c>
      <c r="U110" s="43">
        <f t="shared" ref="U110" si="205">U102</f>
        <v>0</v>
      </c>
      <c r="V110" s="43"/>
      <c r="W110" s="43">
        <f t="shared" ref="W110:X110" si="206">W102</f>
        <v>0</v>
      </c>
      <c r="X110" s="48">
        <f t="shared" si="206"/>
        <v>0</v>
      </c>
    </row>
    <row r="111" spans="1:142" ht="16.5" thickBot="1" x14ac:dyDescent="0.3">
      <c r="A111" s="449" t="s">
        <v>46</v>
      </c>
      <c r="B111" s="450"/>
      <c r="C111" s="450"/>
      <c r="D111" s="450"/>
      <c r="E111" s="450"/>
      <c r="F111" s="450"/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0"/>
      <c r="T111" s="450"/>
      <c r="U111" s="450"/>
      <c r="V111" s="450"/>
      <c r="W111" s="450"/>
      <c r="X111" s="491"/>
    </row>
    <row r="112" spans="1:142" s="259" customFormat="1" ht="18" customHeight="1" x14ac:dyDescent="0.25">
      <c r="A112" s="465" t="s">
        <v>47</v>
      </c>
      <c r="B112" s="468" t="s">
        <v>48</v>
      </c>
      <c r="C112" s="471" t="s">
        <v>15</v>
      </c>
      <c r="D112" s="143" t="s">
        <v>11</v>
      </c>
      <c r="E112" s="168">
        <f t="shared" ref="E112:I112" si="207">SUM(E113:E115)</f>
        <v>60991950</v>
      </c>
      <c r="F112" s="45">
        <f t="shared" si="207"/>
        <v>3928800</v>
      </c>
      <c r="G112" s="45"/>
      <c r="H112" s="45">
        <f t="shared" ref="H112" si="208">SUM(H113:H115)</f>
        <v>0</v>
      </c>
      <c r="I112" s="47">
        <f t="shared" si="207"/>
        <v>57063150</v>
      </c>
      <c r="J112" s="148">
        <f t="shared" ref="J112:K112" si="209">SUM(J113:J115)</f>
        <v>49555650</v>
      </c>
      <c r="K112" s="45">
        <f t="shared" si="209"/>
        <v>3372400</v>
      </c>
      <c r="L112" s="45"/>
      <c r="M112" s="45">
        <f t="shared" ref="M112:N112" si="210">SUM(M113:M115)</f>
        <v>0</v>
      </c>
      <c r="N112" s="178">
        <f t="shared" si="210"/>
        <v>46183250</v>
      </c>
      <c r="O112" s="168">
        <f t="shared" ref="O112:P112" si="211">SUM(O113:O115)</f>
        <v>40084379.079999998</v>
      </c>
      <c r="P112" s="45">
        <f t="shared" si="211"/>
        <v>2840383.8200000003</v>
      </c>
      <c r="Q112" s="45"/>
      <c r="R112" s="45">
        <f t="shared" ref="R112:S112" si="212">SUM(R113:R115)</f>
        <v>0</v>
      </c>
      <c r="S112" s="47">
        <f t="shared" si="212"/>
        <v>37243995.259999998</v>
      </c>
      <c r="T112" s="148">
        <f>O112/J112*100</f>
        <v>80.887606317342218</v>
      </c>
      <c r="U112" s="45">
        <f>P112/K112*100</f>
        <v>84.224404578341833</v>
      </c>
      <c r="V112" s="45"/>
      <c r="W112" s="45">
        <f t="shared" ref="W112" si="213">SUM(W113:W115)</f>
        <v>0</v>
      </c>
      <c r="X112" s="47">
        <f>S112/N112*100</f>
        <v>80.643946149307382</v>
      </c>
      <c r="AA112" s="58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0"/>
      <c r="CC112" s="260"/>
      <c r="CD112" s="260"/>
      <c r="CE112" s="260"/>
      <c r="CF112" s="260"/>
      <c r="CG112" s="260"/>
      <c r="CH112" s="260"/>
      <c r="CI112" s="260"/>
      <c r="CJ112" s="260"/>
      <c r="CK112" s="260"/>
      <c r="CL112" s="260"/>
      <c r="CM112" s="260"/>
      <c r="CN112" s="260"/>
      <c r="CO112" s="260"/>
      <c r="CP112" s="260"/>
      <c r="CQ112" s="260"/>
      <c r="CR112" s="260"/>
      <c r="CS112" s="260"/>
      <c r="CT112" s="260"/>
      <c r="CU112" s="260"/>
      <c r="CV112" s="260"/>
      <c r="CW112" s="260"/>
      <c r="CX112" s="260"/>
      <c r="CY112" s="260"/>
      <c r="CZ112" s="260"/>
      <c r="DA112" s="260"/>
      <c r="DB112" s="260"/>
      <c r="DC112" s="260"/>
      <c r="DD112" s="260"/>
      <c r="DE112" s="260"/>
      <c r="DF112" s="260"/>
      <c r="DG112" s="260"/>
      <c r="DH112" s="260"/>
      <c r="DI112" s="260"/>
      <c r="DJ112" s="260"/>
      <c r="DK112" s="260"/>
      <c r="DL112" s="260"/>
      <c r="DM112" s="260"/>
      <c r="DN112" s="260"/>
      <c r="DO112" s="260"/>
      <c r="DP112" s="260"/>
      <c r="DQ112" s="260"/>
      <c r="DR112" s="260"/>
      <c r="DS112" s="260"/>
      <c r="DT112" s="260"/>
      <c r="DU112" s="260"/>
      <c r="DV112" s="260"/>
      <c r="DW112" s="260"/>
      <c r="DX112" s="260"/>
      <c r="DY112" s="260"/>
      <c r="DZ112" s="260"/>
      <c r="EA112" s="260"/>
      <c r="EB112" s="260"/>
      <c r="EC112" s="260"/>
      <c r="ED112" s="260"/>
      <c r="EE112" s="260"/>
      <c r="EF112" s="260"/>
      <c r="EG112" s="260"/>
      <c r="EH112" s="260"/>
      <c r="EI112" s="260"/>
      <c r="EJ112" s="260"/>
      <c r="EK112" s="260"/>
      <c r="EL112" s="260"/>
    </row>
    <row r="113" spans="1:142" s="259" customFormat="1" ht="18" customHeight="1" x14ac:dyDescent="0.25">
      <c r="A113" s="466"/>
      <c r="B113" s="469"/>
      <c r="C113" s="472"/>
      <c r="D113" s="144" t="s">
        <v>16</v>
      </c>
      <c r="E113" s="163">
        <f>F113+G113+H113+I113</f>
        <v>3928800</v>
      </c>
      <c r="F113" s="26">
        <f>F120+F119</f>
        <v>3928800</v>
      </c>
      <c r="G113" s="26"/>
      <c r="H113" s="26"/>
      <c r="I113" s="38">
        <v>0</v>
      </c>
      <c r="J113" s="149">
        <f>J120+J119</f>
        <v>3372400</v>
      </c>
      <c r="K113" s="26">
        <f>K120+K119</f>
        <v>3372400</v>
      </c>
      <c r="L113" s="26"/>
      <c r="M113" s="26"/>
      <c r="N113" s="179">
        <v>0</v>
      </c>
      <c r="O113" s="163">
        <f t="shared" ref="O113:P113" si="214">O120+O119</f>
        <v>2840383.8200000003</v>
      </c>
      <c r="P113" s="26">
        <f t="shared" si="214"/>
        <v>2840383.8200000003</v>
      </c>
      <c r="Q113" s="26"/>
      <c r="R113" s="26"/>
      <c r="S113" s="38">
        <v>0</v>
      </c>
      <c r="T113" s="149">
        <f>O113/J113*100</f>
        <v>84.224404578341833</v>
      </c>
      <c r="U113" s="26">
        <f>O113/J113*100</f>
        <v>84.224404578341833</v>
      </c>
      <c r="V113" s="26"/>
      <c r="W113" s="26"/>
      <c r="X113" s="38">
        <v>0</v>
      </c>
      <c r="AA113" s="58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0"/>
      <c r="AY113" s="260"/>
      <c r="AZ113" s="260"/>
      <c r="BA113" s="260"/>
      <c r="BB113" s="260"/>
      <c r="BC113" s="260"/>
      <c r="BD113" s="260"/>
      <c r="BE113" s="260"/>
      <c r="BF113" s="260"/>
      <c r="BG113" s="260"/>
      <c r="BH113" s="260"/>
      <c r="BI113" s="260"/>
      <c r="BJ113" s="260"/>
      <c r="BK113" s="260"/>
      <c r="BL113" s="260"/>
      <c r="BM113" s="260"/>
      <c r="BN113" s="260"/>
      <c r="BO113" s="260"/>
      <c r="BP113" s="260"/>
      <c r="BQ113" s="260"/>
      <c r="BR113" s="260"/>
      <c r="BS113" s="260"/>
      <c r="BT113" s="260"/>
      <c r="BU113" s="260"/>
      <c r="BV113" s="260"/>
      <c r="BW113" s="260"/>
      <c r="BX113" s="260"/>
      <c r="BY113" s="260"/>
      <c r="BZ113" s="260"/>
      <c r="CA113" s="260"/>
      <c r="CB113" s="260"/>
      <c r="CC113" s="260"/>
      <c r="CD113" s="260"/>
      <c r="CE113" s="260"/>
      <c r="CF113" s="260"/>
      <c r="CG113" s="260"/>
      <c r="CH113" s="260"/>
      <c r="CI113" s="260"/>
      <c r="CJ113" s="260"/>
      <c r="CK113" s="260"/>
      <c r="CL113" s="260"/>
      <c r="CM113" s="260"/>
      <c r="CN113" s="260"/>
      <c r="CO113" s="260"/>
      <c r="CP113" s="260"/>
      <c r="CQ113" s="260"/>
      <c r="CR113" s="260"/>
      <c r="CS113" s="260"/>
      <c r="CT113" s="260"/>
      <c r="CU113" s="260"/>
      <c r="CV113" s="260"/>
      <c r="CW113" s="260"/>
      <c r="CX113" s="260"/>
      <c r="CY113" s="260"/>
      <c r="CZ113" s="260"/>
      <c r="DA113" s="260"/>
      <c r="DB113" s="260"/>
      <c r="DC113" s="260"/>
      <c r="DD113" s="260"/>
      <c r="DE113" s="260"/>
      <c r="DF113" s="260"/>
      <c r="DG113" s="260"/>
      <c r="DH113" s="260"/>
      <c r="DI113" s="260"/>
      <c r="DJ113" s="260"/>
      <c r="DK113" s="260"/>
      <c r="DL113" s="260"/>
      <c r="DM113" s="260"/>
      <c r="DN113" s="260"/>
      <c r="DO113" s="260"/>
      <c r="DP113" s="260"/>
      <c r="DQ113" s="260"/>
      <c r="DR113" s="260"/>
      <c r="DS113" s="260"/>
      <c r="DT113" s="260"/>
      <c r="DU113" s="260"/>
      <c r="DV113" s="260"/>
      <c r="DW113" s="260"/>
      <c r="DX113" s="260"/>
      <c r="DY113" s="260"/>
      <c r="DZ113" s="260"/>
      <c r="EA113" s="260"/>
      <c r="EB113" s="260"/>
      <c r="EC113" s="260"/>
      <c r="ED113" s="260"/>
      <c r="EE113" s="260"/>
      <c r="EF113" s="260"/>
      <c r="EG113" s="260"/>
      <c r="EH113" s="260"/>
      <c r="EI113" s="260"/>
      <c r="EJ113" s="260"/>
      <c r="EK113" s="260"/>
      <c r="EL113" s="260"/>
    </row>
    <row r="114" spans="1:142" s="259" customFormat="1" ht="18" customHeight="1" x14ac:dyDescent="0.25">
      <c r="A114" s="466"/>
      <c r="B114" s="469"/>
      <c r="C114" s="472"/>
      <c r="D114" s="144" t="s">
        <v>8</v>
      </c>
      <c r="E114" s="163">
        <f t="shared" ref="E114:E126" si="215">F114+G114+H114+I114</f>
        <v>57063150</v>
      </c>
      <c r="F114" s="26">
        <v>0</v>
      </c>
      <c r="G114" s="26"/>
      <c r="H114" s="26"/>
      <c r="I114" s="38">
        <f t="shared" ref="I114" si="216">I116+I118+I121</f>
        <v>57063150</v>
      </c>
      <c r="J114" s="149">
        <f t="shared" ref="J114:J126" si="217">K114+L114+M114+N114</f>
        <v>46183250</v>
      </c>
      <c r="K114" s="26">
        <v>0</v>
      </c>
      <c r="L114" s="26"/>
      <c r="M114" s="26"/>
      <c r="N114" s="179">
        <f t="shared" ref="N114" si="218">N116+N118+N121</f>
        <v>46183250</v>
      </c>
      <c r="O114" s="163">
        <f t="shared" ref="O114:O126" si="219">P114+Q114+R114+S114</f>
        <v>37243995.259999998</v>
      </c>
      <c r="P114" s="26">
        <v>0</v>
      </c>
      <c r="Q114" s="26"/>
      <c r="R114" s="26"/>
      <c r="S114" s="38">
        <f>S116+S118+S121</f>
        <v>37243995.259999998</v>
      </c>
      <c r="T114" s="149">
        <f>O114/J114*100</f>
        <v>80.643946149307382</v>
      </c>
      <c r="U114" s="26">
        <v>0</v>
      </c>
      <c r="V114" s="26"/>
      <c r="W114" s="26"/>
      <c r="X114" s="38">
        <f>S114/N114*100</f>
        <v>80.643946149307382</v>
      </c>
      <c r="AA114" s="58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  <c r="BG114" s="260"/>
      <c r="BH114" s="260"/>
      <c r="BI114" s="260"/>
      <c r="BJ114" s="260"/>
      <c r="BK114" s="260"/>
      <c r="BL114" s="260"/>
      <c r="BM114" s="260"/>
      <c r="BN114" s="260"/>
      <c r="BO114" s="260"/>
      <c r="BP114" s="260"/>
      <c r="BQ114" s="260"/>
      <c r="BR114" s="260"/>
      <c r="BS114" s="260"/>
      <c r="BT114" s="260"/>
      <c r="BU114" s="260"/>
      <c r="BV114" s="260"/>
      <c r="BW114" s="260"/>
      <c r="BX114" s="260"/>
      <c r="BY114" s="260"/>
      <c r="BZ114" s="260"/>
      <c r="CA114" s="260"/>
      <c r="CB114" s="260"/>
      <c r="CC114" s="260"/>
      <c r="CD114" s="260"/>
      <c r="CE114" s="260"/>
      <c r="CF114" s="260"/>
      <c r="CG114" s="260"/>
      <c r="CH114" s="260"/>
      <c r="CI114" s="260"/>
      <c r="CJ114" s="260"/>
      <c r="CK114" s="260"/>
      <c r="CL114" s="260"/>
      <c r="CM114" s="260"/>
      <c r="CN114" s="260"/>
      <c r="CO114" s="260"/>
      <c r="CP114" s="260"/>
      <c r="CQ114" s="260"/>
      <c r="CR114" s="260"/>
      <c r="CS114" s="260"/>
      <c r="CT114" s="260"/>
      <c r="CU114" s="260"/>
      <c r="CV114" s="260"/>
      <c r="CW114" s="260"/>
      <c r="CX114" s="260"/>
      <c r="CY114" s="260"/>
      <c r="CZ114" s="260"/>
      <c r="DA114" s="260"/>
      <c r="DB114" s="260"/>
      <c r="DC114" s="260"/>
      <c r="DD114" s="260"/>
      <c r="DE114" s="260"/>
      <c r="DF114" s="260"/>
      <c r="DG114" s="260"/>
      <c r="DH114" s="260"/>
      <c r="DI114" s="260"/>
      <c r="DJ114" s="260"/>
      <c r="DK114" s="260"/>
      <c r="DL114" s="260"/>
      <c r="DM114" s="260"/>
      <c r="DN114" s="260"/>
      <c r="DO114" s="260"/>
      <c r="DP114" s="260"/>
      <c r="DQ114" s="260"/>
      <c r="DR114" s="260"/>
      <c r="DS114" s="260"/>
      <c r="DT114" s="260"/>
      <c r="DU114" s="260"/>
      <c r="DV114" s="260"/>
      <c r="DW114" s="260"/>
      <c r="DX114" s="260"/>
      <c r="DY114" s="260"/>
      <c r="DZ114" s="260"/>
      <c r="EA114" s="260"/>
      <c r="EB114" s="260"/>
      <c r="EC114" s="260"/>
      <c r="ED114" s="260"/>
      <c r="EE114" s="260"/>
      <c r="EF114" s="260"/>
      <c r="EG114" s="260"/>
      <c r="EH114" s="260"/>
      <c r="EI114" s="260"/>
      <c r="EJ114" s="260"/>
      <c r="EK114" s="260"/>
      <c r="EL114" s="260"/>
    </row>
    <row r="115" spans="1:142" s="259" customFormat="1" ht="18" customHeight="1" thickBot="1" x14ac:dyDescent="0.3">
      <c r="A115" s="467"/>
      <c r="B115" s="470"/>
      <c r="C115" s="473"/>
      <c r="D115" s="145" t="s">
        <v>17</v>
      </c>
      <c r="E115" s="169">
        <f t="shared" si="215"/>
        <v>0</v>
      </c>
      <c r="F115" s="43">
        <f t="shared" ref="F115:I115" si="220">F117</f>
        <v>0</v>
      </c>
      <c r="G115" s="43"/>
      <c r="H115" s="43">
        <f t="shared" ref="H115" si="221">H117</f>
        <v>0</v>
      </c>
      <c r="I115" s="48">
        <f t="shared" si="220"/>
        <v>0</v>
      </c>
      <c r="J115" s="150">
        <f t="shared" si="217"/>
        <v>0</v>
      </c>
      <c r="K115" s="43">
        <f t="shared" ref="K115" si="222">K117</f>
        <v>0</v>
      </c>
      <c r="L115" s="43"/>
      <c r="M115" s="43">
        <f t="shared" ref="M115:N115" si="223">M117</f>
        <v>0</v>
      </c>
      <c r="N115" s="180">
        <f t="shared" si="223"/>
        <v>0</v>
      </c>
      <c r="O115" s="169">
        <f t="shared" si="219"/>
        <v>0</v>
      </c>
      <c r="P115" s="43">
        <f t="shared" ref="P115" si="224">P117</f>
        <v>0</v>
      </c>
      <c r="Q115" s="43"/>
      <c r="R115" s="43">
        <f t="shared" ref="R115:S115" si="225">R117</f>
        <v>0</v>
      </c>
      <c r="S115" s="48">
        <f t="shared" si="225"/>
        <v>0</v>
      </c>
      <c r="T115" s="150">
        <f t="shared" ref="T115:T126" si="226">U115+V115+W115+X115</f>
        <v>0</v>
      </c>
      <c r="U115" s="43">
        <f t="shared" ref="U115" si="227">U117</f>
        <v>0</v>
      </c>
      <c r="V115" s="43"/>
      <c r="W115" s="43">
        <f t="shared" ref="W115:X115" si="228">W117</f>
        <v>0</v>
      </c>
      <c r="X115" s="48">
        <f t="shared" si="228"/>
        <v>0</v>
      </c>
      <c r="AA115" s="58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  <c r="BG115" s="260"/>
      <c r="BH115" s="260"/>
      <c r="BI115" s="260"/>
      <c r="BJ115" s="260"/>
      <c r="BK115" s="260"/>
      <c r="BL115" s="260"/>
      <c r="BM115" s="260"/>
      <c r="BN115" s="260"/>
      <c r="BO115" s="260"/>
      <c r="BP115" s="260"/>
      <c r="BQ115" s="260"/>
      <c r="BR115" s="260"/>
      <c r="BS115" s="260"/>
      <c r="BT115" s="260"/>
      <c r="BU115" s="260"/>
      <c r="BV115" s="260"/>
      <c r="BW115" s="260"/>
      <c r="BX115" s="260"/>
      <c r="BY115" s="260"/>
      <c r="BZ115" s="260"/>
      <c r="CA115" s="260"/>
      <c r="CB115" s="260"/>
      <c r="CC115" s="260"/>
      <c r="CD115" s="260"/>
      <c r="CE115" s="260"/>
      <c r="CF115" s="260"/>
      <c r="CG115" s="260"/>
      <c r="CH115" s="260"/>
      <c r="CI115" s="260"/>
      <c r="CJ115" s="260"/>
      <c r="CK115" s="260"/>
      <c r="CL115" s="260"/>
      <c r="CM115" s="260"/>
      <c r="CN115" s="260"/>
      <c r="CO115" s="260"/>
      <c r="CP115" s="260"/>
      <c r="CQ115" s="260"/>
      <c r="CR115" s="260"/>
      <c r="CS115" s="260"/>
      <c r="CT115" s="260"/>
      <c r="CU115" s="260"/>
      <c r="CV115" s="260"/>
      <c r="CW115" s="260"/>
      <c r="CX115" s="260"/>
      <c r="CY115" s="260"/>
      <c r="CZ115" s="260"/>
      <c r="DA115" s="260"/>
      <c r="DB115" s="260"/>
      <c r="DC115" s="260"/>
      <c r="DD115" s="260"/>
      <c r="DE115" s="260"/>
      <c r="DF115" s="260"/>
      <c r="DG115" s="260"/>
      <c r="DH115" s="260"/>
      <c r="DI115" s="260"/>
      <c r="DJ115" s="260"/>
      <c r="DK115" s="260"/>
      <c r="DL115" s="260"/>
      <c r="DM115" s="260"/>
      <c r="DN115" s="260"/>
      <c r="DO115" s="260"/>
      <c r="DP115" s="260"/>
      <c r="DQ115" s="260"/>
      <c r="DR115" s="260"/>
      <c r="DS115" s="260"/>
      <c r="DT115" s="260"/>
      <c r="DU115" s="260"/>
      <c r="DV115" s="260"/>
      <c r="DW115" s="260"/>
      <c r="DX115" s="260"/>
      <c r="DY115" s="260"/>
      <c r="DZ115" s="260"/>
      <c r="EA115" s="260"/>
      <c r="EB115" s="260"/>
      <c r="EC115" s="260"/>
      <c r="ED115" s="260"/>
      <c r="EE115" s="260"/>
      <c r="EF115" s="260"/>
      <c r="EG115" s="260"/>
      <c r="EH115" s="260"/>
      <c r="EI115" s="260"/>
      <c r="EJ115" s="260"/>
      <c r="EK115" s="260"/>
      <c r="EL115" s="260"/>
    </row>
    <row r="116" spans="1:142" ht="28.5" hidden="1" customHeight="1" x14ac:dyDescent="0.25">
      <c r="A116" s="51"/>
      <c r="B116" s="280" t="s">
        <v>2</v>
      </c>
      <c r="C116" s="281"/>
      <c r="D116" s="282" t="s">
        <v>8</v>
      </c>
      <c r="E116" s="283">
        <f t="shared" si="215"/>
        <v>39525400</v>
      </c>
      <c r="F116" s="281">
        <v>0</v>
      </c>
      <c r="G116" s="281"/>
      <c r="H116" s="281"/>
      <c r="I116" s="284">
        <v>39525400</v>
      </c>
      <c r="J116" s="285">
        <f t="shared" si="217"/>
        <v>29806980</v>
      </c>
      <c r="K116" s="281">
        <v>0</v>
      </c>
      <c r="L116" s="281"/>
      <c r="M116" s="281"/>
      <c r="N116" s="286">
        <v>29806980</v>
      </c>
      <c r="O116" s="283">
        <f t="shared" si="219"/>
        <v>23875612.969999999</v>
      </c>
      <c r="P116" s="281">
        <v>0</v>
      </c>
      <c r="Q116" s="287"/>
      <c r="R116" s="287"/>
      <c r="S116" s="288">
        <v>23875612.969999999</v>
      </c>
      <c r="T116" s="289">
        <f t="shared" si="226"/>
        <v>60.405746608509972</v>
      </c>
      <c r="U116" s="290">
        <v>0</v>
      </c>
      <c r="V116" s="290">
        <f>SUM(V117:V120)</f>
        <v>0</v>
      </c>
      <c r="W116" s="290">
        <v>0</v>
      </c>
      <c r="X116" s="291">
        <f>S116/I116*100</f>
        <v>60.405746608509972</v>
      </c>
    </row>
    <row r="117" spans="1:142" ht="28.5" hidden="1" customHeight="1" x14ac:dyDescent="0.25">
      <c r="A117" s="40"/>
      <c r="B117" s="292"/>
      <c r="C117" s="293"/>
      <c r="D117" s="294" t="s">
        <v>17</v>
      </c>
      <c r="E117" s="295">
        <f t="shared" si="215"/>
        <v>0</v>
      </c>
      <c r="F117" s="293">
        <v>0</v>
      </c>
      <c r="G117" s="293"/>
      <c r="H117" s="293">
        <v>0</v>
      </c>
      <c r="I117" s="296">
        <v>0</v>
      </c>
      <c r="J117" s="297">
        <f t="shared" si="217"/>
        <v>0</v>
      </c>
      <c r="K117" s="293">
        <v>0</v>
      </c>
      <c r="L117" s="293"/>
      <c r="M117" s="293">
        <v>0</v>
      </c>
      <c r="N117" s="298">
        <v>0</v>
      </c>
      <c r="O117" s="295">
        <f t="shared" si="219"/>
        <v>0</v>
      </c>
      <c r="P117" s="293">
        <v>0</v>
      </c>
      <c r="Q117" s="299"/>
      <c r="R117" s="299">
        <v>0</v>
      </c>
      <c r="S117" s="300">
        <v>0</v>
      </c>
      <c r="T117" s="301">
        <f t="shared" si="226"/>
        <v>0</v>
      </c>
      <c r="U117" s="302">
        <v>0</v>
      </c>
      <c r="V117" s="302">
        <f>SUM(V118:V121)</f>
        <v>0</v>
      </c>
      <c r="W117" s="302">
        <v>0</v>
      </c>
      <c r="X117" s="303">
        <v>0</v>
      </c>
    </row>
    <row r="118" spans="1:142" ht="27.75" hidden="1" customHeight="1" x14ac:dyDescent="0.25">
      <c r="A118" s="40"/>
      <c r="B118" s="292" t="s">
        <v>3</v>
      </c>
      <c r="C118" s="293"/>
      <c r="D118" s="294" t="s">
        <v>8</v>
      </c>
      <c r="E118" s="295">
        <f t="shared" si="215"/>
        <v>2741450</v>
      </c>
      <c r="F118" s="293">
        <v>0</v>
      </c>
      <c r="G118" s="293"/>
      <c r="H118" s="293"/>
      <c r="I118" s="296">
        <v>2741450</v>
      </c>
      <c r="J118" s="297">
        <f t="shared" si="217"/>
        <v>2626970</v>
      </c>
      <c r="K118" s="293">
        <v>0</v>
      </c>
      <c r="L118" s="293"/>
      <c r="M118" s="293"/>
      <c r="N118" s="298">
        <v>2626970</v>
      </c>
      <c r="O118" s="295">
        <f t="shared" si="219"/>
        <v>2492750.7799999998</v>
      </c>
      <c r="P118" s="293">
        <v>0</v>
      </c>
      <c r="Q118" s="299"/>
      <c r="R118" s="299"/>
      <c r="S118" s="300">
        <v>2492750.7799999998</v>
      </c>
      <c r="T118" s="304">
        <f>O118/E118*100</f>
        <v>90.928186908387886</v>
      </c>
      <c r="U118" s="299">
        <v>0</v>
      </c>
      <c r="V118" s="299"/>
      <c r="W118" s="299"/>
      <c r="X118" s="303">
        <f>S118/I118*100</f>
        <v>90.928186908387886</v>
      </c>
    </row>
    <row r="119" spans="1:142" ht="27.75" hidden="1" customHeight="1" x14ac:dyDescent="0.25">
      <c r="A119" s="40"/>
      <c r="B119" s="292" t="s">
        <v>77</v>
      </c>
      <c r="C119" s="293"/>
      <c r="D119" s="294" t="s">
        <v>16</v>
      </c>
      <c r="E119" s="295">
        <f t="shared" si="215"/>
        <v>500000</v>
      </c>
      <c r="F119" s="293">
        <v>500000</v>
      </c>
      <c r="G119" s="293"/>
      <c r="H119" s="293"/>
      <c r="I119" s="296"/>
      <c r="J119" s="297">
        <f t="shared" si="217"/>
        <v>500000</v>
      </c>
      <c r="K119" s="293">
        <v>500000</v>
      </c>
      <c r="L119" s="293"/>
      <c r="M119" s="293"/>
      <c r="N119" s="298"/>
      <c r="O119" s="295">
        <f t="shared" si="219"/>
        <v>385745.1</v>
      </c>
      <c r="P119" s="293">
        <v>385745.1</v>
      </c>
      <c r="Q119" s="299"/>
      <c r="R119" s="299"/>
      <c r="S119" s="300"/>
      <c r="T119" s="304">
        <f>O119/E119*100</f>
        <v>77.149019999999993</v>
      </c>
      <c r="U119" s="299">
        <f>P119/F119*100</f>
        <v>77.149019999999993</v>
      </c>
      <c r="V119" s="299"/>
      <c r="W119" s="299"/>
      <c r="X119" s="303">
        <v>0</v>
      </c>
    </row>
    <row r="120" spans="1:142" ht="36.75" hidden="1" customHeight="1" x14ac:dyDescent="0.25">
      <c r="A120" s="40"/>
      <c r="B120" s="292" t="s">
        <v>4</v>
      </c>
      <c r="C120" s="293"/>
      <c r="D120" s="294" t="s">
        <v>16</v>
      </c>
      <c r="E120" s="295">
        <f t="shared" si="215"/>
        <v>3428800</v>
      </c>
      <c r="F120" s="293">
        <v>3428800</v>
      </c>
      <c r="G120" s="293"/>
      <c r="H120" s="293"/>
      <c r="I120" s="296">
        <v>0</v>
      </c>
      <c r="J120" s="297">
        <f t="shared" si="217"/>
        <v>2872400</v>
      </c>
      <c r="K120" s="293">
        <v>2872400</v>
      </c>
      <c r="L120" s="293"/>
      <c r="M120" s="293"/>
      <c r="N120" s="298">
        <v>0</v>
      </c>
      <c r="O120" s="295">
        <f t="shared" si="219"/>
        <v>2454638.7200000002</v>
      </c>
      <c r="P120" s="293">
        <v>2454638.7200000002</v>
      </c>
      <c r="Q120" s="299"/>
      <c r="R120" s="299"/>
      <c r="S120" s="300">
        <v>0</v>
      </c>
      <c r="T120" s="304">
        <f t="shared" si="226"/>
        <v>85.456020052917424</v>
      </c>
      <c r="U120" s="299">
        <f>P120/K120*100</f>
        <v>85.456020052917424</v>
      </c>
      <c r="V120" s="299"/>
      <c r="W120" s="299"/>
      <c r="X120" s="303">
        <v>0</v>
      </c>
    </row>
    <row r="121" spans="1:142" ht="36.75" hidden="1" customHeight="1" x14ac:dyDescent="0.25">
      <c r="A121" s="40"/>
      <c r="B121" s="292" t="s">
        <v>101</v>
      </c>
      <c r="C121" s="293"/>
      <c r="D121" s="294" t="s">
        <v>8</v>
      </c>
      <c r="E121" s="295">
        <f t="shared" si="215"/>
        <v>14796300</v>
      </c>
      <c r="F121" s="293">
        <v>0</v>
      </c>
      <c r="G121" s="293"/>
      <c r="H121" s="293"/>
      <c r="I121" s="296">
        <v>14796300</v>
      </c>
      <c r="J121" s="297">
        <f t="shared" si="217"/>
        <v>13749300</v>
      </c>
      <c r="K121" s="293">
        <v>0</v>
      </c>
      <c r="L121" s="293"/>
      <c r="M121" s="293"/>
      <c r="N121" s="298">
        <v>13749300</v>
      </c>
      <c r="O121" s="295">
        <f t="shared" si="219"/>
        <v>10875631.51</v>
      </c>
      <c r="P121" s="293">
        <v>0</v>
      </c>
      <c r="Q121" s="299"/>
      <c r="R121" s="299"/>
      <c r="S121" s="300">
        <v>10875631.51</v>
      </c>
      <c r="T121" s="304">
        <f t="shared" si="226"/>
        <v>79.099528776010402</v>
      </c>
      <c r="U121" s="299">
        <v>0</v>
      </c>
      <c r="V121" s="299"/>
      <c r="W121" s="299"/>
      <c r="X121" s="303">
        <f>S121/N121*100</f>
        <v>79.099528776010402</v>
      </c>
    </row>
    <row r="122" spans="1:142" ht="36.75" hidden="1" customHeight="1" thickBot="1" x14ac:dyDescent="0.3">
      <c r="A122" s="129"/>
      <c r="B122" s="305" t="s">
        <v>70</v>
      </c>
      <c r="C122" s="306"/>
      <c r="D122" s="307"/>
      <c r="E122" s="308">
        <v>360144.07</v>
      </c>
      <c r="F122" s="306"/>
      <c r="G122" s="306"/>
      <c r="H122" s="306"/>
      <c r="I122" s="444">
        <v>360144.07</v>
      </c>
      <c r="J122" s="309">
        <v>360144.07</v>
      </c>
      <c r="K122" s="306"/>
      <c r="L122" s="306"/>
      <c r="M122" s="306"/>
      <c r="N122" s="310">
        <v>360144.07</v>
      </c>
      <c r="O122" s="308">
        <v>45798.85</v>
      </c>
      <c r="P122" s="306"/>
      <c r="Q122" s="311"/>
      <c r="R122" s="311"/>
      <c r="S122" s="312">
        <v>45798.85</v>
      </c>
      <c r="T122" s="313"/>
      <c r="U122" s="311"/>
      <c r="V122" s="311"/>
      <c r="W122" s="311"/>
      <c r="X122" s="314"/>
    </row>
    <row r="123" spans="1:142" ht="18.75" customHeight="1" x14ac:dyDescent="0.25">
      <c r="A123" s="488"/>
      <c r="B123" s="476" t="s">
        <v>49</v>
      </c>
      <c r="C123" s="477"/>
      <c r="D123" s="143" t="s">
        <v>11</v>
      </c>
      <c r="E123" s="168">
        <f t="shared" si="215"/>
        <v>60991950</v>
      </c>
      <c r="F123" s="45">
        <f>F112</f>
        <v>3928800</v>
      </c>
      <c r="G123" s="45">
        <f>G112</f>
        <v>0</v>
      </c>
      <c r="H123" s="45">
        <f>H112</f>
        <v>0</v>
      </c>
      <c r="I123" s="47">
        <f>I112</f>
        <v>57063150</v>
      </c>
      <c r="J123" s="148">
        <f t="shared" si="217"/>
        <v>49555650</v>
      </c>
      <c r="K123" s="45">
        <f>K112</f>
        <v>3372400</v>
      </c>
      <c r="L123" s="45">
        <f>L112</f>
        <v>0</v>
      </c>
      <c r="M123" s="45">
        <f>M112</f>
        <v>0</v>
      </c>
      <c r="N123" s="178">
        <f>N112</f>
        <v>46183250</v>
      </c>
      <c r="O123" s="168">
        <f t="shared" si="219"/>
        <v>40084379.079999998</v>
      </c>
      <c r="P123" s="45">
        <f>P112</f>
        <v>2840383.8200000003</v>
      </c>
      <c r="Q123" s="45">
        <f>Q112</f>
        <v>0</v>
      </c>
      <c r="R123" s="45">
        <f>R112</f>
        <v>0</v>
      </c>
      <c r="S123" s="47">
        <f>S112</f>
        <v>37243995.259999998</v>
      </c>
      <c r="T123" s="148">
        <f t="shared" si="226"/>
        <v>149.49243703010799</v>
      </c>
      <c r="U123" s="45">
        <f t="shared" ref="U123:W123" si="229">U112</f>
        <v>84.224404578341833</v>
      </c>
      <c r="V123" s="45">
        <f t="shared" si="229"/>
        <v>0</v>
      </c>
      <c r="W123" s="45">
        <f t="shared" si="229"/>
        <v>0</v>
      </c>
      <c r="X123" s="47">
        <f>S123/I123*100</f>
        <v>65.26803245176616</v>
      </c>
    </row>
    <row r="124" spans="1:142" ht="18.75" customHeight="1" x14ac:dyDescent="0.25">
      <c r="A124" s="489"/>
      <c r="B124" s="478"/>
      <c r="C124" s="479"/>
      <c r="D124" s="144" t="s">
        <v>16</v>
      </c>
      <c r="E124" s="163">
        <f>F124+G124+H124+I124</f>
        <v>3928800</v>
      </c>
      <c r="F124" s="26">
        <f>F113</f>
        <v>3928800</v>
      </c>
      <c r="G124" s="26"/>
      <c r="H124" s="26">
        <f t="shared" ref="H124" si="230">H113</f>
        <v>0</v>
      </c>
      <c r="I124" s="38">
        <f>I113</f>
        <v>0</v>
      </c>
      <c r="J124" s="149">
        <f t="shared" si="217"/>
        <v>3372400</v>
      </c>
      <c r="K124" s="26">
        <f t="shared" ref="K124" si="231">K113</f>
        <v>3372400</v>
      </c>
      <c r="L124" s="26"/>
      <c r="M124" s="26">
        <f t="shared" ref="M124:N126" si="232">M113</f>
        <v>0</v>
      </c>
      <c r="N124" s="179">
        <f t="shared" si="232"/>
        <v>0</v>
      </c>
      <c r="O124" s="163">
        <f t="shared" si="219"/>
        <v>2840383.8200000003</v>
      </c>
      <c r="P124" s="26">
        <f t="shared" ref="P124" si="233">P113</f>
        <v>2840383.8200000003</v>
      </c>
      <c r="Q124" s="26"/>
      <c r="R124" s="26">
        <f t="shared" ref="R124:S126" si="234">R113</f>
        <v>0</v>
      </c>
      <c r="S124" s="38">
        <f t="shared" si="234"/>
        <v>0</v>
      </c>
      <c r="T124" s="149">
        <f>O124/E124*100</f>
        <v>72.296472714314802</v>
      </c>
      <c r="U124" s="26">
        <f>P124/F124*100</f>
        <v>72.296472714314802</v>
      </c>
      <c r="V124" s="26"/>
      <c r="W124" s="26">
        <f t="shared" ref="W124:X124" si="235">W113</f>
        <v>0</v>
      </c>
      <c r="X124" s="38">
        <f t="shared" si="235"/>
        <v>0</v>
      </c>
    </row>
    <row r="125" spans="1:142" ht="18.75" customHeight="1" x14ac:dyDescent="0.25">
      <c r="A125" s="489"/>
      <c r="B125" s="478"/>
      <c r="C125" s="479"/>
      <c r="D125" s="144" t="s">
        <v>8</v>
      </c>
      <c r="E125" s="163">
        <f t="shared" si="215"/>
        <v>57063150</v>
      </c>
      <c r="F125" s="26">
        <f>F114</f>
        <v>0</v>
      </c>
      <c r="G125" s="26"/>
      <c r="H125" s="26">
        <f t="shared" ref="H125" si="236">H114</f>
        <v>0</v>
      </c>
      <c r="I125" s="38">
        <f>I114</f>
        <v>57063150</v>
      </c>
      <c r="J125" s="149">
        <f t="shared" si="217"/>
        <v>46183250</v>
      </c>
      <c r="K125" s="26">
        <f t="shared" ref="K125" si="237">K114</f>
        <v>0</v>
      </c>
      <c r="L125" s="26"/>
      <c r="M125" s="26">
        <f t="shared" si="232"/>
        <v>0</v>
      </c>
      <c r="N125" s="179">
        <f t="shared" si="232"/>
        <v>46183250</v>
      </c>
      <c r="O125" s="163">
        <f t="shared" si="219"/>
        <v>37243995.259999998</v>
      </c>
      <c r="P125" s="26">
        <f t="shared" ref="P125" si="238">P114</f>
        <v>0</v>
      </c>
      <c r="Q125" s="26"/>
      <c r="R125" s="26">
        <f t="shared" si="234"/>
        <v>0</v>
      </c>
      <c r="S125" s="38">
        <f t="shared" si="234"/>
        <v>37243995.259999998</v>
      </c>
      <c r="T125" s="149">
        <f t="shared" si="226"/>
        <v>80.643946149307382</v>
      </c>
      <c r="U125" s="26">
        <f t="shared" ref="U125" si="239">U114</f>
        <v>0</v>
      </c>
      <c r="V125" s="26"/>
      <c r="W125" s="26">
        <f t="shared" ref="W125:X125" si="240">W114</f>
        <v>0</v>
      </c>
      <c r="X125" s="38">
        <f t="shared" si="240"/>
        <v>80.643946149307382</v>
      </c>
    </row>
    <row r="126" spans="1:142" ht="18.75" customHeight="1" thickBot="1" x14ac:dyDescent="0.3">
      <c r="A126" s="490"/>
      <c r="B126" s="480"/>
      <c r="C126" s="481"/>
      <c r="D126" s="145" t="s">
        <v>17</v>
      </c>
      <c r="E126" s="169">
        <f t="shared" si="215"/>
        <v>0</v>
      </c>
      <c r="F126" s="43">
        <f>F115</f>
        <v>0</v>
      </c>
      <c r="G126" s="43"/>
      <c r="H126" s="43">
        <f t="shared" ref="H126" si="241">H115</f>
        <v>0</v>
      </c>
      <c r="I126" s="48">
        <f>I115</f>
        <v>0</v>
      </c>
      <c r="J126" s="150">
        <f t="shared" si="217"/>
        <v>0</v>
      </c>
      <c r="K126" s="43">
        <f t="shared" ref="K126" si="242">K115</f>
        <v>0</v>
      </c>
      <c r="L126" s="43"/>
      <c r="M126" s="43">
        <f t="shared" si="232"/>
        <v>0</v>
      </c>
      <c r="N126" s="180">
        <f t="shared" si="232"/>
        <v>0</v>
      </c>
      <c r="O126" s="169">
        <f t="shared" si="219"/>
        <v>0</v>
      </c>
      <c r="P126" s="43">
        <f t="shared" ref="P126" si="243">P115</f>
        <v>0</v>
      </c>
      <c r="Q126" s="43"/>
      <c r="R126" s="43">
        <f t="shared" si="234"/>
        <v>0</v>
      </c>
      <c r="S126" s="48">
        <f t="shared" si="234"/>
        <v>0</v>
      </c>
      <c r="T126" s="150">
        <f t="shared" si="226"/>
        <v>0</v>
      </c>
      <c r="U126" s="43">
        <f t="shared" ref="U126" si="244">U115</f>
        <v>0</v>
      </c>
      <c r="V126" s="43"/>
      <c r="W126" s="43">
        <f t="shared" ref="W126:X126" si="245">W115</f>
        <v>0</v>
      </c>
      <c r="X126" s="48">
        <f t="shared" si="245"/>
        <v>0</v>
      </c>
    </row>
    <row r="127" spans="1:142" ht="15" customHeight="1" thickBot="1" x14ac:dyDescent="0.3">
      <c r="A127" s="449" t="s">
        <v>50</v>
      </c>
      <c r="B127" s="450"/>
      <c r="C127" s="450"/>
      <c r="D127" s="451"/>
      <c r="E127" s="450"/>
      <c r="F127" s="450"/>
      <c r="G127" s="450"/>
      <c r="H127" s="450"/>
      <c r="I127" s="450"/>
      <c r="J127" s="451"/>
      <c r="K127" s="451"/>
      <c r="L127" s="451"/>
      <c r="M127" s="451"/>
      <c r="N127" s="451"/>
      <c r="O127" s="450"/>
      <c r="P127" s="450"/>
      <c r="Q127" s="450"/>
      <c r="R127" s="450"/>
      <c r="S127" s="450"/>
      <c r="T127" s="451"/>
      <c r="U127" s="451"/>
      <c r="V127" s="451"/>
      <c r="W127" s="451"/>
      <c r="X127" s="452"/>
    </row>
    <row r="128" spans="1:142" s="267" customFormat="1" ht="16.5" customHeight="1" x14ac:dyDescent="0.25">
      <c r="A128" s="492" t="s">
        <v>51</v>
      </c>
      <c r="B128" s="494" t="s">
        <v>52</v>
      </c>
      <c r="C128" s="496" t="s">
        <v>15</v>
      </c>
      <c r="D128" s="278" t="s">
        <v>11</v>
      </c>
      <c r="E128" s="261">
        <f t="shared" ref="E128:I128" si="246">E129+E130</f>
        <v>57420212</v>
      </c>
      <c r="F128" s="118">
        <f t="shared" si="246"/>
        <v>0</v>
      </c>
      <c r="G128" s="118"/>
      <c r="H128" s="118">
        <f t="shared" ref="H128" si="247">H129+H130</f>
        <v>0</v>
      </c>
      <c r="I128" s="262">
        <f t="shared" si="246"/>
        <v>57420212</v>
      </c>
      <c r="J128" s="263">
        <f t="shared" ref="J128:K128" si="248">J129+J130</f>
        <v>41270914</v>
      </c>
      <c r="K128" s="264">
        <f t="shared" si="248"/>
        <v>0</v>
      </c>
      <c r="L128" s="264"/>
      <c r="M128" s="264">
        <f t="shared" ref="M128:N128" si="249">M129+M130</f>
        <v>0</v>
      </c>
      <c r="N128" s="265">
        <f t="shared" si="249"/>
        <v>41270914</v>
      </c>
      <c r="O128" s="261">
        <f t="shared" ref="O128:P128" si="250">O129+O130</f>
        <v>37195294.310000002</v>
      </c>
      <c r="P128" s="118">
        <f t="shared" si="250"/>
        <v>0</v>
      </c>
      <c r="Q128" s="118"/>
      <c r="R128" s="118">
        <f t="shared" ref="R128:U128" si="251">R129+R130</f>
        <v>0</v>
      </c>
      <c r="S128" s="262">
        <f t="shared" si="251"/>
        <v>37195294.310000002</v>
      </c>
      <c r="T128" s="263">
        <f>O128/E128*100</f>
        <v>64.777354548952204</v>
      </c>
      <c r="U128" s="264">
        <f t="shared" si="251"/>
        <v>0</v>
      </c>
      <c r="V128" s="264"/>
      <c r="W128" s="264">
        <f t="shared" ref="W128" si="252">W129+W130</f>
        <v>0</v>
      </c>
      <c r="X128" s="266">
        <f>S128/I128*100</f>
        <v>64.777354548952204</v>
      </c>
      <c r="AA128" s="63"/>
      <c r="AC128" s="268"/>
      <c r="AD128" s="268"/>
      <c r="AE128" s="268"/>
      <c r="AF128" s="268"/>
      <c r="AG128" s="268"/>
      <c r="AH128" s="268"/>
      <c r="AI128" s="268"/>
      <c r="AJ128" s="268"/>
      <c r="AK128" s="268"/>
      <c r="AL128" s="268"/>
      <c r="AM128" s="268"/>
      <c r="AN128" s="268"/>
      <c r="AO128" s="268"/>
      <c r="AP128" s="268"/>
      <c r="AQ128" s="268"/>
      <c r="AR128" s="268"/>
      <c r="AS128" s="268"/>
      <c r="AT128" s="268"/>
      <c r="AU128" s="268"/>
      <c r="AV128" s="268"/>
      <c r="AW128" s="268"/>
      <c r="AX128" s="268"/>
      <c r="AY128" s="268"/>
      <c r="AZ128" s="268"/>
      <c r="BA128" s="268"/>
      <c r="BB128" s="268"/>
      <c r="BC128" s="268"/>
      <c r="BD128" s="268"/>
      <c r="BE128" s="268"/>
      <c r="BF128" s="268"/>
      <c r="BG128" s="268"/>
      <c r="BH128" s="268"/>
      <c r="BI128" s="268"/>
      <c r="BJ128" s="268"/>
      <c r="BK128" s="268"/>
      <c r="BL128" s="268"/>
      <c r="BM128" s="268"/>
      <c r="BN128" s="268"/>
      <c r="BO128" s="268"/>
      <c r="BP128" s="268"/>
      <c r="BQ128" s="268"/>
      <c r="BR128" s="268"/>
      <c r="BS128" s="268"/>
      <c r="BT128" s="268"/>
      <c r="BU128" s="268"/>
      <c r="BV128" s="268"/>
      <c r="BW128" s="268"/>
      <c r="BX128" s="268"/>
      <c r="BY128" s="268"/>
      <c r="BZ128" s="268"/>
      <c r="CA128" s="268"/>
      <c r="CB128" s="268"/>
      <c r="CC128" s="268"/>
      <c r="CD128" s="268"/>
      <c r="CE128" s="268"/>
      <c r="CF128" s="268"/>
      <c r="CG128" s="268"/>
      <c r="CH128" s="268"/>
      <c r="CI128" s="268"/>
      <c r="CJ128" s="268"/>
      <c r="CK128" s="268"/>
      <c r="CL128" s="268"/>
      <c r="CM128" s="268"/>
      <c r="CN128" s="268"/>
      <c r="CO128" s="268"/>
      <c r="CP128" s="268"/>
      <c r="CQ128" s="268"/>
      <c r="CR128" s="268"/>
      <c r="CS128" s="268"/>
      <c r="CT128" s="268"/>
      <c r="CU128" s="268"/>
      <c r="CV128" s="268"/>
      <c r="CW128" s="268"/>
      <c r="CX128" s="268"/>
      <c r="CY128" s="268"/>
      <c r="CZ128" s="268"/>
      <c r="DA128" s="268"/>
      <c r="DB128" s="268"/>
      <c r="DC128" s="268"/>
      <c r="DD128" s="268"/>
      <c r="DE128" s="268"/>
      <c r="DF128" s="268"/>
      <c r="DG128" s="268"/>
      <c r="DH128" s="268"/>
      <c r="DI128" s="268"/>
      <c r="DJ128" s="268"/>
      <c r="DK128" s="268"/>
      <c r="DL128" s="268"/>
      <c r="DM128" s="268"/>
      <c r="DN128" s="268"/>
      <c r="DO128" s="268"/>
      <c r="DP128" s="268"/>
      <c r="DQ128" s="268"/>
      <c r="DR128" s="268"/>
      <c r="DS128" s="268"/>
      <c r="DT128" s="268"/>
      <c r="DU128" s="268"/>
      <c r="DV128" s="268"/>
      <c r="DW128" s="268"/>
      <c r="DX128" s="268"/>
      <c r="DY128" s="268"/>
      <c r="DZ128" s="268"/>
      <c r="EA128" s="268"/>
      <c r="EB128" s="268"/>
      <c r="EC128" s="268"/>
      <c r="ED128" s="268"/>
      <c r="EE128" s="268"/>
      <c r="EF128" s="268"/>
      <c r="EG128" s="268"/>
      <c r="EH128" s="268"/>
      <c r="EI128" s="268"/>
      <c r="EJ128" s="268"/>
      <c r="EK128" s="268"/>
      <c r="EL128" s="268"/>
    </row>
    <row r="129" spans="1:142" s="267" customFormat="1" ht="16.5" customHeight="1" x14ac:dyDescent="0.25">
      <c r="A129" s="493"/>
      <c r="B129" s="495"/>
      <c r="C129" s="474"/>
      <c r="D129" s="278" t="s">
        <v>16</v>
      </c>
      <c r="E129" s="269">
        <f>F129+G129+H129+I129</f>
        <v>0</v>
      </c>
      <c r="F129" s="264">
        <v>0</v>
      </c>
      <c r="G129" s="264"/>
      <c r="H129" s="264">
        <v>0</v>
      </c>
      <c r="I129" s="266">
        <v>0</v>
      </c>
      <c r="J129" s="263">
        <f>K129+L129+M129+N129</f>
        <v>0</v>
      </c>
      <c r="K129" s="264">
        <v>0</v>
      </c>
      <c r="L129" s="264"/>
      <c r="M129" s="264">
        <v>0</v>
      </c>
      <c r="N129" s="265">
        <v>0</v>
      </c>
      <c r="O129" s="269">
        <f>P129+Q129+R129+S129</f>
        <v>0</v>
      </c>
      <c r="P129" s="264">
        <v>0</v>
      </c>
      <c r="Q129" s="264"/>
      <c r="R129" s="264">
        <v>0</v>
      </c>
      <c r="S129" s="266">
        <v>0</v>
      </c>
      <c r="T129" s="263">
        <f>U129+V129+W129+X129</f>
        <v>90.928186908387886</v>
      </c>
      <c r="U129" s="264">
        <v>0</v>
      </c>
      <c r="V129" s="264"/>
      <c r="W129" s="264">
        <v>0</v>
      </c>
      <c r="X129" s="266">
        <f t="shared" ref="X129" si="253">X118</f>
        <v>90.928186908387886</v>
      </c>
      <c r="AA129" s="63"/>
      <c r="AC129" s="268"/>
      <c r="AD129" s="268"/>
      <c r="AE129" s="268"/>
      <c r="AF129" s="268"/>
      <c r="AG129" s="268"/>
      <c r="AH129" s="268"/>
      <c r="AI129" s="268"/>
      <c r="AJ129" s="268"/>
      <c r="AK129" s="268"/>
      <c r="AL129" s="268"/>
      <c r="AM129" s="268"/>
      <c r="AN129" s="268"/>
      <c r="AO129" s="268"/>
      <c r="AP129" s="268"/>
      <c r="AQ129" s="268"/>
      <c r="AR129" s="268"/>
      <c r="AS129" s="268"/>
      <c r="AT129" s="268"/>
      <c r="AU129" s="268"/>
      <c r="AV129" s="268"/>
      <c r="AW129" s="268"/>
      <c r="AX129" s="268"/>
      <c r="AY129" s="268"/>
      <c r="AZ129" s="268"/>
      <c r="BA129" s="268"/>
      <c r="BB129" s="268"/>
      <c r="BC129" s="268"/>
      <c r="BD129" s="268"/>
      <c r="BE129" s="268"/>
      <c r="BF129" s="268"/>
      <c r="BG129" s="268"/>
      <c r="BH129" s="268"/>
      <c r="BI129" s="268"/>
      <c r="BJ129" s="268"/>
      <c r="BK129" s="268"/>
      <c r="BL129" s="268"/>
      <c r="BM129" s="268"/>
      <c r="BN129" s="268"/>
      <c r="BO129" s="268"/>
      <c r="BP129" s="268"/>
      <c r="BQ129" s="268"/>
      <c r="BR129" s="268"/>
      <c r="BS129" s="268"/>
      <c r="BT129" s="268"/>
      <c r="BU129" s="268"/>
      <c r="BV129" s="268"/>
      <c r="BW129" s="268"/>
      <c r="BX129" s="268"/>
      <c r="BY129" s="268"/>
      <c r="BZ129" s="268"/>
      <c r="CA129" s="268"/>
      <c r="CB129" s="268"/>
      <c r="CC129" s="268"/>
      <c r="CD129" s="268"/>
      <c r="CE129" s="268"/>
      <c r="CF129" s="268"/>
      <c r="CG129" s="268"/>
      <c r="CH129" s="268"/>
      <c r="CI129" s="268"/>
      <c r="CJ129" s="268"/>
      <c r="CK129" s="268"/>
      <c r="CL129" s="268"/>
      <c r="CM129" s="268"/>
      <c r="CN129" s="268"/>
      <c r="CO129" s="268"/>
      <c r="CP129" s="268"/>
      <c r="CQ129" s="268"/>
      <c r="CR129" s="268"/>
      <c r="CS129" s="268"/>
      <c r="CT129" s="268"/>
      <c r="CU129" s="268"/>
      <c r="CV129" s="268"/>
      <c r="CW129" s="268"/>
      <c r="CX129" s="268"/>
      <c r="CY129" s="268"/>
      <c r="CZ129" s="268"/>
      <c r="DA129" s="268"/>
      <c r="DB129" s="268"/>
      <c r="DC129" s="268"/>
      <c r="DD129" s="268"/>
      <c r="DE129" s="268"/>
      <c r="DF129" s="268"/>
      <c r="DG129" s="268"/>
      <c r="DH129" s="268"/>
      <c r="DI129" s="268"/>
      <c r="DJ129" s="268"/>
      <c r="DK129" s="268"/>
      <c r="DL129" s="268"/>
      <c r="DM129" s="268"/>
      <c r="DN129" s="268"/>
      <c r="DO129" s="268"/>
      <c r="DP129" s="268"/>
      <c r="DQ129" s="268"/>
      <c r="DR129" s="268"/>
      <c r="DS129" s="268"/>
      <c r="DT129" s="268"/>
      <c r="DU129" s="268"/>
      <c r="DV129" s="268"/>
      <c r="DW129" s="268"/>
      <c r="DX129" s="268"/>
      <c r="DY129" s="268"/>
      <c r="DZ129" s="268"/>
      <c r="EA129" s="268"/>
      <c r="EB129" s="268"/>
      <c r="EC129" s="268"/>
      <c r="ED129" s="268"/>
      <c r="EE129" s="268"/>
      <c r="EF129" s="268"/>
      <c r="EG129" s="268"/>
      <c r="EH129" s="268"/>
      <c r="EI129" s="268"/>
      <c r="EJ129" s="268"/>
      <c r="EK129" s="268"/>
      <c r="EL129" s="268"/>
    </row>
    <row r="130" spans="1:142" s="267" customFormat="1" ht="16.5" customHeight="1" x14ac:dyDescent="0.25">
      <c r="A130" s="493"/>
      <c r="B130" s="495"/>
      <c r="C130" s="474"/>
      <c r="D130" s="278" t="s">
        <v>8</v>
      </c>
      <c r="E130" s="269">
        <f t="shared" ref="E130:E138" si="254">F130+G130+H130+I130</f>
        <v>57420212</v>
      </c>
      <c r="F130" s="264">
        <v>0</v>
      </c>
      <c r="G130" s="264"/>
      <c r="H130" s="264"/>
      <c r="I130" s="266">
        <f>56149845+1270367</f>
        <v>57420212</v>
      </c>
      <c r="J130" s="263">
        <f t="shared" ref="J130:J138" si="255">K130+L130+M130+N130</f>
        <v>41270914</v>
      </c>
      <c r="K130" s="264">
        <v>0</v>
      </c>
      <c r="L130" s="264"/>
      <c r="M130" s="264"/>
      <c r="N130" s="265">
        <f>40152267+1118647</f>
        <v>41270914</v>
      </c>
      <c r="O130" s="269">
        <f t="shared" ref="O130:O138" si="256">P130+Q130+R130+S130</f>
        <v>37195294.310000002</v>
      </c>
      <c r="P130" s="264">
        <v>0</v>
      </c>
      <c r="Q130" s="264"/>
      <c r="R130" s="264"/>
      <c r="S130" s="266">
        <f>36204859.31+990435</f>
        <v>37195294.310000002</v>
      </c>
      <c r="T130" s="263">
        <f t="shared" ref="T130:T138" si="257">U130+V130+W130+X130</f>
        <v>64.777354548952204</v>
      </c>
      <c r="U130" s="264">
        <v>0</v>
      </c>
      <c r="V130" s="264"/>
      <c r="W130" s="264"/>
      <c r="X130" s="266">
        <f>S130/I130*100</f>
        <v>64.777354548952204</v>
      </c>
      <c r="AA130" s="63"/>
      <c r="AC130" s="268"/>
      <c r="AD130" s="268"/>
      <c r="AE130" s="268"/>
      <c r="AF130" s="268"/>
      <c r="AG130" s="268"/>
      <c r="AH130" s="268"/>
      <c r="AI130" s="268"/>
      <c r="AJ130" s="268"/>
      <c r="AK130" s="268"/>
      <c r="AL130" s="268"/>
      <c r="AM130" s="268"/>
      <c r="AN130" s="268"/>
      <c r="AO130" s="268"/>
      <c r="AP130" s="268"/>
      <c r="AQ130" s="268"/>
      <c r="AR130" s="268"/>
      <c r="AS130" s="268"/>
      <c r="AT130" s="268"/>
      <c r="AU130" s="268"/>
      <c r="AV130" s="268"/>
      <c r="AW130" s="268"/>
      <c r="AX130" s="268"/>
      <c r="AY130" s="268"/>
      <c r="AZ130" s="268"/>
      <c r="BA130" s="268"/>
      <c r="BB130" s="268"/>
      <c r="BC130" s="268"/>
      <c r="BD130" s="268"/>
      <c r="BE130" s="268"/>
      <c r="BF130" s="268"/>
      <c r="BG130" s="268"/>
      <c r="BH130" s="268"/>
      <c r="BI130" s="268"/>
      <c r="BJ130" s="268"/>
      <c r="BK130" s="268"/>
      <c r="BL130" s="268"/>
      <c r="BM130" s="268"/>
      <c r="BN130" s="268"/>
      <c r="BO130" s="268"/>
      <c r="BP130" s="268"/>
      <c r="BQ130" s="268"/>
      <c r="BR130" s="268"/>
      <c r="BS130" s="268"/>
      <c r="BT130" s="268"/>
      <c r="BU130" s="268"/>
      <c r="BV130" s="268"/>
      <c r="BW130" s="268"/>
      <c r="BX130" s="268"/>
      <c r="BY130" s="268"/>
      <c r="BZ130" s="268"/>
      <c r="CA130" s="268"/>
      <c r="CB130" s="268"/>
      <c r="CC130" s="268"/>
      <c r="CD130" s="268"/>
      <c r="CE130" s="268"/>
      <c r="CF130" s="268"/>
      <c r="CG130" s="268"/>
      <c r="CH130" s="268"/>
      <c r="CI130" s="268"/>
      <c r="CJ130" s="268"/>
      <c r="CK130" s="268"/>
      <c r="CL130" s="268"/>
      <c r="CM130" s="268"/>
      <c r="CN130" s="268"/>
      <c r="CO130" s="268"/>
      <c r="CP130" s="268"/>
      <c r="CQ130" s="268"/>
      <c r="CR130" s="268"/>
      <c r="CS130" s="268"/>
      <c r="CT130" s="268"/>
      <c r="CU130" s="268"/>
      <c r="CV130" s="268"/>
      <c r="CW130" s="268"/>
      <c r="CX130" s="268"/>
      <c r="CY130" s="268"/>
      <c r="CZ130" s="268"/>
      <c r="DA130" s="268"/>
      <c r="DB130" s="268"/>
      <c r="DC130" s="268"/>
      <c r="DD130" s="268"/>
      <c r="DE130" s="268"/>
      <c r="DF130" s="268"/>
      <c r="DG130" s="268"/>
      <c r="DH130" s="268"/>
      <c r="DI130" s="268"/>
      <c r="DJ130" s="268"/>
      <c r="DK130" s="268"/>
      <c r="DL130" s="268"/>
      <c r="DM130" s="268"/>
      <c r="DN130" s="268"/>
      <c r="DO130" s="268"/>
      <c r="DP130" s="268"/>
      <c r="DQ130" s="268"/>
      <c r="DR130" s="268"/>
      <c r="DS130" s="268"/>
      <c r="DT130" s="268"/>
      <c r="DU130" s="268"/>
      <c r="DV130" s="268"/>
      <c r="DW130" s="268"/>
      <c r="DX130" s="268"/>
      <c r="DY130" s="268"/>
      <c r="DZ130" s="268"/>
      <c r="EA130" s="268"/>
      <c r="EB130" s="268"/>
      <c r="EC130" s="268"/>
      <c r="ED130" s="268"/>
      <c r="EE130" s="268"/>
      <c r="EF130" s="268"/>
      <c r="EG130" s="268"/>
      <c r="EH130" s="268"/>
      <c r="EI130" s="268"/>
      <c r="EJ130" s="268"/>
      <c r="EK130" s="268"/>
      <c r="EL130" s="268"/>
    </row>
    <row r="131" spans="1:142" s="267" customFormat="1" ht="16.5" customHeight="1" x14ac:dyDescent="0.25">
      <c r="A131" s="493"/>
      <c r="B131" s="495"/>
      <c r="C131" s="474"/>
      <c r="D131" s="278" t="s">
        <v>17</v>
      </c>
      <c r="E131" s="269">
        <f t="shared" si="254"/>
        <v>0</v>
      </c>
      <c r="F131" s="264">
        <v>0</v>
      </c>
      <c r="G131" s="264"/>
      <c r="H131" s="264">
        <v>0</v>
      </c>
      <c r="I131" s="266">
        <v>0</v>
      </c>
      <c r="J131" s="263">
        <f t="shared" si="255"/>
        <v>0</v>
      </c>
      <c r="K131" s="264">
        <v>0</v>
      </c>
      <c r="L131" s="264"/>
      <c r="M131" s="264">
        <v>0</v>
      </c>
      <c r="N131" s="265">
        <v>0</v>
      </c>
      <c r="O131" s="269">
        <f t="shared" si="256"/>
        <v>0</v>
      </c>
      <c r="P131" s="264">
        <v>0</v>
      </c>
      <c r="Q131" s="264"/>
      <c r="R131" s="264">
        <v>0</v>
      </c>
      <c r="S131" s="266">
        <v>0</v>
      </c>
      <c r="T131" s="263">
        <f t="shared" si="257"/>
        <v>79.099528776010402</v>
      </c>
      <c r="U131" s="264">
        <v>0</v>
      </c>
      <c r="V131" s="264"/>
      <c r="W131" s="264">
        <v>0</v>
      </c>
      <c r="X131" s="266">
        <f t="shared" ref="X131" si="258">X121</f>
        <v>79.099528776010402</v>
      </c>
      <c r="AA131" s="63"/>
      <c r="AC131" s="268"/>
      <c r="AD131" s="268"/>
      <c r="AE131" s="268"/>
      <c r="AF131" s="268"/>
      <c r="AG131" s="268"/>
      <c r="AH131" s="268"/>
      <c r="AI131" s="268"/>
      <c r="AJ131" s="268"/>
      <c r="AK131" s="268"/>
      <c r="AL131" s="268"/>
      <c r="AM131" s="268"/>
      <c r="AN131" s="268"/>
      <c r="AO131" s="268"/>
      <c r="AP131" s="268"/>
      <c r="AQ131" s="268"/>
      <c r="AR131" s="268"/>
      <c r="AS131" s="268"/>
      <c r="AT131" s="268"/>
      <c r="AU131" s="268"/>
      <c r="AV131" s="268"/>
      <c r="AW131" s="268"/>
      <c r="AX131" s="268"/>
      <c r="AY131" s="268"/>
      <c r="AZ131" s="268"/>
      <c r="BA131" s="268"/>
      <c r="BB131" s="268"/>
      <c r="BC131" s="268"/>
      <c r="BD131" s="268"/>
      <c r="BE131" s="268"/>
      <c r="BF131" s="268"/>
      <c r="BG131" s="268"/>
      <c r="BH131" s="268"/>
      <c r="BI131" s="268"/>
      <c r="BJ131" s="268"/>
      <c r="BK131" s="268"/>
      <c r="BL131" s="268"/>
      <c r="BM131" s="268"/>
      <c r="BN131" s="268"/>
      <c r="BO131" s="268"/>
      <c r="BP131" s="268"/>
      <c r="BQ131" s="268"/>
      <c r="BR131" s="268"/>
      <c r="BS131" s="268"/>
      <c r="BT131" s="268"/>
      <c r="BU131" s="268"/>
      <c r="BV131" s="268"/>
      <c r="BW131" s="268"/>
      <c r="BX131" s="268"/>
      <c r="BY131" s="268"/>
      <c r="BZ131" s="268"/>
      <c r="CA131" s="268"/>
      <c r="CB131" s="268"/>
      <c r="CC131" s="268"/>
      <c r="CD131" s="268"/>
      <c r="CE131" s="268"/>
      <c r="CF131" s="268"/>
      <c r="CG131" s="268"/>
      <c r="CH131" s="268"/>
      <c r="CI131" s="268"/>
      <c r="CJ131" s="268"/>
      <c r="CK131" s="268"/>
      <c r="CL131" s="268"/>
      <c r="CM131" s="268"/>
      <c r="CN131" s="268"/>
      <c r="CO131" s="268"/>
      <c r="CP131" s="268"/>
      <c r="CQ131" s="268"/>
      <c r="CR131" s="268"/>
      <c r="CS131" s="268"/>
      <c r="CT131" s="268"/>
      <c r="CU131" s="268"/>
      <c r="CV131" s="268"/>
      <c r="CW131" s="268"/>
      <c r="CX131" s="268"/>
      <c r="CY131" s="268"/>
      <c r="CZ131" s="268"/>
      <c r="DA131" s="268"/>
      <c r="DB131" s="268"/>
      <c r="DC131" s="268"/>
      <c r="DD131" s="268"/>
      <c r="DE131" s="268"/>
      <c r="DF131" s="268"/>
      <c r="DG131" s="268"/>
      <c r="DH131" s="268"/>
      <c r="DI131" s="268"/>
      <c r="DJ131" s="268"/>
      <c r="DK131" s="268"/>
      <c r="DL131" s="268"/>
      <c r="DM131" s="268"/>
      <c r="DN131" s="268"/>
      <c r="DO131" s="268"/>
      <c r="DP131" s="268"/>
      <c r="DQ131" s="268"/>
      <c r="DR131" s="268"/>
      <c r="DS131" s="268"/>
      <c r="DT131" s="268"/>
      <c r="DU131" s="268"/>
      <c r="DV131" s="268"/>
      <c r="DW131" s="268"/>
      <c r="DX131" s="268"/>
      <c r="DY131" s="268"/>
      <c r="DZ131" s="268"/>
      <c r="EA131" s="268"/>
      <c r="EB131" s="268"/>
      <c r="EC131" s="268"/>
      <c r="ED131" s="268"/>
      <c r="EE131" s="268"/>
      <c r="EF131" s="268"/>
      <c r="EG131" s="268"/>
      <c r="EH131" s="268"/>
      <c r="EI131" s="268"/>
      <c r="EJ131" s="268"/>
      <c r="EK131" s="268"/>
      <c r="EL131" s="268"/>
    </row>
    <row r="132" spans="1:142" s="267" customFormat="1" ht="16.5" customHeight="1" x14ac:dyDescent="0.25">
      <c r="A132" s="493" t="s">
        <v>53</v>
      </c>
      <c r="B132" s="495" t="s">
        <v>54</v>
      </c>
      <c r="C132" s="474" t="s">
        <v>15</v>
      </c>
      <c r="D132" s="278" t="s">
        <v>11</v>
      </c>
      <c r="E132" s="269">
        <f t="shared" si="254"/>
        <v>65463600</v>
      </c>
      <c r="F132" s="264">
        <f>F133+F134</f>
        <v>0</v>
      </c>
      <c r="G132" s="264">
        <f t="shared" ref="G132:I132" si="259">G133+G134</f>
        <v>0</v>
      </c>
      <c r="H132" s="264">
        <f t="shared" si="259"/>
        <v>0</v>
      </c>
      <c r="I132" s="266">
        <f t="shared" si="259"/>
        <v>65463600</v>
      </c>
      <c r="J132" s="263">
        <f t="shared" si="255"/>
        <v>55101090</v>
      </c>
      <c r="K132" s="264">
        <f>K133+K134</f>
        <v>0</v>
      </c>
      <c r="L132" s="264">
        <f t="shared" ref="L132:N132" si="260">L133+L134</f>
        <v>0</v>
      </c>
      <c r="M132" s="264">
        <f t="shared" si="260"/>
        <v>0</v>
      </c>
      <c r="N132" s="265">
        <f t="shared" si="260"/>
        <v>55101090</v>
      </c>
      <c r="O132" s="269">
        <f>O134</f>
        <v>42660717.159999996</v>
      </c>
      <c r="P132" s="264">
        <f>P133+P134</f>
        <v>0</v>
      </c>
      <c r="Q132" s="264">
        <f t="shared" ref="Q132" si="261">Q133+Q134</f>
        <v>0</v>
      </c>
      <c r="R132" s="264">
        <f t="shared" ref="R132" si="262">R133+R134</f>
        <v>0</v>
      </c>
      <c r="S132" s="266">
        <f>S134</f>
        <v>42660717.159999996</v>
      </c>
      <c r="T132" s="263">
        <f t="shared" si="257"/>
        <v>65.167080881589158</v>
      </c>
      <c r="U132" s="264">
        <f>U133+U134</f>
        <v>0</v>
      </c>
      <c r="V132" s="264">
        <f t="shared" ref="V132" si="263">V133+V134</f>
        <v>0</v>
      </c>
      <c r="W132" s="264">
        <f t="shared" ref="W132" si="264">W133+W134</f>
        <v>0</v>
      </c>
      <c r="X132" s="266">
        <f>S132/I132*100</f>
        <v>65.167080881589158</v>
      </c>
      <c r="AA132" s="63"/>
      <c r="AC132" s="268"/>
      <c r="AD132" s="268"/>
      <c r="AE132" s="268"/>
      <c r="AF132" s="268"/>
      <c r="AG132" s="268"/>
      <c r="AH132" s="268"/>
      <c r="AI132" s="268"/>
      <c r="AJ132" s="268"/>
      <c r="AK132" s="268"/>
      <c r="AL132" s="268"/>
      <c r="AM132" s="268"/>
      <c r="AN132" s="268"/>
      <c r="AO132" s="268"/>
      <c r="AP132" s="268"/>
      <c r="AQ132" s="268"/>
      <c r="AR132" s="268"/>
      <c r="AS132" s="268"/>
      <c r="AT132" s="268"/>
      <c r="AU132" s="268"/>
      <c r="AV132" s="268"/>
      <c r="AW132" s="268"/>
      <c r="AX132" s="268"/>
      <c r="AY132" s="268"/>
      <c r="AZ132" s="268"/>
      <c r="BA132" s="268"/>
      <c r="BB132" s="268"/>
      <c r="BC132" s="268"/>
      <c r="BD132" s="268"/>
      <c r="BE132" s="268"/>
      <c r="BF132" s="268"/>
      <c r="BG132" s="268"/>
      <c r="BH132" s="268"/>
      <c r="BI132" s="268"/>
      <c r="BJ132" s="268"/>
      <c r="BK132" s="268"/>
      <c r="BL132" s="268"/>
      <c r="BM132" s="268"/>
      <c r="BN132" s="268"/>
      <c r="BO132" s="268"/>
      <c r="BP132" s="268"/>
      <c r="BQ132" s="268"/>
      <c r="BR132" s="268"/>
      <c r="BS132" s="268"/>
      <c r="BT132" s="268"/>
      <c r="BU132" s="268"/>
      <c r="BV132" s="268"/>
      <c r="BW132" s="268"/>
      <c r="BX132" s="268"/>
      <c r="BY132" s="268"/>
      <c r="BZ132" s="268"/>
      <c r="CA132" s="268"/>
      <c r="CB132" s="268"/>
      <c r="CC132" s="268"/>
      <c r="CD132" s="268"/>
      <c r="CE132" s="268"/>
      <c r="CF132" s="268"/>
      <c r="CG132" s="268"/>
      <c r="CH132" s="268"/>
      <c r="CI132" s="268"/>
      <c r="CJ132" s="268"/>
      <c r="CK132" s="268"/>
      <c r="CL132" s="268"/>
      <c r="CM132" s="268"/>
      <c r="CN132" s="268"/>
      <c r="CO132" s="268"/>
      <c r="CP132" s="268"/>
      <c r="CQ132" s="268"/>
      <c r="CR132" s="268"/>
      <c r="CS132" s="268"/>
      <c r="CT132" s="268"/>
      <c r="CU132" s="268"/>
      <c r="CV132" s="268"/>
      <c r="CW132" s="268"/>
      <c r="CX132" s="268"/>
      <c r="CY132" s="268"/>
      <c r="CZ132" s="268"/>
      <c r="DA132" s="268"/>
      <c r="DB132" s="268"/>
      <c r="DC132" s="268"/>
      <c r="DD132" s="268"/>
      <c r="DE132" s="268"/>
      <c r="DF132" s="268"/>
      <c r="DG132" s="268"/>
      <c r="DH132" s="268"/>
      <c r="DI132" s="268"/>
      <c r="DJ132" s="268"/>
      <c r="DK132" s="268"/>
      <c r="DL132" s="268"/>
      <c r="DM132" s="268"/>
      <c r="DN132" s="268"/>
      <c r="DO132" s="268"/>
      <c r="DP132" s="268"/>
      <c r="DQ132" s="268"/>
      <c r="DR132" s="268"/>
      <c r="DS132" s="268"/>
      <c r="DT132" s="268"/>
      <c r="DU132" s="268"/>
      <c r="DV132" s="268"/>
      <c r="DW132" s="268"/>
      <c r="DX132" s="268"/>
      <c r="DY132" s="268"/>
      <c r="DZ132" s="268"/>
      <c r="EA132" s="268"/>
      <c r="EB132" s="268"/>
      <c r="EC132" s="268"/>
      <c r="ED132" s="268"/>
      <c r="EE132" s="268"/>
      <c r="EF132" s="268"/>
      <c r="EG132" s="268"/>
      <c r="EH132" s="268"/>
      <c r="EI132" s="268"/>
      <c r="EJ132" s="268"/>
      <c r="EK132" s="268"/>
      <c r="EL132" s="268"/>
    </row>
    <row r="133" spans="1:142" s="267" customFormat="1" ht="16.5" customHeight="1" x14ac:dyDescent="0.25">
      <c r="A133" s="493"/>
      <c r="B133" s="495"/>
      <c r="C133" s="474"/>
      <c r="D133" s="278" t="s">
        <v>16</v>
      </c>
      <c r="E133" s="269">
        <f t="shared" si="254"/>
        <v>0</v>
      </c>
      <c r="F133" s="264">
        <v>0</v>
      </c>
      <c r="G133" s="264"/>
      <c r="H133" s="264">
        <v>0</v>
      </c>
      <c r="I133" s="266">
        <v>0</v>
      </c>
      <c r="J133" s="263">
        <f t="shared" si="255"/>
        <v>0</v>
      </c>
      <c r="K133" s="264">
        <v>0</v>
      </c>
      <c r="L133" s="264"/>
      <c r="M133" s="264">
        <v>0</v>
      </c>
      <c r="N133" s="265">
        <v>0</v>
      </c>
      <c r="O133" s="269">
        <f t="shared" si="256"/>
        <v>0</v>
      </c>
      <c r="P133" s="264">
        <v>0</v>
      </c>
      <c r="Q133" s="264"/>
      <c r="R133" s="264">
        <v>0</v>
      </c>
      <c r="S133" s="266">
        <v>0</v>
      </c>
      <c r="T133" s="263">
        <f t="shared" si="257"/>
        <v>0</v>
      </c>
      <c r="U133" s="264">
        <v>0</v>
      </c>
      <c r="V133" s="264"/>
      <c r="W133" s="264">
        <v>0</v>
      </c>
      <c r="X133" s="266">
        <f t="shared" ref="X133" si="265">X124</f>
        <v>0</v>
      </c>
      <c r="AA133" s="63"/>
      <c r="AC133" s="268"/>
      <c r="AD133" s="268"/>
      <c r="AE133" s="268"/>
      <c r="AF133" s="268"/>
      <c r="AG133" s="268"/>
      <c r="AH133" s="268"/>
      <c r="AI133" s="268"/>
      <c r="AJ133" s="268"/>
      <c r="AK133" s="268"/>
      <c r="AL133" s="268"/>
      <c r="AM133" s="268"/>
      <c r="AN133" s="268"/>
      <c r="AO133" s="268"/>
      <c r="AP133" s="268"/>
      <c r="AQ133" s="268"/>
      <c r="AR133" s="268"/>
      <c r="AS133" s="268"/>
      <c r="AT133" s="268"/>
      <c r="AU133" s="268"/>
      <c r="AV133" s="268"/>
      <c r="AW133" s="268"/>
      <c r="AX133" s="268"/>
      <c r="AY133" s="268"/>
      <c r="AZ133" s="268"/>
      <c r="BA133" s="268"/>
      <c r="BB133" s="268"/>
      <c r="BC133" s="268"/>
      <c r="BD133" s="268"/>
      <c r="BE133" s="268"/>
      <c r="BF133" s="268"/>
      <c r="BG133" s="268"/>
      <c r="BH133" s="268"/>
      <c r="BI133" s="268"/>
      <c r="BJ133" s="268"/>
      <c r="BK133" s="268"/>
      <c r="BL133" s="268"/>
      <c r="BM133" s="268"/>
      <c r="BN133" s="268"/>
      <c r="BO133" s="268"/>
      <c r="BP133" s="268"/>
      <c r="BQ133" s="268"/>
      <c r="BR133" s="268"/>
      <c r="BS133" s="268"/>
      <c r="BT133" s="268"/>
      <c r="BU133" s="268"/>
      <c r="BV133" s="268"/>
      <c r="BW133" s="268"/>
      <c r="BX133" s="268"/>
      <c r="BY133" s="268"/>
      <c r="BZ133" s="268"/>
      <c r="CA133" s="268"/>
      <c r="CB133" s="268"/>
      <c r="CC133" s="268"/>
      <c r="CD133" s="268"/>
      <c r="CE133" s="268"/>
      <c r="CF133" s="268"/>
      <c r="CG133" s="268"/>
      <c r="CH133" s="268"/>
      <c r="CI133" s="268"/>
      <c r="CJ133" s="268"/>
      <c r="CK133" s="268"/>
      <c r="CL133" s="268"/>
      <c r="CM133" s="268"/>
      <c r="CN133" s="268"/>
      <c r="CO133" s="268"/>
      <c r="CP133" s="268"/>
      <c r="CQ133" s="268"/>
      <c r="CR133" s="268"/>
      <c r="CS133" s="268"/>
      <c r="CT133" s="268"/>
      <c r="CU133" s="268"/>
      <c r="CV133" s="268"/>
      <c r="CW133" s="268"/>
      <c r="CX133" s="268"/>
      <c r="CY133" s="268"/>
      <c r="CZ133" s="268"/>
      <c r="DA133" s="268"/>
      <c r="DB133" s="268"/>
      <c r="DC133" s="268"/>
      <c r="DD133" s="268"/>
      <c r="DE133" s="268"/>
      <c r="DF133" s="268"/>
      <c r="DG133" s="268"/>
      <c r="DH133" s="268"/>
      <c r="DI133" s="268"/>
      <c r="DJ133" s="268"/>
      <c r="DK133" s="268"/>
      <c r="DL133" s="268"/>
      <c r="DM133" s="268"/>
      <c r="DN133" s="268"/>
      <c r="DO133" s="268"/>
      <c r="DP133" s="268"/>
      <c r="DQ133" s="268"/>
      <c r="DR133" s="268"/>
      <c r="DS133" s="268"/>
      <c r="DT133" s="268"/>
      <c r="DU133" s="268"/>
      <c r="DV133" s="268"/>
      <c r="DW133" s="268"/>
      <c r="DX133" s="268"/>
      <c r="DY133" s="268"/>
      <c r="DZ133" s="268"/>
      <c r="EA133" s="268"/>
      <c r="EB133" s="268"/>
      <c r="EC133" s="268"/>
      <c r="ED133" s="268"/>
      <c r="EE133" s="268"/>
      <c r="EF133" s="268"/>
      <c r="EG133" s="268"/>
      <c r="EH133" s="268"/>
      <c r="EI133" s="268"/>
      <c r="EJ133" s="268"/>
      <c r="EK133" s="268"/>
      <c r="EL133" s="268"/>
    </row>
    <row r="134" spans="1:142" s="267" customFormat="1" ht="16.5" customHeight="1" thickBot="1" x14ac:dyDescent="0.3">
      <c r="A134" s="497"/>
      <c r="B134" s="498"/>
      <c r="C134" s="475"/>
      <c r="D134" s="279" t="s">
        <v>8</v>
      </c>
      <c r="E134" s="270">
        <f t="shared" si="254"/>
        <v>65463600</v>
      </c>
      <c r="F134" s="271">
        <v>0</v>
      </c>
      <c r="G134" s="271"/>
      <c r="H134" s="271"/>
      <c r="I134" s="272">
        <v>65463600</v>
      </c>
      <c r="J134" s="273">
        <f t="shared" si="255"/>
        <v>55101090</v>
      </c>
      <c r="K134" s="271">
        <v>0</v>
      </c>
      <c r="L134" s="271"/>
      <c r="M134" s="271"/>
      <c r="N134" s="274">
        <v>55101090</v>
      </c>
      <c r="O134" s="270">
        <f t="shared" si="256"/>
        <v>42660717.159999996</v>
      </c>
      <c r="P134" s="271">
        <v>0</v>
      </c>
      <c r="Q134" s="271"/>
      <c r="R134" s="271"/>
      <c r="S134" s="272">
        <v>42660717.159999996</v>
      </c>
      <c r="T134" s="273">
        <f t="shared" si="257"/>
        <v>65.167080881589158</v>
      </c>
      <c r="U134" s="271">
        <v>0</v>
      </c>
      <c r="V134" s="271"/>
      <c r="W134" s="271"/>
      <c r="X134" s="272">
        <f>S134/I134*100</f>
        <v>65.167080881589158</v>
      </c>
      <c r="AA134" s="63"/>
      <c r="AC134" s="268"/>
      <c r="AD134" s="268"/>
      <c r="AE134" s="268"/>
      <c r="AF134" s="268"/>
      <c r="AG134" s="268"/>
      <c r="AH134" s="268"/>
      <c r="AI134" s="268"/>
      <c r="AJ134" s="268"/>
      <c r="AK134" s="268"/>
      <c r="AL134" s="268"/>
      <c r="AM134" s="268"/>
      <c r="AN134" s="268"/>
      <c r="AO134" s="268"/>
      <c r="AP134" s="268"/>
      <c r="AQ134" s="268"/>
      <c r="AR134" s="268"/>
      <c r="AS134" s="268"/>
      <c r="AT134" s="268"/>
      <c r="AU134" s="268"/>
      <c r="AV134" s="268"/>
      <c r="AW134" s="268"/>
      <c r="AX134" s="268"/>
      <c r="AY134" s="268"/>
      <c r="AZ134" s="268"/>
      <c r="BA134" s="268"/>
      <c r="BB134" s="268"/>
      <c r="BC134" s="268"/>
      <c r="BD134" s="268"/>
      <c r="BE134" s="268"/>
      <c r="BF134" s="268"/>
      <c r="BG134" s="268"/>
      <c r="BH134" s="268"/>
      <c r="BI134" s="268"/>
      <c r="BJ134" s="268"/>
      <c r="BK134" s="268"/>
      <c r="BL134" s="268"/>
      <c r="BM134" s="268"/>
      <c r="BN134" s="268"/>
      <c r="BO134" s="268"/>
      <c r="BP134" s="268"/>
      <c r="BQ134" s="268"/>
      <c r="BR134" s="268"/>
      <c r="BS134" s="268"/>
      <c r="BT134" s="268"/>
      <c r="BU134" s="268"/>
      <c r="BV134" s="268"/>
      <c r="BW134" s="268"/>
      <c r="BX134" s="268"/>
      <c r="BY134" s="268"/>
      <c r="BZ134" s="268"/>
      <c r="CA134" s="268"/>
      <c r="CB134" s="268"/>
      <c r="CC134" s="268"/>
      <c r="CD134" s="268"/>
      <c r="CE134" s="268"/>
      <c r="CF134" s="268"/>
      <c r="CG134" s="268"/>
      <c r="CH134" s="268"/>
      <c r="CI134" s="268"/>
      <c r="CJ134" s="268"/>
      <c r="CK134" s="268"/>
      <c r="CL134" s="268"/>
      <c r="CM134" s="268"/>
      <c r="CN134" s="268"/>
      <c r="CO134" s="268"/>
      <c r="CP134" s="268"/>
      <c r="CQ134" s="268"/>
      <c r="CR134" s="268"/>
      <c r="CS134" s="268"/>
      <c r="CT134" s="268"/>
      <c r="CU134" s="268"/>
      <c r="CV134" s="268"/>
      <c r="CW134" s="268"/>
      <c r="CX134" s="268"/>
      <c r="CY134" s="268"/>
      <c r="CZ134" s="268"/>
      <c r="DA134" s="268"/>
      <c r="DB134" s="268"/>
      <c r="DC134" s="268"/>
      <c r="DD134" s="268"/>
      <c r="DE134" s="268"/>
      <c r="DF134" s="268"/>
      <c r="DG134" s="268"/>
      <c r="DH134" s="268"/>
      <c r="DI134" s="268"/>
      <c r="DJ134" s="268"/>
      <c r="DK134" s="268"/>
      <c r="DL134" s="268"/>
      <c r="DM134" s="268"/>
      <c r="DN134" s="268"/>
      <c r="DO134" s="268"/>
      <c r="DP134" s="268"/>
      <c r="DQ134" s="268"/>
      <c r="DR134" s="268"/>
      <c r="DS134" s="268"/>
      <c r="DT134" s="268"/>
      <c r="DU134" s="268"/>
      <c r="DV134" s="268"/>
      <c r="DW134" s="268"/>
      <c r="DX134" s="268"/>
      <c r="DY134" s="268"/>
      <c r="DZ134" s="268"/>
      <c r="EA134" s="268"/>
      <c r="EB134" s="268"/>
      <c r="EC134" s="268"/>
      <c r="ED134" s="268"/>
      <c r="EE134" s="268"/>
      <c r="EF134" s="268"/>
      <c r="EG134" s="268"/>
      <c r="EH134" s="268"/>
      <c r="EI134" s="268"/>
      <c r="EJ134" s="268"/>
      <c r="EK134" s="268"/>
      <c r="EL134" s="268"/>
    </row>
    <row r="135" spans="1:142" ht="16.5" customHeight="1" x14ac:dyDescent="0.25">
      <c r="A135" s="590"/>
      <c r="B135" s="476" t="s">
        <v>55</v>
      </c>
      <c r="C135" s="477"/>
      <c r="D135" s="143" t="s">
        <v>11</v>
      </c>
      <c r="E135" s="168">
        <f t="shared" si="254"/>
        <v>122883812</v>
      </c>
      <c r="F135" s="45">
        <f t="shared" ref="F135:I137" si="266">F128+F132</f>
        <v>0</v>
      </c>
      <c r="G135" s="45"/>
      <c r="H135" s="45"/>
      <c r="I135" s="47">
        <f t="shared" si="266"/>
        <v>122883812</v>
      </c>
      <c r="J135" s="148">
        <f t="shared" si="255"/>
        <v>96372004</v>
      </c>
      <c r="K135" s="45">
        <f t="shared" ref="K135" si="267">K128+K132</f>
        <v>0</v>
      </c>
      <c r="L135" s="45"/>
      <c r="M135" s="45"/>
      <c r="N135" s="178">
        <f t="shared" ref="N135" si="268">N128+N132</f>
        <v>96372004</v>
      </c>
      <c r="O135" s="277">
        <f>O136+O137+O138</f>
        <v>79856011.469999999</v>
      </c>
      <c r="P135" s="45">
        <f t="shared" ref="P135:S135" si="269">P136+P137+P138</f>
        <v>0</v>
      </c>
      <c r="Q135" s="45">
        <f t="shared" si="269"/>
        <v>0</v>
      </c>
      <c r="R135" s="391">
        <f t="shared" si="269"/>
        <v>0</v>
      </c>
      <c r="S135" s="47">
        <f t="shared" si="269"/>
        <v>79856011.469999999</v>
      </c>
      <c r="T135" s="148">
        <f t="shared" si="257"/>
        <v>64.984972528358739</v>
      </c>
      <c r="U135" s="45">
        <f t="shared" ref="U135" si="270">U128+U132</f>
        <v>0</v>
      </c>
      <c r="V135" s="45"/>
      <c r="W135" s="45"/>
      <c r="X135" s="47">
        <f>S135/I135*100</f>
        <v>64.984972528358739</v>
      </c>
    </row>
    <row r="136" spans="1:142" ht="16.5" customHeight="1" x14ac:dyDescent="0.25">
      <c r="A136" s="591"/>
      <c r="B136" s="478"/>
      <c r="C136" s="479"/>
      <c r="D136" s="144" t="s">
        <v>16</v>
      </c>
      <c r="E136" s="163">
        <f t="shared" si="254"/>
        <v>0</v>
      </c>
      <c r="F136" s="26">
        <f t="shared" si="266"/>
        <v>0</v>
      </c>
      <c r="G136" s="26"/>
      <c r="H136" s="26">
        <f t="shared" ref="H136" si="271">H129+H133</f>
        <v>0</v>
      </c>
      <c r="I136" s="38">
        <f t="shared" si="266"/>
        <v>0</v>
      </c>
      <c r="J136" s="149">
        <f t="shared" si="255"/>
        <v>0</v>
      </c>
      <c r="K136" s="26">
        <f t="shared" ref="K136" si="272">K129+K133</f>
        <v>0</v>
      </c>
      <c r="L136" s="26"/>
      <c r="M136" s="26">
        <f t="shared" ref="M136:N137" si="273">M129+M133</f>
        <v>0</v>
      </c>
      <c r="N136" s="179">
        <f t="shared" si="273"/>
        <v>0</v>
      </c>
      <c r="O136" s="163">
        <f t="shared" si="256"/>
        <v>0</v>
      </c>
      <c r="P136" s="26">
        <f t="shared" ref="P136" si="274">P129+P133</f>
        <v>0</v>
      </c>
      <c r="Q136" s="26"/>
      <c r="R136" s="26">
        <f t="shared" ref="R136:S137" si="275">R129+R133</f>
        <v>0</v>
      </c>
      <c r="S136" s="38">
        <f t="shared" si="275"/>
        <v>0</v>
      </c>
      <c r="T136" s="149">
        <f t="shared" si="257"/>
        <v>0</v>
      </c>
      <c r="U136" s="26">
        <f t="shared" ref="U136" si="276">U129+U133</f>
        <v>0</v>
      </c>
      <c r="V136" s="26"/>
      <c r="W136" s="26">
        <f t="shared" ref="W136" si="277">W129+W133</f>
        <v>0</v>
      </c>
      <c r="X136" s="38">
        <f t="shared" ref="X136" si="278">X127</f>
        <v>0</v>
      </c>
    </row>
    <row r="137" spans="1:142" ht="16.5" customHeight="1" x14ac:dyDescent="0.25">
      <c r="A137" s="591"/>
      <c r="B137" s="478"/>
      <c r="C137" s="479"/>
      <c r="D137" s="144" t="s">
        <v>8</v>
      </c>
      <c r="E137" s="163">
        <f t="shared" si="254"/>
        <v>122883812</v>
      </c>
      <c r="F137" s="26">
        <f t="shared" si="266"/>
        <v>0</v>
      </c>
      <c r="G137" s="26"/>
      <c r="H137" s="26">
        <f t="shared" ref="H137" si="279">H130+H134</f>
        <v>0</v>
      </c>
      <c r="I137" s="38">
        <f t="shared" si="266"/>
        <v>122883812</v>
      </c>
      <c r="J137" s="149">
        <f t="shared" si="255"/>
        <v>96372004</v>
      </c>
      <c r="K137" s="26">
        <f t="shared" ref="K137" si="280">K130+K134</f>
        <v>0</v>
      </c>
      <c r="L137" s="26"/>
      <c r="M137" s="26">
        <f t="shared" si="273"/>
        <v>0</v>
      </c>
      <c r="N137" s="179">
        <f t="shared" si="273"/>
        <v>96372004</v>
      </c>
      <c r="O137" s="163">
        <f t="shared" si="256"/>
        <v>79856011.469999999</v>
      </c>
      <c r="P137" s="26">
        <f t="shared" ref="P137" si="281">P130+P134</f>
        <v>0</v>
      </c>
      <c r="Q137" s="26"/>
      <c r="R137" s="26">
        <f t="shared" si="275"/>
        <v>0</v>
      </c>
      <c r="S137" s="38">
        <f>S132+S128</f>
        <v>79856011.469999999</v>
      </c>
      <c r="T137" s="149">
        <f t="shared" si="257"/>
        <v>64.984972528358739</v>
      </c>
      <c r="U137" s="26">
        <f t="shared" ref="U137" si="282">U130+U134</f>
        <v>0</v>
      </c>
      <c r="V137" s="26"/>
      <c r="W137" s="26">
        <f t="shared" ref="W137" si="283">W130+W134</f>
        <v>0</v>
      </c>
      <c r="X137" s="38">
        <f>S137/I137*100</f>
        <v>64.984972528358739</v>
      </c>
    </row>
    <row r="138" spans="1:142" ht="16.5" customHeight="1" thickBot="1" x14ac:dyDescent="0.3">
      <c r="A138" s="592"/>
      <c r="B138" s="480"/>
      <c r="C138" s="481"/>
      <c r="D138" s="170" t="s">
        <v>17</v>
      </c>
      <c r="E138" s="173">
        <f t="shared" si="254"/>
        <v>0</v>
      </c>
      <c r="F138" s="49">
        <f t="shared" ref="F138:I138" si="284">F131</f>
        <v>0</v>
      </c>
      <c r="G138" s="49"/>
      <c r="H138" s="49">
        <f t="shared" ref="H138" si="285">H131</f>
        <v>0</v>
      </c>
      <c r="I138" s="50">
        <f t="shared" si="284"/>
        <v>0</v>
      </c>
      <c r="J138" s="172">
        <f t="shared" si="255"/>
        <v>0</v>
      </c>
      <c r="K138" s="49">
        <f t="shared" ref="K138" si="286">K131</f>
        <v>0</v>
      </c>
      <c r="L138" s="49"/>
      <c r="M138" s="49">
        <f t="shared" ref="M138:N138" si="287">M131</f>
        <v>0</v>
      </c>
      <c r="N138" s="196">
        <f t="shared" si="287"/>
        <v>0</v>
      </c>
      <c r="O138" s="173">
        <f t="shared" si="256"/>
        <v>0</v>
      </c>
      <c r="P138" s="49">
        <f t="shared" ref="P138" si="288">P131</f>
        <v>0</v>
      </c>
      <c r="Q138" s="49"/>
      <c r="R138" s="49">
        <f t="shared" ref="R138:S138" si="289">R131</f>
        <v>0</v>
      </c>
      <c r="S138" s="50">
        <f t="shared" si="289"/>
        <v>0</v>
      </c>
      <c r="T138" s="172">
        <f t="shared" si="257"/>
        <v>90.928186908387886</v>
      </c>
      <c r="U138" s="49">
        <f t="shared" ref="U138" si="290">U131</f>
        <v>0</v>
      </c>
      <c r="V138" s="49"/>
      <c r="W138" s="49">
        <f t="shared" ref="W138" si="291">W131</f>
        <v>0</v>
      </c>
      <c r="X138" s="50">
        <f t="shared" ref="X138" si="292">X129</f>
        <v>90.928186908387886</v>
      </c>
    </row>
    <row r="139" spans="1:142" s="5" customFormat="1" ht="15" customHeight="1" thickBot="1" x14ac:dyDescent="0.3">
      <c r="A139" s="449" t="s">
        <v>56</v>
      </c>
      <c r="B139" s="450"/>
      <c r="C139" s="450"/>
      <c r="D139" s="451"/>
      <c r="E139" s="450"/>
      <c r="F139" s="450"/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50"/>
      <c r="R139" s="450"/>
      <c r="S139" s="450"/>
      <c r="T139" s="451"/>
      <c r="U139" s="451"/>
      <c r="V139" s="451"/>
      <c r="W139" s="451"/>
      <c r="X139" s="452"/>
      <c r="AA139" s="60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  <c r="AV139" s="131"/>
      <c r="AW139" s="131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  <c r="BM139" s="131"/>
      <c r="BN139" s="131"/>
      <c r="BO139" s="131"/>
      <c r="BP139" s="131"/>
      <c r="BQ139" s="131"/>
      <c r="BR139" s="131"/>
      <c r="BS139" s="131"/>
      <c r="BT139" s="131"/>
      <c r="BU139" s="131"/>
      <c r="BV139" s="131"/>
      <c r="BW139" s="131"/>
      <c r="BX139" s="131"/>
      <c r="BY139" s="131"/>
      <c r="BZ139" s="131"/>
      <c r="CA139" s="131"/>
      <c r="CB139" s="131"/>
      <c r="CC139" s="131"/>
      <c r="CD139" s="131"/>
      <c r="CE139" s="131"/>
      <c r="CF139" s="131"/>
      <c r="CG139" s="131"/>
      <c r="CH139" s="131"/>
      <c r="CI139" s="131"/>
      <c r="CJ139" s="131"/>
      <c r="CK139" s="131"/>
      <c r="CL139" s="131"/>
      <c r="CM139" s="131"/>
      <c r="CN139" s="131"/>
      <c r="CO139" s="131"/>
      <c r="CP139" s="131"/>
      <c r="CQ139" s="131"/>
      <c r="CR139" s="131"/>
      <c r="CS139" s="131"/>
      <c r="CT139" s="131"/>
      <c r="CU139" s="131"/>
      <c r="CV139" s="131"/>
      <c r="CW139" s="131"/>
      <c r="CX139" s="131"/>
      <c r="CY139" s="131"/>
      <c r="CZ139" s="131"/>
      <c r="DA139" s="131"/>
      <c r="DB139" s="131"/>
      <c r="DC139" s="131"/>
      <c r="DD139" s="131"/>
      <c r="DE139" s="131"/>
      <c r="DF139" s="131"/>
      <c r="DG139" s="131"/>
      <c r="DH139" s="131"/>
      <c r="DI139" s="131"/>
      <c r="DJ139" s="131"/>
      <c r="DK139" s="131"/>
      <c r="DL139" s="131"/>
      <c r="DM139" s="131"/>
      <c r="DN139" s="131"/>
      <c r="DO139" s="131"/>
      <c r="DP139" s="131"/>
      <c r="DQ139" s="131"/>
      <c r="DR139" s="131"/>
      <c r="DS139" s="131"/>
      <c r="DT139" s="131"/>
      <c r="DU139" s="131"/>
      <c r="DV139" s="131"/>
      <c r="DW139" s="131"/>
      <c r="DX139" s="131"/>
      <c r="DY139" s="131"/>
      <c r="DZ139" s="131"/>
      <c r="EA139" s="131"/>
      <c r="EB139" s="131"/>
      <c r="EC139" s="131"/>
      <c r="ED139" s="131"/>
      <c r="EE139" s="131"/>
      <c r="EF139" s="131"/>
      <c r="EG139" s="131"/>
      <c r="EH139" s="131"/>
      <c r="EI139" s="131"/>
      <c r="EJ139" s="131"/>
      <c r="EK139" s="131"/>
      <c r="EL139" s="131"/>
    </row>
    <row r="140" spans="1:142" s="275" customFormat="1" ht="28.5" customHeight="1" x14ac:dyDescent="0.25">
      <c r="A140" s="572" t="s">
        <v>57</v>
      </c>
      <c r="B140" s="575" t="s">
        <v>58</v>
      </c>
      <c r="C140" s="578" t="s">
        <v>15</v>
      </c>
      <c r="D140" s="278" t="s">
        <v>11</v>
      </c>
      <c r="E140" s="368">
        <f t="shared" ref="E140:I140" si="293">E141+E142</f>
        <v>30000</v>
      </c>
      <c r="F140" s="369">
        <f t="shared" si="293"/>
        <v>0</v>
      </c>
      <c r="G140" s="369"/>
      <c r="H140" s="369">
        <f t="shared" ref="H140" si="294">H141+H142</f>
        <v>0</v>
      </c>
      <c r="I140" s="370">
        <f t="shared" si="293"/>
        <v>30000</v>
      </c>
      <c r="J140" s="368">
        <f t="shared" ref="J140" si="295">J141+J142</f>
        <v>30000</v>
      </c>
      <c r="K140" s="369">
        <f t="shared" ref="K140" si="296">K141+K142</f>
        <v>0</v>
      </c>
      <c r="L140" s="369"/>
      <c r="M140" s="369">
        <f t="shared" ref="M140:N140" si="297">M141+M142</f>
        <v>0</v>
      </c>
      <c r="N140" s="370">
        <f t="shared" si="297"/>
        <v>30000</v>
      </c>
      <c r="O140" s="439">
        <f>P140+Q140+S140</f>
        <v>29750</v>
      </c>
      <c r="P140" s="369">
        <f t="shared" ref="P140" si="298">P141+P142</f>
        <v>0</v>
      </c>
      <c r="Q140" s="371"/>
      <c r="R140" s="371">
        <f t="shared" ref="R140:U140" si="299">R141+R142</f>
        <v>0</v>
      </c>
      <c r="S140" s="372">
        <f t="shared" si="299"/>
        <v>29750</v>
      </c>
      <c r="T140" s="373">
        <f t="shared" si="299"/>
        <v>0</v>
      </c>
      <c r="U140" s="374">
        <f t="shared" si="299"/>
        <v>0</v>
      </c>
      <c r="V140" s="374"/>
      <c r="W140" s="374">
        <f t="shared" ref="W140:X140" si="300">W141+W142</f>
        <v>0</v>
      </c>
      <c r="X140" s="375">
        <f t="shared" si="300"/>
        <v>0</v>
      </c>
      <c r="AA140" s="64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  <c r="AM140" s="276"/>
      <c r="AN140" s="276"/>
      <c r="AO140" s="276"/>
      <c r="AP140" s="276"/>
      <c r="AQ140" s="276"/>
      <c r="AR140" s="276"/>
      <c r="AS140" s="276"/>
      <c r="AT140" s="276"/>
      <c r="AU140" s="276"/>
      <c r="AV140" s="276"/>
      <c r="AW140" s="276"/>
      <c r="AX140" s="276"/>
      <c r="AY140" s="276"/>
      <c r="AZ140" s="276"/>
      <c r="BA140" s="276"/>
      <c r="BB140" s="276"/>
      <c r="BC140" s="276"/>
      <c r="BD140" s="276"/>
      <c r="BE140" s="276"/>
      <c r="BF140" s="276"/>
      <c r="BG140" s="276"/>
      <c r="BH140" s="276"/>
      <c r="BI140" s="276"/>
      <c r="BJ140" s="276"/>
      <c r="BK140" s="276"/>
      <c r="BL140" s="276"/>
      <c r="BM140" s="276"/>
      <c r="BN140" s="276"/>
      <c r="BO140" s="276"/>
      <c r="BP140" s="276"/>
      <c r="BQ140" s="276"/>
      <c r="BR140" s="276"/>
      <c r="BS140" s="276"/>
      <c r="BT140" s="276"/>
      <c r="BU140" s="276"/>
      <c r="BV140" s="276"/>
      <c r="BW140" s="276"/>
      <c r="BX140" s="276"/>
      <c r="BY140" s="276"/>
      <c r="BZ140" s="276"/>
      <c r="CA140" s="276"/>
      <c r="CB140" s="276"/>
      <c r="CC140" s="276"/>
      <c r="CD140" s="276"/>
      <c r="CE140" s="276"/>
      <c r="CF140" s="276"/>
      <c r="CG140" s="276"/>
      <c r="CH140" s="276"/>
      <c r="CI140" s="276"/>
      <c r="CJ140" s="276"/>
      <c r="CK140" s="276"/>
      <c r="CL140" s="276"/>
      <c r="CM140" s="276"/>
      <c r="CN140" s="276"/>
      <c r="CO140" s="276"/>
      <c r="CP140" s="276"/>
      <c r="CQ140" s="276"/>
      <c r="CR140" s="276"/>
      <c r="CS140" s="276"/>
      <c r="CT140" s="276"/>
      <c r="CU140" s="276"/>
      <c r="CV140" s="276"/>
      <c r="CW140" s="276"/>
      <c r="CX140" s="276"/>
      <c r="CY140" s="276"/>
      <c r="CZ140" s="276"/>
      <c r="DA140" s="276"/>
      <c r="DB140" s="276"/>
      <c r="DC140" s="276"/>
      <c r="DD140" s="276"/>
      <c r="DE140" s="276"/>
      <c r="DF140" s="276"/>
      <c r="DG140" s="276"/>
      <c r="DH140" s="276"/>
      <c r="DI140" s="276"/>
      <c r="DJ140" s="276"/>
      <c r="DK140" s="276"/>
      <c r="DL140" s="276"/>
      <c r="DM140" s="276"/>
      <c r="DN140" s="276"/>
      <c r="DO140" s="276"/>
      <c r="DP140" s="276"/>
      <c r="DQ140" s="276"/>
      <c r="DR140" s="276"/>
      <c r="DS140" s="276"/>
      <c r="DT140" s="276"/>
      <c r="DU140" s="276"/>
      <c r="DV140" s="276"/>
      <c r="DW140" s="276"/>
      <c r="DX140" s="276"/>
      <c r="DY140" s="276"/>
      <c r="DZ140" s="276"/>
      <c r="EA140" s="276"/>
      <c r="EB140" s="276"/>
      <c r="EC140" s="276"/>
      <c r="ED140" s="276"/>
      <c r="EE140" s="276"/>
      <c r="EF140" s="276"/>
      <c r="EG140" s="276"/>
      <c r="EH140" s="276"/>
      <c r="EI140" s="276"/>
      <c r="EJ140" s="276"/>
      <c r="EK140" s="276"/>
      <c r="EL140" s="276"/>
    </row>
    <row r="141" spans="1:142" s="275" customFormat="1" ht="28.5" customHeight="1" x14ac:dyDescent="0.25">
      <c r="A141" s="573"/>
      <c r="B141" s="576"/>
      <c r="C141" s="579"/>
      <c r="D141" s="278" t="s">
        <v>16</v>
      </c>
      <c r="E141" s="376">
        <v>0</v>
      </c>
      <c r="F141" s="377">
        <v>0</v>
      </c>
      <c r="G141" s="377"/>
      <c r="H141" s="377">
        <v>0</v>
      </c>
      <c r="I141" s="378">
        <v>0</v>
      </c>
      <c r="J141" s="376">
        <v>0</v>
      </c>
      <c r="K141" s="377">
        <v>0</v>
      </c>
      <c r="L141" s="377"/>
      <c r="M141" s="377">
        <v>0</v>
      </c>
      <c r="N141" s="378">
        <v>0</v>
      </c>
      <c r="O141" s="376">
        <f t="shared" ref="O141:O143" si="301">P141+Q141+S141</f>
        <v>0</v>
      </c>
      <c r="P141" s="377">
        <v>0</v>
      </c>
      <c r="Q141" s="374"/>
      <c r="R141" s="374">
        <v>0</v>
      </c>
      <c r="S141" s="375">
        <v>0</v>
      </c>
      <c r="T141" s="373">
        <v>0</v>
      </c>
      <c r="U141" s="374">
        <v>0</v>
      </c>
      <c r="V141" s="374"/>
      <c r="W141" s="374">
        <v>0</v>
      </c>
      <c r="X141" s="375">
        <v>0</v>
      </c>
      <c r="AA141" s="64"/>
      <c r="AC141" s="276"/>
      <c r="AD141" s="276"/>
      <c r="AE141" s="276"/>
      <c r="AF141" s="276"/>
      <c r="AG141" s="276"/>
      <c r="AH141" s="276"/>
      <c r="AI141" s="276"/>
      <c r="AJ141" s="276"/>
      <c r="AK141" s="276"/>
      <c r="AL141" s="276"/>
      <c r="AM141" s="276"/>
      <c r="AN141" s="276"/>
      <c r="AO141" s="276"/>
      <c r="AP141" s="276"/>
      <c r="AQ141" s="276"/>
      <c r="AR141" s="276"/>
      <c r="AS141" s="276"/>
      <c r="AT141" s="276"/>
      <c r="AU141" s="276"/>
      <c r="AV141" s="276"/>
      <c r="AW141" s="276"/>
      <c r="AX141" s="276"/>
      <c r="AY141" s="276"/>
      <c r="AZ141" s="276"/>
      <c r="BA141" s="276"/>
      <c r="BB141" s="276"/>
      <c r="BC141" s="276"/>
      <c r="BD141" s="276"/>
      <c r="BE141" s="276"/>
      <c r="BF141" s="276"/>
      <c r="BG141" s="276"/>
      <c r="BH141" s="276"/>
      <c r="BI141" s="276"/>
      <c r="BJ141" s="276"/>
      <c r="BK141" s="276"/>
      <c r="BL141" s="276"/>
      <c r="BM141" s="276"/>
      <c r="BN141" s="276"/>
      <c r="BO141" s="276"/>
      <c r="BP141" s="276"/>
      <c r="BQ141" s="276"/>
      <c r="BR141" s="276"/>
      <c r="BS141" s="276"/>
      <c r="BT141" s="276"/>
      <c r="BU141" s="276"/>
      <c r="BV141" s="276"/>
      <c r="BW141" s="276"/>
      <c r="BX141" s="276"/>
      <c r="BY141" s="276"/>
      <c r="BZ141" s="276"/>
      <c r="CA141" s="276"/>
      <c r="CB141" s="276"/>
      <c r="CC141" s="276"/>
      <c r="CD141" s="276"/>
      <c r="CE141" s="276"/>
      <c r="CF141" s="276"/>
      <c r="CG141" s="276"/>
      <c r="CH141" s="276"/>
      <c r="CI141" s="276"/>
      <c r="CJ141" s="276"/>
      <c r="CK141" s="276"/>
      <c r="CL141" s="276"/>
      <c r="CM141" s="276"/>
      <c r="CN141" s="276"/>
      <c r="CO141" s="276"/>
      <c r="CP141" s="276"/>
      <c r="CQ141" s="276"/>
      <c r="CR141" s="276"/>
      <c r="CS141" s="276"/>
      <c r="CT141" s="276"/>
      <c r="CU141" s="276"/>
      <c r="CV141" s="276"/>
      <c r="CW141" s="276"/>
      <c r="CX141" s="276"/>
      <c r="CY141" s="276"/>
      <c r="CZ141" s="276"/>
      <c r="DA141" s="276"/>
      <c r="DB141" s="276"/>
      <c r="DC141" s="276"/>
      <c r="DD141" s="276"/>
      <c r="DE141" s="276"/>
      <c r="DF141" s="276"/>
      <c r="DG141" s="276"/>
      <c r="DH141" s="276"/>
      <c r="DI141" s="276"/>
      <c r="DJ141" s="276"/>
      <c r="DK141" s="276"/>
      <c r="DL141" s="276"/>
      <c r="DM141" s="276"/>
      <c r="DN141" s="276"/>
      <c r="DO141" s="276"/>
      <c r="DP141" s="276"/>
      <c r="DQ141" s="276"/>
      <c r="DR141" s="276"/>
      <c r="DS141" s="276"/>
      <c r="DT141" s="276"/>
      <c r="DU141" s="276"/>
      <c r="DV141" s="276"/>
      <c r="DW141" s="276"/>
      <c r="DX141" s="276"/>
      <c r="DY141" s="276"/>
      <c r="DZ141" s="276"/>
      <c r="EA141" s="276"/>
      <c r="EB141" s="276"/>
      <c r="EC141" s="276"/>
      <c r="ED141" s="276"/>
      <c r="EE141" s="276"/>
      <c r="EF141" s="276"/>
      <c r="EG141" s="276"/>
      <c r="EH141" s="276"/>
      <c r="EI141" s="276"/>
      <c r="EJ141" s="276"/>
      <c r="EK141" s="276"/>
      <c r="EL141" s="276"/>
    </row>
    <row r="142" spans="1:142" s="275" customFormat="1" ht="28.5" customHeight="1" x14ac:dyDescent="0.25">
      <c r="A142" s="573"/>
      <c r="B142" s="576"/>
      <c r="C142" s="579"/>
      <c r="D142" s="278" t="s">
        <v>8</v>
      </c>
      <c r="E142" s="269">
        <f t="shared" ref="E142" si="302">F142+G142+H142+I142</f>
        <v>30000</v>
      </c>
      <c r="F142" s="377">
        <v>0</v>
      </c>
      <c r="G142" s="377"/>
      <c r="H142" s="377">
        <v>0</v>
      </c>
      <c r="I142" s="378">
        <v>30000</v>
      </c>
      <c r="J142" s="269">
        <f t="shared" ref="J142" si="303">K142+L142+M142+N142</f>
        <v>30000</v>
      </c>
      <c r="K142" s="377">
        <v>0</v>
      </c>
      <c r="L142" s="377"/>
      <c r="M142" s="377">
        <v>0</v>
      </c>
      <c r="N142" s="378">
        <v>30000</v>
      </c>
      <c r="O142" s="440">
        <f t="shared" si="301"/>
        <v>29750</v>
      </c>
      <c r="P142" s="377">
        <v>0</v>
      </c>
      <c r="Q142" s="374"/>
      <c r="R142" s="374">
        <v>0</v>
      </c>
      <c r="S142" s="375">
        <v>29750</v>
      </c>
      <c r="T142" s="373">
        <v>0</v>
      </c>
      <c r="U142" s="374">
        <v>0</v>
      </c>
      <c r="V142" s="374"/>
      <c r="W142" s="374">
        <v>0</v>
      </c>
      <c r="X142" s="375">
        <v>0</v>
      </c>
      <c r="AA142" s="64"/>
      <c r="AC142" s="276"/>
      <c r="AD142" s="276"/>
      <c r="AE142" s="276"/>
      <c r="AF142" s="276"/>
      <c r="AG142" s="276"/>
      <c r="AH142" s="276"/>
      <c r="AI142" s="276"/>
      <c r="AJ142" s="276"/>
      <c r="AK142" s="276"/>
      <c r="AL142" s="276"/>
      <c r="AM142" s="276"/>
      <c r="AN142" s="276"/>
      <c r="AO142" s="276"/>
      <c r="AP142" s="276"/>
      <c r="AQ142" s="276"/>
      <c r="AR142" s="276"/>
      <c r="AS142" s="276"/>
      <c r="AT142" s="276"/>
      <c r="AU142" s="276"/>
      <c r="AV142" s="276"/>
      <c r="AW142" s="276"/>
      <c r="AX142" s="276"/>
      <c r="AY142" s="276"/>
      <c r="AZ142" s="276"/>
      <c r="BA142" s="276"/>
      <c r="BB142" s="276"/>
      <c r="BC142" s="276"/>
      <c r="BD142" s="276"/>
      <c r="BE142" s="276"/>
      <c r="BF142" s="276"/>
      <c r="BG142" s="276"/>
      <c r="BH142" s="276"/>
      <c r="BI142" s="276"/>
      <c r="BJ142" s="276"/>
      <c r="BK142" s="276"/>
      <c r="BL142" s="276"/>
      <c r="BM142" s="276"/>
      <c r="BN142" s="276"/>
      <c r="BO142" s="276"/>
      <c r="BP142" s="276"/>
      <c r="BQ142" s="276"/>
      <c r="BR142" s="276"/>
      <c r="BS142" s="276"/>
      <c r="BT142" s="276"/>
      <c r="BU142" s="276"/>
      <c r="BV142" s="276"/>
      <c r="BW142" s="276"/>
      <c r="BX142" s="276"/>
      <c r="BY142" s="276"/>
      <c r="BZ142" s="276"/>
      <c r="CA142" s="276"/>
      <c r="CB142" s="276"/>
      <c r="CC142" s="276"/>
      <c r="CD142" s="276"/>
      <c r="CE142" s="276"/>
      <c r="CF142" s="276"/>
      <c r="CG142" s="276"/>
      <c r="CH142" s="276"/>
      <c r="CI142" s="276"/>
      <c r="CJ142" s="276"/>
      <c r="CK142" s="276"/>
      <c r="CL142" s="276"/>
      <c r="CM142" s="276"/>
      <c r="CN142" s="276"/>
      <c r="CO142" s="276"/>
      <c r="CP142" s="276"/>
      <c r="CQ142" s="276"/>
      <c r="CR142" s="276"/>
      <c r="CS142" s="276"/>
      <c r="CT142" s="276"/>
      <c r="CU142" s="276"/>
      <c r="CV142" s="276"/>
      <c r="CW142" s="276"/>
      <c r="CX142" s="276"/>
      <c r="CY142" s="276"/>
      <c r="CZ142" s="276"/>
      <c r="DA142" s="276"/>
      <c r="DB142" s="276"/>
      <c r="DC142" s="276"/>
      <c r="DD142" s="276"/>
      <c r="DE142" s="276"/>
      <c r="DF142" s="276"/>
      <c r="DG142" s="276"/>
      <c r="DH142" s="276"/>
      <c r="DI142" s="276"/>
      <c r="DJ142" s="276"/>
      <c r="DK142" s="276"/>
      <c r="DL142" s="276"/>
      <c r="DM142" s="276"/>
      <c r="DN142" s="276"/>
      <c r="DO142" s="276"/>
      <c r="DP142" s="276"/>
      <c r="DQ142" s="276"/>
      <c r="DR142" s="276"/>
      <c r="DS142" s="276"/>
      <c r="DT142" s="276"/>
      <c r="DU142" s="276"/>
      <c r="DV142" s="276"/>
      <c r="DW142" s="276"/>
      <c r="DX142" s="276"/>
      <c r="DY142" s="276"/>
      <c r="DZ142" s="276"/>
      <c r="EA142" s="276"/>
      <c r="EB142" s="276"/>
      <c r="EC142" s="276"/>
      <c r="ED142" s="276"/>
      <c r="EE142" s="276"/>
      <c r="EF142" s="276"/>
      <c r="EG142" s="276"/>
      <c r="EH142" s="276"/>
      <c r="EI142" s="276"/>
      <c r="EJ142" s="276"/>
      <c r="EK142" s="276"/>
      <c r="EL142" s="276"/>
    </row>
    <row r="143" spans="1:142" s="275" customFormat="1" ht="19.5" customHeight="1" thickBot="1" x14ac:dyDescent="0.3">
      <c r="A143" s="574"/>
      <c r="B143" s="577"/>
      <c r="C143" s="580"/>
      <c r="D143" s="279" t="s">
        <v>17</v>
      </c>
      <c r="E143" s="379">
        <v>0</v>
      </c>
      <c r="F143" s="380">
        <v>0</v>
      </c>
      <c r="G143" s="380"/>
      <c r="H143" s="380">
        <v>0</v>
      </c>
      <c r="I143" s="381">
        <v>0</v>
      </c>
      <c r="J143" s="379">
        <v>0</v>
      </c>
      <c r="K143" s="382">
        <v>0</v>
      </c>
      <c r="L143" s="382"/>
      <c r="M143" s="382">
        <v>0</v>
      </c>
      <c r="N143" s="383">
        <v>0</v>
      </c>
      <c r="O143" s="440">
        <f t="shared" si="301"/>
        <v>0</v>
      </c>
      <c r="P143" s="380">
        <v>0</v>
      </c>
      <c r="Q143" s="384"/>
      <c r="R143" s="384">
        <v>0</v>
      </c>
      <c r="S143" s="385">
        <v>0</v>
      </c>
      <c r="T143" s="386">
        <v>0</v>
      </c>
      <c r="U143" s="384">
        <v>0</v>
      </c>
      <c r="V143" s="384"/>
      <c r="W143" s="384">
        <v>0</v>
      </c>
      <c r="X143" s="385">
        <v>0</v>
      </c>
      <c r="AA143" s="64"/>
      <c r="AC143" s="276"/>
      <c r="AD143" s="276"/>
      <c r="AE143" s="276"/>
      <c r="AF143" s="276"/>
      <c r="AG143" s="276"/>
      <c r="AH143" s="276"/>
      <c r="AI143" s="276"/>
      <c r="AJ143" s="276"/>
      <c r="AK143" s="276"/>
      <c r="AL143" s="276"/>
      <c r="AM143" s="276"/>
      <c r="AN143" s="276"/>
      <c r="AO143" s="276"/>
      <c r="AP143" s="276"/>
      <c r="AQ143" s="276"/>
      <c r="AR143" s="276"/>
      <c r="AS143" s="276"/>
      <c r="AT143" s="276"/>
      <c r="AU143" s="276"/>
      <c r="AV143" s="276"/>
      <c r="AW143" s="276"/>
      <c r="AX143" s="276"/>
      <c r="AY143" s="276"/>
      <c r="AZ143" s="276"/>
      <c r="BA143" s="276"/>
      <c r="BB143" s="276"/>
      <c r="BC143" s="276"/>
      <c r="BD143" s="276"/>
      <c r="BE143" s="276"/>
      <c r="BF143" s="276"/>
      <c r="BG143" s="276"/>
      <c r="BH143" s="276"/>
      <c r="BI143" s="276"/>
      <c r="BJ143" s="276"/>
      <c r="BK143" s="276"/>
      <c r="BL143" s="276"/>
      <c r="BM143" s="276"/>
      <c r="BN143" s="276"/>
      <c r="BO143" s="276"/>
      <c r="BP143" s="276"/>
      <c r="BQ143" s="276"/>
      <c r="BR143" s="276"/>
      <c r="BS143" s="276"/>
      <c r="BT143" s="276"/>
      <c r="BU143" s="276"/>
      <c r="BV143" s="276"/>
      <c r="BW143" s="276"/>
      <c r="BX143" s="276"/>
      <c r="BY143" s="276"/>
      <c r="BZ143" s="276"/>
      <c r="CA143" s="276"/>
      <c r="CB143" s="276"/>
      <c r="CC143" s="276"/>
      <c r="CD143" s="276"/>
      <c r="CE143" s="276"/>
      <c r="CF143" s="276"/>
      <c r="CG143" s="276"/>
      <c r="CH143" s="276"/>
      <c r="CI143" s="276"/>
      <c r="CJ143" s="276"/>
      <c r="CK143" s="276"/>
      <c r="CL143" s="276"/>
      <c r="CM143" s="276"/>
      <c r="CN143" s="276"/>
      <c r="CO143" s="276"/>
      <c r="CP143" s="276"/>
      <c r="CQ143" s="276"/>
      <c r="CR143" s="276"/>
      <c r="CS143" s="276"/>
      <c r="CT143" s="276"/>
      <c r="CU143" s="276"/>
      <c r="CV143" s="276"/>
      <c r="CW143" s="276"/>
      <c r="CX143" s="276"/>
      <c r="CY143" s="276"/>
      <c r="CZ143" s="276"/>
      <c r="DA143" s="276"/>
      <c r="DB143" s="276"/>
      <c r="DC143" s="276"/>
      <c r="DD143" s="276"/>
      <c r="DE143" s="276"/>
      <c r="DF143" s="276"/>
      <c r="DG143" s="276"/>
      <c r="DH143" s="276"/>
      <c r="DI143" s="276"/>
      <c r="DJ143" s="276"/>
      <c r="DK143" s="276"/>
      <c r="DL143" s="276"/>
      <c r="DM143" s="276"/>
      <c r="DN143" s="276"/>
      <c r="DO143" s="276"/>
      <c r="DP143" s="276"/>
      <c r="DQ143" s="276"/>
      <c r="DR143" s="276"/>
      <c r="DS143" s="276"/>
      <c r="DT143" s="276"/>
      <c r="DU143" s="276"/>
      <c r="DV143" s="276"/>
      <c r="DW143" s="276"/>
      <c r="DX143" s="276"/>
      <c r="DY143" s="276"/>
      <c r="DZ143" s="276"/>
      <c r="EA143" s="276"/>
      <c r="EB143" s="276"/>
      <c r="EC143" s="276"/>
      <c r="ED143" s="276"/>
      <c r="EE143" s="276"/>
      <c r="EF143" s="276"/>
      <c r="EG143" s="276"/>
      <c r="EH143" s="276"/>
      <c r="EI143" s="276"/>
      <c r="EJ143" s="276"/>
      <c r="EK143" s="276"/>
      <c r="EL143" s="276"/>
    </row>
    <row r="144" spans="1:142" s="5" customFormat="1" ht="15" customHeight="1" x14ac:dyDescent="0.25">
      <c r="A144" s="590"/>
      <c r="B144" s="476" t="s">
        <v>59</v>
      </c>
      <c r="C144" s="477"/>
      <c r="D144" s="143" t="s">
        <v>11</v>
      </c>
      <c r="E144" s="168">
        <f>E145+E146+E147</f>
        <v>30000</v>
      </c>
      <c r="F144" s="45">
        <f t="shared" ref="F144:I144" si="304">F145+F146+F147</f>
        <v>0</v>
      </c>
      <c r="G144" s="45"/>
      <c r="H144" s="45">
        <f t="shared" si="304"/>
        <v>0</v>
      </c>
      <c r="I144" s="47">
        <f t="shared" si="304"/>
        <v>30000</v>
      </c>
      <c r="J144" s="148">
        <f>J145+J146+J147</f>
        <v>30000</v>
      </c>
      <c r="K144" s="45">
        <f t="shared" ref="K144" si="305">K145+K146+K147</f>
        <v>0</v>
      </c>
      <c r="L144" s="45"/>
      <c r="M144" s="45">
        <f t="shared" ref="M144:N144" si="306">M145+M146+M147</f>
        <v>0</v>
      </c>
      <c r="N144" s="178">
        <f t="shared" si="306"/>
        <v>30000</v>
      </c>
      <c r="O144" s="168">
        <f>O145+O146+O147</f>
        <v>29750</v>
      </c>
      <c r="P144" s="45">
        <f t="shared" ref="P144" si="307">P145+P146+P147</f>
        <v>0</v>
      </c>
      <c r="Q144" s="45"/>
      <c r="R144" s="45">
        <f t="shared" ref="R144" si="308">R145+R146+R147</f>
        <v>0</v>
      </c>
      <c r="S144" s="47">
        <f t="shared" ref="S144" si="309">S145+S146+S147</f>
        <v>29750</v>
      </c>
      <c r="T144" s="148">
        <f>T145+T146+T147</f>
        <v>0</v>
      </c>
      <c r="U144" s="45">
        <f>U145+U146+U147</f>
        <v>0</v>
      </c>
      <c r="V144" s="45"/>
      <c r="W144" s="45">
        <f t="shared" ref="W144" si="310">W145+W146+W147</f>
        <v>0</v>
      </c>
      <c r="X144" s="47">
        <f t="shared" ref="X144" si="311">X145+X146+X147</f>
        <v>0</v>
      </c>
      <c r="AA144" s="60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1"/>
      <c r="BJ144" s="131"/>
      <c r="BK144" s="131"/>
      <c r="BL144" s="131"/>
      <c r="BM144" s="131"/>
      <c r="BN144" s="131"/>
      <c r="BO144" s="131"/>
      <c r="BP144" s="131"/>
      <c r="BQ144" s="131"/>
      <c r="BR144" s="131"/>
      <c r="BS144" s="131"/>
      <c r="BT144" s="131"/>
      <c r="BU144" s="131"/>
      <c r="BV144" s="131"/>
      <c r="BW144" s="131"/>
      <c r="BX144" s="131"/>
      <c r="BY144" s="131"/>
      <c r="BZ144" s="131"/>
      <c r="CA144" s="131"/>
      <c r="CB144" s="131"/>
      <c r="CC144" s="131"/>
      <c r="CD144" s="131"/>
      <c r="CE144" s="131"/>
      <c r="CF144" s="131"/>
      <c r="CG144" s="131"/>
      <c r="CH144" s="131"/>
      <c r="CI144" s="131"/>
      <c r="CJ144" s="131"/>
      <c r="CK144" s="131"/>
      <c r="CL144" s="131"/>
      <c r="CM144" s="131"/>
      <c r="CN144" s="131"/>
      <c r="CO144" s="131"/>
      <c r="CP144" s="131"/>
      <c r="CQ144" s="131"/>
      <c r="CR144" s="131"/>
      <c r="CS144" s="131"/>
      <c r="CT144" s="131"/>
      <c r="CU144" s="131"/>
      <c r="CV144" s="131"/>
      <c r="CW144" s="131"/>
      <c r="CX144" s="131"/>
      <c r="CY144" s="131"/>
      <c r="CZ144" s="131"/>
      <c r="DA144" s="131"/>
      <c r="DB144" s="131"/>
      <c r="DC144" s="131"/>
      <c r="DD144" s="131"/>
      <c r="DE144" s="131"/>
      <c r="DF144" s="131"/>
      <c r="DG144" s="131"/>
      <c r="DH144" s="131"/>
      <c r="DI144" s="131"/>
      <c r="DJ144" s="131"/>
      <c r="DK144" s="131"/>
      <c r="DL144" s="131"/>
      <c r="DM144" s="131"/>
      <c r="DN144" s="131"/>
      <c r="DO144" s="131"/>
      <c r="DP144" s="131"/>
      <c r="DQ144" s="131"/>
      <c r="DR144" s="131"/>
      <c r="DS144" s="131"/>
      <c r="DT144" s="131"/>
      <c r="DU144" s="131"/>
      <c r="DV144" s="131"/>
      <c r="DW144" s="131"/>
      <c r="DX144" s="131"/>
      <c r="DY144" s="131"/>
      <c r="DZ144" s="131"/>
      <c r="EA144" s="131"/>
      <c r="EB144" s="131"/>
      <c r="EC144" s="131"/>
      <c r="ED144" s="131"/>
      <c r="EE144" s="131"/>
      <c r="EF144" s="131"/>
      <c r="EG144" s="131"/>
      <c r="EH144" s="131"/>
      <c r="EI144" s="131"/>
      <c r="EJ144" s="131"/>
      <c r="EK144" s="131"/>
      <c r="EL144" s="131"/>
    </row>
    <row r="145" spans="1:142" s="5" customFormat="1" ht="15" customHeight="1" x14ac:dyDescent="0.25">
      <c r="A145" s="591"/>
      <c r="B145" s="478"/>
      <c r="C145" s="479"/>
      <c r="D145" s="144" t="s">
        <v>16</v>
      </c>
      <c r="E145" s="163">
        <f>E141</f>
        <v>0</v>
      </c>
      <c r="F145" s="26">
        <f t="shared" ref="F145:I145" si="312">F141</f>
        <v>0</v>
      </c>
      <c r="G145" s="26"/>
      <c r="H145" s="26">
        <f t="shared" ref="H145" si="313">H141</f>
        <v>0</v>
      </c>
      <c r="I145" s="38">
        <f t="shared" si="312"/>
        <v>0</v>
      </c>
      <c r="J145" s="149">
        <f>J141</f>
        <v>0</v>
      </c>
      <c r="K145" s="26">
        <f t="shared" ref="K145" si="314">K141</f>
        <v>0</v>
      </c>
      <c r="L145" s="26"/>
      <c r="M145" s="26">
        <f t="shared" ref="M145:N147" si="315">M141</f>
        <v>0</v>
      </c>
      <c r="N145" s="179">
        <f t="shared" si="315"/>
        <v>0</v>
      </c>
      <c r="O145" s="163">
        <f>O141</f>
        <v>0</v>
      </c>
      <c r="P145" s="26">
        <f t="shared" ref="P145" si="316">P141</f>
        <v>0</v>
      </c>
      <c r="Q145" s="26"/>
      <c r="R145" s="26">
        <f t="shared" ref="R145:S147" si="317">R141</f>
        <v>0</v>
      </c>
      <c r="S145" s="38">
        <f t="shared" si="317"/>
        <v>0</v>
      </c>
      <c r="T145" s="149">
        <f>T141</f>
        <v>0</v>
      </c>
      <c r="U145" s="26">
        <f t="shared" ref="U145" si="318">U141</f>
        <v>0</v>
      </c>
      <c r="V145" s="26"/>
      <c r="W145" s="26">
        <f t="shared" ref="W145:X145" si="319">W141</f>
        <v>0</v>
      </c>
      <c r="X145" s="38">
        <f t="shared" si="319"/>
        <v>0</v>
      </c>
      <c r="AA145" s="60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  <c r="BK145" s="131"/>
      <c r="BL145" s="131"/>
      <c r="BM145" s="131"/>
      <c r="BN145" s="131"/>
      <c r="BO145" s="131"/>
      <c r="BP145" s="131"/>
      <c r="BQ145" s="131"/>
      <c r="BR145" s="131"/>
      <c r="BS145" s="131"/>
      <c r="BT145" s="131"/>
      <c r="BU145" s="131"/>
      <c r="BV145" s="131"/>
      <c r="BW145" s="131"/>
      <c r="BX145" s="131"/>
      <c r="BY145" s="131"/>
      <c r="BZ145" s="131"/>
      <c r="CA145" s="131"/>
      <c r="CB145" s="131"/>
      <c r="CC145" s="131"/>
      <c r="CD145" s="131"/>
      <c r="CE145" s="131"/>
      <c r="CF145" s="131"/>
      <c r="CG145" s="131"/>
      <c r="CH145" s="131"/>
      <c r="CI145" s="131"/>
      <c r="CJ145" s="131"/>
      <c r="CK145" s="131"/>
      <c r="CL145" s="131"/>
      <c r="CM145" s="131"/>
      <c r="CN145" s="131"/>
      <c r="CO145" s="131"/>
      <c r="CP145" s="131"/>
      <c r="CQ145" s="131"/>
      <c r="CR145" s="131"/>
      <c r="CS145" s="131"/>
      <c r="CT145" s="131"/>
      <c r="CU145" s="131"/>
      <c r="CV145" s="131"/>
      <c r="CW145" s="131"/>
      <c r="CX145" s="131"/>
      <c r="CY145" s="131"/>
      <c r="CZ145" s="131"/>
      <c r="DA145" s="131"/>
      <c r="DB145" s="131"/>
      <c r="DC145" s="131"/>
      <c r="DD145" s="131"/>
      <c r="DE145" s="131"/>
      <c r="DF145" s="131"/>
      <c r="DG145" s="131"/>
      <c r="DH145" s="131"/>
      <c r="DI145" s="131"/>
      <c r="DJ145" s="131"/>
      <c r="DK145" s="131"/>
      <c r="DL145" s="131"/>
      <c r="DM145" s="131"/>
      <c r="DN145" s="131"/>
      <c r="DO145" s="131"/>
      <c r="DP145" s="131"/>
      <c r="DQ145" s="131"/>
      <c r="DR145" s="131"/>
      <c r="DS145" s="131"/>
      <c r="DT145" s="131"/>
      <c r="DU145" s="131"/>
      <c r="DV145" s="131"/>
      <c r="DW145" s="131"/>
      <c r="DX145" s="131"/>
      <c r="DY145" s="131"/>
      <c r="DZ145" s="131"/>
      <c r="EA145" s="131"/>
      <c r="EB145" s="131"/>
      <c r="EC145" s="131"/>
      <c r="ED145" s="131"/>
      <c r="EE145" s="131"/>
      <c r="EF145" s="131"/>
      <c r="EG145" s="131"/>
      <c r="EH145" s="131"/>
      <c r="EI145" s="131"/>
      <c r="EJ145" s="131"/>
      <c r="EK145" s="131"/>
      <c r="EL145" s="131"/>
    </row>
    <row r="146" spans="1:142" s="5" customFormat="1" ht="15.75" customHeight="1" x14ac:dyDescent="0.25">
      <c r="A146" s="591"/>
      <c r="B146" s="478"/>
      <c r="C146" s="479"/>
      <c r="D146" s="144" t="s">
        <v>8</v>
      </c>
      <c r="E146" s="163">
        <f>E142</f>
        <v>30000</v>
      </c>
      <c r="F146" s="26">
        <f t="shared" ref="F146:I146" si="320">F142</f>
        <v>0</v>
      </c>
      <c r="G146" s="26"/>
      <c r="H146" s="26">
        <f t="shared" ref="H146" si="321">H142</f>
        <v>0</v>
      </c>
      <c r="I146" s="38">
        <f t="shared" si="320"/>
        <v>30000</v>
      </c>
      <c r="J146" s="149">
        <f>J142</f>
        <v>30000</v>
      </c>
      <c r="K146" s="26">
        <f t="shared" ref="K146" si="322">K142</f>
        <v>0</v>
      </c>
      <c r="L146" s="26"/>
      <c r="M146" s="26">
        <f t="shared" si="315"/>
        <v>0</v>
      </c>
      <c r="N146" s="179">
        <f t="shared" si="315"/>
        <v>30000</v>
      </c>
      <c r="O146" s="163">
        <f>O142</f>
        <v>29750</v>
      </c>
      <c r="P146" s="26">
        <f t="shared" ref="P146" si="323">P142</f>
        <v>0</v>
      </c>
      <c r="Q146" s="26"/>
      <c r="R146" s="26">
        <f t="shared" si="317"/>
        <v>0</v>
      </c>
      <c r="S146" s="38">
        <f t="shared" si="317"/>
        <v>29750</v>
      </c>
      <c r="T146" s="149">
        <f>T142</f>
        <v>0</v>
      </c>
      <c r="U146" s="26">
        <f t="shared" ref="U146" si="324">U142</f>
        <v>0</v>
      </c>
      <c r="V146" s="26"/>
      <c r="W146" s="26">
        <f t="shared" ref="W146:X146" si="325">W142</f>
        <v>0</v>
      </c>
      <c r="X146" s="38">
        <f t="shared" si="325"/>
        <v>0</v>
      </c>
      <c r="AA146" s="60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  <c r="BK146" s="131"/>
      <c r="BL146" s="131"/>
      <c r="BM146" s="131"/>
      <c r="BN146" s="131"/>
      <c r="BO146" s="131"/>
      <c r="BP146" s="131"/>
      <c r="BQ146" s="131"/>
      <c r="BR146" s="131"/>
      <c r="BS146" s="131"/>
      <c r="BT146" s="131"/>
      <c r="BU146" s="131"/>
      <c r="BV146" s="131"/>
      <c r="BW146" s="131"/>
      <c r="BX146" s="131"/>
      <c r="BY146" s="131"/>
      <c r="BZ146" s="131"/>
      <c r="CA146" s="131"/>
      <c r="CB146" s="131"/>
      <c r="CC146" s="131"/>
      <c r="CD146" s="131"/>
      <c r="CE146" s="131"/>
      <c r="CF146" s="131"/>
      <c r="CG146" s="131"/>
      <c r="CH146" s="131"/>
      <c r="CI146" s="131"/>
      <c r="CJ146" s="131"/>
      <c r="CK146" s="131"/>
      <c r="CL146" s="131"/>
      <c r="CM146" s="131"/>
      <c r="CN146" s="131"/>
      <c r="CO146" s="131"/>
      <c r="CP146" s="131"/>
      <c r="CQ146" s="131"/>
      <c r="CR146" s="131"/>
      <c r="CS146" s="131"/>
      <c r="CT146" s="131"/>
      <c r="CU146" s="131"/>
      <c r="CV146" s="131"/>
      <c r="CW146" s="131"/>
      <c r="CX146" s="131"/>
      <c r="CY146" s="131"/>
      <c r="CZ146" s="131"/>
      <c r="DA146" s="131"/>
      <c r="DB146" s="131"/>
      <c r="DC146" s="131"/>
      <c r="DD146" s="131"/>
      <c r="DE146" s="131"/>
      <c r="DF146" s="131"/>
      <c r="DG146" s="131"/>
      <c r="DH146" s="131"/>
      <c r="DI146" s="131"/>
      <c r="DJ146" s="131"/>
      <c r="DK146" s="131"/>
      <c r="DL146" s="131"/>
      <c r="DM146" s="131"/>
      <c r="DN146" s="131"/>
      <c r="DO146" s="131"/>
      <c r="DP146" s="131"/>
      <c r="DQ146" s="131"/>
      <c r="DR146" s="131"/>
      <c r="DS146" s="131"/>
      <c r="DT146" s="131"/>
      <c r="DU146" s="131"/>
      <c r="DV146" s="131"/>
      <c r="DW146" s="131"/>
      <c r="DX146" s="131"/>
      <c r="DY146" s="131"/>
      <c r="DZ146" s="131"/>
      <c r="EA146" s="131"/>
      <c r="EB146" s="131"/>
      <c r="EC146" s="131"/>
      <c r="ED146" s="131"/>
      <c r="EE146" s="131"/>
      <c r="EF146" s="131"/>
      <c r="EG146" s="131"/>
      <c r="EH146" s="131"/>
      <c r="EI146" s="131"/>
      <c r="EJ146" s="131"/>
      <c r="EK146" s="131"/>
      <c r="EL146" s="131"/>
    </row>
    <row r="147" spans="1:142" s="5" customFormat="1" ht="22.5" customHeight="1" thickBot="1" x14ac:dyDescent="0.3">
      <c r="A147" s="592"/>
      <c r="B147" s="480"/>
      <c r="C147" s="481"/>
      <c r="D147" s="145" t="s">
        <v>17</v>
      </c>
      <c r="E147" s="169">
        <f>E143</f>
        <v>0</v>
      </c>
      <c r="F147" s="43">
        <f t="shared" ref="F147:I147" si="326">F143</f>
        <v>0</v>
      </c>
      <c r="G147" s="43"/>
      <c r="H147" s="43">
        <f t="shared" ref="H147" si="327">H143</f>
        <v>0</v>
      </c>
      <c r="I147" s="48">
        <f t="shared" si="326"/>
        <v>0</v>
      </c>
      <c r="J147" s="150">
        <f>J143</f>
        <v>0</v>
      </c>
      <c r="K147" s="43">
        <f t="shared" ref="K147" si="328">K143</f>
        <v>0</v>
      </c>
      <c r="L147" s="43"/>
      <c r="M147" s="43">
        <f t="shared" si="315"/>
        <v>0</v>
      </c>
      <c r="N147" s="180">
        <f t="shared" si="315"/>
        <v>0</v>
      </c>
      <c r="O147" s="169">
        <f>O143</f>
        <v>0</v>
      </c>
      <c r="P147" s="43">
        <f t="shared" ref="P147" si="329">P143</f>
        <v>0</v>
      </c>
      <c r="Q147" s="43"/>
      <c r="R147" s="43">
        <f t="shared" si="317"/>
        <v>0</v>
      </c>
      <c r="S147" s="48">
        <f t="shared" si="317"/>
        <v>0</v>
      </c>
      <c r="T147" s="150">
        <f>T143</f>
        <v>0</v>
      </c>
      <c r="U147" s="43">
        <f t="shared" ref="U147" si="330">U143</f>
        <v>0</v>
      </c>
      <c r="V147" s="43"/>
      <c r="W147" s="43">
        <f t="shared" ref="W147:X147" si="331">W143</f>
        <v>0</v>
      </c>
      <c r="X147" s="48">
        <f t="shared" si="331"/>
        <v>0</v>
      </c>
      <c r="AA147" s="60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  <c r="BM147" s="131"/>
      <c r="BN147" s="131"/>
      <c r="BO147" s="131"/>
      <c r="BP147" s="131"/>
      <c r="BQ147" s="131"/>
      <c r="BR147" s="131"/>
      <c r="BS147" s="131"/>
      <c r="BT147" s="131"/>
      <c r="BU147" s="131"/>
      <c r="BV147" s="131"/>
      <c r="BW147" s="131"/>
      <c r="BX147" s="131"/>
      <c r="BY147" s="131"/>
      <c r="BZ147" s="131"/>
      <c r="CA147" s="131"/>
      <c r="CB147" s="131"/>
      <c r="CC147" s="131"/>
      <c r="CD147" s="131"/>
      <c r="CE147" s="131"/>
      <c r="CF147" s="131"/>
      <c r="CG147" s="131"/>
      <c r="CH147" s="131"/>
      <c r="CI147" s="131"/>
      <c r="CJ147" s="131"/>
      <c r="CK147" s="131"/>
      <c r="CL147" s="131"/>
      <c r="CM147" s="131"/>
      <c r="CN147" s="131"/>
      <c r="CO147" s="131"/>
      <c r="CP147" s="131"/>
      <c r="CQ147" s="131"/>
      <c r="CR147" s="131"/>
      <c r="CS147" s="131"/>
      <c r="CT147" s="131"/>
      <c r="CU147" s="131"/>
      <c r="CV147" s="131"/>
      <c r="CW147" s="131"/>
      <c r="CX147" s="131"/>
      <c r="CY147" s="131"/>
      <c r="CZ147" s="131"/>
      <c r="DA147" s="131"/>
      <c r="DB147" s="131"/>
      <c r="DC147" s="131"/>
      <c r="DD147" s="131"/>
      <c r="DE147" s="131"/>
      <c r="DF147" s="131"/>
      <c r="DG147" s="131"/>
      <c r="DH147" s="131"/>
      <c r="DI147" s="131"/>
      <c r="DJ147" s="131"/>
      <c r="DK147" s="131"/>
      <c r="DL147" s="131"/>
      <c r="DM147" s="131"/>
      <c r="DN147" s="131"/>
      <c r="DO147" s="131"/>
      <c r="DP147" s="131"/>
      <c r="DQ147" s="131"/>
      <c r="DR147" s="131"/>
      <c r="DS147" s="131"/>
      <c r="DT147" s="131"/>
      <c r="DU147" s="131"/>
      <c r="DV147" s="131"/>
      <c r="DW147" s="131"/>
      <c r="DX147" s="131"/>
      <c r="DY147" s="131"/>
      <c r="DZ147" s="131"/>
      <c r="EA147" s="131"/>
      <c r="EB147" s="131"/>
      <c r="EC147" s="131"/>
      <c r="ED147" s="131"/>
      <c r="EE147" s="131"/>
      <c r="EF147" s="131"/>
      <c r="EG147" s="131"/>
      <c r="EH147" s="131"/>
      <c r="EI147" s="131"/>
      <c r="EJ147" s="131"/>
      <c r="EK147" s="131"/>
      <c r="EL147" s="131"/>
    </row>
    <row r="148" spans="1:142" ht="18.75" customHeight="1" x14ac:dyDescent="0.25">
      <c r="A148" s="581" t="s">
        <v>60</v>
      </c>
      <c r="B148" s="582"/>
      <c r="C148" s="583"/>
      <c r="D148" s="174" t="s">
        <v>11</v>
      </c>
      <c r="E148" s="161">
        <f>E149+E150+E151</f>
        <v>3970984355</v>
      </c>
      <c r="F148" s="45">
        <f>F149+F150+F151</f>
        <v>2961314983</v>
      </c>
      <c r="G148" s="45">
        <f t="shared" ref="G148:I148" si="332">G149+G150+G151</f>
        <v>328700</v>
      </c>
      <c r="H148" s="45">
        <f t="shared" si="332"/>
        <v>647343502</v>
      </c>
      <c r="I148" s="47">
        <f t="shared" si="332"/>
        <v>1009340672</v>
      </c>
      <c r="J148" s="161">
        <f>J149+J150+J151</f>
        <v>2826943617.8000002</v>
      </c>
      <c r="K148" s="45">
        <f>K149+K150+K151</f>
        <v>2087697812</v>
      </c>
      <c r="L148" s="45">
        <f t="shared" ref="L148" si="333">L149+L150+L151</f>
        <v>135777</v>
      </c>
      <c r="M148" s="45">
        <f t="shared" ref="M148" si="334">M149+M150+M151</f>
        <v>161835880</v>
      </c>
      <c r="N148" s="47">
        <f t="shared" ref="N148" si="335">N149+N150+N151</f>
        <v>739110028.79999995</v>
      </c>
      <c r="O148" s="161">
        <f>O149+O150+O151</f>
        <v>2385279220.54</v>
      </c>
      <c r="P148" s="45">
        <f>P149+P150+P151</f>
        <v>1832768646.2499998</v>
      </c>
      <c r="Q148" s="45">
        <f t="shared" ref="Q148" si="336">Q149+Q150+Q151</f>
        <v>0</v>
      </c>
      <c r="R148" s="45">
        <f t="shared" ref="R148" si="337">R149+R150+R151</f>
        <v>7735140</v>
      </c>
      <c r="S148" s="47">
        <f>S149+S150+S151</f>
        <v>552510574.28999996</v>
      </c>
      <c r="T148" s="148">
        <v>0</v>
      </c>
      <c r="U148" s="67">
        <f>P148/F148*100</f>
        <v>61.89036481331307</v>
      </c>
      <c r="V148" s="67">
        <f t="shared" ref="V148:W148" si="338">V135+V123+V107+V94+V83</f>
        <v>0</v>
      </c>
      <c r="W148" s="67">
        <f t="shared" si="338"/>
        <v>4.7796199458364859</v>
      </c>
      <c r="X148" s="73">
        <f>S148/I148*100</f>
        <v>54.739751366127443</v>
      </c>
      <c r="AA148" s="71"/>
    </row>
    <row r="149" spans="1:142" ht="18.75" customHeight="1" x14ac:dyDescent="0.25">
      <c r="A149" s="584"/>
      <c r="B149" s="585"/>
      <c r="C149" s="586"/>
      <c r="D149" s="171" t="s">
        <v>16</v>
      </c>
      <c r="E149" s="163">
        <f>F149+G149+I149</f>
        <v>2961643683</v>
      </c>
      <c r="F149" s="26">
        <f>F84+F89+F100+F113+F136+F145</f>
        <v>2961314983</v>
      </c>
      <c r="G149" s="26">
        <f t="shared" ref="G149:I149" si="339">G84+G89+G100+G113+G136+G145</f>
        <v>328700</v>
      </c>
      <c r="H149" s="26">
        <f t="shared" si="339"/>
        <v>323671751</v>
      </c>
      <c r="I149" s="38">
        <f t="shared" si="339"/>
        <v>0</v>
      </c>
      <c r="J149" s="163">
        <f>K149+L149+N149</f>
        <v>2087833589</v>
      </c>
      <c r="K149" s="26">
        <f>K84+K89+K100+K113+K136+K145</f>
        <v>2087697812</v>
      </c>
      <c r="L149" s="26">
        <f t="shared" ref="L149:N149" si="340">L84+L89+L100+L113+L136+L145</f>
        <v>135777</v>
      </c>
      <c r="M149" s="26">
        <f t="shared" si="340"/>
        <v>80917940</v>
      </c>
      <c r="N149" s="38">
        <f t="shared" si="340"/>
        <v>0</v>
      </c>
      <c r="O149" s="163">
        <f>P149+Q149+S149</f>
        <v>1843964319.6399999</v>
      </c>
      <c r="P149" s="26">
        <f>P84+P89+P100+P113+P136+P145</f>
        <v>1832768646.2499998</v>
      </c>
      <c r="Q149" s="26">
        <f t="shared" ref="Q149:S149" si="341">Q84+Q89+Q100+Q113+Q136+Q145</f>
        <v>0</v>
      </c>
      <c r="R149" s="26">
        <f t="shared" si="341"/>
        <v>3867570</v>
      </c>
      <c r="S149" s="38">
        <f t="shared" si="341"/>
        <v>11195673.390000001</v>
      </c>
      <c r="T149" s="149">
        <f>U149+V149+W149+X149</f>
        <v>61.89036481331307</v>
      </c>
      <c r="U149" s="26">
        <f t="shared" ref="U149" si="342">P149/F149*100</f>
        <v>61.89036481331307</v>
      </c>
      <c r="V149" s="26">
        <f t="shared" ref="V149:W149" si="343">V136+V124+V108+V95+V84</f>
        <v>0</v>
      </c>
      <c r="W149" s="26">
        <f t="shared" si="343"/>
        <v>0</v>
      </c>
      <c r="X149" s="41">
        <v>0</v>
      </c>
      <c r="AA149" s="71"/>
    </row>
    <row r="150" spans="1:142" ht="18.75" customHeight="1" x14ac:dyDescent="0.25">
      <c r="A150" s="584"/>
      <c r="B150" s="585"/>
      <c r="C150" s="586"/>
      <c r="D150" s="171" t="s">
        <v>8</v>
      </c>
      <c r="E150" s="163">
        <f t="shared" ref="E150:E151" si="344">F150+G150+I150</f>
        <v>1009340672</v>
      </c>
      <c r="F150" s="26">
        <f>F85+F90+F101+F114+F137+F146</f>
        <v>0</v>
      </c>
      <c r="G150" s="26">
        <f t="shared" ref="G150:I150" si="345">G85+G90+G101+G114+G137+G146</f>
        <v>0</v>
      </c>
      <c r="H150" s="26">
        <f t="shared" si="345"/>
        <v>0</v>
      </c>
      <c r="I150" s="38">
        <f t="shared" si="345"/>
        <v>1009340672</v>
      </c>
      <c r="J150" s="163">
        <f t="shared" ref="J150:J151" si="346">K150+L150+N150</f>
        <v>739110028.79999995</v>
      </c>
      <c r="K150" s="26">
        <f>K85+K90+K101+K114+K137+K146</f>
        <v>0</v>
      </c>
      <c r="L150" s="26">
        <f t="shared" ref="L150:N150" si="347">L85+L90+L101+L114+L137+L146</f>
        <v>0</v>
      </c>
      <c r="M150" s="26">
        <f t="shared" si="347"/>
        <v>0</v>
      </c>
      <c r="N150" s="38">
        <f t="shared" si="347"/>
        <v>739110028.79999995</v>
      </c>
      <c r="O150" s="163">
        <f t="shared" ref="O150:O151" si="348">P150+Q150+S150</f>
        <v>541314900.89999998</v>
      </c>
      <c r="P150" s="26">
        <f>P85+P90+P101+P114+P137+P146</f>
        <v>0</v>
      </c>
      <c r="Q150" s="26">
        <f t="shared" ref="Q150:R150" si="349">Q85+Q90+Q101+Q114+Q137+Q146</f>
        <v>0</v>
      </c>
      <c r="R150" s="26">
        <f t="shared" si="349"/>
        <v>0</v>
      </c>
      <c r="S150" s="38">
        <f>S85+S90+S101+S114+S137+S146+S109</f>
        <v>541314900.89999998</v>
      </c>
      <c r="T150" s="149">
        <f t="shared" ref="T150:T151" si="350">U150+V150+W150+X150</f>
        <v>53.630544762195022</v>
      </c>
      <c r="U150" s="26">
        <v>0</v>
      </c>
      <c r="V150" s="26">
        <f t="shared" ref="V150:W150" si="351">V137+V125+V109+V96+V85</f>
        <v>0</v>
      </c>
      <c r="W150" s="26">
        <f t="shared" si="351"/>
        <v>0</v>
      </c>
      <c r="X150" s="41">
        <f t="shared" ref="X150" si="352">S150/I150*100</f>
        <v>53.630544762195022</v>
      </c>
    </row>
    <row r="151" spans="1:142" ht="18.75" customHeight="1" thickBot="1" x14ac:dyDescent="0.3">
      <c r="A151" s="587"/>
      <c r="B151" s="588"/>
      <c r="C151" s="589"/>
      <c r="D151" s="175" t="s">
        <v>17</v>
      </c>
      <c r="E151" s="169">
        <f t="shared" si="344"/>
        <v>0</v>
      </c>
      <c r="F151" s="43">
        <f>F138+F126+F110+F97+F86</f>
        <v>0</v>
      </c>
      <c r="G151" s="43">
        <f t="shared" ref="G151:I151" si="353">G138+G126+G110+G97+G86</f>
        <v>0</v>
      </c>
      <c r="H151" s="43">
        <f t="shared" si="353"/>
        <v>323671751</v>
      </c>
      <c r="I151" s="48">
        <f t="shared" si="353"/>
        <v>0</v>
      </c>
      <c r="J151" s="169">
        <f t="shared" si="346"/>
        <v>0</v>
      </c>
      <c r="K151" s="43">
        <f>K138+K126+K110+K97+K86</f>
        <v>0</v>
      </c>
      <c r="L151" s="43">
        <f t="shared" ref="L151:N151" si="354">L138+L126+L110+L97+L86</f>
        <v>0</v>
      </c>
      <c r="M151" s="43">
        <f t="shared" si="354"/>
        <v>80917940</v>
      </c>
      <c r="N151" s="48">
        <f t="shared" si="354"/>
        <v>0</v>
      </c>
      <c r="O151" s="169">
        <f t="shared" si="348"/>
        <v>0</v>
      </c>
      <c r="P151" s="43">
        <f>P138+P126+P110+P97+P86</f>
        <v>0</v>
      </c>
      <c r="Q151" s="43">
        <f t="shared" ref="Q151:S151" si="355">Q138+Q126+Q110+Q97+Q86</f>
        <v>0</v>
      </c>
      <c r="R151" s="43">
        <f t="shared" si="355"/>
        <v>3867570</v>
      </c>
      <c r="S151" s="48">
        <f t="shared" si="355"/>
        <v>0</v>
      </c>
      <c r="T151" s="150">
        <f t="shared" si="350"/>
        <v>4.7796199458364859</v>
      </c>
      <c r="U151" s="69">
        <v>0</v>
      </c>
      <c r="V151" s="69">
        <f t="shared" ref="V151:W151" si="356">V138+V126+V110+V97+V86</f>
        <v>0</v>
      </c>
      <c r="W151" s="69">
        <f t="shared" si="356"/>
        <v>4.7796199458364859</v>
      </c>
      <c r="X151" s="74">
        <v>0</v>
      </c>
    </row>
    <row r="152" spans="1:142" hidden="1" x14ac:dyDescent="0.25">
      <c r="A152" s="570" t="s">
        <v>61</v>
      </c>
      <c r="B152" s="571"/>
      <c r="C152" s="25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5"/>
      <c r="R152" s="85"/>
      <c r="S152" s="85"/>
      <c r="T152" s="85"/>
      <c r="U152" s="85"/>
      <c r="V152" s="85"/>
      <c r="W152" s="85"/>
      <c r="X152" s="46"/>
    </row>
    <row r="153" spans="1:142" ht="60" hidden="1" x14ac:dyDescent="0.25">
      <c r="A153" s="522" t="s">
        <v>62</v>
      </c>
      <c r="B153" s="523"/>
      <c r="C153" s="524"/>
      <c r="D153" s="83" t="s">
        <v>11</v>
      </c>
      <c r="E153" s="82">
        <v>0</v>
      </c>
      <c r="F153" s="82">
        <v>0</v>
      </c>
      <c r="G153" s="82"/>
      <c r="H153" s="82">
        <v>0</v>
      </c>
      <c r="I153" s="82">
        <v>0</v>
      </c>
      <c r="J153" s="82">
        <v>0</v>
      </c>
      <c r="K153" s="82">
        <v>0</v>
      </c>
      <c r="L153" s="82"/>
      <c r="M153" s="82">
        <v>0</v>
      </c>
      <c r="N153" s="82">
        <v>0</v>
      </c>
      <c r="O153" s="82">
        <v>0</v>
      </c>
      <c r="P153" s="82">
        <v>0</v>
      </c>
      <c r="Q153" s="10"/>
      <c r="R153" s="10">
        <v>0</v>
      </c>
      <c r="S153" s="10">
        <v>0</v>
      </c>
      <c r="T153" s="10">
        <v>0</v>
      </c>
      <c r="U153" s="10">
        <v>0</v>
      </c>
      <c r="V153" s="10"/>
      <c r="W153" s="10">
        <v>0</v>
      </c>
      <c r="X153" s="42">
        <v>0</v>
      </c>
    </row>
    <row r="154" spans="1:142" ht="276" hidden="1" x14ac:dyDescent="0.25">
      <c r="A154" s="522"/>
      <c r="B154" s="523"/>
      <c r="C154" s="524"/>
      <c r="D154" s="83" t="s">
        <v>16</v>
      </c>
      <c r="E154" s="82">
        <v>0</v>
      </c>
      <c r="F154" s="82">
        <v>0</v>
      </c>
      <c r="G154" s="82"/>
      <c r="H154" s="82">
        <v>0</v>
      </c>
      <c r="I154" s="82">
        <v>0</v>
      </c>
      <c r="J154" s="82">
        <v>0</v>
      </c>
      <c r="K154" s="82">
        <v>0</v>
      </c>
      <c r="L154" s="82"/>
      <c r="M154" s="82">
        <v>0</v>
      </c>
      <c r="N154" s="82">
        <v>0</v>
      </c>
      <c r="O154" s="82">
        <v>0</v>
      </c>
      <c r="P154" s="82">
        <v>0</v>
      </c>
      <c r="Q154" s="10"/>
      <c r="R154" s="10">
        <v>0</v>
      </c>
      <c r="S154" s="10">
        <v>0</v>
      </c>
      <c r="T154" s="10">
        <v>0</v>
      </c>
      <c r="U154" s="10">
        <v>0</v>
      </c>
      <c r="V154" s="10"/>
      <c r="W154" s="10">
        <v>0</v>
      </c>
      <c r="X154" s="42">
        <v>0</v>
      </c>
    </row>
    <row r="155" spans="1:142" ht="156" hidden="1" x14ac:dyDescent="0.25">
      <c r="A155" s="522"/>
      <c r="B155" s="523"/>
      <c r="C155" s="524"/>
      <c r="D155" s="83" t="s">
        <v>8</v>
      </c>
      <c r="E155" s="82">
        <v>0</v>
      </c>
      <c r="F155" s="82">
        <v>0</v>
      </c>
      <c r="G155" s="82"/>
      <c r="H155" s="82">
        <v>0</v>
      </c>
      <c r="I155" s="82">
        <v>0</v>
      </c>
      <c r="J155" s="82">
        <v>0</v>
      </c>
      <c r="K155" s="82">
        <v>0</v>
      </c>
      <c r="L155" s="82"/>
      <c r="M155" s="82">
        <v>0</v>
      </c>
      <c r="N155" s="82">
        <v>0</v>
      </c>
      <c r="O155" s="82">
        <v>0</v>
      </c>
      <c r="P155" s="82">
        <v>0</v>
      </c>
      <c r="Q155" s="10"/>
      <c r="R155" s="10">
        <v>0</v>
      </c>
      <c r="S155" s="10">
        <v>0</v>
      </c>
      <c r="T155" s="10">
        <v>0</v>
      </c>
      <c r="U155" s="10">
        <v>0</v>
      </c>
      <c r="V155" s="10"/>
      <c r="W155" s="10">
        <v>0</v>
      </c>
      <c r="X155" s="42">
        <v>0</v>
      </c>
    </row>
    <row r="156" spans="1:142" ht="300" hidden="1" x14ac:dyDescent="0.25">
      <c r="A156" s="522"/>
      <c r="B156" s="523"/>
      <c r="C156" s="524"/>
      <c r="D156" s="83" t="s">
        <v>17</v>
      </c>
      <c r="E156" s="82">
        <v>0</v>
      </c>
      <c r="F156" s="82">
        <v>0</v>
      </c>
      <c r="G156" s="82"/>
      <c r="H156" s="82">
        <v>0</v>
      </c>
      <c r="I156" s="82">
        <v>0</v>
      </c>
      <c r="J156" s="82">
        <v>0</v>
      </c>
      <c r="K156" s="82">
        <v>0</v>
      </c>
      <c r="L156" s="82"/>
      <c r="M156" s="82">
        <v>0</v>
      </c>
      <c r="N156" s="82">
        <v>0</v>
      </c>
      <c r="O156" s="82">
        <v>0</v>
      </c>
      <c r="P156" s="82">
        <v>0</v>
      </c>
      <c r="Q156" s="10"/>
      <c r="R156" s="10">
        <v>0</v>
      </c>
      <c r="S156" s="10">
        <v>0</v>
      </c>
      <c r="T156" s="10">
        <v>0</v>
      </c>
      <c r="U156" s="10">
        <v>0</v>
      </c>
      <c r="V156" s="10"/>
      <c r="W156" s="10">
        <v>0</v>
      </c>
      <c r="X156" s="42">
        <v>0</v>
      </c>
    </row>
    <row r="157" spans="1:142" ht="60" hidden="1" x14ac:dyDescent="0.25">
      <c r="A157" s="522" t="s">
        <v>63</v>
      </c>
      <c r="B157" s="523"/>
      <c r="C157" s="524"/>
      <c r="D157" s="83" t="s">
        <v>11</v>
      </c>
      <c r="E157" s="82">
        <f t="shared" ref="E157:F159" si="357">E27</f>
        <v>0</v>
      </c>
      <c r="F157" s="82">
        <f t="shared" si="357"/>
        <v>0</v>
      </c>
      <c r="G157" s="82"/>
      <c r="H157" s="82">
        <f t="shared" ref="H157:K159" si="358">H27</f>
        <v>0</v>
      </c>
      <c r="I157" s="82">
        <f t="shared" si="358"/>
        <v>0</v>
      </c>
      <c r="J157" s="82">
        <f t="shared" si="358"/>
        <v>0</v>
      </c>
      <c r="K157" s="82">
        <f t="shared" si="358"/>
        <v>0</v>
      </c>
      <c r="L157" s="82"/>
      <c r="M157" s="82">
        <f t="shared" ref="M157:P159" si="359">M27</f>
        <v>0</v>
      </c>
      <c r="N157" s="82">
        <f t="shared" si="359"/>
        <v>0</v>
      </c>
      <c r="O157" s="82">
        <f t="shared" si="359"/>
        <v>0</v>
      </c>
      <c r="P157" s="82">
        <f t="shared" si="359"/>
        <v>0</v>
      </c>
      <c r="Q157" s="10"/>
      <c r="R157" s="10">
        <f t="shared" ref="R157:U159" si="360">R27</f>
        <v>0</v>
      </c>
      <c r="S157" s="10">
        <f t="shared" si="360"/>
        <v>0</v>
      </c>
      <c r="T157" s="10">
        <f t="shared" si="360"/>
        <v>0</v>
      </c>
      <c r="U157" s="10">
        <f t="shared" si="360"/>
        <v>0</v>
      </c>
      <c r="V157" s="10"/>
      <c r="W157" s="10">
        <f t="shared" ref="W157:X159" si="361">W27</f>
        <v>0</v>
      </c>
      <c r="X157" s="42">
        <f t="shared" si="361"/>
        <v>0</v>
      </c>
    </row>
    <row r="158" spans="1:142" ht="276" hidden="1" x14ac:dyDescent="0.25">
      <c r="A158" s="522"/>
      <c r="B158" s="523"/>
      <c r="C158" s="524"/>
      <c r="D158" s="83" t="s">
        <v>16</v>
      </c>
      <c r="E158" s="82">
        <f t="shared" si="357"/>
        <v>0</v>
      </c>
      <c r="F158" s="82">
        <f t="shared" si="357"/>
        <v>0</v>
      </c>
      <c r="G158" s="82"/>
      <c r="H158" s="82">
        <f t="shared" si="358"/>
        <v>0</v>
      </c>
      <c r="I158" s="82">
        <f t="shared" si="358"/>
        <v>0</v>
      </c>
      <c r="J158" s="82">
        <f t="shared" si="358"/>
        <v>0</v>
      </c>
      <c r="K158" s="82">
        <f t="shared" si="358"/>
        <v>0</v>
      </c>
      <c r="L158" s="82"/>
      <c r="M158" s="82">
        <f t="shared" si="359"/>
        <v>0</v>
      </c>
      <c r="N158" s="82">
        <f t="shared" si="359"/>
        <v>0</v>
      </c>
      <c r="O158" s="82">
        <f t="shared" si="359"/>
        <v>0</v>
      </c>
      <c r="P158" s="82">
        <f t="shared" si="359"/>
        <v>0</v>
      </c>
      <c r="Q158" s="10"/>
      <c r="R158" s="10">
        <f t="shared" si="360"/>
        <v>0</v>
      </c>
      <c r="S158" s="10">
        <f t="shared" si="360"/>
        <v>0</v>
      </c>
      <c r="T158" s="10">
        <f t="shared" si="360"/>
        <v>0</v>
      </c>
      <c r="U158" s="10">
        <f t="shared" si="360"/>
        <v>0</v>
      </c>
      <c r="V158" s="10"/>
      <c r="W158" s="10">
        <f t="shared" si="361"/>
        <v>0</v>
      </c>
      <c r="X158" s="42">
        <f t="shared" si="361"/>
        <v>0</v>
      </c>
    </row>
    <row r="159" spans="1:142" ht="156" hidden="1" x14ac:dyDescent="0.25">
      <c r="A159" s="522"/>
      <c r="B159" s="523"/>
      <c r="C159" s="524"/>
      <c r="D159" s="83" t="s">
        <v>8</v>
      </c>
      <c r="E159" s="82">
        <f t="shared" si="357"/>
        <v>0</v>
      </c>
      <c r="F159" s="82">
        <f t="shared" si="357"/>
        <v>0</v>
      </c>
      <c r="G159" s="82"/>
      <c r="H159" s="82">
        <f t="shared" si="358"/>
        <v>0</v>
      </c>
      <c r="I159" s="82">
        <f t="shared" si="358"/>
        <v>0</v>
      </c>
      <c r="J159" s="82">
        <f t="shared" si="358"/>
        <v>0</v>
      </c>
      <c r="K159" s="82">
        <f t="shared" si="358"/>
        <v>0</v>
      </c>
      <c r="L159" s="82"/>
      <c r="M159" s="82">
        <f t="shared" si="359"/>
        <v>0</v>
      </c>
      <c r="N159" s="82">
        <f t="shared" si="359"/>
        <v>0</v>
      </c>
      <c r="O159" s="82">
        <f t="shared" si="359"/>
        <v>0</v>
      </c>
      <c r="P159" s="82">
        <f t="shared" si="359"/>
        <v>0</v>
      </c>
      <c r="Q159" s="10"/>
      <c r="R159" s="10">
        <f t="shared" si="360"/>
        <v>0</v>
      </c>
      <c r="S159" s="10">
        <f t="shared" si="360"/>
        <v>0</v>
      </c>
      <c r="T159" s="10">
        <f t="shared" si="360"/>
        <v>0</v>
      </c>
      <c r="U159" s="10">
        <f t="shared" si="360"/>
        <v>0</v>
      </c>
      <c r="V159" s="10"/>
      <c r="W159" s="10">
        <f t="shared" si="361"/>
        <v>0</v>
      </c>
      <c r="X159" s="42">
        <f t="shared" si="361"/>
        <v>0</v>
      </c>
    </row>
    <row r="160" spans="1:142" ht="300" hidden="1" x14ac:dyDescent="0.25">
      <c r="A160" s="522"/>
      <c r="B160" s="523"/>
      <c r="C160" s="524"/>
      <c r="D160" s="83" t="s">
        <v>17</v>
      </c>
      <c r="E160" s="82">
        <v>0</v>
      </c>
      <c r="F160" s="82">
        <v>0</v>
      </c>
      <c r="G160" s="82"/>
      <c r="H160" s="82">
        <v>0</v>
      </c>
      <c r="I160" s="82">
        <v>0</v>
      </c>
      <c r="J160" s="82">
        <v>0</v>
      </c>
      <c r="K160" s="82">
        <v>0</v>
      </c>
      <c r="L160" s="82"/>
      <c r="M160" s="82">
        <v>0</v>
      </c>
      <c r="N160" s="82">
        <v>0</v>
      </c>
      <c r="O160" s="82">
        <v>0</v>
      </c>
      <c r="P160" s="82">
        <v>0</v>
      </c>
      <c r="Q160" s="10"/>
      <c r="R160" s="10">
        <v>0</v>
      </c>
      <c r="S160" s="10">
        <v>0</v>
      </c>
      <c r="T160" s="10">
        <v>0</v>
      </c>
      <c r="U160" s="10">
        <v>0</v>
      </c>
      <c r="V160" s="10"/>
      <c r="W160" s="10">
        <v>0</v>
      </c>
      <c r="X160" s="42">
        <v>0</v>
      </c>
    </row>
    <row r="161" spans="1:28" ht="60" hidden="1" x14ac:dyDescent="0.25">
      <c r="A161" s="522" t="s">
        <v>64</v>
      </c>
      <c r="B161" s="523"/>
      <c r="C161" s="524"/>
      <c r="D161" s="83" t="s">
        <v>11</v>
      </c>
      <c r="E161" s="82">
        <v>0</v>
      </c>
      <c r="F161" s="82">
        <v>0</v>
      </c>
      <c r="G161" s="82"/>
      <c r="H161" s="82">
        <v>0</v>
      </c>
      <c r="I161" s="82">
        <v>0</v>
      </c>
      <c r="J161" s="82">
        <v>0</v>
      </c>
      <c r="K161" s="82">
        <v>0</v>
      </c>
      <c r="L161" s="82"/>
      <c r="M161" s="82">
        <v>0</v>
      </c>
      <c r="N161" s="82">
        <v>0</v>
      </c>
      <c r="O161" s="82">
        <v>0</v>
      </c>
      <c r="P161" s="82">
        <v>0</v>
      </c>
      <c r="Q161" s="10"/>
      <c r="R161" s="10">
        <v>0</v>
      </c>
      <c r="S161" s="10">
        <v>0</v>
      </c>
      <c r="T161" s="10">
        <v>0</v>
      </c>
      <c r="U161" s="10">
        <v>0</v>
      </c>
      <c r="V161" s="10"/>
      <c r="W161" s="10">
        <v>0</v>
      </c>
      <c r="X161" s="42">
        <v>0</v>
      </c>
    </row>
    <row r="162" spans="1:28" ht="276" hidden="1" x14ac:dyDescent="0.25">
      <c r="A162" s="522"/>
      <c r="B162" s="523"/>
      <c r="C162" s="524"/>
      <c r="D162" s="83" t="s">
        <v>16</v>
      </c>
      <c r="E162" s="82">
        <v>0</v>
      </c>
      <c r="F162" s="82">
        <v>0</v>
      </c>
      <c r="G162" s="82"/>
      <c r="H162" s="82">
        <v>0</v>
      </c>
      <c r="I162" s="82">
        <v>0</v>
      </c>
      <c r="J162" s="82">
        <v>0</v>
      </c>
      <c r="K162" s="82">
        <v>0</v>
      </c>
      <c r="L162" s="82"/>
      <c r="M162" s="82">
        <v>0</v>
      </c>
      <c r="N162" s="82">
        <v>0</v>
      </c>
      <c r="O162" s="82">
        <v>0</v>
      </c>
      <c r="P162" s="82">
        <v>0</v>
      </c>
      <c r="Q162" s="10"/>
      <c r="R162" s="10">
        <v>0</v>
      </c>
      <c r="S162" s="10">
        <v>0</v>
      </c>
      <c r="T162" s="10">
        <v>0</v>
      </c>
      <c r="U162" s="10">
        <v>0</v>
      </c>
      <c r="V162" s="10"/>
      <c r="W162" s="10">
        <v>0</v>
      </c>
      <c r="X162" s="42">
        <v>0</v>
      </c>
    </row>
    <row r="163" spans="1:28" ht="156" hidden="1" x14ac:dyDescent="0.25">
      <c r="A163" s="522"/>
      <c r="B163" s="523"/>
      <c r="C163" s="524"/>
      <c r="D163" s="83" t="s">
        <v>8</v>
      </c>
      <c r="E163" s="82">
        <v>0</v>
      </c>
      <c r="F163" s="82">
        <v>0</v>
      </c>
      <c r="G163" s="82"/>
      <c r="H163" s="82">
        <v>0</v>
      </c>
      <c r="I163" s="82">
        <v>0</v>
      </c>
      <c r="J163" s="82">
        <v>0</v>
      </c>
      <c r="K163" s="82">
        <v>0</v>
      </c>
      <c r="L163" s="82"/>
      <c r="M163" s="82">
        <v>0</v>
      </c>
      <c r="N163" s="82">
        <v>0</v>
      </c>
      <c r="O163" s="82">
        <v>0</v>
      </c>
      <c r="P163" s="82">
        <v>0</v>
      </c>
      <c r="Q163" s="10"/>
      <c r="R163" s="10">
        <v>0</v>
      </c>
      <c r="S163" s="10">
        <v>0</v>
      </c>
      <c r="T163" s="10">
        <v>0</v>
      </c>
      <c r="U163" s="10">
        <v>0</v>
      </c>
      <c r="V163" s="10"/>
      <c r="W163" s="10">
        <v>0</v>
      </c>
      <c r="X163" s="42">
        <v>0</v>
      </c>
    </row>
    <row r="164" spans="1:28" ht="300" hidden="1" x14ac:dyDescent="0.25">
      <c r="A164" s="522"/>
      <c r="B164" s="523"/>
      <c r="C164" s="524"/>
      <c r="D164" s="83" t="s">
        <v>17</v>
      </c>
      <c r="E164" s="82">
        <v>0</v>
      </c>
      <c r="F164" s="82">
        <v>0</v>
      </c>
      <c r="G164" s="82"/>
      <c r="H164" s="82">
        <v>0</v>
      </c>
      <c r="I164" s="82">
        <v>0</v>
      </c>
      <c r="J164" s="82">
        <v>0</v>
      </c>
      <c r="K164" s="82">
        <v>0</v>
      </c>
      <c r="L164" s="82"/>
      <c r="M164" s="82">
        <v>0</v>
      </c>
      <c r="N164" s="82">
        <v>0</v>
      </c>
      <c r="O164" s="82">
        <v>0</v>
      </c>
      <c r="P164" s="82">
        <v>0</v>
      </c>
      <c r="Q164" s="10"/>
      <c r="R164" s="10">
        <v>0</v>
      </c>
      <c r="S164" s="10">
        <v>0</v>
      </c>
      <c r="T164" s="10">
        <v>0</v>
      </c>
      <c r="U164" s="10">
        <v>0</v>
      </c>
      <c r="V164" s="10"/>
      <c r="W164" s="10">
        <v>0</v>
      </c>
      <c r="X164" s="42">
        <v>0</v>
      </c>
    </row>
    <row r="165" spans="1:28" ht="15.75" thickBot="1" x14ac:dyDescent="0.3">
      <c r="A165" s="525" t="s">
        <v>61</v>
      </c>
      <c r="B165" s="526"/>
      <c r="C165" s="2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11"/>
      <c r="R165" s="11"/>
      <c r="S165" s="11"/>
      <c r="T165" s="11"/>
      <c r="U165" s="11"/>
      <c r="V165" s="11"/>
      <c r="W165" s="11"/>
      <c r="X165" s="44"/>
      <c r="AA165" s="71"/>
      <c r="AB165" s="130"/>
    </row>
    <row r="166" spans="1:28" ht="15" customHeight="1" x14ac:dyDescent="0.25">
      <c r="A166" s="527" t="s">
        <v>65</v>
      </c>
      <c r="B166" s="528"/>
      <c r="C166" s="533" t="s">
        <v>15</v>
      </c>
      <c r="D166" s="178" t="s">
        <v>11</v>
      </c>
      <c r="E166" s="161">
        <f>E167+E168+E169</f>
        <v>3835527000</v>
      </c>
      <c r="F166" s="45">
        <f>F167+F168+F169</f>
        <v>2961314983</v>
      </c>
      <c r="G166" s="45">
        <f t="shared" ref="G166:I166" si="362">G167+G168+G169</f>
        <v>328700</v>
      </c>
      <c r="H166" s="45">
        <f t="shared" si="362"/>
        <v>647343502</v>
      </c>
      <c r="I166" s="47">
        <f t="shared" si="362"/>
        <v>873883317</v>
      </c>
      <c r="J166" s="161">
        <f>J167+J168+J169</f>
        <v>2782109147</v>
      </c>
      <c r="K166" s="45">
        <f>K167+K168+K169</f>
        <v>2087697812</v>
      </c>
      <c r="L166" s="45">
        <f t="shared" ref="L166" si="363">L167+L168+L169</f>
        <v>135777</v>
      </c>
      <c r="M166" s="45">
        <f t="shared" ref="M166" si="364">M167+M168+M169</f>
        <v>161835880</v>
      </c>
      <c r="N166" s="47">
        <f t="shared" ref="N166" si="365">N167+N168+N169</f>
        <v>694275558</v>
      </c>
      <c r="O166" s="161">
        <f>O167+O168+O169</f>
        <v>2344976298.3800001</v>
      </c>
      <c r="P166" s="45">
        <f>P167+P168+P169</f>
        <v>1832768646.2499998</v>
      </c>
      <c r="Q166" s="45">
        <f t="shared" ref="Q166" si="366">Q167+Q168+Q169</f>
        <v>0</v>
      </c>
      <c r="R166" s="45">
        <f t="shared" ref="R166" si="367">R167+R168+R169</f>
        <v>7735140</v>
      </c>
      <c r="S166" s="47">
        <f t="shared" ref="S166" si="368">S167+S168+S169</f>
        <v>512207652.13</v>
      </c>
      <c r="T166" s="148">
        <v>0</v>
      </c>
      <c r="U166" s="67">
        <f>P166/F166*100</f>
        <v>61.89036481331307</v>
      </c>
      <c r="V166" s="67">
        <f t="shared" ref="V166:W166" si="369">V153+V141+V126+V112+V103</f>
        <v>0</v>
      </c>
      <c r="W166" s="67">
        <f t="shared" si="369"/>
        <v>0</v>
      </c>
      <c r="X166" s="73">
        <f>S166/I166*100</f>
        <v>58.612819602551127</v>
      </c>
      <c r="AA166" s="65"/>
      <c r="AB166" s="62"/>
    </row>
    <row r="167" spans="1:28" ht="15" customHeight="1" x14ac:dyDescent="0.25">
      <c r="A167" s="529"/>
      <c r="B167" s="530"/>
      <c r="C167" s="534"/>
      <c r="D167" s="179" t="s">
        <v>16</v>
      </c>
      <c r="E167" s="163">
        <f>F167+G167+I167</f>
        <v>2961643683</v>
      </c>
      <c r="F167" s="26">
        <f>F149-F31-F35</f>
        <v>2961314983</v>
      </c>
      <c r="G167" s="26">
        <f t="shared" ref="G167:I167" si="370">G9+G80+G95+G100+G136+G145</f>
        <v>328700</v>
      </c>
      <c r="H167" s="26">
        <f t="shared" si="370"/>
        <v>323671751</v>
      </c>
      <c r="I167" s="38">
        <f t="shared" si="370"/>
        <v>0</v>
      </c>
      <c r="J167" s="163">
        <f>K167+L167+N167</f>
        <v>2087833589</v>
      </c>
      <c r="K167" s="26">
        <f>K149-K31-K35</f>
        <v>2087697812</v>
      </c>
      <c r="L167" s="26">
        <f t="shared" ref="L167:N167" si="371">L9+L80+L95+L100+L136+L145</f>
        <v>135777</v>
      </c>
      <c r="M167" s="26">
        <f t="shared" si="371"/>
        <v>80917940</v>
      </c>
      <c r="N167" s="38">
        <f t="shared" si="371"/>
        <v>0</v>
      </c>
      <c r="O167" s="163">
        <f>P167+Q167+S167</f>
        <v>1843964319.6399999</v>
      </c>
      <c r="P167" s="26">
        <f>P149-P31-P35</f>
        <v>1832768646.2499998</v>
      </c>
      <c r="Q167" s="26">
        <f t="shared" ref="Q167:S167" si="372">Q9+Q80+Q95+Q100+Q136+Q145</f>
        <v>0</v>
      </c>
      <c r="R167" s="26">
        <f t="shared" si="372"/>
        <v>3867570</v>
      </c>
      <c r="S167" s="38">
        <f t="shared" si="372"/>
        <v>11195673.390000001</v>
      </c>
      <c r="T167" s="149">
        <f>U167+V167+W167+X167</f>
        <v>61.89036481331307</v>
      </c>
      <c r="U167" s="26">
        <f t="shared" ref="U167" si="373">P167/F167*100</f>
        <v>61.89036481331307</v>
      </c>
      <c r="V167" s="26">
        <f t="shared" ref="V167:W167" si="374">V154+V142+V127+V113+V104</f>
        <v>0</v>
      </c>
      <c r="W167" s="26">
        <f t="shared" si="374"/>
        <v>0</v>
      </c>
      <c r="X167" s="41">
        <v>0</v>
      </c>
      <c r="AA167" s="71"/>
      <c r="AB167" s="130"/>
    </row>
    <row r="168" spans="1:28" ht="15" customHeight="1" x14ac:dyDescent="0.25">
      <c r="A168" s="529"/>
      <c r="B168" s="530"/>
      <c r="C168" s="534"/>
      <c r="D168" s="179" t="s">
        <v>8</v>
      </c>
      <c r="E168" s="163">
        <f t="shared" ref="E168:E169" si="375">F168+G168+I168</f>
        <v>873883317</v>
      </c>
      <c r="F168" s="26">
        <f>F10+F69+F73+F81+F90+F101+F114+F137+F146</f>
        <v>0</v>
      </c>
      <c r="G168" s="26">
        <f t="shared" ref="G168:H168" si="376">G10+G69+G73+G81+G90+G101+G114+G137+G146</f>
        <v>0</v>
      </c>
      <c r="H168" s="26">
        <f t="shared" si="376"/>
        <v>0</v>
      </c>
      <c r="I168" s="38">
        <f>I150-I36-I32</f>
        <v>873883317</v>
      </c>
      <c r="J168" s="163">
        <f t="shared" ref="J168:J169" si="377">K168+L168+N168</f>
        <v>694275558</v>
      </c>
      <c r="K168" s="26">
        <f>K10+K69+K73+K81+K90+K101+K114+K137+K146</f>
        <v>0</v>
      </c>
      <c r="L168" s="26">
        <f t="shared" ref="L168:M168" si="378">L10+L69+L73+L81+L90+L101+L114+L137+L146</f>
        <v>0</v>
      </c>
      <c r="M168" s="26">
        <f t="shared" si="378"/>
        <v>0</v>
      </c>
      <c r="N168" s="38">
        <f>N150-N36-N32</f>
        <v>694275558</v>
      </c>
      <c r="O168" s="163">
        <f t="shared" ref="O168:O169" si="379">P168+Q168+S168</f>
        <v>501011978.74000001</v>
      </c>
      <c r="P168" s="26">
        <f>P10+P69+P73+P81+P90+P101+P114+P137+P146</f>
        <v>0</v>
      </c>
      <c r="Q168" s="26">
        <f t="shared" ref="Q168:R168" si="380">Q10+Q69+Q73+Q81+Q90+Q101+Q114+Q137+Q146</f>
        <v>0</v>
      </c>
      <c r="R168" s="26">
        <f t="shared" si="380"/>
        <v>0</v>
      </c>
      <c r="S168" s="38">
        <f>S150-S36-S32</f>
        <v>501011978.74000001</v>
      </c>
      <c r="T168" s="149">
        <f t="shared" ref="T168:T169" si="381">U168+V168+W168+X168</f>
        <v>57.331679069003215</v>
      </c>
      <c r="U168" s="26">
        <v>0</v>
      </c>
      <c r="V168" s="26">
        <f t="shared" ref="V168:W168" si="382">V155+V143+V128+V114+V105</f>
        <v>0</v>
      </c>
      <c r="W168" s="26">
        <f t="shared" si="382"/>
        <v>0</v>
      </c>
      <c r="X168" s="41">
        <f t="shared" ref="X168" si="383">S168/I168*100</f>
        <v>57.331679069003215</v>
      </c>
    </row>
    <row r="169" spans="1:28" ht="15.75" thickBot="1" x14ac:dyDescent="0.3">
      <c r="A169" s="531"/>
      <c r="B169" s="532"/>
      <c r="C169" s="535"/>
      <c r="D169" s="180" t="s">
        <v>17</v>
      </c>
      <c r="E169" s="169">
        <f t="shared" si="375"/>
        <v>0</v>
      </c>
      <c r="F169" s="43">
        <f>F11+F117</f>
        <v>0</v>
      </c>
      <c r="G169" s="43"/>
      <c r="H169" s="43">
        <f>H11+H117</f>
        <v>323671751</v>
      </c>
      <c r="I169" s="48">
        <f>I11+I117</f>
        <v>0</v>
      </c>
      <c r="J169" s="169">
        <f t="shared" si="377"/>
        <v>0</v>
      </c>
      <c r="K169" s="43">
        <f>K11+K117</f>
        <v>0</v>
      </c>
      <c r="L169" s="43"/>
      <c r="M169" s="43">
        <f>M11+M117</f>
        <v>80917940</v>
      </c>
      <c r="N169" s="48">
        <f>N11+N117</f>
        <v>0</v>
      </c>
      <c r="O169" s="169">
        <f t="shared" si="379"/>
        <v>0</v>
      </c>
      <c r="P169" s="43">
        <f>P11+P117</f>
        <v>0</v>
      </c>
      <c r="Q169" s="43"/>
      <c r="R169" s="43">
        <f>R11+R117</f>
        <v>3867570</v>
      </c>
      <c r="S169" s="48">
        <f>S11+S117</f>
        <v>0</v>
      </c>
      <c r="T169" s="150">
        <f t="shared" si="381"/>
        <v>0</v>
      </c>
      <c r="U169" s="69">
        <v>0</v>
      </c>
      <c r="V169" s="69">
        <f t="shared" ref="V169:W169" si="384">V156+V144+V129+V115+V106</f>
        <v>0</v>
      </c>
      <c r="W169" s="69">
        <f t="shared" si="384"/>
        <v>0</v>
      </c>
      <c r="X169" s="74">
        <v>0</v>
      </c>
    </row>
    <row r="170" spans="1:28" ht="60" hidden="1" x14ac:dyDescent="0.25">
      <c r="A170" s="536" t="s">
        <v>66</v>
      </c>
      <c r="B170" s="536"/>
      <c r="C170" s="537" t="s">
        <v>31</v>
      </c>
      <c r="D170" s="12" t="s">
        <v>11</v>
      </c>
      <c r="E170" s="34">
        <f t="shared" ref="E170:E177" si="385">E30</f>
        <v>112891552</v>
      </c>
      <c r="J170" s="34">
        <f t="shared" ref="J170:J177" si="386">J30</f>
        <v>44834470.800000004</v>
      </c>
      <c r="O170" s="34">
        <f t="shared" ref="O170:O177" si="387">O30</f>
        <v>40302922.159999996</v>
      </c>
      <c r="T170" s="34">
        <f t="shared" ref="T170:T177" si="388">T30</f>
        <v>35.700565229185614</v>
      </c>
    </row>
    <row r="171" spans="1:28" ht="276" hidden="1" x14ac:dyDescent="0.25">
      <c r="A171" s="520"/>
      <c r="B171" s="520"/>
      <c r="C171" s="521"/>
      <c r="D171" s="9" t="s">
        <v>16</v>
      </c>
      <c r="E171" s="10">
        <f t="shared" si="385"/>
        <v>0</v>
      </c>
      <c r="J171" s="10">
        <f t="shared" si="386"/>
        <v>0</v>
      </c>
      <c r="O171" s="10">
        <f t="shared" si="387"/>
        <v>0</v>
      </c>
      <c r="T171" s="10">
        <f t="shared" si="388"/>
        <v>0</v>
      </c>
    </row>
    <row r="172" spans="1:28" ht="156" hidden="1" x14ac:dyDescent="0.25">
      <c r="A172" s="520"/>
      <c r="B172" s="520"/>
      <c r="C172" s="521"/>
      <c r="D172" s="9" t="s">
        <v>8</v>
      </c>
      <c r="E172" s="10">
        <f t="shared" si="385"/>
        <v>112891552</v>
      </c>
      <c r="J172" s="10">
        <f t="shared" si="386"/>
        <v>44834470.800000004</v>
      </c>
      <c r="O172" s="10">
        <f t="shared" si="387"/>
        <v>40302922.159999996</v>
      </c>
      <c r="T172" s="10">
        <f t="shared" si="388"/>
        <v>35.700565229185614</v>
      </c>
    </row>
    <row r="173" spans="1:28" ht="300" hidden="1" x14ac:dyDescent="0.25">
      <c r="A173" s="520"/>
      <c r="B173" s="520"/>
      <c r="C173" s="521"/>
      <c r="D173" s="9" t="s">
        <v>17</v>
      </c>
      <c r="E173" s="10">
        <f t="shared" si="385"/>
        <v>0</v>
      </c>
      <c r="J173" s="10">
        <f t="shared" si="386"/>
        <v>0</v>
      </c>
      <c r="O173" s="10">
        <f t="shared" si="387"/>
        <v>0</v>
      </c>
      <c r="T173" s="10">
        <f t="shared" si="388"/>
        <v>0</v>
      </c>
    </row>
    <row r="174" spans="1:28" ht="60" hidden="1" x14ac:dyDescent="0.25">
      <c r="A174" s="520" t="s">
        <v>67</v>
      </c>
      <c r="B174" s="520"/>
      <c r="C174" s="521" t="s">
        <v>30</v>
      </c>
      <c r="D174" s="9" t="s">
        <v>11</v>
      </c>
      <c r="E174" s="10">
        <f t="shared" si="385"/>
        <v>22565803</v>
      </c>
      <c r="J174" s="10">
        <f t="shared" si="386"/>
        <v>0</v>
      </c>
      <c r="O174" s="10">
        <f t="shared" si="387"/>
        <v>0</v>
      </c>
      <c r="T174" s="10">
        <f t="shared" si="388"/>
        <v>0</v>
      </c>
    </row>
    <row r="175" spans="1:28" ht="276" hidden="1" x14ac:dyDescent="0.25">
      <c r="A175" s="520"/>
      <c r="B175" s="520"/>
      <c r="C175" s="521"/>
      <c r="D175" s="9" t="s">
        <v>16</v>
      </c>
      <c r="E175" s="10">
        <f t="shared" si="385"/>
        <v>0</v>
      </c>
      <c r="J175" s="10">
        <f t="shared" si="386"/>
        <v>0</v>
      </c>
      <c r="O175" s="10">
        <f t="shared" si="387"/>
        <v>0</v>
      </c>
      <c r="T175" s="10">
        <f t="shared" si="388"/>
        <v>0</v>
      </c>
    </row>
    <row r="176" spans="1:28" ht="156" hidden="1" x14ac:dyDescent="0.25">
      <c r="A176" s="520"/>
      <c r="B176" s="520"/>
      <c r="C176" s="521"/>
      <c r="D176" s="9" t="s">
        <v>8</v>
      </c>
      <c r="E176" s="10">
        <f t="shared" si="385"/>
        <v>22565803</v>
      </c>
      <c r="J176" s="10">
        <f t="shared" si="386"/>
        <v>0</v>
      </c>
      <c r="O176" s="10">
        <f t="shared" si="387"/>
        <v>0</v>
      </c>
      <c r="T176" s="10">
        <f t="shared" si="388"/>
        <v>0</v>
      </c>
    </row>
    <row r="177" spans="1:142" ht="300" hidden="1" x14ac:dyDescent="0.25">
      <c r="A177" s="520"/>
      <c r="B177" s="520"/>
      <c r="C177" s="521"/>
      <c r="D177" s="9" t="s">
        <v>17</v>
      </c>
      <c r="E177" s="410">
        <f t="shared" si="385"/>
        <v>0</v>
      </c>
      <c r="J177" s="410">
        <f t="shared" si="386"/>
        <v>0</v>
      </c>
      <c r="O177" s="410">
        <f t="shared" si="387"/>
        <v>0</v>
      </c>
      <c r="T177" s="10">
        <f t="shared" si="388"/>
        <v>0</v>
      </c>
    </row>
    <row r="178" spans="1:142" s="5" customFormat="1" ht="15.75" thickBot="1" x14ac:dyDescent="0.3">
      <c r="A178" s="412"/>
      <c r="B178" s="413"/>
      <c r="C178" s="414"/>
      <c r="D178" s="415"/>
      <c r="E178" s="416"/>
      <c r="J178" s="416"/>
      <c r="O178" s="416"/>
      <c r="T178" s="186"/>
      <c r="AA178" s="60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31"/>
      <c r="BM178" s="131"/>
      <c r="BN178" s="131"/>
      <c r="BO178" s="131"/>
      <c r="BP178" s="131"/>
      <c r="BQ178" s="131"/>
      <c r="BR178" s="131"/>
      <c r="BS178" s="131"/>
      <c r="BT178" s="131"/>
      <c r="BU178" s="131"/>
      <c r="BV178" s="131"/>
      <c r="BW178" s="131"/>
      <c r="BX178" s="131"/>
      <c r="BY178" s="131"/>
      <c r="BZ178" s="131"/>
      <c r="CA178" s="131"/>
      <c r="CB178" s="131"/>
      <c r="CC178" s="131"/>
      <c r="CD178" s="131"/>
      <c r="CE178" s="131"/>
      <c r="CF178" s="131"/>
      <c r="CG178" s="131"/>
      <c r="CH178" s="131"/>
      <c r="CI178" s="131"/>
      <c r="CJ178" s="131"/>
      <c r="CK178" s="131"/>
      <c r="CL178" s="131"/>
      <c r="CM178" s="131"/>
      <c r="CN178" s="131"/>
      <c r="CO178" s="131"/>
      <c r="CP178" s="131"/>
      <c r="CQ178" s="131"/>
      <c r="CR178" s="131"/>
      <c r="CS178" s="131"/>
      <c r="CT178" s="131"/>
      <c r="CU178" s="131"/>
      <c r="CV178" s="131"/>
      <c r="CW178" s="131"/>
      <c r="CX178" s="131"/>
      <c r="CY178" s="131"/>
      <c r="CZ178" s="131"/>
      <c r="DA178" s="131"/>
      <c r="DB178" s="131"/>
      <c r="DC178" s="131"/>
      <c r="DD178" s="131"/>
      <c r="DE178" s="131"/>
      <c r="DF178" s="131"/>
      <c r="DG178" s="131"/>
      <c r="DH178" s="131"/>
      <c r="DI178" s="131"/>
      <c r="DJ178" s="131"/>
      <c r="DK178" s="131"/>
      <c r="DL178" s="131"/>
      <c r="DM178" s="131"/>
      <c r="DN178" s="131"/>
      <c r="DO178" s="131"/>
      <c r="DP178" s="131"/>
      <c r="DQ178" s="131"/>
      <c r="DR178" s="131"/>
      <c r="DS178" s="131"/>
      <c r="DT178" s="131"/>
      <c r="DU178" s="131"/>
      <c r="DV178" s="131"/>
      <c r="DW178" s="131"/>
      <c r="DX178" s="131"/>
      <c r="DY178" s="131"/>
      <c r="DZ178" s="131"/>
      <c r="EA178" s="131"/>
      <c r="EB178" s="131"/>
      <c r="EC178" s="131"/>
      <c r="ED178" s="131"/>
      <c r="EE178" s="131"/>
      <c r="EF178" s="131"/>
      <c r="EG178" s="131"/>
      <c r="EH178" s="131"/>
      <c r="EI178" s="131"/>
      <c r="EJ178" s="131"/>
      <c r="EK178" s="131"/>
      <c r="EL178" s="131"/>
    </row>
    <row r="179" spans="1:142" ht="15" customHeight="1" x14ac:dyDescent="0.25">
      <c r="A179" s="527" t="s">
        <v>65</v>
      </c>
      <c r="B179" s="528"/>
      <c r="C179" s="533" t="s">
        <v>31</v>
      </c>
      <c r="D179" s="178" t="s">
        <v>11</v>
      </c>
      <c r="E179" s="168">
        <f>E30</f>
        <v>112891552</v>
      </c>
      <c r="F179" s="45">
        <f t="shared" ref="F179:S179" si="389">F30</f>
        <v>0</v>
      </c>
      <c r="G179" s="45">
        <f t="shared" si="389"/>
        <v>0</v>
      </c>
      <c r="H179" s="45">
        <f t="shared" si="389"/>
        <v>0</v>
      </c>
      <c r="I179" s="178">
        <f t="shared" si="389"/>
        <v>112891552</v>
      </c>
      <c r="J179" s="168">
        <f t="shared" si="389"/>
        <v>44834470.800000004</v>
      </c>
      <c r="K179" s="45">
        <f t="shared" si="389"/>
        <v>0</v>
      </c>
      <c r="L179" s="45">
        <f t="shared" si="389"/>
        <v>0</v>
      </c>
      <c r="M179" s="45">
        <f t="shared" si="389"/>
        <v>0</v>
      </c>
      <c r="N179" s="47">
        <f t="shared" si="389"/>
        <v>44834470.800000004</v>
      </c>
      <c r="O179" s="148">
        <f t="shared" si="389"/>
        <v>40302922.159999996</v>
      </c>
      <c r="P179" s="45">
        <f t="shared" si="389"/>
        <v>0</v>
      </c>
      <c r="Q179" s="45">
        <f t="shared" si="389"/>
        <v>0</v>
      </c>
      <c r="R179" s="45">
        <f t="shared" si="389"/>
        <v>0</v>
      </c>
      <c r="S179" s="47">
        <f t="shared" si="389"/>
        <v>40302922.159999996</v>
      </c>
      <c r="T179" s="148">
        <f>O179/E179*100</f>
        <v>35.700565229185614</v>
      </c>
      <c r="U179" s="67">
        <v>0</v>
      </c>
      <c r="V179" s="67">
        <f t="shared" ref="V179:W179" si="390">V165+V153+V138+V124+V115</f>
        <v>0</v>
      </c>
      <c r="W179" s="67">
        <f t="shared" si="390"/>
        <v>0</v>
      </c>
      <c r="X179" s="73">
        <f>S179/I179*100</f>
        <v>35.700565229185614</v>
      </c>
      <c r="AA179" s="65"/>
      <c r="AB179" s="62"/>
    </row>
    <row r="180" spans="1:142" ht="15" customHeight="1" x14ac:dyDescent="0.25">
      <c r="A180" s="529"/>
      <c r="B180" s="530"/>
      <c r="C180" s="534"/>
      <c r="D180" s="179" t="s">
        <v>16</v>
      </c>
      <c r="E180" s="163">
        <f>E31</f>
        <v>0</v>
      </c>
      <c r="F180" s="26">
        <f t="shared" ref="F180:S180" si="391">F31</f>
        <v>0</v>
      </c>
      <c r="G180" s="26">
        <f t="shared" si="391"/>
        <v>0</v>
      </c>
      <c r="H180" s="26">
        <f t="shared" si="391"/>
        <v>0</v>
      </c>
      <c r="I180" s="179">
        <f t="shared" si="391"/>
        <v>0</v>
      </c>
      <c r="J180" s="163">
        <f t="shared" si="391"/>
        <v>0</v>
      </c>
      <c r="K180" s="26">
        <f t="shared" si="391"/>
        <v>0</v>
      </c>
      <c r="L180" s="26">
        <f t="shared" si="391"/>
        <v>0</v>
      </c>
      <c r="M180" s="26">
        <f t="shared" si="391"/>
        <v>0</v>
      </c>
      <c r="N180" s="38">
        <f t="shared" si="391"/>
        <v>0</v>
      </c>
      <c r="O180" s="149">
        <f t="shared" si="391"/>
        <v>0</v>
      </c>
      <c r="P180" s="26">
        <f t="shared" si="391"/>
        <v>0</v>
      </c>
      <c r="Q180" s="26">
        <f t="shared" si="391"/>
        <v>0</v>
      </c>
      <c r="R180" s="26">
        <f t="shared" si="391"/>
        <v>0</v>
      </c>
      <c r="S180" s="38">
        <f t="shared" si="391"/>
        <v>0</v>
      </c>
      <c r="T180" s="149">
        <f>U180+V180+W180+X180</f>
        <v>0</v>
      </c>
      <c r="U180" s="26">
        <v>0</v>
      </c>
      <c r="V180" s="26">
        <f t="shared" ref="V180:W180" si="392">V166+V154+V139+V125+V116</f>
        <v>0</v>
      </c>
      <c r="W180" s="26">
        <f t="shared" si="392"/>
        <v>0</v>
      </c>
      <c r="X180" s="41">
        <v>0</v>
      </c>
      <c r="AA180" s="71"/>
      <c r="AB180" s="130"/>
    </row>
    <row r="181" spans="1:142" ht="15" customHeight="1" x14ac:dyDescent="0.25">
      <c r="A181" s="529"/>
      <c r="B181" s="530"/>
      <c r="C181" s="534"/>
      <c r="D181" s="179" t="s">
        <v>8</v>
      </c>
      <c r="E181" s="163">
        <f>E32</f>
        <v>112891552</v>
      </c>
      <c r="F181" s="26">
        <f t="shared" ref="F181:S181" si="393">F32</f>
        <v>0</v>
      </c>
      <c r="G181" s="26">
        <f t="shared" si="393"/>
        <v>0</v>
      </c>
      <c r="H181" s="26">
        <f t="shared" si="393"/>
        <v>0</v>
      </c>
      <c r="I181" s="179">
        <f t="shared" si="393"/>
        <v>112891552</v>
      </c>
      <c r="J181" s="163">
        <f t="shared" si="393"/>
        <v>44834470.800000004</v>
      </c>
      <c r="K181" s="26">
        <f t="shared" si="393"/>
        <v>0</v>
      </c>
      <c r="L181" s="26">
        <f t="shared" si="393"/>
        <v>0</v>
      </c>
      <c r="M181" s="26">
        <f t="shared" si="393"/>
        <v>0</v>
      </c>
      <c r="N181" s="38">
        <f t="shared" si="393"/>
        <v>44834470.800000004</v>
      </c>
      <c r="O181" s="149">
        <f t="shared" si="393"/>
        <v>40302922.159999996</v>
      </c>
      <c r="P181" s="26">
        <f t="shared" si="393"/>
        <v>0</v>
      </c>
      <c r="Q181" s="26">
        <f t="shared" si="393"/>
        <v>0</v>
      </c>
      <c r="R181" s="26">
        <f t="shared" si="393"/>
        <v>0</v>
      </c>
      <c r="S181" s="38">
        <f t="shared" si="393"/>
        <v>40302922.159999996</v>
      </c>
      <c r="T181" s="149">
        <f t="shared" ref="T181:T182" si="394">U181+V181+W181+X181</f>
        <v>35.700565229185614</v>
      </c>
      <c r="U181" s="26">
        <v>0</v>
      </c>
      <c r="V181" s="26">
        <f t="shared" ref="V181:W181" si="395">V167+V155+V140+V126+V117</f>
        <v>0</v>
      </c>
      <c r="W181" s="26">
        <f t="shared" si="395"/>
        <v>0</v>
      </c>
      <c r="X181" s="41">
        <f t="shared" ref="X181" si="396">S181/I181*100</f>
        <v>35.700565229185614</v>
      </c>
    </row>
    <row r="182" spans="1:142" ht="15.75" thickBot="1" x14ac:dyDescent="0.3">
      <c r="A182" s="531"/>
      <c r="B182" s="532"/>
      <c r="C182" s="535"/>
      <c r="D182" s="180" t="s">
        <v>17</v>
      </c>
      <c r="E182" s="164">
        <f>E33</f>
        <v>0</v>
      </c>
      <c r="F182" s="43">
        <f>F23+F129</f>
        <v>145380</v>
      </c>
      <c r="G182" s="43"/>
      <c r="H182" s="43">
        <f>H23+H129</f>
        <v>0</v>
      </c>
      <c r="I182" s="180">
        <f>I23+I129</f>
        <v>0</v>
      </c>
      <c r="J182" s="169">
        <f t="shared" ref="J182" si="397">K182+L182+N182</f>
        <v>145380</v>
      </c>
      <c r="K182" s="43">
        <f>K23+K129</f>
        <v>145380</v>
      </c>
      <c r="L182" s="43"/>
      <c r="M182" s="43">
        <f>M23+M129</f>
        <v>0</v>
      </c>
      <c r="N182" s="48">
        <f>N23+N129</f>
        <v>0</v>
      </c>
      <c r="O182" s="150">
        <f t="shared" ref="O182" si="398">P182+Q182+S182</f>
        <v>0</v>
      </c>
      <c r="P182" s="43">
        <f>P23+P129</f>
        <v>0</v>
      </c>
      <c r="Q182" s="43"/>
      <c r="R182" s="43">
        <f>R23+R129</f>
        <v>0</v>
      </c>
      <c r="S182" s="48">
        <f>S23+S129</f>
        <v>0</v>
      </c>
      <c r="T182" s="150">
        <f t="shared" si="394"/>
        <v>0</v>
      </c>
      <c r="U182" s="69">
        <v>0</v>
      </c>
      <c r="V182" s="69">
        <f t="shared" ref="V182:W182" si="399">V168+V156+V141+V127+V118</f>
        <v>0</v>
      </c>
      <c r="W182" s="69">
        <f t="shared" si="399"/>
        <v>0</v>
      </c>
      <c r="X182" s="74">
        <v>0</v>
      </c>
    </row>
    <row r="183" spans="1:142" s="5" customFormat="1" ht="16.5" thickBot="1" x14ac:dyDescent="0.3">
      <c r="A183" s="417"/>
      <c r="B183" s="418"/>
      <c r="C183" s="419"/>
      <c r="D183" s="420"/>
      <c r="E183" s="421"/>
      <c r="F183" s="422"/>
      <c r="G183" s="422"/>
      <c r="H183" s="422"/>
      <c r="I183" s="420"/>
      <c r="J183" s="421"/>
      <c r="K183" s="422"/>
      <c r="L183" s="422"/>
      <c r="M183" s="422"/>
      <c r="N183" s="423"/>
      <c r="O183" s="424"/>
      <c r="P183" s="422"/>
      <c r="Q183" s="422"/>
      <c r="R183" s="422"/>
      <c r="S183" s="423"/>
      <c r="T183" s="424"/>
      <c r="U183" s="422"/>
      <c r="V183" s="422"/>
      <c r="W183" s="422"/>
      <c r="X183" s="409"/>
      <c r="AA183" s="60"/>
      <c r="AC183" s="131"/>
      <c r="AD183" s="131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  <c r="AV183" s="131"/>
      <c r="AW183" s="131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  <c r="BM183" s="131"/>
      <c r="BN183" s="131"/>
      <c r="BO183" s="131"/>
      <c r="BP183" s="131"/>
      <c r="BQ183" s="131"/>
      <c r="BR183" s="131"/>
      <c r="BS183" s="131"/>
      <c r="BT183" s="131"/>
      <c r="BU183" s="131"/>
      <c r="BV183" s="131"/>
      <c r="BW183" s="131"/>
      <c r="BX183" s="131"/>
      <c r="BY183" s="131"/>
      <c r="BZ183" s="131"/>
      <c r="CA183" s="131"/>
      <c r="CB183" s="131"/>
      <c r="CC183" s="131"/>
      <c r="CD183" s="131"/>
      <c r="CE183" s="131"/>
      <c r="CF183" s="131"/>
      <c r="CG183" s="131"/>
      <c r="CH183" s="131"/>
      <c r="CI183" s="131"/>
      <c r="CJ183" s="131"/>
      <c r="CK183" s="131"/>
      <c r="CL183" s="131"/>
      <c r="CM183" s="131"/>
      <c r="CN183" s="131"/>
      <c r="CO183" s="131"/>
      <c r="CP183" s="131"/>
      <c r="CQ183" s="131"/>
      <c r="CR183" s="131"/>
      <c r="CS183" s="131"/>
      <c r="CT183" s="131"/>
      <c r="CU183" s="131"/>
      <c r="CV183" s="131"/>
      <c r="CW183" s="131"/>
      <c r="CX183" s="131"/>
      <c r="CY183" s="131"/>
      <c r="CZ183" s="131"/>
      <c r="DA183" s="131"/>
      <c r="DB183" s="131"/>
      <c r="DC183" s="131"/>
      <c r="DD183" s="131"/>
      <c r="DE183" s="131"/>
      <c r="DF183" s="131"/>
      <c r="DG183" s="131"/>
      <c r="DH183" s="131"/>
      <c r="DI183" s="131"/>
      <c r="DJ183" s="131"/>
      <c r="DK183" s="131"/>
      <c r="DL183" s="131"/>
      <c r="DM183" s="131"/>
      <c r="DN183" s="131"/>
      <c r="DO183" s="131"/>
      <c r="DP183" s="131"/>
      <c r="DQ183" s="131"/>
      <c r="DR183" s="131"/>
      <c r="DS183" s="131"/>
      <c r="DT183" s="131"/>
      <c r="DU183" s="131"/>
      <c r="DV183" s="131"/>
      <c r="DW183" s="131"/>
      <c r="DX183" s="131"/>
      <c r="DY183" s="131"/>
      <c r="DZ183" s="131"/>
      <c r="EA183" s="131"/>
      <c r="EB183" s="131"/>
      <c r="EC183" s="131"/>
      <c r="ED183" s="131"/>
      <c r="EE183" s="131"/>
      <c r="EF183" s="131"/>
      <c r="EG183" s="131"/>
      <c r="EH183" s="131"/>
      <c r="EI183" s="131"/>
      <c r="EJ183" s="131"/>
      <c r="EK183" s="131"/>
      <c r="EL183" s="131"/>
    </row>
    <row r="184" spans="1:142" ht="15" customHeight="1" x14ac:dyDescent="0.25">
      <c r="A184" s="527" t="s">
        <v>65</v>
      </c>
      <c r="B184" s="528"/>
      <c r="C184" s="533" t="s">
        <v>106</v>
      </c>
      <c r="D184" s="178" t="s">
        <v>11</v>
      </c>
      <c r="E184" s="168">
        <f>E34</f>
        <v>22565803</v>
      </c>
      <c r="F184" s="45">
        <f t="shared" ref="F184:S184" si="400">F34</f>
        <v>0</v>
      </c>
      <c r="G184" s="45">
        <f t="shared" si="400"/>
        <v>0</v>
      </c>
      <c r="H184" s="45">
        <f t="shared" si="400"/>
        <v>0</v>
      </c>
      <c r="I184" s="178">
        <f t="shared" si="400"/>
        <v>22565803</v>
      </c>
      <c r="J184" s="168">
        <f t="shared" si="400"/>
        <v>0</v>
      </c>
      <c r="K184" s="45">
        <f t="shared" si="400"/>
        <v>0</v>
      </c>
      <c r="L184" s="45">
        <f t="shared" si="400"/>
        <v>0</v>
      </c>
      <c r="M184" s="45">
        <f t="shared" si="400"/>
        <v>0</v>
      </c>
      <c r="N184" s="47">
        <f t="shared" si="400"/>
        <v>0</v>
      </c>
      <c r="O184" s="148">
        <f t="shared" si="400"/>
        <v>0</v>
      </c>
      <c r="P184" s="45">
        <f t="shared" si="400"/>
        <v>0</v>
      </c>
      <c r="Q184" s="45">
        <f t="shared" si="400"/>
        <v>0</v>
      </c>
      <c r="R184" s="45">
        <f t="shared" si="400"/>
        <v>0</v>
      </c>
      <c r="S184" s="47">
        <f t="shared" si="400"/>
        <v>0</v>
      </c>
      <c r="T184" s="148">
        <f>O184/E184*100</f>
        <v>0</v>
      </c>
      <c r="U184" s="67">
        <v>0</v>
      </c>
      <c r="V184" s="67">
        <f t="shared" ref="V184:W184" si="401">V169+V157+V142+V128+V119</f>
        <v>0</v>
      </c>
      <c r="W184" s="67">
        <f t="shared" si="401"/>
        <v>0</v>
      </c>
      <c r="X184" s="73">
        <f>S184/I184*100</f>
        <v>0</v>
      </c>
      <c r="AA184" s="65"/>
      <c r="AB184" s="62"/>
    </row>
    <row r="185" spans="1:142" ht="15" customHeight="1" x14ac:dyDescent="0.25">
      <c r="A185" s="529"/>
      <c r="B185" s="530"/>
      <c r="C185" s="534"/>
      <c r="D185" s="179" t="s">
        <v>16</v>
      </c>
      <c r="E185" s="163">
        <f t="shared" ref="E185:S185" si="402">E35</f>
        <v>0</v>
      </c>
      <c r="F185" s="26">
        <f t="shared" si="402"/>
        <v>0</v>
      </c>
      <c r="G185" s="26">
        <f t="shared" si="402"/>
        <v>0</v>
      </c>
      <c r="H185" s="26">
        <f t="shared" si="402"/>
        <v>0</v>
      </c>
      <c r="I185" s="179">
        <f t="shared" si="402"/>
        <v>0</v>
      </c>
      <c r="J185" s="163">
        <f t="shared" si="402"/>
        <v>0</v>
      </c>
      <c r="K185" s="26">
        <f t="shared" si="402"/>
        <v>0</v>
      </c>
      <c r="L185" s="26">
        <f t="shared" si="402"/>
        <v>0</v>
      </c>
      <c r="M185" s="26">
        <f t="shared" si="402"/>
        <v>0</v>
      </c>
      <c r="N185" s="38">
        <f t="shared" si="402"/>
        <v>0</v>
      </c>
      <c r="O185" s="149">
        <f t="shared" si="402"/>
        <v>0</v>
      </c>
      <c r="P185" s="26">
        <f t="shared" si="402"/>
        <v>0</v>
      </c>
      <c r="Q185" s="26">
        <f t="shared" si="402"/>
        <v>0</v>
      </c>
      <c r="R185" s="26">
        <f t="shared" si="402"/>
        <v>0</v>
      </c>
      <c r="S185" s="38">
        <f t="shared" si="402"/>
        <v>0</v>
      </c>
      <c r="T185" s="149">
        <f>U185+V185+W185+X185</f>
        <v>0</v>
      </c>
      <c r="U185" s="26">
        <v>0</v>
      </c>
      <c r="V185" s="26">
        <f t="shared" ref="V185:W185" si="403">V170+V158+V143+V129+V120</f>
        <v>0</v>
      </c>
      <c r="W185" s="26">
        <f t="shared" si="403"/>
        <v>0</v>
      </c>
      <c r="X185" s="41">
        <v>0</v>
      </c>
      <c r="AA185" s="71"/>
      <c r="AB185" s="130"/>
    </row>
    <row r="186" spans="1:142" ht="15" customHeight="1" x14ac:dyDescent="0.25">
      <c r="A186" s="529"/>
      <c r="B186" s="530"/>
      <c r="C186" s="534"/>
      <c r="D186" s="179" t="s">
        <v>8</v>
      </c>
      <c r="E186" s="163">
        <f t="shared" ref="E186:S186" si="404">E36</f>
        <v>22565803</v>
      </c>
      <c r="F186" s="26">
        <f t="shared" si="404"/>
        <v>0</v>
      </c>
      <c r="G186" s="26">
        <f t="shared" si="404"/>
        <v>0</v>
      </c>
      <c r="H186" s="26">
        <f t="shared" si="404"/>
        <v>0</v>
      </c>
      <c r="I186" s="179">
        <f t="shared" si="404"/>
        <v>22565803</v>
      </c>
      <c r="J186" s="163">
        <f t="shared" si="404"/>
        <v>0</v>
      </c>
      <c r="K186" s="26">
        <f t="shared" si="404"/>
        <v>0</v>
      </c>
      <c r="L186" s="26">
        <f t="shared" si="404"/>
        <v>0</v>
      </c>
      <c r="M186" s="26">
        <f t="shared" si="404"/>
        <v>0</v>
      </c>
      <c r="N186" s="38">
        <f t="shared" si="404"/>
        <v>0</v>
      </c>
      <c r="O186" s="149">
        <f t="shared" si="404"/>
        <v>0</v>
      </c>
      <c r="P186" s="26">
        <f t="shared" si="404"/>
        <v>0</v>
      </c>
      <c r="Q186" s="26">
        <f t="shared" si="404"/>
        <v>0</v>
      </c>
      <c r="R186" s="26">
        <f t="shared" si="404"/>
        <v>0</v>
      </c>
      <c r="S186" s="38">
        <f t="shared" si="404"/>
        <v>0</v>
      </c>
      <c r="T186" s="149">
        <f t="shared" ref="T186:T187" si="405">U186+V186+W186+X186</f>
        <v>0</v>
      </c>
      <c r="U186" s="26">
        <v>0</v>
      </c>
      <c r="V186" s="26">
        <f t="shared" ref="V186:W186" si="406">V171+V159+V144+V130+V121</f>
        <v>0</v>
      </c>
      <c r="W186" s="26">
        <f t="shared" si="406"/>
        <v>0</v>
      </c>
      <c r="X186" s="41">
        <f t="shared" ref="X186" si="407">S186/I186*100</f>
        <v>0</v>
      </c>
    </row>
    <row r="187" spans="1:142" ht="15.75" thickBot="1" x14ac:dyDescent="0.3">
      <c r="A187" s="531"/>
      <c r="B187" s="532"/>
      <c r="C187" s="535"/>
      <c r="D187" s="180" t="s">
        <v>17</v>
      </c>
      <c r="E187" s="164">
        <f t="shared" ref="E187" si="408">E37</f>
        <v>0</v>
      </c>
      <c r="F187" s="43">
        <f>F28+F133</f>
        <v>0</v>
      </c>
      <c r="G187" s="43"/>
      <c r="H187" s="43">
        <f>H28+H133</f>
        <v>0</v>
      </c>
      <c r="I187" s="180">
        <f>I28+I133</f>
        <v>0</v>
      </c>
      <c r="J187" s="169">
        <f t="shared" ref="J187" si="409">K187+L187+N187</f>
        <v>0</v>
      </c>
      <c r="K187" s="43">
        <f>K28+K133</f>
        <v>0</v>
      </c>
      <c r="L187" s="43"/>
      <c r="M187" s="43">
        <f>M28+M133</f>
        <v>0</v>
      </c>
      <c r="N187" s="48">
        <f>N28+N133</f>
        <v>0</v>
      </c>
      <c r="O187" s="150">
        <f t="shared" ref="O187" si="410">P187+Q187+S187</f>
        <v>0</v>
      </c>
      <c r="P187" s="43">
        <f>P28+P133</f>
        <v>0</v>
      </c>
      <c r="Q187" s="43"/>
      <c r="R187" s="43">
        <f>R28+R133</f>
        <v>0</v>
      </c>
      <c r="S187" s="48">
        <f>S28+S133</f>
        <v>0</v>
      </c>
      <c r="T187" s="150">
        <f t="shared" si="405"/>
        <v>0</v>
      </c>
      <c r="U187" s="69">
        <v>0</v>
      </c>
      <c r="V187" s="69">
        <f t="shared" ref="V187:W187" si="411">V172+V160+V145+V131+V122</f>
        <v>0</v>
      </c>
      <c r="W187" s="69">
        <f t="shared" si="411"/>
        <v>0</v>
      </c>
      <c r="X187" s="74">
        <v>0</v>
      </c>
    </row>
    <row r="188" spans="1:142" ht="15.75" thickBot="1" x14ac:dyDescent="0.3">
      <c r="A188" s="525" t="s">
        <v>61</v>
      </c>
      <c r="B188" s="526"/>
      <c r="C188" s="24"/>
      <c r="D188" s="84"/>
      <c r="E188" s="411"/>
      <c r="F188" s="411"/>
      <c r="G188" s="411"/>
      <c r="H188" s="411"/>
      <c r="I188" s="411"/>
      <c r="J188" s="84"/>
      <c r="K188" s="84"/>
      <c r="L188" s="84"/>
      <c r="M188" s="84"/>
      <c r="N188" s="84"/>
      <c r="O188" s="84"/>
      <c r="P188" s="84"/>
      <c r="Q188" s="11"/>
      <c r="R188" s="11"/>
      <c r="S188" s="11"/>
      <c r="T188" s="11"/>
      <c r="U188" s="11"/>
      <c r="V188" s="11"/>
      <c r="W188" s="11"/>
      <c r="X188" s="44"/>
      <c r="AA188" s="71"/>
      <c r="AB188" s="130"/>
    </row>
    <row r="189" spans="1:142" ht="15" customHeight="1" x14ac:dyDescent="0.25">
      <c r="A189" s="527" t="s">
        <v>62</v>
      </c>
      <c r="B189" s="528"/>
      <c r="C189" s="533" t="s">
        <v>15</v>
      </c>
      <c r="D189" s="178" t="s">
        <v>11</v>
      </c>
      <c r="E189" s="387">
        <f>F189+G189+I189</f>
        <v>346000</v>
      </c>
      <c r="F189" s="148">
        <f>F190+F191+F192</f>
        <v>17300</v>
      </c>
      <c r="G189" s="45">
        <f t="shared" ref="G189" si="412">G190+G191+G192</f>
        <v>328700</v>
      </c>
      <c r="H189" s="45">
        <f t="shared" ref="H189" si="413">H190+H191+H192</f>
        <v>2</v>
      </c>
      <c r="I189" s="45">
        <f t="shared" ref="I189" si="414">I190+I191+I192</f>
        <v>0</v>
      </c>
      <c r="J189" s="387">
        <f>K189+L189+N189</f>
        <v>142900</v>
      </c>
      <c r="K189" s="148">
        <f>K190+K191+K192</f>
        <v>7123</v>
      </c>
      <c r="L189" s="45">
        <f t="shared" ref="L189" si="415">L190+L191+L192</f>
        <v>135777</v>
      </c>
      <c r="M189" s="45">
        <f t="shared" ref="M189" si="416">M190+M191+M192</f>
        <v>2</v>
      </c>
      <c r="N189" s="45">
        <f t="shared" ref="N189" si="417">N190+N191+N192</f>
        <v>0</v>
      </c>
      <c r="O189" s="387">
        <f>P189+Q189+S189</f>
        <v>0</v>
      </c>
      <c r="P189" s="148">
        <f>P190+P191+P192</f>
        <v>0</v>
      </c>
      <c r="Q189" s="45">
        <f t="shared" ref="Q189" si="418">Q190+Q191+Q192</f>
        <v>0</v>
      </c>
      <c r="R189" s="45">
        <f t="shared" ref="R189" si="419">R190+R191+R192</f>
        <v>2</v>
      </c>
      <c r="S189" s="45">
        <f t="shared" ref="S189" si="420">S190+S191+S192</f>
        <v>0</v>
      </c>
      <c r="T189" s="148">
        <v>0</v>
      </c>
      <c r="U189" s="67">
        <f>P189/F189*100</f>
        <v>0</v>
      </c>
      <c r="V189" s="67">
        <f t="shared" ref="V189:W189" si="421">V166+V154+V139+V125+V116</f>
        <v>0</v>
      </c>
      <c r="W189" s="67">
        <f t="shared" si="421"/>
        <v>0</v>
      </c>
      <c r="X189" s="73">
        <v>0</v>
      </c>
      <c r="AA189" s="65"/>
      <c r="AB189" s="62"/>
    </row>
    <row r="190" spans="1:142" ht="15" customHeight="1" x14ac:dyDescent="0.25">
      <c r="A190" s="529"/>
      <c r="B190" s="530"/>
      <c r="C190" s="534"/>
      <c r="D190" s="179" t="s">
        <v>16</v>
      </c>
      <c r="E190" s="388">
        <f t="shared" ref="E190:E192" si="422">F190+G190+I190</f>
        <v>346000</v>
      </c>
      <c r="F190" s="149">
        <f>F72+F80</f>
        <v>17300</v>
      </c>
      <c r="G190" s="26">
        <f t="shared" ref="G190:I190" si="423">G72+G80</f>
        <v>328700</v>
      </c>
      <c r="H190" s="26">
        <f t="shared" si="423"/>
        <v>0</v>
      </c>
      <c r="I190" s="26">
        <f t="shared" si="423"/>
        <v>0</v>
      </c>
      <c r="J190" s="388">
        <f t="shared" ref="J190:J192" si="424">K190+L190+N190</f>
        <v>142900</v>
      </c>
      <c r="K190" s="149">
        <f>K72+K80</f>
        <v>7123</v>
      </c>
      <c r="L190" s="26">
        <f t="shared" ref="L190:N190" si="425">L72+L80</f>
        <v>135777</v>
      </c>
      <c r="M190" s="26">
        <f t="shared" si="425"/>
        <v>0</v>
      </c>
      <c r="N190" s="26">
        <f t="shared" si="425"/>
        <v>0</v>
      </c>
      <c r="O190" s="388">
        <f t="shared" ref="O190:O192" si="426">P190+Q190+S190</f>
        <v>0</v>
      </c>
      <c r="P190" s="149">
        <f>P72+P80</f>
        <v>0</v>
      </c>
      <c r="Q190" s="26">
        <f t="shared" ref="Q190:S190" si="427">Q72+Q80</f>
        <v>0</v>
      </c>
      <c r="R190" s="26">
        <f t="shared" si="427"/>
        <v>0</v>
      </c>
      <c r="S190" s="26">
        <f t="shared" si="427"/>
        <v>0</v>
      </c>
      <c r="T190" s="149">
        <f>U190+V190+W190+X190</f>
        <v>0</v>
      </c>
      <c r="U190" s="26">
        <f t="shared" ref="U190" si="428">P190/F190*100</f>
        <v>0</v>
      </c>
      <c r="V190" s="26">
        <f t="shared" ref="V190:W190" si="429">V167+V155+V140+V126+V117</f>
        <v>0</v>
      </c>
      <c r="W190" s="26">
        <f t="shared" si="429"/>
        <v>0</v>
      </c>
      <c r="X190" s="41">
        <v>0</v>
      </c>
      <c r="AA190" s="71"/>
      <c r="AB190" s="130"/>
    </row>
    <row r="191" spans="1:142" ht="15" customHeight="1" x14ac:dyDescent="0.25">
      <c r="A191" s="529"/>
      <c r="B191" s="530"/>
      <c r="C191" s="534"/>
      <c r="D191" s="179" t="s">
        <v>8</v>
      </c>
      <c r="E191" s="388">
        <f t="shared" si="422"/>
        <v>0</v>
      </c>
      <c r="F191" s="149">
        <v>0</v>
      </c>
      <c r="G191" s="26">
        <v>0</v>
      </c>
      <c r="H191" s="26">
        <v>2</v>
      </c>
      <c r="I191" s="26">
        <v>0</v>
      </c>
      <c r="J191" s="388">
        <f t="shared" si="424"/>
        <v>0</v>
      </c>
      <c r="K191" s="149">
        <v>0</v>
      </c>
      <c r="L191" s="26">
        <v>0</v>
      </c>
      <c r="M191" s="26">
        <v>2</v>
      </c>
      <c r="N191" s="26">
        <v>0</v>
      </c>
      <c r="O191" s="388">
        <f t="shared" si="426"/>
        <v>0</v>
      </c>
      <c r="P191" s="149">
        <v>0</v>
      </c>
      <c r="Q191" s="26">
        <v>0</v>
      </c>
      <c r="R191" s="26">
        <v>2</v>
      </c>
      <c r="S191" s="26">
        <v>0</v>
      </c>
      <c r="T191" s="149">
        <f t="shared" ref="T191:T192" si="430">U191+V191+W191+X191</f>
        <v>0</v>
      </c>
      <c r="U191" s="26">
        <v>0</v>
      </c>
      <c r="V191" s="26">
        <f t="shared" ref="V191:W191" si="431">V168+V156+V141+V127+V118</f>
        <v>0</v>
      </c>
      <c r="W191" s="26">
        <f t="shared" si="431"/>
        <v>0</v>
      </c>
      <c r="X191" s="41">
        <v>0</v>
      </c>
    </row>
    <row r="192" spans="1:142" ht="27" customHeight="1" thickBot="1" x14ac:dyDescent="0.3">
      <c r="A192" s="531"/>
      <c r="B192" s="532"/>
      <c r="C192" s="535"/>
      <c r="D192" s="180" t="s">
        <v>17</v>
      </c>
      <c r="E192" s="389">
        <f t="shared" si="422"/>
        <v>0</v>
      </c>
      <c r="F192" s="150">
        <f>F24+F130</f>
        <v>0</v>
      </c>
      <c r="G192" s="43">
        <f t="shared" ref="G192:H192" si="432">G24+G130</f>
        <v>0</v>
      </c>
      <c r="H192" s="43">
        <f t="shared" si="432"/>
        <v>0</v>
      </c>
      <c r="I192" s="43">
        <v>0</v>
      </c>
      <c r="J192" s="389">
        <f t="shared" si="424"/>
        <v>0</v>
      </c>
      <c r="K192" s="150">
        <f>K24+K130</f>
        <v>0</v>
      </c>
      <c r="L192" s="43">
        <f t="shared" ref="L192:M192" si="433">L24+L130</f>
        <v>0</v>
      </c>
      <c r="M192" s="43">
        <f t="shared" si="433"/>
        <v>0</v>
      </c>
      <c r="N192" s="43">
        <v>0</v>
      </c>
      <c r="O192" s="389">
        <f t="shared" si="426"/>
        <v>0</v>
      </c>
      <c r="P192" s="150">
        <f>P24+P130</f>
        <v>0</v>
      </c>
      <c r="Q192" s="43">
        <f t="shared" ref="Q192:R192" si="434">Q24+Q130</f>
        <v>0</v>
      </c>
      <c r="R192" s="43">
        <f t="shared" si="434"/>
        <v>0</v>
      </c>
      <c r="S192" s="43">
        <v>0</v>
      </c>
      <c r="T192" s="150">
        <f t="shared" si="430"/>
        <v>0</v>
      </c>
      <c r="U192" s="69">
        <v>0</v>
      </c>
      <c r="V192" s="69">
        <f t="shared" ref="V192:W192" si="435">V169+V157+V142+V128+V119</f>
        <v>0</v>
      </c>
      <c r="W192" s="69">
        <f t="shared" si="435"/>
        <v>0</v>
      </c>
      <c r="X192" s="74">
        <v>0</v>
      </c>
    </row>
    <row r="193" spans="1:27" x14ac:dyDescent="0.25">
      <c r="A193" s="23"/>
      <c r="B193" s="13"/>
      <c r="C193" s="23"/>
      <c r="D193" s="13"/>
      <c r="E193" s="13"/>
      <c r="J193" s="13"/>
      <c r="O193" s="13"/>
      <c r="T193" s="13"/>
    </row>
    <row r="194" spans="1:27" ht="19.5" customHeight="1" x14ac:dyDescent="0.3">
      <c r="B194" s="1"/>
      <c r="C194" s="55"/>
      <c r="D194" s="27"/>
      <c r="E194" s="448"/>
      <c r="F194" s="448"/>
      <c r="G194" s="518"/>
      <c r="H194" s="519"/>
      <c r="I194" s="30"/>
      <c r="J194" s="448"/>
      <c r="K194" s="28"/>
      <c r="L194" s="518"/>
      <c r="M194" s="519"/>
      <c r="N194" s="30"/>
      <c r="O194" s="75"/>
      <c r="AA194" s="71"/>
    </row>
    <row r="195" spans="1:27" ht="29.25" customHeight="1" x14ac:dyDescent="0.3">
      <c r="B195" s="30"/>
      <c r="C195" s="56"/>
      <c r="D195" s="448"/>
      <c r="E195" s="448"/>
      <c r="F195" s="448"/>
      <c r="G195" s="518"/>
      <c r="H195" s="519"/>
      <c r="I195" s="30"/>
      <c r="J195" s="448"/>
      <c r="K195" s="29"/>
      <c r="L195" s="518"/>
      <c r="M195" s="519"/>
      <c r="N195" s="30"/>
      <c r="O195" s="75"/>
    </row>
    <row r="196" spans="1:27" ht="6.75" customHeight="1" x14ac:dyDescent="0.25">
      <c r="B196" s="3"/>
      <c r="C196" s="57"/>
      <c r="D196" s="2"/>
      <c r="E196" s="2"/>
      <c r="F196" s="2"/>
      <c r="G196" s="76"/>
      <c r="H196" s="2"/>
      <c r="I196" s="2"/>
      <c r="J196" s="2"/>
      <c r="K196" s="2"/>
      <c r="L196" s="76"/>
      <c r="M196" s="2"/>
      <c r="N196" s="2"/>
      <c r="O196" s="77"/>
    </row>
    <row r="197" spans="1:27" ht="2.25" customHeight="1" x14ac:dyDescent="0.25">
      <c r="B197" s="77"/>
      <c r="C197" s="5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27" ht="15.75" x14ac:dyDescent="0.25">
      <c r="B198" s="3"/>
      <c r="C198" s="604"/>
      <c r="D198" s="77"/>
      <c r="E198" s="77"/>
      <c r="F198" s="77"/>
      <c r="G198" s="77"/>
      <c r="H198" s="77"/>
      <c r="I198" s="77"/>
      <c r="J198" s="77"/>
    </row>
    <row r="199" spans="1:27" x14ac:dyDescent="0.25">
      <c r="B199" s="77"/>
      <c r="C199" s="604"/>
      <c r="D199" s="77"/>
      <c r="E199" s="77"/>
      <c r="F199" s="77"/>
      <c r="G199" s="77"/>
      <c r="H199" s="77"/>
      <c r="I199" s="77"/>
      <c r="J199" s="77"/>
    </row>
    <row r="200" spans="1:27" x14ac:dyDescent="0.25">
      <c r="B200" s="77"/>
      <c r="C200" s="604"/>
      <c r="D200" s="77"/>
      <c r="E200" s="77"/>
      <c r="F200" s="77"/>
      <c r="G200" s="77"/>
      <c r="H200" s="77"/>
      <c r="I200" s="77"/>
      <c r="J200" s="77"/>
    </row>
  </sheetData>
  <mergeCells count="114">
    <mergeCell ref="A152:B152"/>
    <mergeCell ref="A140:A143"/>
    <mergeCell ref="B140:B143"/>
    <mergeCell ref="C140:C143"/>
    <mergeCell ref="A148:C151"/>
    <mergeCell ref="B144:C147"/>
    <mergeCell ref="B135:C138"/>
    <mergeCell ref="A135:A138"/>
    <mergeCell ref="J3:N3"/>
    <mergeCell ref="J4:J5"/>
    <mergeCell ref="A67:A70"/>
    <mergeCell ref="B67:B70"/>
    <mergeCell ref="C67:C70"/>
    <mergeCell ref="A88:A91"/>
    <mergeCell ref="B88:B91"/>
    <mergeCell ref="C88:C91"/>
    <mergeCell ref="A94:A97"/>
    <mergeCell ref="C71:C74"/>
    <mergeCell ref="A79:A82"/>
    <mergeCell ref="B79:B82"/>
    <mergeCell ref="C79:C82"/>
    <mergeCell ref="B94:C97"/>
    <mergeCell ref="A139:X139"/>
    <mergeCell ref="A144:A147"/>
    <mergeCell ref="A2:E2"/>
    <mergeCell ref="A3:A5"/>
    <mergeCell ref="C3:C5"/>
    <mergeCell ref="D3:D5"/>
    <mergeCell ref="E4:E5"/>
    <mergeCell ref="A8:A11"/>
    <mergeCell ref="B8:B11"/>
    <mergeCell ref="C8:C11"/>
    <mergeCell ref="A27:A37"/>
    <mergeCell ref="B27:B37"/>
    <mergeCell ref="A1:X1"/>
    <mergeCell ref="A7:X7"/>
    <mergeCell ref="K4:K5"/>
    <mergeCell ref="L4:L5"/>
    <mergeCell ref="M4:M5"/>
    <mergeCell ref="N4:N5"/>
    <mergeCell ref="A83:A86"/>
    <mergeCell ref="F4:F5"/>
    <mergeCell ref="I4:I5"/>
    <mergeCell ref="H4:H5"/>
    <mergeCell ref="B3:B4"/>
    <mergeCell ref="E3:I3"/>
    <mergeCell ref="T3:X3"/>
    <mergeCell ref="T4:T5"/>
    <mergeCell ref="U4:U5"/>
    <mergeCell ref="V4:V5"/>
    <mergeCell ref="W4:W5"/>
    <mergeCell ref="X4:X5"/>
    <mergeCell ref="O3:S3"/>
    <mergeCell ref="O4:O5"/>
    <mergeCell ref="P4:P5"/>
    <mergeCell ref="Q4:Q5"/>
    <mergeCell ref="R4:R5"/>
    <mergeCell ref="S4:S5"/>
    <mergeCell ref="L194:M194"/>
    <mergeCell ref="L195:M195"/>
    <mergeCell ref="A174:B177"/>
    <mergeCell ref="C174:C177"/>
    <mergeCell ref="A153:B156"/>
    <mergeCell ref="C153:C156"/>
    <mergeCell ref="A157:B160"/>
    <mergeCell ref="C157:C160"/>
    <mergeCell ref="A161:B164"/>
    <mergeCell ref="A165:B165"/>
    <mergeCell ref="A166:B169"/>
    <mergeCell ref="C166:C169"/>
    <mergeCell ref="A170:B173"/>
    <mergeCell ref="C170:C173"/>
    <mergeCell ref="G195:H195"/>
    <mergeCell ref="G194:H194"/>
    <mergeCell ref="C161:C164"/>
    <mergeCell ref="A188:B188"/>
    <mergeCell ref="A189:B192"/>
    <mergeCell ref="C189:C192"/>
    <mergeCell ref="A179:B182"/>
    <mergeCell ref="C179:C182"/>
    <mergeCell ref="A184:B187"/>
    <mergeCell ref="C184:C187"/>
    <mergeCell ref="AA92:AA93"/>
    <mergeCell ref="B49:B50"/>
    <mergeCell ref="C27:C29"/>
    <mergeCell ref="C30:C33"/>
    <mergeCell ref="C34:C37"/>
    <mergeCell ref="G4:G5"/>
    <mergeCell ref="AA14:AA15"/>
    <mergeCell ref="A87:X87"/>
    <mergeCell ref="A98:X98"/>
    <mergeCell ref="B83:C86"/>
    <mergeCell ref="B55:B56"/>
    <mergeCell ref="C75:C78"/>
    <mergeCell ref="B71:B78"/>
    <mergeCell ref="A71:A78"/>
    <mergeCell ref="A127:X127"/>
    <mergeCell ref="A99:A102"/>
    <mergeCell ref="B99:B102"/>
    <mergeCell ref="C99:C102"/>
    <mergeCell ref="A107:A110"/>
    <mergeCell ref="A112:A115"/>
    <mergeCell ref="B112:B115"/>
    <mergeCell ref="C112:C115"/>
    <mergeCell ref="C132:C134"/>
    <mergeCell ref="B123:C126"/>
    <mergeCell ref="B107:C110"/>
    <mergeCell ref="A123:A126"/>
    <mergeCell ref="A111:X111"/>
    <mergeCell ref="A128:A131"/>
    <mergeCell ref="B128:B131"/>
    <mergeCell ref="C128:C131"/>
    <mergeCell ref="A132:A134"/>
    <mergeCell ref="B132:B134"/>
  </mergeCells>
  <pageMargins left="0" right="0" top="0" bottom="0" header="0.31496062992125984" footer="0.31496062992125984"/>
  <pageSetup paperSize="9" scale="51" fitToHeight="0" orientation="landscape" r:id="rId1"/>
  <rowBreaks count="4" manualBreakCount="4">
    <brk id="35" max="23" man="1"/>
    <brk id="63" max="23" man="1"/>
    <brk id="106" max="23" man="1"/>
    <brk id="18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финансирование</vt:lpstr>
      <vt:lpstr>'Таблица 2 финансирование'!Область_печати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2019-09-02T03:43:08Z</dcterms:modified>
</cp:coreProperties>
</file>