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" windowWidth="24240" windowHeight="12285"/>
  </bookViews>
  <sheets>
    <sheet name="ККиТ 01.08.2019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'ККиТ 01.08.2019'!$A$4:$W$268</definedName>
    <definedName name="для">'[1]УКС по состоянию на 01.05.2010'!#REF!</definedName>
    <definedName name="_xlnm.Print_Titles" localSheetId="0">'ККиТ 01.08.2019'!$2:$3</definedName>
    <definedName name="копия">'[1]УКС по состоянию на 01.05.2010'!#REF!</definedName>
    <definedName name="_xlnm.Print_Area" localSheetId="0">'ККиТ 01.08.2019'!$A$1:$W$267</definedName>
  </definedNames>
  <calcPr calcId="145621"/>
</workbook>
</file>

<file path=xl/calcChain.xml><?xml version="1.0" encoding="utf-8"?>
<calcChain xmlns="http://schemas.openxmlformats.org/spreadsheetml/2006/main">
  <c r="D130" i="33" l="1"/>
  <c r="L42" i="33" l="1"/>
  <c r="E213" i="33" l="1"/>
  <c r="F213" i="33"/>
  <c r="G213" i="33"/>
  <c r="I213" i="33"/>
  <c r="J213" i="33"/>
  <c r="K213" i="33"/>
  <c r="M213" i="33"/>
  <c r="N213" i="33"/>
  <c r="O213" i="33"/>
  <c r="W216" i="33"/>
  <c r="S216" i="33"/>
  <c r="L216" i="33"/>
  <c r="H216" i="33"/>
  <c r="D216" i="33"/>
  <c r="E139" i="33"/>
  <c r="F139" i="33"/>
  <c r="G139" i="33"/>
  <c r="I139" i="33"/>
  <c r="J139" i="33"/>
  <c r="K139" i="33"/>
  <c r="M139" i="33"/>
  <c r="N139" i="33"/>
  <c r="O139" i="33"/>
  <c r="L150" i="33"/>
  <c r="W150" i="33"/>
  <c r="L149" i="33"/>
  <c r="W149" i="33"/>
  <c r="D150" i="33"/>
  <c r="D149" i="33"/>
  <c r="H150" i="33"/>
  <c r="H149" i="33"/>
  <c r="L92" i="33"/>
  <c r="W92" i="33"/>
  <c r="D92" i="33"/>
  <c r="H92" i="33"/>
  <c r="D88" i="33"/>
  <c r="E59" i="33"/>
  <c r="G59" i="33"/>
  <c r="I59" i="33"/>
  <c r="J59" i="33"/>
  <c r="K59" i="33"/>
  <c r="M59" i="33"/>
  <c r="N59" i="33"/>
  <c r="O59" i="33"/>
  <c r="L69" i="33"/>
  <c r="W69" i="33"/>
  <c r="L68" i="33"/>
  <c r="W68" i="33"/>
  <c r="L67" i="33"/>
  <c r="W67" i="33"/>
  <c r="L66" i="33"/>
  <c r="W66" i="33"/>
  <c r="D68" i="33"/>
  <c r="D67" i="33"/>
  <c r="D66" i="33"/>
  <c r="H69" i="33"/>
  <c r="H68" i="33"/>
  <c r="H67" i="33"/>
  <c r="H66" i="33"/>
  <c r="L52" i="33"/>
  <c r="W52" i="33"/>
  <c r="D52" i="33"/>
  <c r="H52" i="33"/>
  <c r="D42" i="33"/>
  <c r="H42" i="33"/>
  <c r="T42" i="33" s="1"/>
  <c r="L35" i="33"/>
  <c r="W35" i="33"/>
  <c r="D35" i="33"/>
  <c r="H35" i="33"/>
  <c r="T149" i="33" l="1"/>
  <c r="P216" i="33"/>
  <c r="T216" i="33"/>
  <c r="T150" i="33"/>
  <c r="P66" i="33"/>
  <c r="T92" i="33"/>
  <c r="T66" i="33"/>
  <c r="T68" i="33"/>
  <c r="T67" i="33"/>
  <c r="T69" i="33"/>
  <c r="T52" i="33"/>
  <c r="T35" i="33"/>
  <c r="L128" i="33" l="1"/>
  <c r="W88" i="33"/>
  <c r="U88" i="33"/>
  <c r="L88" i="33"/>
  <c r="H88" i="33"/>
  <c r="T88" i="33" l="1"/>
  <c r="U263" i="33"/>
  <c r="Q263" i="33"/>
  <c r="S119" i="33"/>
  <c r="E266" i="33" l="1"/>
  <c r="F266" i="33"/>
  <c r="G266" i="33"/>
  <c r="I266" i="33"/>
  <c r="J266" i="33"/>
  <c r="K266" i="33"/>
  <c r="M266" i="33"/>
  <c r="N266" i="33"/>
  <c r="O266" i="33"/>
  <c r="W268" i="33"/>
  <c r="U268" i="33"/>
  <c r="S268" i="33"/>
  <c r="Q268" i="33"/>
  <c r="L268" i="33"/>
  <c r="H268" i="33"/>
  <c r="D268" i="33"/>
  <c r="H262" i="33"/>
  <c r="H263" i="33"/>
  <c r="H264" i="33"/>
  <c r="L263" i="33"/>
  <c r="D263" i="33"/>
  <c r="E233" i="33"/>
  <c r="F233" i="33"/>
  <c r="G233" i="33"/>
  <c r="I233" i="33"/>
  <c r="J233" i="33"/>
  <c r="K233" i="33"/>
  <c r="M233" i="33"/>
  <c r="N233" i="33"/>
  <c r="O233" i="33"/>
  <c r="L237" i="33"/>
  <c r="S237" i="33"/>
  <c r="W237" i="33"/>
  <c r="D237" i="33"/>
  <c r="H237" i="33"/>
  <c r="V206" i="33"/>
  <c r="V207" i="33"/>
  <c r="V248" i="33"/>
  <c r="V253" i="33"/>
  <c r="U196" i="33"/>
  <c r="U198" i="33"/>
  <c r="U201" i="33"/>
  <c r="U202" i="33"/>
  <c r="U204" i="33"/>
  <c r="U206" i="33"/>
  <c r="U207" i="33"/>
  <c r="U214" i="33"/>
  <c r="U248" i="33"/>
  <c r="U249" i="33"/>
  <c r="U250" i="33"/>
  <c r="U251" i="33"/>
  <c r="U252" i="33"/>
  <c r="U254" i="33"/>
  <c r="U256" i="33"/>
  <c r="S197" i="33"/>
  <c r="S202" i="33"/>
  <c r="S203" i="33"/>
  <c r="S209" i="33"/>
  <c r="S210" i="33"/>
  <c r="S211" i="33"/>
  <c r="S214" i="33"/>
  <c r="S215" i="33"/>
  <c r="S218" i="33"/>
  <c r="S219" i="33"/>
  <c r="S220" i="33"/>
  <c r="S221" i="33"/>
  <c r="S225" i="33"/>
  <c r="S227" i="33"/>
  <c r="S228" i="33"/>
  <c r="S229" i="33"/>
  <c r="S230" i="33"/>
  <c r="S231" i="33"/>
  <c r="S232" i="33"/>
  <c r="S235" i="33"/>
  <c r="S236" i="33"/>
  <c r="S239" i="33"/>
  <c r="S240" i="33"/>
  <c r="S243" i="33"/>
  <c r="S244" i="33"/>
  <c r="S245" i="33"/>
  <c r="S246" i="33"/>
  <c r="Q249" i="33"/>
  <c r="Q214" i="33"/>
  <c r="V177" i="33"/>
  <c r="Q167" i="33"/>
  <c r="Q168" i="33"/>
  <c r="Q177" i="33"/>
  <c r="Q179" i="33"/>
  <c r="Q181" i="33"/>
  <c r="Q184" i="33"/>
  <c r="Q185" i="33"/>
  <c r="U184" i="33"/>
  <c r="U185" i="33"/>
  <c r="S186" i="33"/>
  <c r="S188" i="33"/>
  <c r="S189" i="33"/>
  <c r="S191" i="33"/>
  <c r="R177" i="33"/>
  <c r="H168" i="33"/>
  <c r="L168" i="33"/>
  <c r="U168" i="33"/>
  <c r="D168" i="33"/>
  <c r="E126" i="33"/>
  <c r="F126" i="33"/>
  <c r="G126" i="33"/>
  <c r="I126" i="33"/>
  <c r="J126" i="33"/>
  <c r="K126" i="33"/>
  <c r="M126" i="33"/>
  <c r="N126" i="33"/>
  <c r="O126" i="33"/>
  <c r="E132" i="33"/>
  <c r="F132" i="33"/>
  <c r="G132" i="33"/>
  <c r="I132" i="33"/>
  <c r="J132" i="33"/>
  <c r="K132" i="33"/>
  <c r="M132" i="33"/>
  <c r="N132" i="33"/>
  <c r="O132" i="33"/>
  <c r="L134" i="33"/>
  <c r="Q134" i="33"/>
  <c r="U134" i="33"/>
  <c r="H134" i="33"/>
  <c r="D134" i="33"/>
  <c r="P268" i="33" l="1"/>
  <c r="T268" i="33"/>
  <c r="T263" i="33"/>
  <c r="P263" i="33"/>
  <c r="P134" i="33"/>
  <c r="T134" i="33"/>
  <c r="P237" i="33"/>
  <c r="T168" i="33"/>
  <c r="P168" i="33"/>
  <c r="W128" i="33" l="1"/>
  <c r="U128" i="33"/>
  <c r="U132" i="33"/>
  <c r="U137" i="33"/>
  <c r="S142" i="33"/>
  <c r="S144" i="33"/>
  <c r="S147" i="33"/>
  <c r="S148" i="33"/>
  <c r="S136" i="33"/>
  <c r="S137" i="33"/>
  <c r="S130" i="33"/>
  <c r="R130" i="33"/>
  <c r="Q132" i="33"/>
  <c r="Q137" i="33"/>
  <c r="Q130" i="33" l="1"/>
  <c r="S114" i="33"/>
  <c r="S101" i="33"/>
  <c r="S102" i="33"/>
  <c r="S103" i="33"/>
  <c r="S104" i="33"/>
  <c r="W77" i="33"/>
  <c r="W78" i="33"/>
  <c r="W79" i="33"/>
  <c r="W80" i="33"/>
  <c r="W81" i="33"/>
  <c r="U24" i="33"/>
  <c r="U39" i="33"/>
  <c r="U54" i="33"/>
  <c r="V54" i="33"/>
  <c r="U60" i="33"/>
  <c r="U61" i="33"/>
  <c r="U62" i="33"/>
  <c r="U63" i="33"/>
  <c r="U87" i="33"/>
  <c r="S10" i="33"/>
  <c r="S11" i="33"/>
  <c r="S12" i="33"/>
  <c r="S18" i="33"/>
  <c r="S21" i="33"/>
  <c r="S22" i="33"/>
  <c r="S23" i="33"/>
  <c r="S25" i="33"/>
  <c r="S27" i="33"/>
  <c r="S28" i="33"/>
  <c r="S29" i="33"/>
  <c r="S30" i="33"/>
  <c r="S33" i="33"/>
  <c r="S34" i="33"/>
  <c r="S36" i="33"/>
  <c r="S39" i="33"/>
  <c r="S40" i="33"/>
  <c r="S43" i="33"/>
  <c r="S44" i="33"/>
  <c r="S45" i="33"/>
  <c r="S47" i="33"/>
  <c r="S50" i="33"/>
  <c r="S51" i="33"/>
  <c r="S53" i="33"/>
  <c r="S56" i="33"/>
  <c r="S57" i="33"/>
  <c r="S58" i="33"/>
  <c r="S71" i="33"/>
  <c r="S74" i="33"/>
  <c r="S80" i="33"/>
  <c r="S81" i="33"/>
  <c r="S82" i="33"/>
  <c r="S83" i="33"/>
  <c r="S89" i="33"/>
  <c r="S90" i="33"/>
  <c r="S91" i="33"/>
  <c r="S97" i="33"/>
  <c r="Q39" i="33"/>
  <c r="L95" i="33"/>
  <c r="E75" i="33"/>
  <c r="F75" i="33"/>
  <c r="G75" i="33"/>
  <c r="I75" i="33"/>
  <c r="J75" i="33"/>
  <c r="K75" i="33"/>
  <c r="M75" i="33"/>
  <c r="N75" i="33"/>
  <c r="O75" i="33"/>
  <c r="L93" i="33"/>
  <c r="W93" i="33"/>
  <c r="D93" i="33"/>
  <c r="H93" i="33"/>
  <c r="L82" i="33"/>
  <c r="L83" i="33"/>
  <c r="L84" i="33"/>
  <c r="L85" i="33"/>
  <c r="L86" i="33"/>
  <c r="L87" i="33"/>
  <c r="L89" i="33"/>
  <c r="L90" i="33"/>
  <c r="L91" i="33"/>
  <c r="L77" i="33"/>
  <c r="L78" i="33"/>
  <c r="L79" i="33"/>
  <c r="L80" i="33"/>
  <c r="L81" i="33"/>
  <c r="L76" i="33"/>
  <c r="H81" i="33"/>
  <c r="D81" i="33"/>
  <c r="H80" i="33"/>
  <c r="D80" i="33"/>
  <c r="D79" i="33"/>
  <c r="H79" i="33"/>
  <c r="H78" i="33"/>
  <c r="D78" i="33"/>
  <c r="D77" i="33"/>
  <c r="H77" i="33"/>
  <c r="T93" i="33" l="1"/>
  <c r="S75" i="33"/>
  <c r="T80" i="33"/>
  <c r="T78" i="33"/>
  <c r="T81" i="33"/>
  <c r="T79" i="33"/>
  <c r="T77" i="33"/>
  <c r="P80" i="33"/>
  <c r="L75" i="33"/>
  <c r="U75" i="33"/>
  <c r="P81" i="33"/>
  <c r="U177" i="33" l="1"/>
  <c r="W171" i="33"/>
  <c r="W172" i="33"/>
  <c r="W173" i="33"/>
  <c r="W131" i="33"/>
  <c r="W118" i="33"/>
  <c r="W119" i="33"/>
  <c r="W120" i="33"/>
  <c r="W104" i="33"/>
  <c r="W9" i="33" l="1"/>
  <c r="W10" i="33"/>
  <c r="W11" i="33"/>
  <c r="W12" i="33"/>
  <c r="W13" i="33"/>
  <c r="W14" i="33"/>
  <c r="W15" i="33"/>
  <c r="W16" i="33"/>
  <c r="W17" i="33"/>
  <c r="W18" i="33"/>
  <c r="W19" i="33"/>
  <c r="W20" i="33"/>
  <c r="W21" i="33"/>
  <c r="W22" i="33"/>
  <c r="W23" i="33"/>
  <c r="W25" i="33"/>
  <c r="W27" i="33"/>
  <c r="W28" i="33"/>
  <c r="W29" i="33"/>
  <c r="W30" i="33"/>
  <c r="W32" i="33"/>
  <c r="W33" i="33"/>
  <c r="W34" i="33"/>
  <c r="W36" i="33"/>
  <c r="W37" i="33"/>
  <c r="W39" i="33"/>
  <c r="W40" i="33"/>
  <c r="W41" i="33"/>
  <c r="W43" i="33"/>
  <c r="W44" i="33"/>
  <c r="W45" i="33"/>
  <c r="W46" i="33"/>
  <c r="W47" i="33"/>
  <c r="W48" i="33"/>
  <c r="W49" i="33"/>
  <c r="W50" i="33"/>
  <c r="W51" i="33"/>
  <c r="W53" i="33"/>
  <c r="W54" i="33"/>
  <c r="W56" i="33"/>
  <c r="W57" i="33"/>
  <c r="W58" i="33"/>
  <c r="W60" i="33"/>
  <c r="W61" i="33"/>
  <c r="W62" i="33"/>
  <c r="W63" i="33"/>
  <c r="W64" i="33"/>
  <c r="W65" i="33"/>
  <c r="W71" i="33"/>
  <c r="W74" i="33"/>
  <c r="W76" i="33"/>
  <c r="W82" i="33"/>
  <c r="W83" i="33"/>
  <c r="W84" i="33"/>
  <c r="W85" i="33"/>
  <c r="W86" i="33"/>
  <c r="W87" i="33"/>
  <c r="W89" i="33"/>
  <c r="W90" i="33"/>
  <c r="W91" i="33"/>
  <c r="W95" i="33"/>
  <c r="W96" i="33"/>
  <c r="W97" i="33"/>
  <c r="W98" i="33"/>
  <c r="W101" i="33"/>
  <c r="W102" i="33"/>
  <c r="W103" i="33"/>
  <c r="S108" i="33"/>
  <c r="W108" i="33"/>
  <c r="S112" i="33"/>
  <c r="W112" i="33"/>
  <c r="S113" i="33"/>
  <c r="W113" i="33"/>
  <c r="W114" i="33"/>
  <c r="U115" i="33"/>
  <c r="W115" i="33"/>
  <c r="S116" i="33"/>
  <c r="U116" i="33"/>
  <c r="W116" i="33"/>
  <c r="S118" i="33"/>
  <c r="U118" i="33"/>
  <c r="S120" i="33"/>
  <c r="S122" i="33"/>
  <c r="W122" i="33"/>
  <c r="S127" i="33"/>
  <c r="W127" i="33"/>
  <c r="S128" i="33"/>
  <c r="U129" i="33"/>
  <c r="U130" i="33"/>
  <c r="V130" i="33"/>
  <c r="W130" i="33"/>
  <c r="U131" i="33"/>
  <c r="V131" i="33"/>
  <c r="S133" i="33"/>
  <c r="W133" i="33"/>
  <c r="W136" i="33"/>
  <c r="W137" i="33"/>
  <c r="S138" i="33"/>
  <c r="W138" i="33"/>
  <c r="W140" i="33"/>
  <c r="W141" i="33"/>
  <c r="W142" i="33"/>
  <c r="W143" i="33"/>
  <c r="W144" i="33"/>
  <c r="W145" i="33"/>
  <c r="W146" i="33"/>
  <c r="W147" i="33"/>
  <c r="W148" i="33"/>
  <c r="S152" i="33"/>
  <c r="W152" i="33"/>
  <c r="S153" i="33"/>
  <c r="W153" i="33"/>
  <c r="S158" i="33"/>
  <c r="W158" i="33"/>
  <c r="S159" i="33"/>
  <c r="W159" i="33"/>
  <c r="U160" i="33"/>
  <c r="U161" i="33"/>
  <c r="U162" i="33"/>
  <c r="U163" i="33"/>
  <c r="U164" i="33"/>
  <c r="U165" i="33"/>
  <c r="U166" i="33"/>
  <c r="U167" i="33"/>
  <c r="S169" i="33"/>
  <c r="W169" i="33"/>
  <c r="S171" i="33"/>
  <c r="S173" i="33"/>
  <c r="S175" i="33"/>
  <c r="W175" i="33"/>
  <c r="U179" i="33"/>
  <c r="S181" i="33"/>
  <c r="U181" i="33"/>
  <c r="W181" i="33"/>
  <c r="S183" i="33"/>
  <c r="W183" i="33"/>
  <c r="S184" i="33"/>
  <c r="W184" i="33"/>
  <c r="W186" i="33"/>
  <c r="W188" i="33"/>
  <c r="W189" i="33"/>
  <c r="W191" i="33"/>
  <c r="S195" i="33"/>
  <c r="W195" i="33"/>
  <c r="W196" i="33"/>
  <c r="W197" i="33"/>
  <c r="W198" i="33"/>
  <c r="W199" i="33"/>
  <c r="W201" i="33"/>
  <c r="W202" i="33"/>
  <c r="W203" i="33"/>
  <c r="W204" i="33"/>
  <c r="W206" i="33"/>
  <c r="W209" i="33"/>
  <c r="W210" i="33"/>
  <c r="W211" i="33"/>
  <c r="W214" i="33"/>
  <c r="W215" i="33"/>
  <c r="W218" i="33"/>
  <c r="W219" i="33"/>
  <c r="W220" i="33"/>
  <c r="W221" i="33"/>
  <c r="W222" i="33"/>
  <c r="W225" i="33"/>
  <c r="W227" i="33"/>
  <c r="W228" i="33"/>
  <c r="W229" i="33"/>
  <c r="W230" i="33"/>
  <c r="W231" i="33"/>
  <c r="W232" i="33"/>
  <c r="W234" i="33"/>
  <c r="W235" i="33"/>
  <c r="W236" i="33"/>
  <c r="W239" i="33"/>
  <c r="W240" i="33"/>
  <c r="W243" i="33"/>
  <c r="W244" i="33"/>
  <c r="W245" i="33"/>
  <c r="W246" i="33"/>
  <c r="W256" i="33"/>
  <c r="S258" i="33"/>
  <c r="W258" i="33"/>
  <c r="S259" i="33"/>
  <c r="W259" i="33"/>
  <c r="U262" i="33"/>
  <c r="U264" i="33"/>
  <c r="U265" i="33"/>
  <c r="S267" i="33"/>
  <c r="U267" i="33"/>
  <c r="W267" i="33"/>
  <c r="O38" i="33" l="1"/>
  <c r="O8" i="33" l="1"/>
  <c r="K8" i="33"/>
  <c r="I8" i="33"/>
  <c r="G8" i="33"/>
  <c r="S8" i="33" l="1"/>
  <c r="W8" i="33"/>
  <c r="Q262" i="33"/>
  <c r="Q267" i="33"/>
  <c r="Q202" i="33"/>
  <c r="Q248" i="33"/>
  <c r="R248" i="33"/>
  <c r="Q250" i="33"/>
  <c r="Q251" i="33"/>
  <c r="Q252" i="33"/>
  <c r="Q254" i="33"/>
  <c r="Q160" i="33"/>
  <c r="Q161" i="33"/>
  <c r="Q162" i="33"/>
  <c r="Q163" i="33"/>
  <c r="Q164" i="33"/>
  <c r="Q165" i="33"/>
  <c r="Q166" i="33"/>
  <c r="Q128" i="33"/>
  <c r="Q129" i="33"/>
  <c r="Q116" i="33"/>
  <c r="Q118" i="33"/>
  <c r="M107" i="33"/>
  <c r="M106" i="33" s="1"/>
  <c r="N107" i="33"/>
  <c r="N106" i="33" s="1"/>
  <c r="O107" i="33"/>
  <c r="O106" i="33" s="1"/>
  <c r="E107" i="33"/>
  <c r="E106" i="33" s="1"/>
  <c r="F107" i="33"/>
  <c r="F106" i="33" s="1"/>
  <c r="G107" i="33"/>
  <c r="G106" i="33" s="1"/>
  <c r="I107" i="33"/>
  <c r="I106" i="33" s="1"/>
  <c r="J107" i="33"/>
  <c r="J106" i="33" s="1"/>
  <c r="K107" i="33"/>
  <c r="K106" i="33" s="1"/>
  <c r="D108" i="33"/>
  <c r="D107" i="33" s="1"/>
  <c r="D106" i="33" s="1"/>
  <c r="H108" i="33"/>
  <c r="H107" i="33" s="1"/>
  <c r="H106" i="33" s="1"/>
  <c r="L108" i="33"/>
  <c r="E217" i="33"/>
  <c r="F217" i="33"/>
  <c r="G217" i="33"/>
  <c r="D267" i="33"/>
  <c r="D266" i="33" s="1"/>
  <c r="C261" i="33"/>
  <c r="E261" i="33"/>
  <c r="F261" i="33"/>
  <c r="G261" i="33"/>
  <c r="D264" i="33"/>
  <c r="D265" i="33"/>
  <c r="D262" i="33"/>
  <c r="D259" i="33"/>
  <c r="D258" i="33"/>
  <c r="E257" i="33"/>
  <c r="F257" i="33"/>
  <c r="G257" i="33"/>
  <c r="E255" i="33"/>
  <c r="F255" i="33"/>
  <c r="G255" i="33"/>
  <c r="D256" i="33"/>
  <c r="D255" i="33" s="1"/>
  <c r="E247" i="33"/>
  <c r="F247" i="33"/>
  <c r="G247" i="33"/>
  <c r="D249" i="33"/>
  <c r="D250" i="33"/>
  <c r="D251" i="33"/>
  <c r="D252" i="33"/>
  <c r="D253" i="33"/>
  <c r="D254" i="33"/>
  <c r="D248" i="33"/>
  <c r="D244" i="33"/>
  <c r="D245" i="33"/>
  <c r="D246" i="33"/>
  <c r="D243" i="33"/>
  <c r="E242" i="33"/>
  <c r="F242" i="33"/>
  <c r="G242" i="33"/>
  <c r="E238" i="33"/>
  <c r="F238" i="33"/>
  <c r="G238" i="33"/>
  <c r="D240" i="33"/>
  <c r="D239" i="33"/>
  <c r="D235" i="33"/>
  <c r="D236" i="33"/>
  <c r="D234" i="33"/>
  <c r="E226" i="33"/>
  <c r="F226" i="33"/>
  <c r="G226" i="33"/>
  <c r="D228" i="33"/>
  <c r="D229" i="33"/>
  <c r="D230" i="33"/>
  <c r="D231" i="33"/>
  <c r="D232" i="33"/>
  <c r="D227" i="33"/>
  <c r="E224" i="33"/>
  <c r="F224" i="33"/>
  <c r="G224" i="33"/>
  <c r="D225" i="33"/>
  <c r="D224" i="33" s="1"/>
  <c r="D219" i="33"/>
  <c r="D220" i="33"/>
  <c r="D221" i="33"/>
  <c r="D222" i="33"/>
  <c r="D218" i="33"/>
  <c r="F212" i="33"/>
  <c r="D215" i="33"/>
  <c r="D214" i="33"/>
  <c r="E208" i="33"/>
  <c r="F208" i="33"/>
  <c r="G208" i="33"/>
  <c r="D210" i="33"/>
  <c r="D211" i="33"/>
  <c r="D209" i="33"/>
  <c r="E205" i="33"/>
  <c r="F205" i="33"/>
  <c r="G205" i="33"/>
  <c r="D207" i="33"/>
  <c r="D206" i="33"/>
  <c r="I200" i="33"/>
  <c r="J200" i="33"/>
  <c r="K200" i="33"/>
  <c r="M200" i="33"/>
  <c r="N200" i="33"/>
  <c r="O200" i="33"/>
  <c r="E200" i="33"/>
  <c r="F200" i="33"/>
  <c r="G200" i="33"/>
  <c r="L204" i="33"/>
  <c r="D204" i="33"/>
  <c r="H204" i="33"/>
  <c r="D202" i="33"/>
  <c r="D203" i="33"/>
  <c r="D201" i="33"/>
  <c r="E194" i="33"/>
  <c r="F194" i="33"/>
  <c r="G194" i="33"/>
  <c r="D196" i="33"/>
  <c r="D197" i="33"/>
  <c r="D198" i="33"/>
  <c r="D199" i="33"/>
  <c r="D195" i="33"/>
  <c r="E190" i="33"/>
  <c r="F190" i="33"/>
  <c r="G190" i="33"/>
  <c r="D191" i="33"/>
  <c r="D190" i="33" s="1"/>
  <c r="E187" i="33"/>
  <c r="F187" i="33"/>
  <c r="G187" i="33"/>
  <c r="D189" i="33"/>
  <c r="D188" i="33"/>
  <c r="E182" i="33"/>
  <c r="F182" i="33"/>
  <c r="G182" i="33"/>
  <c r="D184" i="33"/>
  <c r="D185" i="33"/>
  <c r="D186" i="33"/>
  <c r="D183" i="33"/>
  <c r="E180" i="33"/>
  <c r="F180" i="33"/>
  <c r="G180" i="33"/>
  <c r="D181" i="33"/>
  <c r="D180" i="33" s="1"/>
  <c r="E178" i="33"/>
  <c r="F178" i="33"/>
  <c r="G178" i="33"/>
  <c r="D213" i="33" l="1"/>
  <c r="E223" i="33"/>
  <c r="U200" i="33"/>
  <c r="D233" i="33"/>
  <c r="D261" i="33"/>
  <c r="D260" i="33" s="1"/>
  <c r="G223" i="33"/>
  <c r="G212" i="33"/>
  <c r="E212" i="33"/>
  <c r="S200" i="33"/>
  <c r="G241" i="33"/>
  <c r="E241" i="33"/>
  <c r="D257" i="33"/>
  <c r="F260" i="33"/>
  <c r="E260" i="33"/>
  <c r="D182" i="33"/>
  <c r="D194" i="33"/>
  <c r="G193" i="33"/>
  <c r="E193" i="33"/>
  <c r="F193" i="33"/>
  <c r="D205" i="33"/>
  <c r="D217" i="33"/>
  <c r="D226" i="33"/>
  <c r="D223" i="33" s="1"/>
  <c r="T204" i="33"/>
  <c r="W200" i="33"/>
  <c r="F223" i="33"/>
  <c r="S106" i="33"/>
  <c r="W106" i="33"/>
  <c r="P108" i="33"/>
  <c r="D187" i="33"/>
  <c r="D200" i="33"/>
  <c r="D208" i="33"/>
  <c r="D238" i="33"/>
  <c r="F241" i="33"/>
  <c r="D247" i="33"/>
  <c r="G260" i="33"/>
  <c r="L107" i="33"/>
  <c r="L106" i="33" s="1"/>
  <c r="T108" i="33"/>
  <c r="S107" i="33"/>
  <c r="W107" i="33"/>
  <c r="Q200" i="33"/>
  <c r="D242" i="33"/>
  <c r="E157" i="33"/>
  <c r="F157" i="33"/>
  <c r="G157" i="33"/>
  <c r="I157" i="33"/>
  <c r="J157" i="33"/>
  <c r="K157" i="33"/>
  <c r="M157" i="33"/>
  <c r="N157" i="33"/>
  <c r="O157" i="33"/>
  <c r="F176" i="33"/>
  <c r="G176" i="33"/>
  <c r="I176" i="33"/>
  <c r="J176" i="33"/>
  <c r="K176" i="33"/>
  <c r="M176" i="33"/>
  <c r="N176" i="33"/>
  <c r="O176" i="33"/>
  <c r="L177" i="33"/>
  <c r="H177" i="33"/>
  <c r="H176" i="33" s="1"/>
  <c r="H175" i="33"/>
  <c r="D179" i="33"/>
  <c r="D178" i="33" s="1"/>
  <c r="E174" i="33"/>
  <c r="F174" i="33"/>
  <c r="G174" i="33"/>
  <c r="D175" i="33"/>
  <c r="D174" i="33" s="1"/>
  <c r="L173" i="33"/>
  <c r="E170" i="33"/>
  <c r="F170" i="33"/>
  <c r="G170" i="33"/>
  <c r="I170" i="33"/>
  <c r="J170" i="33"/>
  <c r="K170" i="33"/>
  <c r="M170" i="33"/>
  <c r="N170" i="33"/>
  <c r="O170" i="33"/>
  <c r="D171" i="33"/>
  <c r="H173" i="33"/>
  <c r="H172" i="33"/>
  <c r="L172" i="33"/>
  <c r="D172" i="33"/>
  <c r="D173" i="33"/>
  <c r="L171" i="33"/>
  <c r="H171" i="33"/>
  <c r="D158" i="33"/>
  <c r="D159" i="33"/>
  <c r="D160" i="33"/>
  <c r="D161" i="33"/>
  <c r="D162" i="33"/>
  <c r="D163" i="33"/>
  <c r="D164" i="33"/>
  <c r="D165" i="33"/>
  <c r="D166" i="33"/>
  <c r="D167" i="33"/>
  <c r="D169" i="33"/>
  <c r="E151" i="33"/>
  <c r="F151" i="33"/>
  <c r="G151" i="33"/>
  <c r="D153" i="33"/>
  <c r="D152" i="33"/>
  <c r="D141" i="33"/>
  <c r="D142" i="33"/>
  <c r="D143" i="33"/>
  <c r="D144" i="33"/>
  <c r="D145" i="33"/>
  <c r="D146" i="33"/>
  <c r="D147" i="33"/>
  <c r="D148" i="33"/>
  <c r="D140" i="33"/>
  <c r="E135" i="33"/>
  <c r="E125" i="33" s="1"/>
  <c r="F135" i="33"/>
  <c r="F125" i="33" s="1"/>
  <c r="G135" i="33"/>
  <c r="G125" i="33" s="1"/>
  <c r="D137" i="33"/>
  <c r="D138" i="33"/>
  <c r="D136" i="33"/>
  <c r="D133" i="33"/>
  <c r="D132" i="33" s="1"/>
  <c r="D128" i="33"/>
  <c r="P128" i="33" s="1"/>
  <c r="H128" i="33"/>
  <c r="T128" i="33" s="1"/>
  <c r="L131" i="33"/>
  <c r="D129" i="33"/>
  <c r="D131" i="33"/>
  <c r="D127" i="33"/>
  <c r="E121" i="33"/>
  <c r="F121" i="33"/>
  <c r="G121" i="33"/>
  <c r="E117" i="33"/>
  <c r="F117" i="33"/>
  <c r="G117" i="33"/>
  <c r="I117" i="33"/>
  <c r="J117" i="33"/>
  <c r="K117" i="33"/>
  <c r="M117" i="33"/>
  <c r="N117" i="33"/>
  <c r="O117" i="33"/>
  <c r="L120" i="33"/>
  <c r="L119" i="33"/>
  <c r="D120" i="33"/>
  <c r="D119" i="33"/>
  <c r="H120" i="33"/>
  <c r="H119" i="33"/>
  <c r="E111" i="33"/>
  <c r="F111" i="33"/>
  <c r="G111" i="33"/>
  <c r="D113" i="33"/>
  <c r="D114" i="33"/>
  <c r="D115" i="33"/>
  <c r="D116" i="33"/>
  <c r="D118" i="33"/>
  <c r="D122" i="33"/>
  <c r="D121" i="33" s="1"/>
  <c r="D112" i="33"/>
  <c r="E100" i="33"/>
  <c r="F100" i="33"/>
  <c r="G100" i="33"/>
  <c r="D102" i="33"/>
  <c r="D103" i="33"/>
  <c r="D104" i="33"/>
  <c r="D101" i="33"/>
  <c r="E94" i="33"/>
  <c r="F94" i="33"/>
  <c r="G94" i="33"/>
  <c r="D82" i="33"/>
  <c r="D83" i="33"/>
  <c r="P83" i="33" s="1"/>
  <c r="D84" i="33"/>
  <c r="D85" i="33"/>
  <c r="D86" i="33"/>
  <c r="D87" i="33"/>
  <c r="D89" i="33"/>
  <c r="D90" i="33"/>
  <c r="D91" i="33"/>
  <c r="D95" i="33"/>
  <c r="D96" i="33"/>
  <c r="D97" i="33"/>
  <c r="D98" i="33"/>
  <c r="D76" i="33"/>
  <c r="E73" i="33"/>
  <c r="F73" i="33"/>
  <c r="G73" i="33"/>
  <c r="D74" i="33"/>
  <c r="D73" i="33" s="1"/>
  <c r="E70" i="33"/>
  <c r="F70" i="33"/>
  <c r="G70" i="33"/>
  <c r="D71" i="33"/>
  <c r="D70" i="33" s="1"/>
  <c r="D61" i="33"/>
  <c r="D62" i="33"/>
  <c r="D63" i="33"/>
  <c r="D64" i="33"/>
  <c r="D65" i="33"/>
  <c r="D60" i="33"/>
  <c r="E55" i="33"/>
  <c r="F55" i="33"/>
  <c r="G55" i="33"/>
  <c r="D57" i="33"/>
  <c r="D58" i="33"/>
  <c r="D56" i="33"/>
  <c r="E38" i="33"/>
  <c r="F38" i="33"/>
  <c r="G38" i="33"/>
  <c r="S38" i="33" s="1"/>
  <c r="L51" i="33"/>
  <c r="D51" i="33"/>
  <c r="H51" i="33"/>
  <c r="D40" i="33"/>
  <c r="D41" i="33"/>
  <c r="D43" i="33"/>
  <c r="D44" i="33"/>
  <c r="D45" i="33"/>
  <c r="D46" i="33"/>
  <c r="D47" i="33"/>
  <c r="D48" i="33"/>
  <c r="D49" i="33"/>
  <c r="D50" i="33"/>
  <c r="D53" i="33"/>
  <c r="D54" i="33"/>
  <c r="D39" i="33"/>
  <c r="D37" i="33"/>
  <c r="E31" i="33"/>
  <c r="F31" i="33"/>
  <c r="G31" i="33"/>
  <c r="D33" i="33"/>
  <c r="D34" i="33"/>
  <c r="D36" i="33"/>
  <c r="D32" i="33"/>
  <c r="E26" i="33"/>
  <c r="F26" i="33"/>
  <c r="G26" i="33"/>
  <c r="D28" i="33"/>
  <c r="D29" i="33"/>
  <c r="D30" i="33"/>
  <c r="D27" i="33"/>
  <c r="L23" i="33"/>
  <c r="H23" i="33"/>
  <c r="D23" i="33"/>
  <c r="D22" i="33"/>
  <c r="E8" i="33"/>
  <c r="F8" i="33"/>
  <c r="D10" i="33"/>
  <c r="D11" i="33"/>
  <c r="D12" i="33"/>
  <c r="D13" i="33"/>
  <c r="D14" i="33"/>
  <c r="D15" i="33"/>
  <c r="D16" i="33"/>
  <c r="D17" i="33"/>
  <c r="D18" i="33"/>
  <c r="D19" i="33"/>
  <c r="D20" i="33"/>
  <c r="D21" i="33"/>
  <c r="D24" i="33"/>
  <c r="D25" i="33"/>
  <c r="D9" i="33"/>
  <c r="P171" i="33" l="1"/>
  <c r="P173" i="33"/>
  <c r="D75" i="33"/>
  <c r="W117" i="33"/>
  <c r="D139" i="33"/>
  <c r="E72" i="33"/>
  <c r="D55" i="33"/>
  <c r="P119" i="33"/>
  <c r="F156" i="33"/>
  <c r="F155" i="33" s="1"/>
  <c r="V176" i="33"/>
  <c r="R176" i="33"/>
  <c r="G156" i="33"/>
  <c r="G155" i="33" s="1"/>
  <c r="D241" i="33"/>
  <c r="D157" i="33"/>
  <c r="T172" i="33"/>
  <c r="D212" i="33"/>
  <c r="P23" i="33"/>
  <c r="F72" i="33"/>
  <c r="L176" i="33"/>
  <c r="T177" i="33"/>
  <c r="U176" i="33"/>
  <c r="G72" i="33"/>
  <c r="D193" i="33"/>
  <c r="T120" i="33"/>
  <c r="S170" i="33"/>
  <c r="W170" i="33"/>
  <c r="S157" i="33"/>
  <c r="W157" i="33"/>
  <c r="Q157" i="33"/>
  <c r="U157" i="33"/>
  <c r="P106" i="33"/>
  <c r="T106" i="33"/>
  <c r="D8" i="33"/>
  <c r="T23" i="33"/>
  <c r="T51" i="33"/>
  <c r="T119" i="33"/>
  <c r="S117" i="33"/>
  <c r="Q117" i="33"/>
  <c r="U117" i="33"/>
  <c r="G124" i="33"/>
  <c r="E124" i="33"/>
  <c r="T171" i="33"/>
  <c r="T173" i="33"/>
  <c r="P107" i="33"/>
  <c r="T107" i="33"/>
  <c r="P120" i="33"/>
  <c r="D151" i="33"/>
  <c r="D170" i="33"/>
  <c r="H170" i="33"/>
  <c r="D135" i="33"/>
  <c r="L170" i="33"/>
  <c r="E110" i="33"/>
  <c r="D126" i="33"/>
  <c r="G110" i="33"/>
  <c r="G7" i="33"/>
  <c r="D117" i="33"/>
  <c r="F110" i="33"/>
  <c r="D100" i="33"/>
  <c r="D38" i="33"/>
  <c r="D94" i="33"/>
  <c r="D26" i="33"/>
  <c r="D111" i="33"/>
  <c r="D31" i="33"/>
  <c r="L203" i="33"/>
  <c r="P203" i="33" s="1"/>
  <c r="H203" i="33"/>
  <c r="L202" i="33"/>
  <c r="P202" i="33" s="1"/>
  <c r="H202" i="33"/>
  <c r="I194" i="33"/>
  <c r="J194" i="33"/>
  <c r="K194" i="33"/>
  <c r="M194" i="33"/>
  <c r="N194" i="33"/>
  <c r="O194" i="33"/>
  <c r="L199" i="33"/>
  <c r="H199" i="33"/>
  <c r="L197" i="33"/>
  <c r="P197" i="33" s="1"/>
  <c r="H197" i="33"/>
  <c r="I190" i="33"/>
  <c r="J190" i="33"/>
  <c r="K190" i="33"/>
  <c r="M190" i="33"/>
  <c r="N190" i="33"/>
  <c r="O190" i="33"/>
  <c r="S190" i="33" s="1"/>
  <c r="L191" i="33"/>
  <c r="P191" i="33" s="1"/>
  <c r="H191" i="33"/>
  <c r="H190" i="33" s="1"/>
  <c r="I180" i="33"/>
  <c r="J180" i="33"/>
  <c r="K180" i="33"/>
  <c r="M180" i="33"/>
  <c r="Q180" i="33" s="1"/>
  <c r="N180" i="33"/>
  <c r="O180" i="33"/>
  <c r="I178" i="33"/>
  <c r="J178" i="33"/>
  <c r="K178" i="33"/>
  <c r="M178" i="33"/>
  <c r="N178" i="33"/>
  <c r="O178" i="33"/>
  <c r="D125" i="33" l="1"/>
  <c r="D124" i="33" s="1"/>
  <c r="P170" i="33"/>
  <c r="T176" i="33"/>
  <c r="U178" i="33"/>
  <c r="Q178" i="33"/>
  <c r="U194" i="33"/>
  <c r="F124" i="33"/>
  <c r="T191" i="33"/>
  <c r="T197" i="33"/>
  <c r="T199" i="33"/>
  <c r="W180" i="33"/>
  <c r="S180" i="33"/>
  <c r="U180" i="33"/>
  <c r="W190" i="33"/>
  <c r="W194" i="33"/>
  <c r="S194" i="33"/>
  <c r="T202" i="33"/>
  <c r="T203" i="33"/>
  <c r="T170" i="33"/>
  <c r="D110" i="33"/>
  <c r="G5" i="33"/>
  <c r="D72" i="33"/>
  <c r="L190" i="33"/>
  <c r="S139" i="33"/>
  <c r="L147" i="33"/>
  <c r="P147" i="33" s="1"/>
  <c r="L148" i="33"/>
  <c r="P148" i="33" s="1"/>
  <c r="H148" i="33"/>
  <c r="L141" i="33"/>
  <c r="L142" i="33"/>
  <c r="P142" i="33" s="1"/>
  <c r="L143" i="33"/>
  <c r="L144" i="33"/>
  <c r="P144" i="33" s="1"/>
  <c r="L145" i="33"/>
  <c r="L146" i="33"/>
  <c r="L140" i="33"/>
  <c r="H141" i="33"/>
  <c r="H142" i="33"/>
  <c r="H143" i="33"/>
  <c r="H144" i="33"/>
  <c r="H145" i="33"/>
  <c r="H146" i="33"/>
  <c r="H147" i="33"/>
  <c r="H140" i="33"/>
  <c r="H139" i="33" l="1"/>
  <c r="L139" i="33"/>
  <c r="P139" i="33" s="1"/>
  <c r="T190" i="33"/>
  <c r="P190" i="33"/>
  <c r="T146" i="33"/>
  <c r="T144" i="33"/>
  <c r="T142" i="33"/>
  <c r="T147" i="33"/>
  <c r="T140" i="33"/>
  <c r="T145" i="33"/>
  <c r="T143" i="33"/>
  <c r="T141" i="33"/>
  <c r="T148" i="33"/>
  <c r="W139" i="33"/>
  <c r="E7" i="33"/>
  <c r="I100" i="33"/>
  <c r="J100" i="33"/>
  <c r="K100" i="33"/>
  <c r="M100" i="33"/>
  <c r="N100" i="33"/>
  <c r="O100" i="33"/>
  <c r="H104" i="33"/>
  <c r="L104" i="33"/>
  <c r="I94" i="33"/>
  <c r="J94" i="33"/>
  <c r="K94" i="33"/>
  <c r="M94" i="33"/>
  <c r="N94" i="33"/>
  <c r="O94" i="33"/>
  <c r="L96" i="33"/>
  <c r="L97" i="33"/>
  <c r="P97" i="33" s="1"/>
  <c r="L98" i="33"/>
  <c r="H97" i="33"/>
  <c r="H98" i="33"/>
  <c r="H96" i="33"/>
  <c r="H82" i="33"/>
  <c r="H83" i="33"/>
  <c r="H84" i="33"/>
  <c r="H85" i="33"/>
  <c r="H86" i="33"/>
  <c r="H76" i="33"/>
  <c r="L64" i="33"/>
  <c r="H64" i="33"/>
  <c r="L65" i="33"/>
  <c r="P65" i="33" s="1"/>
  <c r="H65" i="33"/>
  <c r="L48" i="33"/>
  <c r="L49" i="33"/>
  <c r="L50" i="33"/>
  <c r="H48" i="33"/>
  <c r="H49" i="33"/>
  <c r="H50" i="33"/>
  <c r="J8" i="33"/>
  <c r="M8" i="33"/>
  <c r="N8" i="33"/>
  <c r="L21" i="33"/>
  <c r="P21" i="33" s="1"/>
  <c r="L22" i="33"/>
  <c r="H22" i="33"/>
  <c r="H21" i="33"/>
  <c r="L9" i="33"/>
  <c r="L10" i="33"/>
  <c r="L11" i="33"/>
  <c r="L12" i="33"/>
  <c r="L13" i="33"/>
  <c r="L14" i="33"/>
  <c r="L15" i="33"/>
  <c r="L16" i="33"/>
  <c r="L17" i="33"/>
  <c r="L18" i="33"/>
  <c r="P18" i="33" s="1"/>
  <c r="L19" i="33"/>
  <c r="L20" i="33"/>
  <c r="H9" i="33"/>
  <c r="H10" i="33"/>
  <c r="H11" i="33"/>
  <c r="H12" i="33"/>
  <c r="H13" i="33"/>
  <c r="H14" i="33"/>
  <c r="H15" i="33"/>
  <c r="H16" i="33"/>
  <c r="H17" i="33"/>
  <c r="H18" i="33"/>
  <c r="H19" i="33"/>
  <c r="H20" i="33"/>
  <c r="H24" i="33"/>
  <c r="W59" i="33" l="1"/>
  <c r="U59" i="33"/>
  <c r="U8" i="33"/>
  <c r="W94" i="33"/>
  <c r="S94" i="33"/>
  <c r="T104" i="33"/>
  <c r="P104" i="33"/>
  <c r="T21" i="33"/>
  <c r="T48" i="33"/>
  <c r="T65" i="33"/>
  <c r="T64" i="33"/>
  <c r="T85" i="33"/>
  <c r="T83" i="33"/>
  <c r="T19" i="33"/>
  <c r="T17" i="33"/>
  <c r="T15" i="33"/>
  <c r="T13" i="33"/>
  <c r="P11" i="33"/>
  <c r="T11" i="33"/>
  <c r="T9" i="33"/>
  <c r="P50" i="33"/>
  <c r="T50" i="33"/>
  <c r="T97" i="33"/>
  <c r="W100" i="33"/>
  <c r="S100" i="33"/>
  <c r="T20" i="33"/>
  <c r="T18" i="33"/>
  <c r="T16" i="33"/>
  <c r="T14" i="33"/>
  <c r="P12" i="33"/>
  <c r="T12" i="33"/>
  <c r="P10" i="33"/>
  <c r="T10" i="33"/>
  <c r="P22" i="33"/>
  <c r="T22" i="33"/>
  <c r="T49" i="33"/>
  <c r="T76" i="33"/>
  <c r="T86" i="33"/>
  <c r="T84" i="33"/>
  <c r="P82" i="33"/>
  <c r="T82" i="33"/>
  <c r="W75" i="33"/>
  <c r="T98" i="33"/>
  <c r="T96" i="33"/>
  <c r="T139" i="33"/>
  <c r="I261" i="33"/>
  <c r="J261" i="33"/>
  <c r="K261" i="33"/>
  <c r="M261" i="33"/>
  <c r="N261" i="33"/>
  <c r="O261" i="33"/>
  <c r="L265" i="33"/>
  <c r="H265" i="33"/>
  <c r="L264" i="33"/>
  <c r="I238" i="33"/>
  <c r="J238" i="33"/>
  <c r="K238" i="33"/>
  <c r="M238" i="33"/>
  <c r="N238" i="33"/>
  <c r="O238" i="33"/>
  <c r="S238" i="33" s="1"/>
  <c r="H239" i="33"/>
  <c r="L239" i="33"/>
  <c r="T264" i="33" l="1"/>
  <c r="T265" i="33"/>
  <c r="P239" i="33"/>
  <c r="T239" i="33"/>
  <c r="W238" i="33"/>
  <c r="Q261" i="33"/>
  <c r="U261" i="33"/>
  <c r="I217" i="33"/>
  <c r="J217" i="33"/>
  <c r="K217" i="33"/>
  <c r="M217" i="33"/>
  <c r="N217" i="33"/>
  <c r="O217" i="33"/>
  <c r="S217" i="33" s="1"/>
  <c r="L222" i="33"/>
  <c r="H222" i="33"/>
  <c r="L221" i="33"/>
  <c r="P221" i="33" s="1"/>
  <c r="H221" i="33"/>
  <c r="L220" i="33"/>
  <c r="P220" i="33" s="1"/>
  <c r="H220" i="33"/>
  <c r="L219" i="33"/>
  <c r="P219" i="33" s="1"/>
  <c r="H219" i="33"/>
  <c r="T219" i="33" l="1"/>
  <c r="T222" i="33"/>
  <c r="T220" i="33"/>
  <c r="T221" i="33"/>
  <c r="W217" i="33"/>
  <c r="I224" i="33"/>
  <c r="J224" i="33"/>
  <c r="K224" i="33"/>
  <c r="M224" i="33"/>
  <c r="N224" i="33"/>
  <c r="O224" i="33"/>
  <c r="S224" i="33" s="1"/>
  <c r="I208" i="33"/>
  <c r="J208" i="33"/>
  <c r="K208" i="33"/>
  <c r="M208" i="33"/>
  <c r="N208" i="33"/>
  <c r="O208" i="33"/>
  <c r="S208" i="33" s="1"/>
  <c r="L210" i="33"/>
  <c r="P210" i="33" s="1"/>
  <c r="L211" i="33"/>
  <c r="P211" i="33" s="1"/>
  <c r="L209" i="33"/>
  <c r="P209" i="33" s="1"/>
  <c r="H210" i="33"/>
  <c r="H211" i="33"/>
  <c r="H209" i="33"/>
  <c r="L201" i="33"/>
  <c r="H201" i="33"/>
  <c r="H200" i="33" s="1"/>
  <c r="H195" i="33"/>
  <c r="L195" i="33"/>
  <c r="H196" i="33"/>
  <c r="L196" i="33"/>
  <c r="I151" i="33"/>
  <c r="J151" i="33"/>
  <c r="K151" i="33"/>
  <c r="M151" i="33"/>
  <c r="N151" i="33"/>
  <c r="O151" i="33"/>
  <c r="L153" i="33"/>
  <c r="H153" i="33"/>
  <c r="I135" i="33"/>
  <c r="I125" i="33" s="1"/>
  <c r="J135" i="33"/>
  <c r="J125" i="33" s="1"/>
  <c r="K135" i="33"/>
  <c r="K125" i="33" s="1"/>
  <c r="M135" i="33"/>
  <c r="M125" i="33" s="1"/>
  <c r="N135" i="33"/>
  <c r="N125" i="33" s="1"/>
  <c r="O135" i="33"/>
  <c r="O125" i="33" s="1"/>
  <c r="L137" i="33"/>
  <c r="P137" i="33" s="1"/>
  <c r="L138" i="33"/>
  <c r="P138" i="33" s="1"/>
  <c r="H138" i="33"/>
  <c r="H137" i="33"/>
  <c r="H136" i="33"/>
  <c r="L136" i="33"/>
  <c r="P136" i="33" s="1"/>
  <c r="T196" i="33" l="1"/>
  <c r="U135" i="33"/>
  <c r="Q135" i="33"/>
  <c r="T137" i="33"/>
  <c r="S132" i="33"/>
  <c r="W132" i="33"/>
  <c r="W151" i="33"/>
  <c r="S151" i="33"/>
  <c r="P195" i="33"/>
  <c r="T195" i="33"/>
  <c r="L200" i="33"/>
  <c r="P200" i="33" s="1"/>
  <c r="T201" i="33"/>
  <c r="T209" i="33"/>
  <c r="T210" i="33"/>
  <c r="T136" i="33"/>
  <c r="T138" i="33"/>
  <c r="W135" i="33"/>
  <c r="S135" i="33"/>
  <c r="P153" i="33"/>
  <c r="T153" i="33"/>
  <c r="T211" i="33"/>
  <c r="W208" i="33"/>
  <c r="W224" i="33"/>
  <c r="H208" i="33"/>
  <c r="L208" i="33"/>
  <c r="P208" i="33" s="1"/>
  <c r="L135" i="33"/>
  <c r="H135" i="33"/>
  <c r="I121" i="33"/>
  <c r="J121" i="33"/>
  <c r="K121" i="33"/>
  <c r="M121" i="33"/>
  <c r="N121" i="33"/>
  <c r="O121" i="33"/>
  <c r="L122" i="33"/>
  <c r="H122" i="33"/>
  <c r="H121" i="33" s="1"/>
  <c r="H115" i="33"/>
  <c r="I111" i="33"/>
  <c r="J111" i="33"/>
  <c r="K111" i="33"/>
  <c r="M111" i="33"/>
  <c r="N111" i="33"/>
  <c r="O111" i="33"/>
  <c r="L116" i="33"/>
  <c r="H116" i="33"/>
  <c r="L113" i="33"/>
  <c r="H113" i="33"/>
  <c r="H95" i="33"/>
  <c r="H94" i="33" s="1"/>
  <c r="I38" i="33"/>
  <c r="J38" i="33"/>
  <c r="K38" i="33"/>
  <c r="W38" i="33" s="1"/>
  <c r="M38" i="33"/>
  <c r="N38" i="33"/>
  <c r="L54" i="33"/>
  <c r="H54" i="33"/>
  <c r="L53" i="33"/>
  <c r="H53" i="33"/>
  <c r="H39" i="33"/>
  <c r="L41" i="33"/>
  <c r="L43" i="33"/>
  <c r="L44" i="33"/>
  <c r="L45" i="33"/>
  <c r="L46" i="33"/>
  <c r="L47" i="33"/>
  <c r="H47" i="33"/>
  <c r="H46" i="33"/>
  <c r="H45" i="33"/>
  <c r="H44" i="33"/>
  <c r="H43" i="33"/>
  <c r="H41" i="33"/>
  <c r="L40" i="33"/>
  <c r="P40" i="33" s="1"/>
  <c r="H40" i="33"/>
  <c r="I31" i="33"/>
  <c r="J31" i="33"/>
  <c r="K31" i="33"/>
  <c r="M31" i="33"/>
  <c r="N31" i="33"/>
  <c r="O31" i="33"/>
  <c r="S31" i="33" s="1"/>
  <c r="L37" i="33"/>
  <c r="H37" i="33"/>
  <c r="V38" i="33" l="1"/>
  <c r="U38" i="33"/>
  <c r="Q38" i="33"/>
  <c r="T40" i="33"/>
  <c r="T46" i="33"/>
  <c r="T41" i="33"/>
  <c r="W31" i="33"/>
  <c r="P44" i="33"/>
  <c r="T44" i="33"/>
  <c r="S111" i="33"/>
  <c r="W111" i="33"/>
  <c r="Q111" i="33"/>
  <c r="U111" i="33"/>
  <c r="S121" i="33"/>
  <c r="W121" i="33"/>
  <c r="T208" i="33"/>
  <c r="T37" i="33"/>
  <c r="P47" i="33"/>
  <c r="T47" i="33"/>
  <c r="P45" i="33"/>
  <c r="T45" i="33"/>
  <c r="P43" i="33"/>
  <c r="T43" i="33"/>
  <c r="P53" i="33"/>
  <c r="T53" i="33"/>
  <c r="T54" i="33"/>
  <c r="L94" i="33"/>
  <c r="T95" i="33"/>
  <c r="P113" i="33"/>
  <c r="T113" i="33"/>
  <c r="P116" i="33"/>
  <c r="T116" i="33"/>
  <c r="P122" i="33"/>
  <c r="T122" i="33"/>
  <c r="P135" i="33"/>
  <c r="T135" i="33"/>
  <c r="T200" i="33"/>
  <c r="L121" i="33"/>
  <c r="H38" i="33"/>
  <c r="T94" i="33" l="1"/>
  <c r="P94" i="33"/>
  <c r="P121" i="33"/>
  <c r="T121" i="33"/>
  <c r="H87" i="33"/>
  <c r="L39" i="33"/>
  <c r="H25" i="33"/>
  <c r="H8" i="33" s="1"/>
  <c r="L25" i="33"/>
  <c r="P25" i="33" l="1"/>
  <c r="T25" i="33"/>
  <c r="P39" i="33"/>
  <c r="T39" i="33"/>
  <c r="T87" i="33"/>
  <c r="L38" i="33"/>
  <c r="N70" i="33"/>
  <c r="O70" i="33"/>
  <c r="S70" i="33" s="1"/>
  <c r="M70" i="33"/>
  <c r="L71" i="33"/>
  <c r="K70" i="33"/>
  <c r="J70" i="33"/>
  <c r="I70" i="33"/>
  <c r="H71" i="33"/>
  <c r="P71" i="33" l="1"/>
  <c r="T71" i="33"/>
  <c r="W70" i="33"/>
  <c r="P38" i="33"/>
  <c r="T38" i="33"/>
  <c r="H70" i="33"/>
  <c r="L70" i="33"/>
  <c r="P70" i="33" l="1"/>
  <c r="T70" i="33"/>
  <c r="L262" i="33" l="1"/>
  <c r="P262" i="33" l="1"/>
  <c r="L261" i="33"/>
  <c r="P261" i="33" l="1"/>
  <c r="H89" i="33"/>
  <c r="P89" i="33" l="1"/>
  <c r="T89" i="33"/>
  <c r="L34" i="33"/>
  <c r="P34" i="33" s="1"/>
  <c r="L36" i="33"/>
  <c r="L32" i="33"/>
  <c r="P36" i="33" l="1"/>
  <c r="L169" i="33"/>
  <c r="H169" i="33"/>
  <c r="L167" i="33"/>
  <c r="P167" i="33" s="1"/>
  <c r="H167" i="33"/>
  <c r="T169" i="33" l="1"/>
  <c r="P169" i="33"/>
  <c r="T167" i="33"/>
  <c r="T262" i="33"/>
  <c r="H259" i="33"/>
  <c r="H258" i="33"/>
  <c r="H256" i="33"/>
  <c r="H249" i="33"/>
  <c r="I242" i="33"/>
  <c r="J242" i="33"/>
  <c r="K242" i="33"/>
  <c r="M242" i="33"/>
  <c r="N242" i="33"/>
  <c r="O242" i="33"/>
  <c r="S242" i="33" s="1"/>
  <c r="H244" i="33"/>
  <c r="H243" i="33"/>
  <c r="H240" i="33"/>
  <c r="H238" i="33" s="1"/>
  <c r="L240" i="33"/>
  <c r="S233" i="33"/>
  <c r="H235" i="33"/>
  <c r="H236" i="33"/>
  <c r="H234" i="33"/>
  <c r="H225" i="33"/>
  <c r="H224" i="33" s="1"/>
  <c r="I212" i="33"/>
  <c r="J212" i="33"/>
  <c r="K212" i="33"/>
  <c r="S213" i="33"/>
  <c r="L215" i="33"/>
  <c r="P215" i="33" s="1"/>
  <c r="H215" i="33"/>
  <c r="H214" i="33"/>
  <c r="H207" i="33"/>
  <c r="H206" i="33"/>
  <c r="H213" i="33" l="1"/>
  <c r="U213" i="33"/>
  <c r="Q213" i="33"/>
  <c r="H233" i="33"/>
  <c r="N212" i="33"/>
  <c r="W213" i="33"/>
  <c r="P240" i="33"/>
  <c r="T240" i="33"/>
  <c r="T215" i="33"/>
  <c r="W233" i="33"/>
  <c r="W242" i="33"/>
  <c r="W266" i="33"/>
  <c r="S266" i="33"/>
  <c r="Q266" i="33"/>
  <c r="U266" i="33"/>
  <c r="O212" i="33"/>
  <c r="S212" i="33" s="1"/>
  <c r="M212" i="33"/>
  <c r="L238" i="33"/>
  <c r="H261" i="33"/>
  <c r="T261" i="33" s="1"/>
  <c r="U212" i="33" l="1"/>
  <c r="Q212" i="33"/>
  <c r="P238" i="33"/>
  <c r="T238" i="33"/>
  <c r="W212" i="33"/>
  <c r="H184" i="33"/>
  <c r="H185" i="33"/>
  <c r="H186" i="33"/>
  <c r="H183" i="33"/>
  <c r="I182" i="33"/>
  <c r="J182" i="33"/>
  <c r="K182" i="33"/>
  <c r="M182" i="33"/>
  <c r="Q182" i="33" s="1"/>
  <c r="N182" i="33"/>
  <c r="O182" i="33"/>
  <c r="L186" i="33"/>
  <c r="P186" i="33" s="1"/>
  <c r="T186" i="33" l="1"/>
  <c r="W182" i="33"/>
  <c r="S182" i="33"/>
  <c r="U182" i="33"/>
  <c r="H182" i="33"/>
  <c r="H91" i="33" l="1"/>
  <c r="H90" i="33"/>
  <c r="H61" i="33"/>
  <c r="H62" i="33"/>
  <c r="H63" i="33"/>
  <c r="H56" i="33"/>
  <c r="H57" i="33"/>
  <c r="H58" i="33"/>
  <c r="H75" i="33" l="1"/>
  <c r="P91" i="33"/>
  <c r="T91" i="33"/>
  <c r="P90" i="33"/>
  <c r="T90" i="33"/>
  <c r="H55" i="33"/>
  <c r="I174" i="33" l="1"/>
  <c r="I156" i="33" s="1"/>
  <c r="J174" i="33"/>
  <c r="J156" i="33" s="1"/>
  <c r="K174" i="33"/>
  <c r="K156" i="33" s="1"/>
  <c r="M174" i="33"/>
  <c r="N174" i="33"/>
  <c r="O174" i="33"/>
  <c r="O156" i="33" s="1"/>
  <c r="M156" i="33" l="1"/>
  <c r="U156" i="33" s="1"/>
  <c r="N156" i="33"/>
  <c r="W174" i="33"/>
  <c r="S174" i="33"/>
  <c r="H228" i="33"/>
  <c r="H230" i="33"/>
  <c r="H232" i="33"/>
  <c r="L175" i="33"/>
  <c r="P175" i="33" s="1"/>
  <c r="H127" i="33"/>
  <c r="L127" i="33"/>
  <c r="K110" i="33"/>
  <c r="N110" i="33"/>
  <c r="O110" i="33"/>
  <c r="K55" i="33"/>
  <c r="M55" i="33"/>
  <c r="N55" i="33"/>
  <c r="O55" i="33"/>
  <c r="S55" i="33" s="1"/>
  <c r="R156" i="33" l="1"/>
  <c r="V156" i="33"/>
  <c r="S110" i="33"/>
  <c r="W110" i="33"/>
  <c r="P127" i="33"/>
  <c r="T127" i="33"/>
  <c r="W55" i="33"/>
  <c r="T175" i="33"/>
  <c r="S156" i="33"/>
  <c r="W156" i="33"/>
  <c r="M110" i="33"/>
  <c r="H174" i="33"/>
  <c r="L174" i="33"/>
  <c r="P174" i="33" s="1"/>
  <c r="T174" i="33" l="1"/>
  <c r="Q110" i="33"/>
  <c r="L166" i="33"/>
  <c r="P166" i="33" l="1"/>
  <c r="H166" i="33"/>
  <c r="T166" i="33" s="1"/>
  <c r="L24" i="33" l="1"/>
  <c r="L8" i="33" l="1"/>
  <c r="T24" i="33"/>
  <c r="P75" i="33"/>
  <c r="T75" i="33"/>
  <c r="J55" i="33"/>
  <c r="I55" i="33"/>
  <c r="L61" i="33"/>
  <c r="L62" i="33"/>
  <c r="L63" i="33"/>
  <c r="L60" i="33"/>
  <c r="M26" i="33"/>
  <c r="N26" i="33"/>
  <c r="O26" i="33"/>
  <c r="S26" i="33" s="1"/>
  <c r="M73" i="33"/>
  <c r="N73" i="33"/>
  <c r="O73" i="33"/>
  <c r="S73" i="33" s="1"/>
  <c r="M187" i="33"/>
  <c r="N187" i="33"/>
  <c r="O187" i="33"/>
  <c r="S187" i="33" s="1"/>
  <c r="R126" i="33"/>
  <c r="M205" i="33"/>
  <c r="N205" i="33"/>
  <c r="O205" i="33"/>
  <c r="L207" i="33"/>
  <c r="M247" i="33"/>
  <c r="N247" i="33"/>
  <c r="O247" i="33"/>
  <c r="M257" i="33"/>
  <c r="N257" i="33"/>
  <c r="O257" i="33"/>
  <c r="M255" i="33"/>
  <c r="N255" i="33"/>
  <c r="O255" i="33"/>
  <c r="K255" i="33"/>
  <c r="J255" i="33"/>
  <c r="I255" i="33"/>
  <c r="H248" i="33"/>
  <c r="O226" i="33"/>
  <c r="S226" i="33" s="1"/>
  <c r="I226" i="33"/>
  <c r="J226" i="33"/>
  <c r="M226" i="33"/>
  <c r="N226" i="33"/>
  <c r="H231" i="33"/>
  <c r="H229" i="33"/>
  <c r="H212" i="33"/>
  <c r="J260" i="33"/>
  <c r="L59" i="33" l="1"/>
  <c r="U255" i="33"/>
  <c r="N155" i="33"/>
  <c r="T207" i="33"/>
  <c r="M155" i="33"/>
  <c r="W255" i="33"/>
  <c r="M72" i="33"/>
  <c r="M7" i="33"/>
  <c r="Q7" i="33" s="1"/>
  <c r="T63" i="33"/>
  <c r="T61" i="33"/>
  <c r="N72" i="33"/>
  <c r="N7" i="33"/>
  <c r="T62" i="33"/>
  <c r="S257" i="33"/>
  <c r="Q247" i="33"/>
  <c r="R125" i="33"/>
  <c r="R247" i="33"/>
  <c r="S126" i="33"/>
  <c r="O155" i="33"/>
  <c r="P8" i="33"/>
  <c r="T8" i="33"/>
  <c r="Q126" i="33"/>
  <c r="O193" i="33"/>
  <c r="S193" i="33" s="1"/>
  <c r="M193" i="33"/>
  <c r="O72" i="33"/>
  <c r="S72" i="33" s="1"/>
  <c r="O7" i="33"/>
  <c r="N193" i="33"/>
  <c r="H254" i="33"/>
  <c r="H74" i="33"/>
  <c r="H73" i="33" s="1"/>
  <c r="H72" i="33" s="1"/>
  <c r="H60" i="33"/>
  <c r="H59" i="33" s="1"/>
  <c r="N223" i="33"/>
  <c r="H252" i="33"/>
  <c r="H251" i="33"/>
  <c r="H250" i="33"/>
  <c r="H253" i="33"/>
  <c r="M223" i="33"/>
  <c r="J110" i="33"/>
  <c r="V126" i="33"/>
  <c r="H131" i="33"/>
  <c r="T131" i="33" s="1"/>
  <c r="H159" i="33"/>
  <c r="H163" i="33"/>
  <c r="H118" i="33"/>
  <c r="H117" i="33" s="1"/>
  <c r="H129" i="33"/>
  <c r="H152" i="33"/>
  <c r="H151" i="33" s="1"/>
  <c r="H160" i="33"/>
  <c r="H162" i="33"/>
  <c r="H165" i="33"/>
  <c r="H164" i="33"/>
  <c r="H158" i="33"/>
  <c r="H130" i="33"/>
  <c r="H161" i="33"/>
  <c r="I187" i="33"/>
  <c r="I155" i="33" s="1"/>
  <c r="K187" i="33"/>
  <c r="W187" i="33" s="1"/>
  <c r="O260" i="33"/>
  <c r="M260" i="33"/>
  <c r="I26" i="33"/>
  <c r="K26" i="33"/>
  <c r="W26" i="33" s="1"/>
  <c r="K260" i="33"/>
  <c r="J223" i="33"/>
  <c r="N260" i="33"/>
  <c r="I223" i="33"/>
  <c r="I257" i="33"/>
  <c r="K257" i="33"/>
  <c r="W257" i="33" s="1"/>
  <c r="J26" i="33"/>
  <c r="J7" i="33" s="1"/>
  <c r="I260" i="33"/>
  <c r="J187" i="33"/>
  <c r="J155" i="33" s="1"/>
  <c r="K205" i="33"/>
  <c r="K193" i="33" s="1"/>
  <c r="I205" i="33"/>
  <c r="J205" i="33"/>
  <c r="J247" i="33"/>
  <c r="V247" i="33" s="1"/>
  <c r="O241" i="33"/>
  <c r="S241" i="33" s="1"/>
  <c r="M241" i="33"/>
  <c r="K247" i="33"/>
  <c r="J257" i="33"/>
  <c r="N241" i="33"/>
  <c r="R155" i="33" l="1"/>
  <c r="V155" i="33"/>
  <c r="V7" i="33"/>
  <c r="U155" i="33"/>
  <c r="J193" i="33"/>
  <c r="V193" i="33" s="1"/>
  <c r="V205" i="33"/>
  <c r="I193" i="33"/>
  <c r="U193" i="33" s="1"/>
  <c r="U205" i="33"/>
  <c r="H126" i="33"/>
  <c r="R241" i="33"/>
  <c r="S260" i="33"/>
  <c r="W260" i="33"/>
  <c r="W193" i="33"/>
  <c r="Q125" i="33"/>
  <c r="U125" i="33"/>
  <c r="S155" i="33"/>
  <c r="W126" i="33"/>
  <c r="W125" i="33"/>
  <c r="S125" i="33"/>
  <c r="T60" i="33"/>
  <c r="Q241" i="33"/>
  <c r="Q260" i="33"/>
  <c r="U260" i="33"/>
  <c r="S7" i="33"/>
  <c r="Q193" i="33"/>
  <c r="T59" i="33"/>
  <c r="U126" i="33"/>
  <c r="W205" i="33"/>
  <c r="K155" i="33"/>
  <c r="W155" i="33" s="1"/>
  <c r="V125" i="33"/>
  <c r="H157" i="33"/>
  <c r="H156" i="33" s="1"/>
  <c r="I110" i="33"/>
  <c r="U110" i="33" s="1"/>
  <c r="K7" i="33"/>
  <c r="W7" i="33" s="1"/>
  <c r="I7" i="33"/>
  <c r="U7" i="33" s="1"/>
  <c r="K124" i="33"/>
  <c r="K226" i="33"/>
  <c r="W226" i="33" s="1"/>
  <c r="H227" i="33"/>
  <c r="K241" i="33"/>
  <c r="W241" i="33" s="1"/>
  <c r="J241" i="33"/>
  <c r="V241" i="33" s="1"/>
  <c r="K223" i="33" l="1"/>
  <c r="L267" i="33"/>
  <c r="L266" i="33" s="1"/>
  <c r="P267" i="33" l="1"/>
  <c r="L102" i="33"/>
  <c r="H102" i="33"/>
  <c r="L101" i="33"/>
  <c r="H101" i="33"/>
  <c r="T102" i="33" l="1"/>
  <c r="T101" i="33"/>
  <c r="P101" i="33"/>
  <c r="P102" i="33"/>
  <c r="G18" i="37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L235" i="33" l="1"/>
  <c r="I124" i="33"/>
  <c r="J124" i="33"/>
  <c r="L185" i="33"/>
  <c r="P185" i="33" s="1"/>
  <c r="T185" i="33" l="1"/>
  <c r="P235" i="33"/>
  <c r="T235" i="33"/>
  <c r="P266" i="33" l="1"/>
  <c r="N124" i="33"/>
  <c r="M124" i="33"/>
  <c r="L260" i="33"/>
  <c r="V124" i="33" l="1"/>
  <c r="R124" i="33"/>
  <c r="Q124" i="33"/>
  <c r="U124" i="33"/>
  <c r="P260" i="33"/>
  <c r="O124" i="33"/>
  <c r="S124" i="33" l="1"/>
  <c r="W124" i="33"/>
  <c r="L160" i="33"/>
  <c r="P160" i="33" l="1"/>
  <c r="T160" i="33"/>
  <c r="L28" i="33"/>
  <c r="L29" i="33"/>
  <c r="L30" i="33"/>
  <c r="P29" i="33" l="1"/>
  <c r="P30" i="33"/>
  <c r="P28" i="33"/>
  <c r="L249" i="33"/>
  <c r="T249" i="33" l="1"/>
  <c r="P249" i="33"/>
  <c r="O223" i="33"/>
  <c r="S223" i="33" s="1"/>
  <c r="W223" i="33" l="1"/>
  <c r="H267" i="33"/>
  <c r="H255" i="33"/>
  <c r="H245" i="33"/>
  <c r="H246" i="33"/>
  <c r="H218" i="33"/>
  <c r="H205" i="33"/>
  <c r="H198" i="33"/>
  <c r="H194" i="33" s="1"/>
  <c r="H189" i="33"/>
  <c r="H188" i="33"/>
  <c r="H181" i="33"/>
  <c r="H180" i="33" s="1"/>
  <c r="H179" i="33"/>
  <c r="H178" i="33" s="1"/>
  <c r="T267" i="33" l="1"/>
  <c r="H266" i="33"/>
  <c r="H187" i="33"/>
  <c r="H155" i="33" s="1"/>
  <c r="T266" i="33"/>
  <c r="H217" i="33"/>
  <c r="H242" i="33"/>
  <c r="H193" i="33"/>
  <c r="H257" i="33"/>
  <c r="H226" i="33"/>
  <c r="H133" i="33"/>
  <c r="H114" i="33"/>
  <c r="H112" i="33"/>
  <c r="H103" i="33"/>
  <c r="H100" i="33" s="1"/>
  <c r="I73" i="33"/>
  <c r="J73" i="33"/>
  <c r="K73" i="33"/>
  <c r="W73" i="33" s="1"/>
  <c r="H33" i="33"/>
  <c r="H34" i="33"/>
  <c r="T34" i="33" s="1"/>
  <c r="H36" i="33"/>
  <c r="T36" i="33" s="1"/>
  <c r="H32" i="33"/>
  <c r="T32" i="33" s="1"/>
  <c r="H28" i="33"/>
  <c r="T28" i="33" s="1"/>
  <c r="H29" i="33"/>
  <c r="T29" i="33" s="1"/>
  <c r="H30" i="33"/>
  <c r="T30" i="33" s="1"/>
  <c r="H27" i="33"/>
  <c r="H132" i="33" l="1"/>
  <c r="H125" i="33" s="1"/>
  <c r="I72" i="33"/>
  <c r="U72" i="33" s="1"/>
  <c r="J72" i="33"/>
  <c r="K72" i="33"/>
  <c r="W72" i="33" s="1"/>
  <c r="H111" i="33"/>
  <c r="H110" i="33" s="1"/>
  <c r="H31" i="33"/>
  <c r="H260" i="33"/>
  <c r="T260" i="33" s="1"/>
  <c r="H26" i="33"/>
  <c r="H7" i="33" l="1"/>
  <c r="H124" i="33"/>
  <c r="L253" i="33"/>
  <c r="T253" i="33" l="1"/>
  <c r="L189" i="33"/>
  <c r="P189" i="33" s="1"/>
  <c r="T189" i="33" l="1"/>
  <c r="L165" i="33"/>
  <c r="P165" i="33" l="1"/>
  <c r="T165" i="33"/>
  <c r="L246" i="33"/>
  <c r="P246" i="33" l="1"/>
  <c r="T246" i="33"/>
  <c r="L129" i="33"/>
  <c r="L130" i="33"/>
  <c r="L126" i="33" l="1"/>
  <c r="T130" i="33"/>
  <c r="P130" i="33"/>
  <c r="P129" i="33"/>
  <c r="T129" i="33"/>
  <c r="P126" i="33" l="1"/>
  <c r="T126" i="33"/>
  <c r="L234" i="33"/>
  <c r="L236" i="33"/>
  <c r="L233" i="33" l="1"/>
  <c r="T234" i="33"/>
  <c r="T236" i="33"/>
  <c r="P236" i="33"/>
  <c r="P233" i="33" l="1"/>
  <c r="T233" i="33"/>
  <c r="L232" i="33"/>
  <c r="P232" i="33" l="1"/>
  <c r="T232" i="33"/>
  <c r="L118" i="33"/>
  <c r="T118" i="33" s="1"/>
  <c r="L117" i="33" l="1"/>
  <c r="P118" i="33"/>
  <c r="L206" i="33"/>
  <c r="T206" i="33" l="1"/>
  <c r="P117" i="33"/>
  <c r="T117" i="33"/>
  <c r="L205" i="33"/>
  <c r="T205" i="33" l="1"/>
  <c r="L163" i="33"/>
  <c r="L57" i="33"/>
  <c r="P57" i="33" l="1"/>
  <c r="T57" i="33"/>
  <c r="P163" i="33"/>
  <c r="T163" i="33"/>
  <c r="L259" i="33"/>
  <c r="L258" i="33"/>
  <c r="L250" i="33"/>
  <c r="L251" i="33"/>
  <c r="L252" i="33"/>
  <c r="L254" i="33"/>
  <c r="L248" i="33"/>
  <c r="L218" i="33"/>
  <c r="P218" i="33" s="1"/>
  <c r="L198" i="33"/>
  <c r="L133" i="33"/>
  <c r="L152" i="33"/>
  <c r="L112" i="33"/>
  <c r="L114" i="33"/>
  <c r="L115" i="33"/>
  <c r="L132" i="33" l="1"/>
  <c r="L125" i="33" s="1"/>
  <c r="L257" i="33"/>
  <c r="T114" i="33"/>
  <c r="P114" i="33"/>
  <c r="T115" i="33"/>
  <c r="P152" i="33"/>
  <c r="T152" i="33"/>
  <c r="L194" i="33"/>
  <c r="T198" i="33"/>
  <c r="T218" i="33"/>
  <c r="P254" i="33"/>
  <c r="T254" i="33"/>
  <c r="P251" i="33"/>
  <c r="T251" i="33"/>
  <c r="P258" i="33"/>
  <c r="T258" i="33"/>
  <c r="P112" i="33"/>
  <c r="T112" i="33"/>
  <c r="P133" i="33"/>
  <c r="T133" i="33"/>
  <c r="P248" i="33"/>
  <c r="T248" i="33"/>
  <c r="P252" i="33"/>
  <c r="T252" i="33"/>
  <c r="P250" i="33"/>
  <c r="T250" i="33"/>
  <c r="P259" i="33"/>
  <c r="T259" i="33"/>
  <c r="L217" i="33"/>
  <c r="P217" i="33" s="1"/>
  <c r="L151" i="33"/>
  <c r="L111" i="33"/>
  <c r="L247" i="33"/>
  <c r="P257" i="33" l="1"/>
  <c r="T257" i="33"/>
  <c r="P111" i="33"/>
  <c r="T111" i="33"/>
  <c r="T217" i="33"/>
  <c r="P247" i="33"/>
  <c r="P151" i="33"/>
  <c r="T151" i="33"/>
  <c r="P132" i="33"/>
  <c r="T132" i="33"/>
  <c r="P194" i="33"/>
  <c r="T194" i="33"/>
  <c r="L193" i="33"/>
  <c r="L110" i="33"/>
  <c r="P110" i="33" l="1"/>
  <c r="T110" i="33"/>
  <c r="P193" i="33"/>
  <c r="T193" i="33"/>
  <c r="J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243" i="33" l="1"/>
  <c r="L244" i="33"/>
  <c r="L245" i="33"/>
  <c r="L256" i="33"/>
  <c r="T256" i="33" l="1"/>
  <c r="P244" i="33"/>
  <c r="T244" i="33"/>
  <c r="P245" i="33"/>
  <c r="T245" i="33"/>
  <c r="P243" i="33"/>
  <c r="T243" i="33"/>
  <c r="L242" i="33"/>
  <c r="L255" i="33"/>
  <c r="T255" i="33" l="1"/>
  <c r="P242" i="33"/>
  <c r="T242" i="33"/>
  <c r="L241" i="33"/>
  <c r="P241" i="33" l="1"/>
  <c r="L179" i="33"/>
  <c r="P179" i="33" s="1"/>
  <c r="L178" i="33" l="1"/>
  <c r="T179" i="33"/>
  <c r="L229" i="33"/>
  <c r="L230" i="33"/>
  <c r="L231" i="33"/>
  <c r="L228" i="33"/>
  <c r="T178" i="33" l="1"/>
  <c r="P178" i="33"/>
  <c r="P230" i="33"/>
  <c r="T230" i="33"/>
  <c r="P228" i="33"/>
  <c r="T228" i="33"/>
  <c r="P231" i="33"/>
  <c r="T231" i="33"/>
  <c r="P229" i="33"/>
  <c r="T229" i="33"/>
  <c r="L161" i="33"/>
  <c r="P161" i="33" l="1"/>
  <c r="T161" i="33"/>
  <c r="K5" i="33" l="1"/>
  <c r="P125" i="33" l="1"/>
  <c r="T125" i="33"/>
  <c r="L124" i="33"/>
  <c r="L188" i="33"/>
  <c r="P188" i="33" s="1"/>
  <c r="L184" i="33"/>
  <c r="P184" i="33" s="1"/>
  <c r="L183" i="33"/>
  <c r="P183" i="33" s="1"/>
  <c r="L181" i="33"/>
  <c r="L162" i="33"/>
  <c r="L164" i="33"/>
  <c r="L159" i="33"/>
  <c r="T159" i="33" s="1"/>
  <c r="L158" i="33"/>
  <c r="T181" i="33" l="1"/>
  <c r="P181" i="33"/>
  <c r="P162" i="33"/>
  <c r="T162" i="33"/>
  <c r="T183" i="33"/>
  <c r="T188" i="33"/>
  <c r="P158" i="33"/>
  <c r="T158" i="33"/>
  <c r="P164" i="33"/>
  <c r="T164" i="33"/>
  <c r="T184" i="33"/>
  <c r="P124" i="33"/>
  <c r="T124" i="33"/>
  <c r="L180" i="33"/>
  <c r="P180" i="33" s="1"/>
  <c r="L157" i="33"/>
  <c r="L156" i="33" s="1"/>
  <c r="P159" i="33"/>
  <c r="L182" i="33"/>
  <c r="P182" i="33" s="1"/>
  <c r="L187" i="33"/>
  <c r="P187" i="33" s="1"/>
  <c r="L227" i="33"/>
  <c r="L225" i="33"/>
  <c r="H223" i="33"/>
  <c r="L214" i="33"/>
  <c r="L213" i="33" s="1"/>
  <c r="T214" i="33" l="1"/>
  <c r="P214" i="33"/>
  <c r="P225" i="33"/>
  <c r="T225" i="33"/>
  <c r="T187" i="33"/>
  <c r="P227" i="33"/>
  <c r="T227" i="33"/>
  <c r="T182" i="33"/>
  <c r="P157" i="33"/>
  <c r="T157" i="33"/>
  <c r="T180" i="33"/>
  <c r="T156" i="33"/>
  <c r="L224" i="33"/>
  <c r="P213" i="33"/>
  <c r="L226" i="33"/>
  <c r="P226" i="33" l="1"/>
  <c r="T226" i="33"/>
  <c r="P224" i="33"/>
  <c r="T224" i="33"/>
  <c r="T213" i="33"/>
  <c r="L155" i="33"/>
  <c r="L212" i="33"/>
  <c r="P212" i="33" s="1"/>
  <c r="L223" i="33"/>
  <c r="L103" i="33"/>
  <c r="T103" i="33" s="1"/>
  <c r="P223" i="33" l="1"/>
  <c r="T223" i="33"/>
  <c r="T212" i="33"/>
  <c r="T155" i="33"/>
  <c r="L100" i="33"/>
  <c r="P103" i="33"/>
  <c r="L74" i="33"/>
  <c r="L58" i="33"/>
  <c r="L56" i="33"/>
  <c r="P58" i="33" l="1"/>
  <c r="T58" i="33"/>
  <c r="P56" i="33"/>
  <c r="T56" i="33"/>
  <c r="P74" i="33"/>
  <c r="T74" i="33"/>
  <c r="P100" i="33"/>
  <c r="T100" i="33"/>
  <c r="L55" i="33"/>
  <c r="L73" i="33"/>
  <c r="L33" i="33"/>
  <c r="L27" i="33"/>
  <c r="T33" i="33" l="1"/>
  <c r="P33" i="33"/>
  <c r="P27" i="33"/>
  <c r="T27" i="33"/>
  <c r="P73" i="33"/>
  <c r="T73" i="33"/>
  <c r="P55" i="33"/>
  <c r="T55" i="33"/>
  <c r="L72" i="33"/>
  <c r="L31" i="33"/>
  <c r="L26" i="33"/>
  <c r="P31" i="33" l="1"/>
  <c r="T31" i="33"/>
  <c r="P26" i="33"/>
  <c r="T26" i="33"/>
  <c r="P72" i="33"/>
  <c r="T72" i="33"/>
  <c r="L7" i="33"/>
  <c r="T7" i="33" l="1"/>
  <c r="N5" i="33"/>
  <c r="V5" i="33" l="1"/>
  <c r="M5" i="33"/>
  <c r="L5" i="33" l="1"/>
  <c r="O5" i="33" l="1"/>
  <c r="S5" i="33" l="1"/>
  <c r="W5" i="33"/>
  <c r="I247" i="33"/>
  <c r="U247" i="33" s="1"/>
  <c r="H247" i="33" l="1"/>
  <c r="T247" i="33" s="1"/>
  <c r="I241" i="33"/>
  <c r="U241" i="33" s="1"/>
  <c r="I5" i="33" l="1"/>
  <c r="U5" i="33" s="1"/>
  <c r="H241" i="33"/>
  <c r="T241" i="33" s="1"/>
  <c r="H5" i="33" l="1"/>
  <c r="T5" i="33" s="1"/>
  <c r="E176" i="33" l="1"/>
  <c r="D177" i="33"/>
  <c r="P177" i="33" s="1"/>
  <c r="D176" i="33" l="1"/>
  <c r="D156" i="33" s="1"/>
  <c r="Q176" i="33"/>
  <c r="E156" i="33"/>
  <c r="P176" i="33" l="1"/>
  <c r="E155" i="33"/>
  <c r="E5" i="33" s="1"/>
  <c r="Q156" i="33"/>
  <c r="D155" i="33"/>
  <c r="P156" i="33"/>
  <c r="P155" i="33" l="1"/>
  <c r="Q5" i="33"/>
  <c r="Q155" i="33"/>
  <c r="P5" i="33"/>
  <c r="P59" i="33"/>
  <c r="F59" i="33"/>
  <c r="F7" i="33"/>
  <c r="F5" i="33"/>
  <c r="R5" i="33"/>
  <c r="P69" i="33"/>
  <c r="F69" i="33"/>
  <c r="D69" i="33"/>
  <c r="D59" i="33"/>
  <c r="D7" i="33"/>
  <c r="P7" i="33"/>
</calcChain>
</file>

<file path=xl/sharedStrings.xml><?xml version="1.0" encoding="utf-8"?>
<sst xmlns="http://schemas.openxmlformats.org/spreadsheetml/2006/main" count="870" uniqueCount="549">
  <si>
    <t>№ п/п</t>
  </si>
  <si>
    <t>Наименование программы</t>
  </si>
  <si>
    <t>Запланированные мероприятия</t>
  </si>
  <si>
    <t>ДЖКХ</t>
  </si>
  <si>
    <t>ДФ</t>
  </si>
  <si>
    <t>ДОиМП</t>
  </si>
  <si>
    <t>КФКиС</t>
  </si>
  <si>
    <t>1</t>
  </si>
  <si>
    <t>Департамент жилищно-коммунального хозяйства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</si>
  <si>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</si>
  <si>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</si>
  <si>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</si>
  <si>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</si>
  <si>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</si>
  <si>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</si>
  <si>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</si>
  <si>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</si>
  <si>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</si>
  <si>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</si>
  <si>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</si>
  <si>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</si>
  <si>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</si>
  <si>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</si>
  <si>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</si>
  <si>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</si>
  <si>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</si>
  <si>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</si>
  <si>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</si>
  <si>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</si>
  <si>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</si>
  <si>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1.1.1</t>
  </si>
  <si>
    <t>1.2.1</t>
  </si>
  <si>
    <t>1.2.2</t>
  </si>
  <si>
    <t>2</t>
  </si>
  <si>
    <t>2.1.1</t>
  </si>
  <si>
    <t>Крытый каток в 15 микрорайоне города Нефтеюганска</t>
  </si>
  <si>
    <t>5</t>
  </si>
  <si>
    <t>8</t>
  </si>
  <si>
    <t>8.3</t>
  </si>
  <si>
    <t>Исполнит.    ГРБС</t>
  </si>
  <si>
    <t>Подпрограмма "Создание условий для обеспечения качественными коммунальными услугами"</t>
  </si>
  <si>
    <t>Подпрограмма "Создание условий для обеспечения доступности и повышения качества жилищных услуг"</t>
  </si>
  <si>
    <t>1.3.1</t>
  </si>
  <si>
    <t>Подпрограмма "Повышение энергоэффективности в отраслях экономики"</t>
  </si>
  <si>
    <t>1.4.1</t>
  </si>
  <si>
    <t>1.4.2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</si>
  <si>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</si>
  <si>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</si>
  <si>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</si>
  <si>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</si>
  <si>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Подпрограмма "Транспорт"</t>
  </si>
  <si>
    <t>Подпрограмма "Автомобильные дороги"</t>
  </si>
  <si>
    <t>Подпрограмма "Организация бюджетного процесса в городе Нефтеюганске"</t>
  </si>
  <si>
    <t>8.1.1</t>
  </si>
  <si>
    <t>8.2.1</t>
  </si>
  <si>
    <t>Договора на программное (информационные технологии) обеспечение и обслуживание</t>
  </si>
  <si>
    <t>Мероприятия по организации отдыха и оздоровления детей</t>
  </si>
  <si>
    <t>Расходы на обеспечение функций органов местного самоуправления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</si>
  <si>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</si>
  <si>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</si>
  <si>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"Профилактика правонарушений"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</si>
  <si>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</si>
  <si>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</si>
  <si>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</si>
  <si>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</si>
  <si>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</si>
  <si>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</si>
  <si>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</si>
  <si>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</si>
  <si>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</si>
  <si>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</si>
  <si>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3.2</t>
  </si>
  <si>
    <t>4</t>
  </si>
  <si>
    <t>4.1</t>
  </si>
  <si>
    <t>4.1.1</t>
  </si>
  <si>
    <t>5.1.1</t>
  </si>
  <si>
    <t>5.1.2</t>
  </si>
  <si>
    <t>5.2.1</t>
  </si>
  <si>
    <t>6</t>
  </si>
  <si>
    <t>6.1</t>
  </si>
  <si>
    <t>6.1.1</t>
  </si>
  <si>
    <t>6.1.2</t>
  </si>
  <si>
    <t>6.1.3</t>
  </si>
  <si>
    <t>6.1.4</t>
  </si>
  <si>
    <t>6.2</t>
  </si>
  <si>
    <t>6.2.1</t>
  </si>
  <si>
    <t>9</t>
  </si>
  <si>
    <t>9.1</t>
  </si>
  <si>
    <t>9.1.2</t>
  </si>
  <si>
    <t>10</t>
  </si>
  <si>
    <t>10.1</t>
  </si>
  <si>
    <t>11</t>
  </si>
  <si>
    <t>11.1</t>
  </si>
  <si>
    <t>11.1.1</t>
  </si>
  <si>
    <t>11.2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</si>
  <si>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</si>
  <si>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</si>
  <si>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</si>
  <si>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</si>
  <si>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</si>
  <si>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</si>
  <si>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</si>
  <si>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</si>
  <si>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</si>
  <si>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</si>
  <si>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</si>
  <si>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</si>
  <si>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</si>
  <si>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</si>
  <si>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</si>
  <si>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</si>
  <si>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</si>
  <si>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</si>
  <si>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</si>
  <si>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</si>
  <si>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</si>
  <si>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</si>
  <si>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</si>
  <si>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</si>
  <si>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</si>
  <si>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 xml:space="preserve">Обеспечение мероприятий по капитальному ремонту многоквартирных домов 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</si>
  <si>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</si>
  <si>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</si>
  <si>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</si>
  <si>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</si>
  <si>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</si>
  <si>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</si>
  <si>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</si>
  <si>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</si>
  <si>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</si>
  <si>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</si>
  <si>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</si>
  <si>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1.2.3</t>
  </si>
  <si>
    <t>Снос непригодного жилья</t>
  </si>
  <si>
    <t>6.1.1.1</t>
  </si>
  <si>
    <t>6.1.1.2</t>
  </si>
  <si>
    <t>6.1.1.3</t>
  </si>
  <si>
    <t>6.1.2.1</t>
  </si>
  <si>
    <t>6.1.3.1</t>
  </si>
  <si>
    <t>6.1.3.2</t>
  </si>
  <si>
    <t xml:space="preserve"> Развитие дополнительного образования в сфере культуры</t>
  </si>
  <si>
    <t>Реализация мероприятий</t>
  </si>
  <si>
    <t>7.1.1.1</t>
  </si>
  <si>
    <t>7.1.1.3</t>
  </si>
  <si>
    <t>7.1.1.4</t>
  </si>
  <si>
    <t>7.1.1.5</t>
  </si>
  <si>
    <t>7.1.1.6</t>
  </si>
  <si>
    <t>7.1.1.7</t>
  </si>
  <si>
    <t>7.1.1.8</t>
  </si>
  <si>
    <t>7.1.1.9</t>
  </si>
  <si>
    <t>Реализация мероприятий в области градостроительной деятельности</t>
  </si>
  <si>
    <t>Создание условий для деятельности народных дружин</t>
  </si>
  <si>
    <t>Снижение рисков и смягчение последствий чрезвычайных ситуаций природного и техногенного характера на территории города</t>
  </si>
  <si>
    <t>Мероприятия по повышению уровня пожарной безопасности муниципальных учреждений города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</si>
  <si>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</si>
  <si>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</si>
  <si>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</si>
  <si>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</si>
  <si>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</si>
  <si>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</si>
  <si>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</si>
  <si>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</si>
  <si>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</si>
  <si>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</si>
  <si>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</si>
  <si>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</si>
  <si>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</si>
  <si>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</si>
  <si>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</si>
  <si>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15.1.1</t>
  </si>
  <si>
    <t>Опека</t>
  </si>
  <si>
    <t>15.2.1</t>
  </si>
  <si>
    <t>Иные межбюджетные трансферты в рамках наказов избирателей депутатам Думы ХМАО-Югры</t>
  </si>
  <si>
    <t>Станция обезжелезивания 7 мкр.57/7 реестр.№ 522074</t>
  </si>
  <si>
    <t>Причины низкого исполнения</t>
  </si>
  <si>
    <t>22</t>
  </si>
  <si>
    <t>Благоустройство и озеленение города</t>
  </si>
  <si>
    <t>14.4</t>
  </si>
  <si>
    <t>14.4.1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</si>
  <si>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</si>
  <si>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</si>
  <si>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</si>
  <si>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11.2.2</t>
  </si>
  <si>
    <t>ДМИ</t>
  </si>
  <si>
    <t>ДГиЗО</t>
  </si>
  <si>
    <t>7.1.1.10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</si>
  <si>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</si>
  <si>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</si>
  <si>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</si>
  <si>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2.2.2</t>
  </si>
  <si>
    <t>1.5.3</t>
  </si>
  <si>
    <t>23</t>
  </si>
  <si>
    <t>2.2.3</t>
  </si>
  <si>
    <t>2.2.4</t>
  </si>
  <si>
    <t>2.2.5</t>
  </si>
  <si>
    <t>14.2.6</t>
  </si>
  <si>
    <t>2.2.1</t>
  </si>
  <si>
    <t>6.1.1.4</t>
  </si>
  <si>
    <t>6.1.3.3</t>
  </si>
  <si>
    <t>8.1.2</t>
  </si>
  <si>
    <t>9.1.1</t>
  </si>
  <si>
    <t>14.1.3</t>
  </si>
  <si>
    <t>14.1.4</t>
  </si>
  <si>
    <t>ККиТ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</si>
  <si>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</si>
  <si>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</si>
  <si>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</si>
  <si>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</si>
  <si>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</si>
  <si>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</si>
  <si>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</si>
  <si>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</si>
  <si>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</si>
  <si>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</si>
  <si>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</si>
  <si>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</si>
  <si>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</si>
  <si>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</si>
  <si>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2.2.6</t>
  </si>
  <si>
    <t>Подпрограмма "Безопасность дорожного движения"</t>
  </si>
  <si>
    <t>1.4.3</t>
  </si>
  <si>
    <t>16</t>
  </si>
  <si>
    <t>17</t>
  </si>
  <si>
    <t>19</t>
  </si>
  <si>
    <t>20</t>
  </si>
  <si>
    <t>Содержание территорий кладбищ г.Нефтеюганска</t>
  </si>
  <si>
    <t>Содержание земель общего пользования</t>
  </si>
  <si>
    <t>Механизированная уборка снега</t>
  </si>
  <si>
    <t>Услуга по приёму и складированию снежных масс</t>
  </si>
  <si>
    <t>1.4.4</t>
  </si>
  <si>
    <t>1.4.5</t>
  </si>
  <si>
    <t>1.4.6</t>
  </si>
  <si>
    <t>1.4.7</t>
  </si>
  <si>
    <t>1.4.8</t>
  </si>
  <si>
    <t>Осуществление переданных полномочий на 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</si>
  <si>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1.4.9</t>
  </si>
  <si>
    <t>1.4.10</t>
  </si>
  <si>
    <t>Обеспечение деятельности департамента финансов</t>
  </si>
  <si>
    <t>1.1.2</t>
  </si>
  <si>
    <t>Лицвидация несанкционированных свалок</t>
  </si>
  <si>
    <t>Осуществление переданных полномочий в сфере обращения с твердыми коммунальными отходами</t>
  </si>
  <si>
    <t>1.6</t>
  </si>
  <si>
    <t>Подпрограмма "Формирование комфортной городской среды"</t>
  </si>
  <si>
    <t>1.6.1</t>
  </si>
  <si>
    <t>Департамент  градостроительства и земельных отношений администрации города</t>
  </si>
  <si>
    <t>2.2.7</t>
  </si>
  <si>
    <t>5.1.3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</si>
  <si>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</si>
  <si>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</si>
  <si>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</si>
  <si>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7.1.1.12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</si>
  <si>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</si>
  <si>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7.4.2</t>
  </si>
  <si>
    <t>7.1.1.13</t>
  </si>
  <si>
    <t>12.1</t>
  </si>
  <si>
    <t>Осуществление переданных полномочий на организацию мероприятий по проведению дезинсекции и дератизации в Ханты- Мансийском автономном округе- Югре</t>
  </si>
  <si>
    <t>Подпрограмма "Обеспечение предоставления услуг по погребению"</t>
  </si>
  <si>
    <t>Возмещение недополученных доходов юридическим лицам в связи с оказанием услуг по погребению согласно гарантированному перечню услуг по погребению, не возмещаемых за счет государственных внебюджетных фондов и бюджетов иных уровней</t>
  </si>
  <si>
    <t>Заявительный характер оплаты. Оплата будет произведена после предоставления пакета документов управляющими компаниями на оплату коммунальных услуг и услуг по содержанию, а также по возмещению разницы в тарифах за свободное и нераспределенное муниципальное жилье.</t>
  </si>
  <si>
    <t>Оплата по факту выполненных работ и оказанных услуг.</t>
  </si>
  <si>
    <t>Развитие жилищно-коммунального комплекса и повышение энергетической эффективности в городе Нефтеюганске</t>
  </si>
  <si>
    <t>Возмещение недополученных доходов организациям, осуществляющим реализацию сжиженного газа по социально ориентированным розничным ценам</t>
  </si>
  <si>
    <t>Мероприятия по поддержке технического состояния жилищного фонда</t>
  </si>
  <si>
    <t>1.3.2</t>
  </si>
  <si>
    <t>Реализация энергосберегающих мероприятий в системах наружного освещения и коммунальной инфраструктуры</t>
  </si>
  <si>
    <t>Реализация энергосберегающих мероприятий в муниципальном секторе</t>
  </si>
  <si>
    <t>Федеральный проект "Формирование комфортной городской среды"</t>
  </si>
  <si>
    <t>Подпрограмма "Поддержка частных инвестиций в жилищно-коммунальный комплекс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</si>
  <si>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Капитальный ремонт объекта: "Хозпитьевой водопровод", протяженностью 505м, инв. №71:118:002:000048630, по адресу : Россия,Тюменская обл.ХМАО-Югра, г. Нефтеюганска, мкр-н 13, вдоль ул.Юганская (капитальный ремонт участка водопровода от ул. Нефтяников вдоль ул. Владимира Петухова до ВК-8)</t>
  </si>
  <si>
    <t>1.Капитальный ремонт объекта: «Канализационная насосная станция и напорный коллектор от 11А микрорайона до ул.Сургутская», инв.№ 71:118:002:000047400, по адресу: Россия, Тюменская обл., ХМАО-Югра, г.Нефтеюганск, мкр-н 11А, от КНС вдоль улицы Березовая до ж/д №1, вдоль улицы Кедровая до ж/д №19
(капитальный ремонт напорного коллектора 2КНO110 в 11А мкр., от КК-1 у КНС до КК-4 у ж/д №45).</t>
  </si>
  <si>
    <t>2.Капитальный ремонт объекта: «Соединительные водоводы «Водоснабжение промзоны», по адресу: РФ, Тюменская обл., ХМАО-Югра, г. Нефтеюганск, мкр-н 8А, вдоль объездной дороги у 8А микрорайона. Кадастровый номер: 86-86-04/001/2010-264 (Капитальный ремонт участка водопровода вдоль ул. Мамонтовская, 8Амкр., от ВК-1 до ВК-3 сущ.)</t>
  </si>
  <si>
    <t>3.Капитальный ремонт объекта: «Наружные сети водопровода» по адресу: РФ, Тюменская обл., ХМАО-Югра, г.Нефтеюганск, мкр-н 14, вдоль ул.Нефтяников. Кадастровый номер: 86-86-04/023/2010-195 (капитальный ремонт водопровода ВO415 мм, мкр-н 14, вдоль ул.Нефтяников).</t>
  </si>
  <si>
    <t>Развитие транспортной системы в городе Нефтеюганске</t>
  </si>
  <si>
    <t>Обеспечение доступности и повышение качества транспортных услуг автомобильным транспортом</t>
  </si>
  <si>
    <t>Автодорога общего пользования местного значения по улице Мамонтовская (на участке от ПК 0+000 до ПК 3+542)</t>
  </si>
  <si>
    <t>Оплата потребления э/энергии</t>
  </si>
  <si>
    <t>Обслуживание и содержание светофорного хозяйства</t>
  </si>
  <si>
    <t>Содержание дорог</t>
  </si>
  <si>
    <t>2.3</t>
  </si>
  <si>
    <t>Обустройство улично-дорожной сети техническими средствами организации дорожного движения (установка дорожных знаков 5.19.1 (2) "Пешеходный переход" над проезжей частью)</t>
  </si>
  <si>
    <t>2.3.1</t>
  </si>
  <si>
    <t>Управление муниципальным имуществом города Нефтеюганска</t>
  </si>
  <si>
    <t>Управление и распоряжение муниципальным имуществом города Нефтеюганска</t>
  </si>
  <si>
    <t>Обеспечение деятельности департамента муниципального имущества администрации города Нефтеюганска</t>
  </si>
  <si>
    <t>Управление муниципальными финансами города Нефтеюганска</t>
  </si>
  <si>
    <t>Развитие физической культуры и спорта в городе Нефтеюганске</t>
  </si>
  <si>
    <t>Подпрограмма ""Развитие системы массовой физической культуры, подготовки спортивного резерва и спорта высших достижений"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</si>
  <si>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спортом, популяризации массового спорта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</si>
  <si>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</si>
  <si>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Подготовка спортивного резерва и спорта высших достижений</t>
  </si>
  <si>
    <t>5.1.4</t>
  </si>
  <si>
    <t>Подпрограмма "Развитие материально-технической базы и спортивной инфраструктуры"</t>
  </si>
  <si>
    <t>Укрепление материально-технической базы учреждений сферы физической культуры и спорта</t>
  </si>
  <si>
    <t>Подпрограмма "Организация деятельности в сфере физической культуры и спорта"</t>
  </si>
  <si>
    <t>5.3</t>
  </si>
  <si>
    <t>Организационное обеспечение функционирования отрасли</t>
  </si>
  <si>
    <t>5.3.1</t>
  </si>
  <si>
    <t>Развитие культуры и туризма в городе Нефтеюганске</t>
  </si>
  <si>
    <t>Подпрограмма "Модернизация и развитие учреждений культуры"</t>
  </si>
  <si>
    <t>Развитие библиотечного и музейного дела, профессионального искусства, художественно-творческой деятельности; сохранение, возрождение и развитие народных художественных промыслов и ремесел</t>
  </si>
  <si>
    <t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</si>
  <si>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На государственную поддержку отрасли культуры</t>
  </si>
  <si>
    <t>Организация культурно-массовых мероприятий, организация отдыха и оздоровления детей</t>
  </si>
  <si>
    <t>На развитие сферы культуры в муниципальных образованиях Ханты-Мансийского автономного округа - Югры</t>
  </si>
  <si>
    <t>Подпрограмма "Организационные, экономические механизмы развития культуры"</t>
  </si>
  <si>
    <t>Обеспечение деятельности комитета культуры и туризма</t>
  </si>
  <si>
    <t>Усиление социальной направленности культурной политики</t>
  </si>
  <si>
    <t>6.2.2</t>
  </si>
  <si>
    <t>Развитие образования и молодёжной политики в городе Нефтеюганске</t>
  </si>
  <si>
    <t>Подпрограмма "Общее образование. Дополнительное образование детей"</t>
  </si>
  <si>
    <t>Обеспечение предоставления дошкольного, общего, дополнительного образования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</si>
  <si>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</si>
  <si>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Осуществление переданных полномочий на обеспечение государственных гарантий на реализацию программ дошкольного образования муниципальным образовательным организациям</t>
  </si>
  <si>
    <t>Осуществление переданных полномочий на обеспечение государственных гарантий на реализацию программ дошкольного образования частным 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</si>
  <si>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муниципальным общеобразовательным организациям</t>
  </si>
  <si>
    <t>Осуществление переданных полномочий на обеспечение государственных гарантий на реализацию основных общеобразовательных программ частным общеобразовательным организациям</t>
  </si>
  <si>
    <t>Реализация мероприятий по содействию трудоустройству граждан</t>
  </si>
  <si>
    <t>Обеспечение персонифицированного финансирования дополнительного образования</t>
  </si>
  <si>
    <t>Подпрограмма "Система оценки качества образования и информационная прозрачность системы образования"</t>
  </si>
  <si>
    <t>Обеспечение организации и проведения государственной итоговой аттестации</t>
  </si>
  <si>
    <t>Подпрограмма "Отдых и оздоровление детей в каникулярное время"</t>
  </si>
  <si>
    <t>Иные межбюджетные трансферы на реализацию наказов избирателей депутатам Думы Ханты-Мансийского автономного округа-Югры</t>
  </si>
  <si>
    <t>Подпрограмма "Ресурсное обеспечение в сфере образования и молодежной политики"</t>
  </si>
  <si>
    <t>Обеспечение выполнения функции управления и контроля в сфере образования и молодежной политики</t>
  </si>
  <si>
    <t>Развитие жилищной сферы города Нефтеюганска</t>
  </si>
  <si>
    <t>Подпрограмма "Стимулирование развития жилищного строительства"</t>
  </si>
  <si>
    <t>Возмещение части затрат застройщикам (инвесторам) по строительству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</si>
  <si>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Подпрограмма "Переселение граждан из непригодного для проживания жилищного фонда "</t>
  </si>
  <si>
    <t>Подпрограмма "Обеспечение мерами государственной поддержки по улучшению жилищных условий отдельных категорий граждан"</t>
  </si>
  <si>
    <t>Обеспечение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</si>
  <si>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Улучшение жилищных условий отдельных категорий граждан</t>
  </si>
  <si>
    <t>8.3.2</t>
  </si>
  <si>
    <t>8.4</t>
  </si>
  <si>
    <t>8.4.1</t>
  </si>
  <si>
    <t>8.4.2</t>
  </si>
  <si>
    <t>8.4.3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</si>
  <si>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</si>
  <si>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Защита населения и территории от чрезвычайных ситуаций, обеспечение первичных мер пожарной безопасности в городе Нефтеюганске</t>
  </si>
  <si>
    <t>Подпрограмма "Организация и обеспечение мероприятий по гражданской обороне, защите населения и территории города Нефтеюганска от чрезвычайных ситуаций"</t>
  </si>
  <si>
    <t>Укрепление межнационального и межконфессионального согласия, профилактика экстремизма в городе Нефтеюганске</t>
  </si>
  <si>
    <t>Обеспечение мониторинга состояния межнациональных, межконфессиональных отношений и раннего предупреждения конфликтных ситуаций и выявления фактов распространения идеологии экстремизма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</si>
  <si>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направлений в молодежной среде (посредством анкетирования)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</si>
  <si>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</si>
  <si>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</si>
  <si>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</si>
  <si>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Доступная среда в городе Нефтеюганске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</si>
  <si>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</si>
  <si>
    <t>Поддержка социально ориентированных некоммерческих организаций, осуществляющих деятельность в городе Нефтеюганске</t>
  </si>
  <si>
    <t>Субсидии социально-ориентированным некоммерческим организациям, не являющимся муниципальными учреждениями, осуществляющим деятельность в предоставлении общего образования на территории города Нефтеюганска, на оплату коммунальных услуг, содержание имущества</t>
  </si>
  <si>
    <t>Субсидия на реализацию социально значимых проектов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</si>
  <si>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13.2</t>
  </si>
  <si>
    <t>Социально-экономическое развитие города Нефтеюганска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</si>
  <si>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Ханты- Мансийского автономного округа- Югры</t>
  </si>
  <si>
    <t>Осуществление переданных полномочий по созданию административных комиссий</t>
  </si>
  <si>
    <t>Информационная и финансовая поддержка Субъектов и Организаций, организация мероприятий</t>
  </si>
  <si>
    <t>Муниципальная программа "Дополнительные меры социальной поддержки отдельных категорий граждан города Нефтеюганска"</t>
  </si>
  <si>
    <t>Подпрограмма "Дополнительные гарантии и дополнительные меры социальной поддержки предоставляемые в сфере опеки и попечительства"</t>
  </si>
  <si>
    <t>Дополнительные гарантии и дополнительные меры социальной поддержки детей-сирот и детей, оставшихся без попечения родителей, лиц из их числа, а так же граждан, принявших на воспитание детей, оставшихся без попечения родителей</t>
  </si>
  <si>
    <t>Повышение уровня благосостояния граждан, нуждающихся в особой заботе государства</t>
  </si>
  <si>
    <t>Подпрограмма "Исполнение органом местного самоуправления отдельных государственных полномочий"</t>
  </si>
  <si>
    <t>Исполнение органом местного самоуправления отдельных государственных полномочий по осуществлению деятельности по опеке и попечительству</t>
  </si>
  <si>
    <t>Осуществление работ по авторскому надзору объекта: "Сети теплоснабжения, от ЦК-1 до МК1-1Наб. (Реестр. №559218). Теплотрасса, от ТК-1-19 до ТК «КЦ Обь» во 2 микрорайоне. (Реестр. №366226)</t>
  </si>
  <si>
    <t>Уличное (наружное, искусственное) освещение автомобильной дороги по улице Мира на участке от улицы Жилая до улицы Строителей</t>
  </si>
  <si>
    <t>Уличное (наружное, искусственное) освещение автомобильной дороги по улице Нефтяников на участке от улицы Сургутская до улицы Киевская</t>
  </si>
  <si>
    <t>Уличное (наружное, искусственное) освещение автомобильной дороги «Проезд 5П» от улицы Набережная до «Проезд 8П</t>
  </si>
  <si>
    <t>Выполнение проектных работ по реконструкции объекта "Водоводы по ул.Нефтяников"</t>
  </si>
  <si>
    <t>ПИР Напорный канализационный коллектор вдоль ул.Набережная с канализационной насосной станцией, расположенной в 17 микрорайоне", по адресу: г.Нефтеюганск, 17 микрорайон</t>
  </si>
  <si>
    <t>ПИР КНС с резервуарами -усреднителями сточных вод, расположенный по адресу: г. Нефтеюганск, Проезд 5П, район КОС-50 000м3/сут</t>
  </si>
  <si>
    <t>ПИР КНС-3а, Коллектор напорного трубопровода (реконструкция)</t>
  </si>
  <si>
    <t>Инженерное обеспечение 4 микрорайона г.Нефтеюганска</t>
  </si>
  <si>
    <t>ПИР «Сооружение, сети теплоснабжения, протяженностью 1854,0 м.п. в 2-х трубном исполнении» (участок от МК 2а-5 Наб. до ТК 1-15 мкр.)</t>
  </si>
  <si>
    <t>Уличное освещение по улице Жилая от улицы Сургутская до ООО «ЮНГ-Энергонефть»</t>
  </si>
  <si>
    <t>СМР по объекту «Сети теплоснабжения от ЦК-1 до МК 1-1 Наб. (Реестр. № 559218). Теплотрасса от ТК-1-19 до ТК «КЦ Обь» во 2 микрорайоне. (Реестр. №366226)»</t>
  </si>
  <si>
    <t>ПИР «Сооружение, сети теплоснабжения в 2-х трубном исполнении, микрорайон 15 от ТК-1 и ТК-6 до ТК-4. Реестр. №529125 (участок от ТК 1-15мкр. до МК 14-23Неф)»</t>
  </si>
  <si>
    <t>Модернизация нежилого строения станции обезжелезивания, г.Нефтеюганск, 7 микрорайон, строение 57/7. Реестровый № 522074</t>
  </si>
  <si>
    <t>Предоставление субсидий организациям коммунального комплекса, предоставляющим коммунальные услуги населению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</si>
  <si>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</si>
  <si>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</si>
  <si>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</si>
  <si>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</si>
  <si>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</si>
  <si>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</si>
  <si>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</si>
  <si>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</si>
  <si>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</si>
  <si>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</si>
  <si>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</si>
  <si>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</si>
  <si>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</si>
  <si>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1.1.16</t>
  </si>
  <si>
    <t>Проектно-изыскательские работы по рекультивации свалки ТБО на 8 км автодороги Нефтеюганск - Сургут</t>
  </si>
  <si>
    <t>ПИР на обследование ливневой канализации в г.Нефтеюганске</t>
  </si>
  <si>
    <t>Кладбище в юго-западной промзоне г.Нефтеюганска (4 очередь)</t>
  </si>
  <si>
    <t>1.4.11</t>
  </si>
  <si>
    <t>1.4.12</t>
  </si>
  <si>
    <t>1.4.13</t>
  </si>
  <si>
    <t>1.6.2</t>
  </si>
  <si>
    <t>1.6.3</t>
  </si>
  <si>
    <t>1.6.4</t>
  </si>
  <si>
    <t>1.7</t>
  </si>
  <si>
    <t>1.7.1</t>
  </si>
  <si>
    <t>Капитальный ремонт объекта: «Соединительные водоводы «Водоснабжение промзоны» по адресу: РФ, Тюменская обл.,ХМАО-Югра, г.Нефтеюганск, мкр-н 8А, вдоль объездной дороги у 8А микрорайона. Кадастровый номер: 86-86-04/001/2010-264 (Капитальный ремонт участка водопровода от Вкам/сущ. 8А мкр. по ул. Парковая до ВК6сущ. по ул.Молодежная у ж.д. №3 в 12 мкр.).</t>
  </si>
  <si>
    <t>1.6.5</t>
  </si>
  <si>
    <t>Капитальный ремонт объекта: «Водопроводная сеть» по адресу: РФ, Тюменская обл., ХМАО-Югра, г.Нефтеюганск, Промышленная зона Пионерная, вдоль ул.Сургутская от ул.Парковая до кладбища. Кадастровый номер: 86-86-04/023/2010-193 (Капитальный ремонт участка водопровода от ВК-сущ. в р-не ул.Сургутская / ул.Парковая до ВК/ПГ-8сущ. в районе ул.Буровиков со стороны промзоны)</t>
  </si>
  <si>
    <t>1.6.6</t>
  </si>
  <si>
    <t>Ремонт автомобильной дороги общего пользования местного значения по улице Нефтяников (на участке от ПК 1+978 до ПК 3+116)</t>
  </si>
  <si>
    <t>"Автодорога по ул.Набережная" (участок от ул.Романа Кузоваткина до ул.Нефтяников)</t>
  </si>
  <si>
    <t>Автодорога по ул.Нефтяников (участок от ул.Романа Кузоваткина до ул.Набережная)</t>
  </si>
  <si>
    <t>Тех.присоединение объекта: "Автодорога по ул. Нефтяников (от ул.Сургутская до ул. Пойменная) (участок от ул.Юганская до ул.Усть-Балыкская)"</t>
  </si>
  <si>
    <t>ПИР Дорога №5 (ул.Киевская (от ул.Парковая до ул.Объездная-1) (от ул. Парковая до ул.Жилая)</t>
  </si>
  <si>
    <t>Автодорога по ул.Мира (от ул.Жилая до ул.Объездная)</t>
  </si>
  <si>
    <t>Автодорога по ул.Центральная (от ул.Парковая до ул.Алексея Варакина)</t>
  </si>
  <si>
    <t>Улицы и проезды микрорайона 11Б г.Нефтеюганска (3 пусковой комплекс)</t>
  </si>
  <si>
    <t>2.2.8</t>
  </si>
  <si>
    <t>2.2.9</t>
  </si>
  <si>
    <t>2.2.10</t>
  </si>
  <si>
    <t>2.2.11</t>
  </si>
  <si>
    <t>2.2.12</t>
  </si>
  <si>
    <t>2.2.16</t>
  </si>
  <si>
    <t>2.2.17</t>
  </si>
  <si>
    <t>Устройство тротуара с парковочными местами на автомобильной дороге Новый аэропорт в г.Нефтеюганске</t>
  </si>
  <si>
    <t>Поставка с установкой дорожного удерживающего ограждения по ул.Парковая г.Нефтеюганска</t>
  </si>
  <si>
    <t>Поставка с установкой пешеходного металлополимерного ограждения для улично-дорожной сетиг.Нефтеюганска</t>
  </si>
  <si>
    <t>2.3.2</t>
  </si>
  <si>
    <t>2.3.3</t>
  </si>
  <si>
    <t>2.3.4</t>
  </si>
  <si>
    <t>Обеспечение надлежащего уровня эксплуатации недвижимого имущества казны или переданного на праве оперативного управления администрации города Нефтеюганска, органам администрации города Нефтеюганска</t>
  </si>
  <si>
    <t>3.3</t>
  </si>
  <si>
    <t>Техническое обследование, реконструкция, капитальный ремонт, строительство объектов культуры</t>
  </si>
  <si>
    <t>6.1.4.1</t>
  </si>
  <si>
    <t>«Помещение», расположенное по адресу: г.Нефтеюганск, микрорайон 2А, здание №8, пом.1, пом.2, пом.3 (МБУК «Городская библиотека»)</t>
  </si>
  <si>
    <t>"Нежилое административное здание.Детская школа искуств" (устройство козырька в арке здания)</t>
  </si>
  <si>
    <t>ПИР "Капитальный ремонт пожарной лестницы по объекту "Помещение", расположенное по адресу: ХМАО, г.Нефтеюганск, мкр-н 10, д. 14, пом.2</t>
  </si>
  <si>
    <t>ПИР "МБУК "Культурно-досуговый комплекс" культурный центр "Юность"</t>
  </si>
  <si>
    <t>ПИР на капитальный ремонт НГМАУК "Историко-художественный музейный комплекс"</t>
  </si>
  <si>
    <t>ПИР на капитальный ремонт "Нежилое помещение МБУК "Городская библиотека", МБУК "Центр национальных культур" (реестр. №432019,606183,432009)</t>
  </si>
  <si>
    <t>ПИР МБУК "Театр Кукол "Волшебная флейта" (устройство вытяжной противодымной вентиляции)</t>
  </si>
  <si>
    <t>ПИР по капитальному ремонту объекта: «Нежилое здание музыкальной школы», расположенного по адресу: г.Нефтеюганск, микрорайон 2А, здание №1</t>
  </si>
  <si>
    <t>ПИР по устройству скатной кровли нежилого здания "Детская школа искусств" г.Нефтеюганск 11 микр. стр.115</t>
  </si>
  <si>
    <t>6.1.4.2</t>
  </si>
  <si>
    <t>6.1.4.3</t>
  </si>
  <si>
    <t>6.1.4.4</t>
  </si>
  <si>
    <t>6.1.4.5</t>
  </si>
  <si>
    <t>6.1.4.6</t>
  </si>
  <si>
    <t>6.1.4.7</t>
  </si>
  <si>
    <t>6.1.4.8</t>
  </si>
  <si>
    <t>6.1.4.9</t>
  </si>
  <si>
    <t>Развитие материально-технической базы образовательных организаций</t>
  </si>
  <si>
    <t>7.1.3</t>
  </si>
  <si>
    <t>7.1.3.1</t>
  </si>
  <si>
    <t>Обеспечение отдыха и оздоровления детей в каникулярное время</t>
  </si>
  <si>
    <t>Подпрограмма "Формирование законопослушного поведения участников дорожного движения"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</si>
  <si>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</t>
  </si>
  <si>
    <t>7.6</t>
  </si>
  <si>
    <t>7.6.1</t>
  </si>
  <si>
    <t>Строительство и реконструкция объектов муниципальной собственности</t>
  </si>
  <si>
    <t>8.1.4</t>
  </si>
  <si>
    <t>8.1.5</t>
  </si>
  <si>
    <t>Приобретение жилья, в целях реализации полномочий в области жилищных отношений, установленных законодательством Российской Федерации</t>
  </si>
  <si>
    <t>Ликвидация и расселение приспособленных для проживания строений</t>
  </si>
  <si>
    <t>Изъятие земельных участков и расположенных на них объектов, в целях реализации полномочий в области жилищных отношений, установленных законодательством Российской Федерации</t>
  </si>
  <si>
    <t>8.2.2</t>
  </si>
  <si>
    <t>8.2.3</t>
  </si>
  <si>
    <t>10.2</t>
  </si>
  <si>
    <t>10.3</t>
  </si>
  <si>
    <t>10.4</t>
  </si>
  <si>
    <t>10.5</t>
  </si>
  <si>
    <t>"Магистральный водовод" расположенный по адресу: г.Нефтеюганск, 7 микрорайон, через ЦГБ до ул.Нефтяников</t>
  </si>
  <si>
    <t>Организация и проведение субботника</t>
  </si>
  <si>
    <t>5.2.2</t>
  </si>
  <si>
    <t>Совершенствование инфраструктуры спорта в городе Нефтеюганске</t>
  </si>
  <si>
    <t>6.1.1.5</t>
  </si>
  <si>
    <t>7.1.2.1</t>
  </si>
  <si>
    <t>7.1.2.2</t>
  </si>
  <si>
    <t>7.1.4</t>
  </si>
  <si>
    <t>Обеспечение и организация профессионального обучения и дополнительного профессионального образования лиц предпенсионного возраста в сфере образования</t>
  </si>
  <si>
    <t>Организация профессионального обучения и дополнительного профессионального образования лиц предпенсионного возраста</t>
  </si>
  <si>
    <t>7.1.4.1</t>
  </si>
  <si>
    <t>Мероприятия по градостроительной деятельности</t>
  </si>
  <si>
    <t>Обеспечение устойчивого сокращения непригодного для проживания жилищного фонда</t>
  </si>
  <si>
    <t>В результате внесения изменений в приказ Департамента финансов Ханты-Мансийского автономного округа - Югры от 26.12.2018 года № 25-нп в части отнесения субвенций иных межбюджетных трансфертов в рамках наказов избирателей депутатам Думы ХМАО-Югры по кодам доходов и расходов бюджетной классификации РФ. Планируется к исполнению во 2 квартале 2019 года. Выделенные средства будут использованы в полном объёме.</t>
  </si>
  <si>
    <t xml:space="preserve">Исполнение по данному мероприятию отсутствует. Разработан проект постановления администрации города Нефтеюганска "Об утверждении Порядка предоставления субсидий на реализацию социально значимых проектов социально ориентированным некоммерческим организациям, осуществляющим деятельность в городе Нефтеюганске в сфере культуры" (далее - Порядок). Юридическо-правовым управлением и департаментом экономического развития администрации города Нефтеюганска даны рекомендации по внесению изменений и дополнений в Порядок. В настоящий момент ведется работа по внесению изменений и дополнений. </t>
  </si>
  <si>
    <t>Денежные средства неисполнены по расходам на спортивные мероприятия в связи с тем, что срок проведения мероприятий с марта по май 2019 года, оплата будет произведена по завершению мероприятий.</t>
  </si>
  <si>
    <t>Освоение денежных средств запланировано на 2, 3, 4  кварталы 2019 года.</t>
  </si>
  <si>
    <t xml:space="preserve">Оплата производится по факту выполненных работ.  </t>
  </si>
  <si>
    <t xml:space="preserve">Оплата производится по факту выполненных работ. Остальные бюджетные ассигнования - 2, 3, 4 кварталы. </t>
  </si>
  <si>
    <t>Оплата производится по факту выполненных работ.</t>
  </si>
  <si>
    <t>Оплата по факту выполненных работ, услуг.</t>
  </si>
  <si>
    <t>Субсидия проведена по факту заявленных услуг.</t>
  </si>
  <si>
    <t>% исполнения  к плану 2019 года</t>
  </si>
  <si>
    <t>Оплата производится по факту выполненных работ (оказанных услуг).</t>
  </si>
  <si>
    <t>Денежные средства освоены не в полном объеме в связи с тем, что они запланированы в счет корректировки средств бюджета ХМАО-Югры (оплата труда подросткам в полном объеме до поступления средст из бюджета ХМАО-Югры).</t>
  </si>
  <si>
    <t>Денежные средства освоены не в полном объеме в связи с тем, что доплата до МРОТ оплачивается только при выработке нормы времени. Норма времени сотрудниками выработана не в полном объеме в связи с нахождением сотрудников в очередных оплачиваемых отпусках, либо на больничном.</t>
  </si>
  <si>
    <t>Бюджетные ассигнования 2, 3, 4 кварталов.</t>
  </si>
  <si>
    <t>Оплата производится по факту поставки оборудования.</t>
  </si>
  <si>
    <t>Оплата за фактически оказанные услуги.</t>
  </si>
  <si>
    <t>Причиной не полного исполнения относительно плана установленного на 1 квартал послужила экономия, образованная на торгах на услуги по охране и оценке рыночной стоимости.</t>
  </si>
  <si>
    <t>Не полное исполнение за счет установления новой системы оплаты труда для сотрудников.</t>
  </si>
  <si>
    <t>8.2.4</t>
  </si>
  <si>
    <t>Не полное исполнение за счет экономии, образованной при проведении открытого аукциона по обслуживанию пожарной сигнализации.</t>
  </si>
  <si>
    <t>15.1.2</t>
  </si>
  <si>
    <t>2 612,759 тыс. рублей (план 1 квартала) - работы выполнены в полном объеме, муниципальный контракт не закрыт,так как подрядчик не предоставил документы. 3 449,500 тыс. рублей - бюджетные ассигнования запланированы на 3 квартал.</t>
  </si>
  <si>
    <t>При заключении контракта в электронной форме на ремонт помещений спортивного комплекса "Атлетик" сложилась экономия в сумме 1 111,119 тыс. рублей. Экономия будет направлена на ремонт "Спортивно-Оздоровительного Комплекса"по адресу : г.Нефтеюганск, ул. Строителей 8/2. Остальные средства запланированы на 3 квартал 2019 года.</t>
  </si>
  <si>
    <t>В результате некорректного распределения расходов между кварталами. Отсутствует соглашение на софинансирование из окружного бюджета. Планируется к исполнению во 2 квартале 2019 года. Выделенные средства будут использованы в полном объёме.</t>
  </si>
  <si>
    <t>В связи с тем, что выплата заработной платы и начисления на ФОТ за март производятся в месяце, следующем за отчетным. Расходы на обеспечение функций органов местного самоуправления оплачиваются в течение действия заключенных договоров до 31.12.2019 года согласно высталенных счетов-фактур и актов выполненных работ. Экономия по итогам заключенных договоров планируется к перераспределению во 2, 3 кварталах 2019 года на иные цели. Выделенные средства будут использованы в полном объёме.</t>
  </si>
  <si>
    <t xml:space="preserve">Муниципальный контракт на оказание услуг на проведение мониторинга интернет пространства, с целью выявления ресурсов, призывающих к конфликтной напряженности на межнациональной почве на территории г.Нефтеюганска, размещения контентов запрещенных законодательством РФ, пропаганда экстремистских и террористических явлений заключен на сумму 99,000 тыс. рублей. Оплата согласно предоставленным счетам-фактурам. </t>
  </si>
  <si>
    <t>Между МКУ "УКС" и ООО "Воронеж-Аква" (г.Воронеж) на сумму 7 400,0 т.р. 27.06.2018 заключен контракт. Выполнение работ по 31.12.2018. Ведется работа по оформлению итогового заключения по итогам испытаний пилотных установок на СОЖ</t>
  </si>
  <si>
    <t>с ООО "РОСИНЖТРАНСПРОЕКТ" (г.Белгород) на сумму 953,190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</si>
  <si>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828,171 т.р. заключен контракт 24.12.2018. Выполнение работ по 10.09.2019. Оплата только по итогам завершения работ, т.е. после 100% исполнения контракта.</t>
  </si>
  <si>
    <t>с ООО "РОСИНЖТРАНСПРОЕКТ" (г.Белгород) на сумму 1 733,080 т.р. заключен контракт 24.12.2018. Выполнение работ по 10.09.2019. Оплата только по итогам завершения работ, т.е. после 100% исполнения контракта.</t>
  </si>
  <si>
    <t>Фонд заработной платы и начисления были рассчитан на основании денежного содержания 2018 года. Оплата услуг "по факту" на основании актов выполненных услуг по транспортным, комунальным услугам.</t>
  </si>
  <si>
    <t>1.1.17</t>
  </si>
  <si>
    <t>1) Заключен МК № 0187300012818000749 от 11.02.2019 на оказание услуг по обеспечению организации отдыха и оздоровления детей, в возрасте от 6 до 17 лет (включительно), имеющих место жительствана территории  города Нефтеюганске, в организации отдыха детей и их оздоровления, расположенной в Тюменской области (Ишимский район) на сумму 872 555,04 р. произведена оплата в размере 30% цены контракта согласно промежуточного акта об оказанных услугах, на основании счета. Окончательный расчет по окончанию смены, после 07.04.2019.  2)На стадии заключения 5 контрактов по итогам проведения конкурсов с ограниченным участием в электронной форме на общую сумму 19 174 793,40 р. оплатав размере 30% цены контрактов будет произведена после их заключения и предоставления путевок предварительно до 15.04.2019</t>
  </si>
  <si>
    <t>Остаток денежных средств по мероприятию "Олимпиада школьников", исполнение до 26.12.19</t>
  </si>
  <si>
    <t>1.Неисполнение в полном объеме в связи с внесением изменений в систему оплаты труда, в результате чего уменьшилась сумма выплаченной в 1 квартале премии по итогам работы за 2018 год, а также сумма единовременной выплаты к отпуску ( по страховым взносам-аналогично). 2. Остаток средств по оплате льготного проезда в связи с оплатой расходов по факту.3. Остаток средств по услугам связи - оплата расходов поизведена по факту.4. остаток средств по оплате командировочных расходов в части проживания - оплата расходов произведена по факту. 5. Остаток средств по оплате налога на имущество - оплата произведена по факту.</t>
  </si>
  <si>
    <t>Приобретение листовок. Оплата во 2 квартале 2019 года</t>
  </si>
  <si>
    <t>Экономия в результате проведения торгов</t>
  </si>
  <si>
    <t>ПЛАН  на 2019 год                                                                                                                 (рублей)</t>
  </si>
  <si>
    <t>Автодорога общего пользования местного значения по ул. Объездная на участке (от ПК 3+253 до ПК 3+730)</t>
  </si>
  <si>
    <t>Автодорога общего пользования местного значения по ул. Усть-Балыкская на участке (от ПК 1+395 до ПК 1+787)</t>
  </si>
  <si>
    <t>Автодорога общего пользования местного значения по ул. Жилая на участке (от ПК 0+969 до ПК 1+677)</t>
  </si>
  <si>
    <t>Оказание услуг по техническому учету и паспортизации, а также разработке (корректировке) проектов организации дорожного движения улично-дорожной сети города Нефтеюганска</t>
  </si>
  <si>
    <t>2.2.18</t>
  </si>
  <si>
    <t>2.2.19</t>
  </si>
  <si>
    <t>Иные межбюджетные трансферты на реализацию наказов избирателей депутатам Думы Ханты-Мансийского автономного округа-Югры</t>
  </si>
  <si>
    <t>6.1.2.2</t>
  </si>
  <si>
    <t>7.1.1.11</t>
  </si>
  <si>
    <t>12.2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</si>
  <si>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</si>
  <si>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Ремонт автомобильной дороги общего пользования местного значения по ул.Жилая (на участке от ПК 1+677 до ПК 2+072)</t>
  </si>
  <si>
    <t>1.4.14</t>
  </si>
  <si>
    <t>Иные межбюджетные трансферты за счет средств резервного фонда Правительства Ханты-Мансийского автономного округа-Югры</t>
  </si>
  <si>
    <t>Устройство контейнерных площадок (11а микрорайон г.Нефтеюганска)</t>
  </si>
  <si>
    <t>ПИР «Наружные сети водопровода», назначение: инженерные сети, протяженность 996,6 м, инв.№ 71:118:002:000051020, лит.1, адрес объекта: Россия, Тюменская обл., Ханты-Мансийский автономный округ – Югра, г.Нефтеюганск, мкр-н 14, вдоль улиц Пойменная и Мамонтовская (капитальный ремонт водопровода вдоль ул. Романа Кузоваткина и ул.Мамонтовская, 14 мкр.)</t>
  </si>
  <si>
    <t>ПИР «Инженерные сети водопровода», назначение: инженерные сети, протяженность 852,0 м, инв.№ 71:134:002:000054710, адрес объекта: Россия, Тюменская обл., Ханты-Мансийский автономный округ – Югра, г.Нефтеюганск, мкр-н 16, вдоль ул.Молодежная» (капитальный ремонт участка водопровода вдоль ул.Александра Филимонова от ВК-1 сущ. у ж.д.№2 в 16 мкр. до ВКам сущ. по ул.Набережная) – 3 441 000,0 руб.</t>
  </si>
  <si>
    <t>ПИР «Водопровод от ТК в 11 мкр. до 11А мкр.», назначение: инженерные сети, протяженность 876 м, инв.№71:134:002:000054250, адрес объекта: Россия, Тюменская область, Ханты-Мансийский автономный округ – Югра, г.Нефтеюганск, мкр-н 11а вдоль ул.Дорожная, от ТК в 11 мкр. (капитальный ремонт участка водопровода вдоль ул.Дорожная от ВК/ПГ – сущ. до Вкам-сущ. у ж.д.№ 23)</t>
  </si>
  <si>
    <t>ПИР «Напорный коллектор», назначение: инженерные сети, протяженность 1450,0 м, инв.№ 71:134:002:000054450, лит.1, адрес объекта: Россия, Тюменская обл., Ханты-Мансийский автономный округ – Югра, г.Нефтеюганск, вдоль ул.Жилая, от КНС-5 до КНС-4 (капитальный ремонт напорного коллектора 2НКO225 мм от КНС-4 вдоль ул. Объездная до ККсущ. на КНС-4)</t>
  </si>
  <si>
    <t>1.6.7</t>
  </si>
  <si>
    <t>1.6.8</t>
  </si>
  <si>
    <t>1.6.9</t>
  </si>
  <si>
    <t>1.6.10</t>
  </si>
  <si>
    <t>Ремонт канализационных люков на автомобильных дорогах общего пользования местного значения</t>
  </si>
  <si>
    <t>Памятник "Детям акробатам Нефтеюганска"</t>
  </si>
  <si>
    <t>6.1.4.10</t>
  </si>
  <si>
    <t>Предоставление субсидии на завершение строительства многоквартирных домов, для строительства которых привлечены средства граждан, включенных в реестр граждан, чьи денежные средства привлечены для строительства многоквартирных домов и чьи права нарушены</t>
  </si>
  <si>
    <t>ПЛАН на 9 месяцев 2019 года                                                                                                                                          (рублей)</t>
  </si>
  <si>
    <t>Освоение на 01.08.2019 года                                                                                                                                               (рублей)</t>
  </si>
  <si>
    <t>% исполнения  к плану за 9 месяцев 2019 года</t>
  </si>
  <si>
    <t>Отчет об исполнении сетевого плана-графика по реализации муниципальной программы "Развитие культуры и туризма в городе Нефтеюганске" на 01.08.2019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</si>
</sst>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  <numFmt numFmtId="171" formatCode="#,##0.00&quot;р.&quot;"/>
  </numFmts>
  <fonts count="43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21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6" fontId="3" fillId="0" borderId="1" xfId="0" applyNumberFormat="1" applyFont="1" applyFill="1" applyBorder="1" applyAlignment="1">
      <alignment horizontal="center" vertical="center" wrapText="1"/>
    </xf>
    <xf numFmtId="4" fontId="36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/>
    <xf numFmtId="0" fontId="33" fillId="0" borderId="0" xfId="0" applyFont="1" applyFill="1" applyBorder="1" applyAlignment="1"/>
    <xf numFmtId="4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6" xfId="0" applyNumberFormat="1" applyFont="1" applyFill="1" applyBorder="1" applyAlignment="1">
      <alignment horizontal="center" vertical="center"/>
    </xf>
    <xf numFmtId="167" fontId="3" fillId="0" borderId="1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166" fontId="38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40" fillId="0" borderId="1" xfId="0" applyNumberFormat="1" applyFont="1" applyFill="1" applyBorder="1" applyAlignment="1">
      <alignment horizontal="center" vertical="center"/>
    </xf>
    <xf numFmtId="170" fontId="40" fillId="0" borderId="1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10" fillId="0" borderId="1" xfId="0" applyFont="1" applyFill="1" applyBorder="1" applyAlignment="1" applyProtection="1">
      <alignment horizontal="left" vertical="center" wrapText="1"/>
      <protection locked="0"/>
    </xf>
    <xf numFmtId="4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vertical="top" wrapText="1"/>
    </xf>
    <xf numFmtId="0" fontId="3" fillId="0" borderId="4" xfId="0" applyFont="1" applyFill="1" applyBorder="1" applyAlignment="1">
      <alignment vertical="top" wrapText="1"/>
    </xf>
    <xf numFmtId="0" fontId="33" fillId="0" borderId="1" xfId="0" applyFont="1" applyFill="1" applyBorder="1" applyAlignment="1">
      <alignment horizontal="left" vertical="top" wrapText="1"/>
    </xf>
    <xf numFmtId="49" fontId="33" fillId="0" borderId="1" xfId="0" applyNumberFormat="1" applyFont="1" applyFill="1" applyBorder="1" applyAlignment="1">
      <alignment horizontal="left" vertical="center" wrapText="1"/>
    </xf>
    <xf numFmtId="171" fontId="3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vertical="top" wrapText="1"/>
    </xf>
    <xf numFmtId="49" fontId="3" fillId="0" borderId="9" xfId="0" applyNumberFormat="1" applyFont="1" applyFill="1" applyBorder="1" applyAlignment="1">
      <alignment horizontal="left" vertical="center" wrapText="1"/>
    </xf>
    <xf numFmtId="49" fontId="33" fillId="0" borderId="9" xfId="0" applyNumberFormat="1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center" wrapText="1"/>
    </xf>
    <xf numFmtId="2" fontId="36" fillId="0" borderId="1" xfId="0" applyNumberFormat="1" applyFont="1" applyFill="1" applyBorder="1" applyAlignment="1">
      <alignment horizontal="left" vertical="top" wrapText="1"/>
    </xf>
    <xf numFmtId="2" fontId="10" fillId="0" borderId="1" xfId="0" applyNumberFormat="1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49" fontId="3" fillId="0" borderId="9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/>
    </xf>
    <xf numFmtId="4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" fontId="33" fillId="0" borderId="1" xfId="2" applyNumberFormat="1" applyFont="1" applyFill="1" applyBorder="1" applyAlignment="1">
      <alignment horizontal="center" vertical="center"/>
    </xf>
    <xf numFmtId="2" fontId="36" fillId="0" borderId="4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top" wrapText="1"/>
    </xf>
    <xf numFmtId="171" fontId="10" fillId="0" borderId="0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vertical="top"/>
    </xf>
    <xf numFmtId="0" fontId="42" fillId="0" borderId="5" xfId="0" applyFont="1" applyFill="1" applyBorder="1" applyAlignment="1">
      <alignment horizontal="left" vertical="top" wrapText="1"/>
    </xf>
    <xf numFmtId="4" fontId="3" fillId="0" borderId="1" xfId="2" applyNumberFormat="1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justify"/>
    </xf>
    <xf numFmtId="49" fontId="33" fillId="0" borderId="1" xfId="0" applyNumberFormat="1" applyFont="1" applyFill="1" applyBorder="1" applyAlignment="1">
      <alignment horizontal="left" vertical="top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3" fillId="0" borderId="1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left" vertical="top" wrapText="1"/>
      <protection locked="0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2" fontId="10" fillId="25" borderId="1" xfId="0" applyNumberFormat="1" applyFont="1" applyFill="1" applyBorder="1" applyAlignment="1">
      <alignment horizontal="left" vertical="top" wrapText="1"/>
    </xf>
    <xf numFmtId="2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top" wrapText="1"/>
    </xf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 wrapText="1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2" fontId="10" fillId="0" borderId="4" xfId="0" applyNumberFormat="1" applyFont="1" applyFill="1" applyBorder="1" applyAlignment="1">
      <alignment horizontal="left" vertical="top" wrapText="1"/>
    </xf>
    <xf numFmtId="2" fontId="10" fillId="0" borderId="5" xfId="0" applyNumberFormat="1" applyFont="1" applyFill="1" applyBorder="1" applyAlignment="1">
      <alignment horizontal="left" vertical="top" wrapText="1"/>
    </xf>
    <xf numFmtId="0" fontId="36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>
      <alignment horizontal="left" wrapText="1"/>
    </xf>
    <xf numFmtId="0" fontId="33" fillId="0" borderId="2" xfId="0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6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left" vertical="center" wrapText="1"/>
    </xf>
    <xf numFmtId="0" fontId="0" fillId="0" borderId="5" xfId="0" applyFill="1" applyBorder="1" applyAlignment="1">
      <alignment horizontal="left" wrapText="1"/>
    </xf>
    <xf numFmtId="49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top" wrapText="1"/>
    </xf>
    <xf numFmtId="49" fontId="3" fillId="0" borderId="1" xfId="0" applyNumberFormat="1" applyFont="1" applyFill="1" applyBorder="1" applyAlignment="1">
      <alignment horizontal="center" vertical="center"/>
    </xf>
    <xf numFmtId="0" fontId="34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 applyProtection="1">
      <alignment horizontal="left" vertical="center" wrapText="1"/>
      <protection locked="0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>
      <alignment horizontal="left" vertical="center" wrapText="1"/>
    </xf>
    <xf numFmtId="0" fontId="36" fillId="0" borderId="1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center" vertical="center"/>
    </xf>
    <xf numFmtId="0" fontId="34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0" fillId="0" borderId="6" xfId="0" applyFill="1" applyBorder="1" applyAlignment="1"/>
    <xf numFmtId="0" fontId="10" fillId="0" borderId="4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Fill="1" applyBorder="1" applyAlignment="1" applyProtection="1">
      <alignment horizontal="left" vertical="top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" fontId="35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/>
    </xf>
    <xf numFmtId="0" fontId="34" fillId="0" borderId="3" xfId="0" applyFont="1" applyFill="1" applyBorder="1" applyAlignment="1"/>
    <xf numFmtId="164" fontId="33" fillId="0" borderId="1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33" fillId="0" borderId="2" xfId="0" applyFont="1" applyFill="1" applyBorder="1" applyAlignment="1">
      <alignment horizontal="left" vertical="center" wrapText="1"/>
    </xf>
    <xf numFmtId="0" fontId="33" fillId="0" borderId="6" xfId="0" applyFont="1" applyFill="1" applyBorder="1" applyAlignment="1">
      <alignment horizontal="left" vertical="center" wrapText="1"/>
    </xf>
    <xf numFmtId="2" fontId="10" fillId="0" borderId="4" xfId="0" applyNumberFormat="1" applyFont="1" applyFill="1" applyBorder="1" applyAlignment="1">
      <alignment horizontal="left" vertical="center" wrapText="1"/>
    </xf>
    <xf numFmtId="2" fontId="10" fillId="0" borderId="5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8" fillId="0" borderId="1" xfId="0" applyNumberFormat="1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7" fillId="0" borderId="1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2" fontId="37" fillId="0" borderId="2" xfId="0" applyNumberFormat="1" applyFont="1" applyFill="1" applyBorder="1" applyAlignment="1">
      <alignment horizontal="center" vertical="center" wrapText="1"/>
    </xf>
    <xf numFmtId="2" fontId="37" fillId="0" borderId="3" xfId="0" applyNumberFormat="1" applyFont="1" applyFill="1" applyBorder="1" applyAlignment="1">
      <alignment horizontal="center" vertical="center" wrapText="1"/>
    </xf>
    <xf numFmtId="2" fontId="37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T271"/>
  <sheetViews>
    <sheetView tabSelected="1" zoomScale="70" zoomScaleNormal="7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18" sqref="A218:D279"/>
    </sheetView>
  </sheetViews>
  <sheetFormatPr defaultRowHeight="18.75" x14ac:dyDescent="0.3"/>
  <cols>
    <col min="1" max="1" width="10" style="5" customWidth="1"/>
    <col min="2" max="2" width="54.85546875" style="2" customWidth="1"/>
    <col min="3" max="3" width="15.28515625" style="2" customWidth="1"/>
    <col min="4" max="4" width="27.140625" style="2" customWidth="1"/>
    <col min="5" max="5" width="23.28515625" style="2" customWidth="1"/>
    <col min="6" max="6" width="20.5703125" style="2" customWidth="1"/>
    <col min="7" max="7" width="23.140625" style="2" customWidth="1"/>
    <col min="8" max="8" width="25.42578125" style="2" customWidth="1"/>
    <col min="9" max="9" width="25.28515625" style="2" customWidth="1"/>
    <col min="10" max="10" width="23.28515625" style="2" customWidth="1"/>
    <col min="11" max="11" width="23.85546875" style="2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20" width="13.855468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57" style="2" hidden="1" customWidth="1"/>
    <col min="25" max="16384" width="9.140625" style="2"/>
  </cols>
  <sheetData>
    <row r="1" spans="1:24" s="22" customFormat="1" ht="32.25" customHeight="1" x14ac:dyDescent="0.3">
      <c r="A1" s="166" t="s">
        <v>548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</row>
    <row r="2" spans="1:24" s="1" customFormat="1" ht="57" customHeight="1" x14ac:dyDescent="0.3">
      <c r="A2" s="177" t="s">
        <v>0</v>
      </c>
      <c r="B2" s="23" t="s">
        <v>1</v>
      </c>
      <c r="C2" s="178" t="s">
        <v>39</v>
      </c>
      <c r="D2" s="185" t="s">
        <v>545</v>
      </c>
      <c r="E2" s="186"/>
      <c r="F2" s="186"/>
      <c r="G2" s="187"/>
      <c r="H2" s="175" t="s">
        <v>517</v>
      </c>
      <c r="I2" s="175"/>
      <c r="J2" s="175"/>
      <c r="K2" s="175"/>
      <c r="L2" s="176" t="s">
        <v>546</v>
      </c>
      <c r="M2" s="176"/>
      <c r="N2" s="176"/>
      <c r="O2" s="176"/>
      <c r="P2" s="179" t="s">
        <v>547</v>
      </c>
      <c r="Q2" s="180"/>
      <c r="R2" s="180"/>
      <c r="S2" s="181"/>
      <c r="T2" s="170" t="s">
        <v>489</v>
      </c>
      <c r="U2" s="171"/>
      <c r="V2" s="171"/>
      <c r="W2" s="172"/>
      <c r="X2" s="147" t="s">
        <v>174</v>
      </c>
    </row>
    <row r="3" spans="1:24" s="1" customFormat="1" ht="57.75" customHeight="1" x14ac:dyDescent="0.3">
      <c r="A3" s="177"/>
      <c r="B3" s="118" t="s">
        <v>2</v>
      </c>
      <c r="C3" s="178"/>
      <c r="D3" s="118" t="s">
        <v>65</v>
      </c>
      <c r="E3" s="118" t="s">
        <v>66</v>
      </c>
      <c r="F3" s="118" t="s">
        <v>131</v>
      </c>
      <c r="G3" s="118" t="s">
        <v>67</v>
      </c>
      <c r="H3" s="116" t="s">
        <v>65</v>
      </c>
      <c r="I3" s="116" t="s">
        <v>66</v>
      </c>
      <c r="J3" s="116" t="s">
        <v>131</v>
      </c>
      <c r="K3" s="116" t="s">
        <v>67</v>
      </c>
      <c r="L3" s="116" t="s">
        <v>65</v>
      </c>
      <c r="M3" s="116" t="s">
        <v>66</v>
      </c>
      <c r="N3" s="116" t="s">
        <v>131</v>
      </c>
      <c r="O3" s="116" t="s">
        <v>67</v>
      </c>
      <c r="P3" s="116" t="s">
        <v>65</v>
      </c>
      <c r="Q3" s="116" t="s">
        <v>66</v>
      </c>
      <c r="R3" s="116" t="s">
        <v>131</v>
      </c>
      <c r="S3" s="116" t="s">
        <v>67</v>
      </c>
      <c r="T3" s="24" t="s">
        <v>65</v>
      </c>
      <c r="U3" s="24" t="s">
        <v>66</v>
      </c>
      <c r="V3" s="24" t="s">
        <v>131</v>
      </c>
      <c r="W3" s="24" t="s">
        <v>67</v>
      </c>
      <c r="X3" s="148"/>
    </row>
    <row r="4" spans="1:24" s="1" customFormat="1" ht="32.25" customHeight="1" x14ac:dyDescent="0.3">
      <c r="A4" s="117" t="s">
        <v>7</v>
      </c>
      <c r="B4" s="117" t="s">
        <v>33</v>
      </c>
      <c r="C4" s="117" t="s">
        <v>69</v>
      </c>
      <c r="D4" s="117" t="s">
        <v>72</v>
      </c>
      <c r="E4" s="117" t="s">
        <v>36</v>
      </c>
      <c r="F4" s="117" t="s">
        <v>78</v>
      </c>
      <c r="G4" s="117" t="s">
        <v>106</v>
      </c>
      <c r="H4" s="117" t="s">
        <v>37</v>
      </c>
      <c r="I4" s="117" t="s">
        <v>86</v>
      </c>
      <c r="J4" s="117" t="s">
        <v>89</v>
      </c>
      <c r="K4" s="117" t="s">
        <v>91</v>
      </c>
      <c r="L4" s="117" t="s">
        <v>95</v>
      </c>
      <c r="M4" s="117" t="s">
        <v>96</v>
      </c>
      <c r="N4" s="117" t="s">
        <v>97</v>
      </c>
      <c r="O4" s="117" t="s">
        <v>103</v>
      </c>
      <c r="P4" s="117" t="s">
        <v>221</v>
      </c>
      <c r="Q4" s="117" t="s">
        <v>222</v>
      </c>
      <c r="R4" s="117" t="s">
        <v>204</v>
      </c>
      <c r="S4" s="117" t="s">
        <v>223</v>
      </c>
      <c r="T4" s="117" t="s">
        <v>224</v>
      </c>
      <c r="U4" s="117" t="s">
        <v>210</v>
      </c>
      <c r="V4" s="117" t="s">
        <v>175</v>
      </c>
      <c r="W4" s="117" t="s">
        <v>191</v>
      </c>
      <c r="X4" s="95">
        <v>24</v>
      </c>
    </row>
    <row r="5" spans="1:24" s="27" customFormat="1" ht="22.5" hidden="1" x14ac:dyDescent="0.3">
      <c r="A5" s="168" t="s">
        <v>68</v>
      </c>
      <c r="B5" s="168"/>
      <c r="C5" s="168"/>
      <c r="D5" s="25"/>
      <c r="E5" s="25" t="e">
        <f>E7+E72+E100+E106+E110+E124+E193+E212+E217+E223+E233+E238+E241+E155+E260</f>
        <v>#REF!</v>
      </c>
      <c r="F5" s="25">
        <f ca="1">F7+F72+F100+F106+F110+F124+F193+F212+F217+F223+F233+F238+F241+F155+F260</f>
        <v>5408207</v>
      </c>
      <c r="G5" s="25" t="e">
        <f>G7+G72+G100+G106+G110+G124+G193+G212+G217+G223+G233+G238+G241+G155+G260</f>
        <v>#REF!</v>
      </c>
      <c r="H5" s="25" t="e">
        <f>H7+H72+H100+H106+H110+H124+H193+H212+H217+H223+H233+H238+H241+H155+H260</f>
        <v>#REF!</v>
      </c>
      <c r="I5" s="25" t="e">
        <f>I7+I72+I100+I106+I110+I124+I193+I212+I217+I223+I233+I238+I241+I155+I260</f>
        <v>#REF!</v>
      </c>
      <c r="J5" s="25" t="e">
        <f>J7+J72+J100+J106+J110+J124+J193+J212+J217+J223+J233+J238+J241+J155+J260</f>
        <v>#REF!</v>
      </c>
      <c r="K5" s="25" t="e">
        <f>K7+K72+K100+K106+K110+K124+K193+K212+K217+K223+K233+K238+K241+K155+K260</f>
        <v>#REF!</v>
      </c>
      <c r="L5" s="25" t="e">
        <f>L7+L72+L100+L106+L110+L124+L193+L212+L217+L223+L233+L238+L241+L155+L260</f>
        <v>#REF!</v>
      </c>
      <c r="M5" s="25" t="e">
        <f>M7+M72+M100+M106+M110+M124+M193+M212+M217+M223+M233+M238+M241+M155+M260</f>
        <v>#REF!</v>
      </c>
      <c r="N5" s="25" t="e">
        <f>N7+N72+N100+N106+N110+N124+N193+N212+N217+N223+N233+N238+N241+N155+N260</f>
        <v>#REF!</v>
      </c>
      <c r="O5" s="25" t="e">
        <f>O7+O72+O100+O106+O110+O124+O193+O212+O217+O223+O233+O238+O241+O155+O260</f>
        <v>#REF!</v>
      </c>
      <c r="P5" s="30" t="e">
        <f>L5/D5*100</f>
        <v>#REF!</v>
      </c>
      <c r="Q5" s="30" t="e">
        <f>M5/E5*100</f>
        <v>#REF!</v>
      </c>
      <c r="R5" s="30">
        <f ca="1">N5/F5*100</f>
        <v>58.641806240034825</v>
      </c>
      <c r="S5" s="30" t="e">
        <f>O5/G5*100</f>
        <v>#REF!</v>
      </c>
      <c r="T5" s="25" t="e">
        <f>L5/H5*100</f>
        <v>#REF!</v>
      </c>
      <c r="U5" s="25" t="e">
        <f>M5/I5*100</f>
        <v>#REF!</v>
      </c>
      <c r="V5" s="25" t="e">
        <f>N5/J5*100</f>
        <v>#REF!</v>
      </c>
      <c r="W5" s="25" t="e">
        <f>O5/K5*100</f>
        <v>#REF!</v>
      </c>
      <c r="X5" s="26"/>
    </row>
    <row r="6" spans="1:24" s="1" customFormat="1" ht="21.75" hidden="1" customHeight="1" x14ac:dyDescent="0.3">
      <c r="A6" s="182" t="s">
        <v>8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83"/>
      <c r="O6" s="183"/>
      <c r="P6" s="183"/>
      <c r="Q6" s="183"/>
      <c r="R6" s="183"/>
      <c r="S6" s="183"/>
      <c r="T6" s="183"/>
      <c r="U6" s="183"/>
      <c r="V6" s="183"/>
      <c r="W6" s="183"/>
      <c r="X6" s="28"/>
    </row>
    <row r="7" spans="1:24" s="27" customFormat="1" ht="59.25" hidden="1" customHeight="1" x14ac:dyDescent="0.3">
      <c r="A7" s="29">
        <v>1</v>
      </c>
      <c r="B7" s="158" t="s">
        <v>260</v>
      </c>
      <c r="C7" s="158"/>
      <c r="D7" s="30">
        <f ca="1">D8+D26+D31+D55+D59+D38+D70</f>
        <v>287793458</v>
      </c>
      <c r="E7" s="30">
        <f>E8+E26+E31+E55+E59+E38+E70</f>
        <v>789625</v>
      </c>
      <c r="F7" s="30">
        <f ca="1">F8+F26+F31+F55+F59+F38+F70</f>
        <v>0</v>
      </c>
      <c r="G7" s="30">
        <f>G8+G26+G31+G55+G59+G38+G70</f>
        <v>287003833</v>
      </c>
      <c r="H7" s="30">
        <f>H8+H26+H31+H55+H59+H38+H70</f>
        <v>941069559.30999994</v>
      </c>
      <c r="I7" s="30">
        <f>I8+I26+I31+I55+I59+I38+I70</f>
        <v>80037388.109999999</v>
      </c>
      <c r="J7" s="30">
        <f>J8+J26+J31+J55+J59+J38+J70</f>
        <v>16878359.199999999</v>
      </c>
      <c r="K7" s="30">
        <f>K8+K26+K31+K55+K59+K38+K70</f>
        <v>844153812</v>
      </c>
      <c r="L7" s="30">
        <f>L8+L26+L31+L55+L59+L38+L70</f>
        <v>231842772.80000001</v>
      </c>
      <c r="M7" s="30">
        <f>M8+M26+M31+M55+M59+M38+M70</f>
        <v>391505.78</v>
      </c>
      <c r="N7" s="30">
        <f>N8+N26+N31+N55+N59+N38+N70</f>
        <v>0</v>
      </c>
      <c r="O7" s="30">
        <f>O8+O26+O31+O55+O59+O38+O70</f>
        <v>231451267.02000004</v>
      </c>
      <c r="P7" s="20">
        <f ca="1">L7/D7*100</f>
        <v>80.558736258695646</v>
      </c>
      <c r="Q7" s="20">
        <f>M7/E7*100</f>
        <v>49.581229064429323</v>
      </c>
      <c r="R7" s="20"/>
      <c r="S7" s="20">
        <f>O7/G7*100</f>
        <v>80.643963741069641</v>
      </c>
      <c r="T7" s="21">
        <f>L7/H7*100</f>
        <v>24.636093103467193</v>
      </c>
      <c r="U7" s="21">
        <f>M7/I7*100</f>
        <v>0.48915361838386218</v>
      </c>
      <c r="V7" s="21">
        <f>N7/J7*100</f>
        <v>0</v>
      </c>
      <c r="W7" s="21">
        <f>O7/K7*100</f>
        <v>27.418139174380705</v>
      </c>
      <c r="X7" s="26"/>
    </row>
    <row r="8" spans="1:24" s="27" customFormat="1" ht="64.5" hidden="1" customHeight="1" x14ac:dyDescent="0.3">
      <c r="A8" s="29" t="s">
        <v>13</v>
      </c>
      <c r="B8" s="69" t="s">
        <v>40</v>
      </c>
      <c r="C8" s="31"/>
      <c r="D8" s="93">
        <f>SUM(D9:D25)</f>
        <v>54310311</v>
      </c>
      <c r="E8" s="93">
        <f t="shared" ref="E8:F8" si="0">SUM(E9:E25)</f>
        <v>350000</v>
      </c>
      <c r="F8" s="93">
        <f t="shared" si="0"/>
        <v>0</v>
      </c>
      <c r="G8" s="93">
        <f>SUM(G9:G25)</f>
        <v>53960311</v>
      </c>
      <c r="H8" s="25">
        <f>SUM(H9:H25)</f>
        <v>176468889</v>
      </c>
      <c r="I8" s="25">
        <f>SUM(I9:I25)</f>
        <v>525400</v>
      </c>
      <c r="J8" s="25">
        <f t="shared" ref="J8:N8" si="1">SUM(J9:J25)</f>
        <v>0</v>
      </c>
      <c r="K8" s="25">
        <f>SUM(K9:K25)</f>
        <v>175943489</v>
      </c>
      <c r="L8" s="25">
        <f>SUM(L9:L25)</f>
        <v>32047116.309999999</v>
      </c>
      <c r="M8" s="25">
        <f t="shared" si="1"/>
        <v>192345.78</v>
      </c>
      <c r="N8" s="25">
        <f t="shared" si="1"/>
        <v>0</v>
      </c>
      <c r="O8" s="25">
        <f>SUM(O9:O25)</f>
        <v>31854770.529999997</v>
      </c>
      <c r="P8" s="20">
        <f>L8/D8*100</f>
        <v>59.007425514466306</v>
      </c>
      <c r="Q8" s="20"/>
      <c r="R8" s="20"/>
      <c r="S8" s="20">
        <f>O8/G8*100</f>
        <v>59.033704475869307</v>
      </c>
      <c r="T8" s="21">
        <f>L8/H8*100</f>
        <v>18.160207440304106</v>
      </c>
      <c r="U8" s="21">
        <f>M8/I8*100</f>
        <v>36.609398553483061</v>
      </c>
      <c r="V8" s="21"/>
      <c r="W8" s="21">
        <f t="shared" ref="W8:W23" si="2">O8/K8*100</f>
        <v>18.105114722375433</v>
      </c>
      <c r="X8" s="26"/>
    </row>
    <row r="9" spans="1:24" s="1" customFormat="1" ht="98.25" hidden="1" customHeight="1" x14ac:dyDescent="0.3">
      <c r="A9" s="111" t="s">
        <v>30</v>
      </c>
      <c r="B9" s="72" t="s">
        <v>361</v>
      </c>
      <c r="C9" s="19" t="s">
        <v>184</v>
      </c>
      <c r="D9" s="101">
        <f>SUM(E9:G9)</f>
        <v>0</v>
      </c>
      <c r="E9" s="101">
        <v>0</v>
      </c>
      <c r="F9" s="101">
        <v>0</v>
      </c>
      <c r="G9" s="101">
        <v>0</v>
      </c>
      <c r="H9" s="21">
        <f t="shared" ref="H9:H23" si="3">SUM(I9:K9)</f>
        <v>332237</v>
      </c>
      <c r="I9" s="21">
        <v>0</v>
      </c>
      <c r="J9" s="21">
        <v>0</v>
      </c>
      <c r="K9" s="21">
        <v>332237</v>
      </c>
      <c r="L9" s="21">
        <f t="shared" ref="L9:L23" si="4">M9+N9+O9</f>
        <v>0</v>
      </c>
      <c r="M9" s="21">
        <v>0</v>
      </c>
      <c r="N9" s="21">
        <v>0</v>
      </c>
      <c r="O9" s="21">
        <v>0</v>
      </c>
      <c r="P9" s="20"/>
      <c r="Q9" s="20"/>
      <c r="R9" s="20"/>
      <c r="S9" s="20"/>
      <c r="T9" s="21">
        <f t="shared" ref="T9:T42" si="5">L9/H9*100</f>
        <v>0</v>
      </c>
      <c r="U9" s="21"/>
      <c r="V9" s="21"/>
      <c r="W9" s="21">
        <f t="shared" si="2"/>
        <v>0</v>
      </c>
      <c r="X9" s="60"/>
    </row>
    <row r="10" spans="1:24" s="1" customFormat="1" ht="75" hidden="1" customHeight="1" x14ac:dyDescent="0.3">
      <c r="A10" s="111" t="s">
        <v>238</v>
      </c>
      <c r="B10" s="72" t="s">
        <v>362</v>
      </c>
      <c r="C10" s="19" t="s">
        <v>184</v>
      </c>
      <c r="D10" s="101">
        <f t="shared" ref="D10:D25" si="6">SUM(E10:G10)</f>
        <v>550</v>
      </c>
      <c r="E10" s="101">
        <v>0</v>
      </c>
      <c r="F10" s="101">
        <v>0</v>
      </c>
      <c r="G10" s="101">
        <v>550</v>
      </c>
      <c r="H10" s="21">
        <f t="shared" si="3"/>
        <v>953740</v>
      </c>
      <c r="I10" s="21">
        <v>0</v>
      </c>
      <c r="J10" s="21">
        <v>0</v>
      </c>
      <c r="K10" s="21">
        <v>953740</v>
      </c>
      <c r="L10" s="21">
        <f t="shared" si="4"/>
        <v>0</v>
      </c>
      <c r="M10" s="21">
        <v>0</v>
      </c>
      <c r="N10" s="21">
        <v>0</v>
      </c>
      <c r="O10" s="21">
        <v>0</v>
      </c>
      <c r="P10" s="20">
        <f>L10/D10*100</f>
        <v>0</v>
      </c>
      <c r="Q10" s="20"/>
      <c r="R10" s="20"/>
      <c r="S10" s="20">
        <f>O10/G10*100</f>
        <v>0</v>
      </c>
      <c r="T10" s="21">
        <f t="shared" si="5"/>
        <v>0</v>
      </c>
      <c r="U10" s="21"/>
      <c r="V10" s="21"/>
      <c r="W10" s="21">
        <f t="shared" si="2"/>
        <v>0</v>
      </c>
      <c r="X10" s="60" t="s">
        <v>507</v>
      </c>
    </row>
    <row r="11" spans="1:24" s="1" customFormat="1" ht="80.25" hidden="1" customHeight="1" x14ac:dyDescent="0.3">
      <c r="A11" s="111" t="s">
        <v>376</v>
      </c>
      <c r="B11" s="72" t="s">
        <v>363</v>
      </c>
      <c r="C11" s="19" t="s">
        <v>184</v>
      </c>
      <c r="D11" s="101">
        <f t="shared" si="6"/>
        <v>550</v>
      </c>
      <c r="E11" s="101">
        <v>0</v>
      </c>
      <c r="F11" s="101">
        <v>0</v>
      </c>
      <c r="G11" s="101">
        <v>550</v>
      </c>
      <c r="H11" s="21">
        <f t="shared" si="3"/>
        <v>828721</v>
      </c>
      <c r="I11" s="21">
        <v>0</v>
      </c>
      <c r="J11" s="21">
        <v>0</v>
      </c>
      <c r="K11" s="21">
        <v>828721</v>
      </c>
      <c r="L11" s="21">
        <f t="shared" si="4"/>
        <v>0</v>
      </c>
      <c r="M11" s="21">
        <v>0</v>
      </c>
      <c r="N11" s="21">
        <v>0</v>
      </c>
      <c r="O11" s="21">
        <v>0</v>
      </c>
      <c r="P11" s="20">
        <f>L11/D11*100</f>
        <v>0</v>
      </c>
      <c r="Q11" s="20"/>
      <c r="R11" s="20"/>
      <c r="S11" s="20">
        <f>O11/G11*100</f>
        <v>0</v>
      </c>
      <c r="T11" s="21">
        <f t="shared" si="5"/>
        <v>0</v>
      </c>
      <c r="U11" s="21"/>
      <c r="V11" s="21"/>
      <c r="W11" s="21">
        <f t="shared" si="2"/>
        <v>0</v>
      </c>
      <c r="X11" s="60" t="s">
        <v>508</v>
      </c>
    </row>
    <row r="12" spans="1:24" s="1" customFormat="1" ht="59.25" hidden="1" customHeight="1" x14ac:dyDescent="0.3">
      <c r="A12" s="111" t="s">
        <v>377</v>
      </c>
      <c r="B12" s="72" t="s">
        <v>364</v>
      </c>
      <c r="C12" s="19" t="s">
        <v>184</v>
      </c>
      <c r="D12" s="101">
        <f t="shared" si="6"/>
        <v>550</v>
      </c>
      <c r="E12" s="101">
        <v>0</v>
      </c>
      <c r="F12" s="101">
        <v>0</v>
      </c>
      <c r="G12" s="101">
        <v>550</v>
      </c>
      <c r="H12" s="21">
        <f t="shared" si="3"/>
        <v>1733630</v>
      </c>
      <c r="I12" s="21">
        <v>0</v>
      </c>
      <c r="J12" s="21">
        <v>0</v>
      </c>
      <c r="K12" s="21">
        <v>1733630</v>
      </c>
      <c r="L12" s="21">
        <f t="shared" si="4"/>
        <v>0</v>
      </c>
      <c r="M12" s="21">
        <v>0</v>
      </c>
      <c r="N12" s="21">
        <v>0</v>
      </c>
      <c r="O12" s="21">
        <v>0</v>
      </c>
      <c r="P12" s="20">
        <f>L12/D12*100</f>
        <v>0</v>
      </c>
      <c r="Q12" s="20"/>
      <c r="R12" s="20"/>
      <c r="S12" s="20">
        <f>O12/G12*100</f>
        <v>0</v>
      </c>
      <c r="T12" s="21">
        <f t="shared" si="5"/>
        <v>0</v>
      </c>
      <c r="U12" s="21"/>
      <c r="V12" s="21"/>
      <c r="W12" s="21">
        <f t="shared" si="2"/>
        <v>0</v>
      </c>
      <c r="X12" s="60" t="s">
        <v>509</v>
      </c>
    </row>
    <row r="13" spans="1:24" s="1" customFormat="1" ht="58.5" hidden="1" customHeight="1" x14ac:dyDescent="0.3">
      <c r="A13" s="111" t="s">
        <v>378</v>
      </c>
      <c r="B13" s="72" t="s">
        <v>365</v>
      </c>
      <c r="C13" s="19" t="s">
        <v>184</v>
      </c>
      <c r="D13" s="101">
        <f t="shared" si="6"/>
        <v>0</v>
      </c>
      <c r="E13" s="101">
        <v>0</v>
      </c>
      <c r="F13" s="101">
        <v>0</v>
      </c>
      <c r="G13" s="101">
        <v>0</v>
      </c>
      <c r="H13" s="21">
        <f t="shared" si="3"/>
        <v>3639368</v>
      </c>
      <c r="I13" s="21">
        <v>0</v>
      </c>
      <c r="J13" s="21">
        <v>0</v>
      </c>
      <c r="K13" s="21">
        <v>3639368</v>
      </c>
      <c r="L13" s="21">
        <f t="shared" si="4"/>
        <v>0</v>
      </c>
      <c r="M13" s="21">
        <v>0</v>
      </c>
      <c r="N13" s="21">
        <v>0</v>
      </c>
      <c r="O13" s="21">
        <v>0</v>
      </c>
      <c r="P13" s="20"/>
      <c r="Q13" s="20"/>
      <c r="R13" s="20"/>
      <c r="S13" s="20"/>
      <c r="T13" s="21">
        <f t="shared" si="5"/>
        <v>0</v>
      </c>
      <c r="U13" s="21"/>
      <c r="V13" s="21"/>
      <c r="W13" s="21">
        <f t="shared" si="2"/>
        <v>0</v>
      </c>
      <c r="X13" s="60"/>
    </row>
    <row r="14" spans="1:24" s="1" customFormat="1" ht="97.5" hidden="1" customHeight="1" x14ac:dyDescent="0.3">
      <c r="A14" s="111" t="s">
        <v>379</v>
      </c>
      <c r="B14" s="72" t="s">
        <v>366</v>
      </c>
      <c r="C14" s="19" t="s">
        <v>184</v>
      </c>
      <c r="D14" s="101">
        <f t="shared" si="6"/>
        <v>0</v>
      </c>
      <c r="E14" s="101">
        <v>0</v>
      </c>
      <c r="F14" s="101">
        <v>0</v>
      </c>
      <c r="G14" s="101">
        <v>0</v>
      </c>
      <c r="H14" s="21">
        <f t="shared" si="3"/>
        <v>3137076</v>
      </c>
      <c r="I14" s="21">
        <v>0</v>
      </c>
      <c r="J14" s="21">
        <v>0</v>
      </c>
      <c r="K14" s="21">
        <v>3137076</v>
      </c>
      <c r="L14" s="21">
        <f t="shared" si="4"/>
        <v>0</v>
      </c>
      <c r="M14" s="21">
        <v>0</v>
      </c>
      <c r="N14" s="21">
        <v>0</v>
      </c>
      <c r="O14" s="21">
        <v>0</v>
      </c>
      <c r="P14" s="20"/>
      <c r="Q14" s="20"/>
      <c r="R14" s="20"/>
      <c r="S14" s="20"/>
      <c r="T14" s="21">
        <f t="shared" si="5"/>
        <v>0</v>
      </c>
      <c r="U14" s="21"/>
      <c r="V14" s="21"/>
      <c r="W14" s="21">
        <f t="shared" si="2"/>
        <v>0</v>
      </c>
      <c r="X14" s="60"/>
    </row>
    <row r="15" spans="1:24" s="1" customFormat="1" ht="81" hidden="1" customHeight="1" x14ac:dyDescent="0.3">
      <c r="A15" s="111" t="s">
        <v>380</v>
      </c>
      <c r="B15" s="72" t="s">
        <v>367</v>
      </c>
      <c r="C15" s="19" t="s">
        <v>184</v>
      </c>
      <c r="D15" s="101">
        <f t="shared" si="6"/>
        <v>0</v>
      </c>
      <c r="E15" s="101">
        <v>0</v>
      </c>
      <c r="F15" s="101">
        <v>0</v>
      </c>
      <c r="G15" s="101">
        <v>0</v>
      </c>
      <c r="H15" s="21">
        <f t="shared" si="3"/>
        <v>5980657</v>
      </c>
      <c r="I15" s="21">
        <v>0</v>
      </c>
      <c r="J15" s="21">
        <v>0</v>
      </c>
      <c r="K15" s="21">
        <v>5980657</v>
      </c>
      <c r="L15" s="21">
        <f t="shared" si="4"/>
        <v>0</v>
      </c>
      <c r="M15" s="21">
        <v>0</v>
      </c>
      <c r="N15" s="21">
        <v>0</v>
      </c>
      <c r="O15" s="21">
        <v>0</v>
      </c>
      <c r="P15" s="20"/>
      <c r="Q15" s="20"/>
      <c r="R15" s="20"/>
      <c r="S15" s="20"/>
      <c r="T15" s="21">
        <f t="shared" si="5"/>
        <v>0</v>
      </c>
      <c r="U15" s="21"/>
      <c r="V15" s="21"/>
      <c r="W15" s="21">
        <f t="shared" si="2"/>
        <v>0</v>
      </c>
      <c r="X15" s="60"/>
    </row>
    <row r="16" spans="1:24" s="1" customFormat="1" ht="42.75" hidden="1" customHeight="1" x14ac:dyDescent="0.3">
      <c r="A16" s="111" t="s">
        <v>381</v>
      </c>
      <c r="B16" s="72" t="s">
        <v>368</v>
      </c>
      <c r="C16" s="19" t="s">
        <v>184</v>
      </c>
      <c r="D16" s="101">
        <f t="shared" si="6"/>
        <v>0</v>
      </c>
      <c r="E16" s="101">
        <v>0</v>
      </c>
      <c r="F16" s="101">
        <v>0</v>
      </c>
      <c r="G16" s="101">
        <v>0</v>
      </c>
      <c r="H16" s="21">
        <f t="shared" si="3"/>
        <v>4100000</v>
      </c>
      <c r="I16" s="21">
        <v>0</v>
      </c>
      <c r="J16" s="21">
        <v>0</v>
      </c>
      <c r="K16" s="21">
        <v>4100000</v>
      </c>
      <c r="L16" s="21">
        <f t="shared" si="4"/>
        <v>0</v>
      </c>
      <c r="M16" s="21">
        <v>0</v>
      </c>
      <c r="N16" s="21">
        <v>0</v>
      </c>
      <c r="O16" s="21">
        <v>0</v>
      </c>
      <c r="P16" s="20"/>
      <c r="Q16" s="20"/>
      <c r="R16" s="20"/>
      <c r="S16" s="20"/>
      <c r="T16" s="21">
        <f t="shared" si="5"/>
        <v>0</v>
      </c>
      <c r="U16" s="21"/>
      <c r="V16" s="21"/>
      <c r="W16" s="21">
        <f t="shared" si="2"/>
        <v>0</v>
      </c>
      <c r="X16" s="60"/>
    </row>
    <row r="17" spans="1:25" s="1" customFormat="1" ht="40.5" hidden="1" customHeight="1" x14ac:dyDescent="0.3">
      <c r="A17" s="111" t="s">
        <v>382</v>
      </c>
      <c r="B17" s="72" t="s">
        <v>369</v>
      </c>
      <c r="C17" s="19" t="s">
        <v>184</v>
      </c>
      <c r="D17" s="101">
        <f t="shared" si="6"/>
        <v>0</v>
      </c>
      <c r="E17" s="101">
        <v>0</v>
      </c>
      <c r="F17" s="101">
        <v>0</v>
      </c>
      <c r="G17" s="101">
        <v>0</v>
      </c>
      <c r="H17" s="21">
        <f t="shared" si="3"/>
        <v>4110164</v>
      </c>
      <c r="I17" s="21">
        <v>0</v>
      </c>
      <c r="J17" s="21">
        <v>0</v>
      </c>
      <c r="K17" s="21">
        <v>4110164</v>
      </c>
      <c r="L17" s="21">
        <f t="shared" si="4"/>
        <v>0</v>
      </c>
      <c r="M17" s="21">
        <v>0</v>
      </c>
      <c r="N17" s="21">
        <v>0</v>
      </c>
      <c r="O17" s="21">
        <v>0</v>
      </c>
      <c r="P17" s="20"/>
      <c r="Q17" s="20"/>
      <c r="R17" s="20"/>
      <c r="S17" s="20"/>
      <c r="T17" s="21">
        <f t="shared" si="5"/>
        <v>0</v>
      </c>
      <c r="U17" s="21"/>
      <c r="V17" s="21"/>
      <c r="W17" s="21">
        <f t="shared" si="2"/>
        <v>0</v>
      </c>
      <c r="X17" s="60"/>
    </row>
    <row r="18" spans="1:25" s="1" customFormat="1" ht="81" hidden="1" customHeight="1" x14ac:dyDescent="0.3">
      <c r="A18" s="111" t="s">
        <v>383</v>
      </c>
      <c r="B18" s="72" t="s">
        <v>370</v>
      </c>
      <c r="C18" s="19" t="s">
        <v>184</v>
      </c>
      <c r="D18" s="101">
        <f t="shared" si="6"/>
        <v>1350000</v>
      </c>
      <c r="E18" s="101">
        <v>0</v>
      </c>
      <c r="F18" s="101">
        <v>0</v>
      </c>
      <c r="G18" s="101">
        <v>1350000</v>
      </c>
      <c r="H18" s="21">
        <f t="shared" si="3"/>
        <v>1350000</v>
      </c>
      <c r="I18" s="21">
        <v>0</v>
      </c>
      <c r="J18" s="21">
        <v>0</v>
      </c>
      <c r="K18" s="21">
        <v>1350000</v>
      </c>
      <c r="L18" s="21">
        <f t="shared" si="4"/>
        <v>0</v>
      </c>
      <c r="M18" s="21">
        <v>0</v>
      </c>
      <c r="N18" s="21">
        <v>0</v>
      </c>
      <c r="O18" s="21">
        <v>0</v>
      </c>
      <c r="P18" s="20">
        <f>L18/D18*100</f>
        <v>0</v>
      </c>
      <c r="Q18" s="20"/>
      <c r="R18" s="20"/>
      <c r="S18" s="20">
        <f>O18/G18*100</f>
        <v>0</v>
      </c>
      <c r="T18" s="21">
        <f t="shared" si="5"/>
        <v>0</v>
      </c>
      <c r="U18" s="21"/>
      <c r="V18" s="21"/>
      <c r="W18" s="21">
        <f t="shared" si="2"/>
        <v>0</v>
      </c>
      <c r="X18" s="60"/>
    </row>
    <row r="19" spans="1:25" s="1" customFormat="1" ht="42.75" hidden="1" customHeight="1" x14ac:dyDescent="0.3">
      <c r="A19" s="111" t="s">
        <v>384</v>
      </c>
      <c r="B19" s="72" t="s">
        <v>371</v>
      </c>
      <c r="C19" s="19" t="s">
        <v>184</v>
      </c>
      <c r="D19" s="101">
        <f t="shared" si="6"/>
        <v>0</v>
      </c>
      <c r="E19" s="101">
        <v>0</v>
      </c>
      <c r="F19" s="101">
        <v>0</v>
      </c>
      <c r="G19" s="101">
        <v>0</v>
      </c>
      <c r="H19" s="21">
        <f t="shared" si="3"/>
        <v>1108070</v>
      </c>
      <c r="I19" s="21">
        <v>0</v>
      </c>
      <c r="J19" s="21">
        <v>0</v>
      </c>
      <c r="K19" s="21">
        <v>1108070</v>
      </c>
      <c r="L19" s="21">
        <f t="shared" si="4"/>
        <v>0</v>
      </c>
      <c r="M19" s="21">
        <v>0</v>
      </c>
      <c r="N19" s="21">
        <v>0</v>
      </c>
      <c r="O19" s="21">
        <v>0</v>
      </c>
      <c r="P19" s="20"/>
      <c r="Q19" s="20"/>
      <c r="R19" s="20"/>
      <c r="S19" s="20"/>
      <c r="T19" s="21">
        <f t="shared" si="5"/>
        <v>0</v>
      </c>
      <c r="U19" s="21"/>
      <c r="V19" s="21"/>
      <c r="W19" s="21">
        <f t="shared" si="2"/>
        <v>0</v>
      </c>
      <c r="X19" s="60"/>
    </row>
    <row r="20" spans="1:25" s="1" customFormat="1" ht="83.25" hidden="1" customHeight="1" x14ac:dyDescent="0.3">
      <c r="A20" s="111" t="s">
        <v>385</v>
      </c>
      <c r="B20" s="72" t="s">
        <v>372</v>
      </c>
      <c r="C20" s="19" t="s">
        <v>184</v>
      </c>
      <c r="D20" s="101">
        <f t="shared" si="6"/>
        <v>19254802</v>
      </c>
      <c r="E20" s="101">
        <v>0</v>
      </c>
      <c r="F20" s="101">
        <v>0</v>
      </c>
      <c r="G20" s="101">
        <v>19254802</v>
      </c>
      <c r="H20" s="21">
        <f t="shared" si="3"/>
        <v>111318433</v>
      </c>
      <c r="I20" s="21">
        <v>0</v>
      </c>
      <c r="J20" s="21">
        <v>0</v>
      </c>
      <c r="K20" s="21">
        <v>111318433</v>
      </c>
      <c r="L20" s="21">
        <f t="shared" si="4"/>
        <v>19254801.059999999</v>
      </c>
      <c r="M20" s="21">
        <v>0</v>
      </c>
      <c r="N20" s="21">
        <v>0</v>
      </c>
      <c r="O20" s="21">
        <v>19254801.059999999</v>
      </c>
      <c r="P20" s="20"/>
      <c r="Q20" s="20"/>
      <c r="R20" s="20"/>
      <c r="S20" s="20"/>
      <c r="T20" s="21">
        <f t="shared" si="5"/>
        <v>17.297046446925819</v>
      </c>
      <c r="U20" s="21"/>
      <c r="V20" s="21"/>
      <c r="W20" s="21">
        <f t="shared" si="2"/>
        <v>17.297046446925819</v>
      </c>
      <c r="X20" s="60"/>
    </row>
    <row r="21" spans="1:25" s="1" customFormat="1" ht="83.25" hidden="1" customHeight="1" x14ac:dyDescent="0.3">
      <c r="A21" s="111" t="s">
        <v>386</v>
      </c>
      <c r="B21" s="72" t="s">
        <v>373</v>
      </c>
      <c r="C21" s="19" t="s">
        <v>184</v>
      </c>
      <c r="D21" s="101">
        <f t="shared" si="6"/>
        <v>2691040</v>
      </c>
      <c r="E21" s="101">
        <v>0</v>
      </c>
      <c r="F21" s="101">
        <v>0</v>
      </c>
      <c r="G21" s="101">
        <v>2691040</v>
      </c>
      <c r="H21" s="21">
        <f t="shared" si="3"/>
        <v>2691040</v>
      </c>
      <c r="I21" s="21">
        <v>0</v>
      </c>
      <c r="J21" s="21">
        <v>0</v>
      </c>
      <c r="K21" s="21">
        <v>2691040</v>
      </c>
      <c r="L21" s="21">
        <f t="shared" si="4"/>
        <v>0</v>
      </c>
      <c r="M21" s="21">
        <v>0</v>
      </c>
      <c r="N21" s="21">
        <v>0</v>
      </c>
      <c r="O21" s="21">
        <v>0</v>
      </c>
      <c r="P21" s="20">
        <f>L21/D21*100</f>
        <v>0</v>
      </c>
      <c r="Q21" s="20"/>
      <c r="R21" s="20"/>
      <c r="S21" s="20">
        <f>O21/G21*100</f>
        <v>0</v>
      </c>
      <c r="T21" s="21">
        <f t="shared" si="5"/>
        <v>0</v>
      </c>
      <c r="U21" s="21"/>
      <c r="V21" s="21"/>
      <c r="W21" s="21">
        <f t="shared" si="2"/>
        <v>0</v>
      </c>
      <c r="X21" s="60"/>
    </row>
    <row r="22" spans="1:25" s="1" customFormat="1" ht="77.25" hidden="1" customHeight="1" x14ac:dyDescent="0.3">
      <c r="A22" s="111" t="s">
        <v>387</v>
      </c>
      <c r="B22" s="72" t="s">
        <v>374</v>
      </c>
      <c r="C22" s="19" t="s">
        <v>184</v>
      </c>
      <c r="D22" s="101">
        <f t="shared" ref="D22:D23" si="7">SUM(E22:G22)</f>
        <v>3200893</v>
      </c>
      <c r="E22" s="101">
        <v>0</v>
      </c>
      <c r="F22" s="101">
        <v>0</v>
      </c>
      <c r="G22" s="101">
        <v>3200893</v>
      </c>
      <c r="H22" s="21">
        <f t="shared" si="3"/>
        <v>3200893</v>
      </c>
      <c r="I22" s="21">
        <v>0</v>
      </c>
      <c r="J22" s="21">
        <v>0</v>
      </c>
      <c r="K22" s="21">
        <v>3200893</v>
      </c>
      <c r="L22" s="21">
        <f t="shared" si="4"/>
        <v>790476.56</v>
      </c>
      <c r="M22" s="21">
        <v>0</v>
      </c>
      <c r="N22" s="21">
        <v>0</v>
      </c>
      <c r="O22" s="21">
        <v>790476.56</v>
      </c>
      <c r="P22" s="20">
        <f>L22/D22*100</f>
        <v>24.695500911776811</v>
      </c>
      <c r="Q22" s="20"/>
      <c r="R22" s="20"/>
      <c r="S22" s="20">
        <f>O22/G22*100</f>
        <v>24.695500911776811</v>
      </c>
      <c r="T22" s="21">
        <f t="shared" si="5"/>
        <v>24.695500911776811</v>
      </c>
      <c r="U22" s="21"/>
      <c r="V22" s="21"/>
      <c r="W22" s="21">
        <f t="shared" si="2"/>
        <v>24.695500911776811</v>
      </c>
      <c r="X22" s="60" t="s">
        <v>506</v>
      </c>
    </row>
    <row r="23" spans="1:25" s="1" customFormat="1" ht="59.25" hidden="1" customHeight="1" x14ac:dyDescent="0.3">
      <c r="A23" s="111" t="s">
        <v>388</v>
      </c>
      <c r="B23" s="72" t="s">
        <v>467</v>
      </c>
      <c r="C23" s="19" t="s">
        <v>184</v>
      </c>
      <c r="D23" s="101">
        <f t="shared" si="7"/>
        <v>99990</v>
      </c>
      <c r="E23" s="101">
        <v>0</v>
      </c>
      <c r="F23" s="101">
        <v>0</v>
      </c>
      <c r="G23" s="101">
        <v>99990</v>
      </c>
      <c r="H23" s="21">
        <f t="shared" si="3"/>
        <v>99990</v>
      </c>
      <c r="I23" s="21">
        <v>0</v>
      </c>
      <c r="J23" s="21">
        <v>0</v>
      </c>
      <c r="K23" s="21">
        <v>99990</v>
      </c>
      <c r="L23" s="21">
        <f t="shared" si="4"/>
        <v>0</v>
      </c>
      <c r="M23" s="21">
        <v>0</v>
      </c>
      <c r="N23" s="21">
        <v>0</v>
      </c>
      <c r="O23" s="21">
        <v>0</v>
      </c>
      <c r="P23" s="20">
        <f>L23/D23*100</f>
        <v>0</v>
      </c>
      <c r="Q23" s="20"/>
      <c r="R23" s="20"/>
      <c r="S23" s="20">
        <f>O23/G23*100</f>
        <v>0</v>
      </c>
      <c r="T23" s="21">
        <f t="shared" si="5"/>
        <v>0</v>
      </c>
      <c r="U23" s="21"/>
      <c r="V23" s="21"/>
      <c r="W23" s="21">
        <f t="shared" si="2"/>
        <v>0</v>
      </c>
      <c r="X23" s="60"/>
    </row>
    <row r="24" spans="1:25" s="1" customFormat="1" ht="75.75" hidden="1" customHeight="1" x14ac:dyDescent="0.3">
      <c r="A24" s="111" t="s">
        <v>389</v>
      </c>
      <c r="B24" s="70" t="s">
        <v>261</v>
      </c>
      <c r="C24" s="19" t="s">
        <v>3</v>
      </c>
      <c r="D24" s="101">
        <f t="shared" si="6"/>
        <v>350000</v>
      </c>
      <c r="E24" s="101">
        <v>350000</v>
      </c>
      <c r="F24" s="101">
        <v>0</v>
      </c>
      <c r="G24" s="101">
        <v>0</v>
      </c>
      <c r="H24" s="21">
        <f>SUM(I24:K24)</f>
        <v>525400</v>
      </c>
      <c r="I24" s="20">
        <v>525400</v>
      </c>
      <c r="J24" s="20">
        <v>0</v>
      </c>
      <c r="K24" s="20">
        <v>0</v>
      </c>
      <c r="L24" s="21">
        <f t="shared" ref="L24:L25" si="8">M24+N24+O24</f>
        <v>192345.78</v>
      </c>
      <c r="M24" s="21">
        <v>192345.78</v>
      </c>
      <c r="N24" s="21">
        <v>0</v>
      </c>
      <c r="O24" s="21">
        <v>0</v>
      </c>
      <c r="P24" s="20"/>
      <c r="Q24" s="20"/>
      <c r="R24" s="20"/>
      <c r="S24" s="20"/>
      <c r="T24" s="21">
        <f t="shared" si="5"/>
        <v>36.609398553483061</v>
      </c>
      <c r="U24" s="21">
        <f>M24/I24*100</f>
        <v>36.609398553483061</v>
      </c>
      <c r="V24" s="21"/>
      <c r="W24" s="21"/>
      <c r="X24" s="70"/>
      <c r="Y24" s="97"/>
    </row>
    <row r="25" spans="1:25" s="1" customFormat="1" ht="59.25" hidden="1" customHeight="1" x14ac:dyDescent="0.3">
      <c r="A25" s="111" t="s">
        <v>511</v>
      </c>
      <c r="B25" s="70" t="s">
        <v>375</v>
      </c>
      <c r="C25" s="19" t="s">
        <v>3</v>
      </c>
      <c r="D25" s="101">
        <f t="shared" si="6"/>
        <v>27361936</v>
      </c>
      <c r="E25" s="101">
        <v>0</v>
      </c>
      <c r="F25" s="101">
        <v>0</v>
      </c>
      <c r="G25" s="101">
        <v>27361936</v>
      </c>
      <c r="H25" s="21">
        <f t="shared" ref="H25" si="9">SUM(I25:K25)</f>
        <v>31359470</v>
      </c>
      <c r="I25" s="20">
        <v>0</v>
      </c>
      <c r="J25" s="20">
        <v>0</v>
      </c>
      <c r="K25" s="20">
        <v>31359470</v>
      </c>
      <c r="L25" s="21">
        <f t="shared" si="8"/>
        <v>11809492.91</v>
      </c>
      <c r="M25" s="21">
        <v>0</v>
      </c>
      <c r="N25" s="21">
        <v>0</v>
      </c>
      <c r="O25" s="21">
        <v>11809492.91</v>
      </c>
      <c r="P25" s="20">
        <f t="shared" ref="P25:P31" si="10">L25/D25*100</f>
        <v>43.160297246510623</v>
      </c>
      <c r="Q25" s="20"/>
      <c r="R25" s="20"/>
      <c r="S25" s="20">
        <f t="shared" ref="S25:S31" si="11">O25/G25*100</f>
        <v>43.160297246510623</v>
      </c>
      <c r="T25" s="21">
        <f t="shared" si="5"/>
        <v>37.658458226494261</v>
      </c>
      <c r="U25" s="21"/>
      <c r="V25" s="21"/>
      <c r="W25" s="21">
        <f t="shared" ref="W25:W55" si="12">O25/K25*100</f>
        <v>37.658458226494261</v>
      </c>
      <c r="X25" s="70" t="s">
        <v>483</v>
      </c>
    </row>
    <row r="26" spans="1:25" s="27" customFormat="1" ht="63.75" hidden="1" customHeight="1" x14ac:dyDescent="0.3">
      <c r="A26" s="29" t="s">
        <v>14</v>
      </c>
      <c r="B26" s="69" t="s">
        <v>41</v>
      </c>
      <c r="C26" s="31"/>
      <c r="D26" s="25">
        <f t="shared" ref="D26:G26" si="13">SUM(D27:D30)</f>
        <v>15996426</v>
      </c>
      <c r="E26" s="25">
        <f t="shared" si="13"/>
        <v>0</v>
      </c>
      <c r="F26" s="25">
        <f t="shared" si="13"/>
        <v>0</v>
      </c>
      <c r="G26" s="25">
        <f t="shared" si="13"/>
        <v>15996426</v>
      </c>
      <c r="H26" s="25">
        <f>SUM(H27:H30)</f>
        <v>36369503</v>
      </c>
      <c r="I26" s="25">
        <f t="shared" ref="I26:O26" si="14">SUM(I27:I30)</f>
        <v>0</v>
      </c>
      <c r="J26" s="25">
        <f t="shared" si="14"/>
        <v>0</v>
      </c>
      <c r="K26" s="25">
        <f t="shared" si="14"/>
        <v>36369503</v>
      </c>
      <c r="L26" s="25">
        <f t="shared" si="14"/>
        <v>8422267.8300000001</v>
      </c>
      <c r="M26" s="25">
        <f t="shared" si="14"/>
        <v>0</v>
      </c>
      <c r="N26" s="25">
        <f t="shared" si="14"/>
        <v>0</v>
      </c>
      <c r="O26" s="25">
        <f t="shared" si="14"/>
        <v>8422267.8300000001</v>
      </c>
      <c r="P26" s="20">
        <f t="shared" si="10"/>
        <v>52.650934840069894</v>
      </c>
      <c r="Q26" s="20"/>
      <c r="R26" s="20"/>
      <c r="S26" s="20">
        <f t="shared" si="11"/>
        <v>52.650934840069894</v>
      </c>
      <c r="T26" s="21">
        <f t="shared" si="5"/>
        <v>23.157500475054611</v>
      </c>
      <c r="U26" s="21"/>
      <c r="V26" s="21"/>
      <c r="W26" s="21">
        <f t="shared" si="12"/>
        <v>23.157500475054611</v>
      </c>
      <c r="X26" s="26"/>
    </row>
    <row r="27" spans="1:25" s="1" customFormat="1" ht="42.75" hidden="1" customHeight="1" x14ac:dyDescent="0.3">
      <c r="A27" s="111" t="s">
        <v>31</v>
      </c>
      <c r="B27" s="114" t="s">
        <v>262</v>
      </c>
      <c r="C27" s="19" t="s">
        <v>3</v>
      </c>
      <c r="D27" s="101">
        <f>SUM(E27:G27)</f>
        <v>7058906</v>
      </c>
      <c r="E27" s="101">
        <v>0</v>
      </c>
      <c r="F27" s="101">
        <v>0</v>
      </c>
      <c r="G27" s="101">
        <v>7058906</v>
      </c>
      <c r="H27" s="21">
        <f>SUM(I27:K27)</f>
        <v>20372606</v>
      </c>
      <c r="I27" s="20">
        <v>0</v>
      </c>
      <c r="J27" s="20">
        <v>0</v>
      </c>
      <c r="K27" s="20">
        <v>20372606</v>
      </c>
      <c r="L27" s="21">
        <f>M27+O27</f>
        <v>3971849.68</v>
      </c>
      <c r="M27" s="21">
        <v>0</v>
      </c>
      <c r="N27" s="21">
        <v>0</v>
      </c>
      <c r="O27" s="21">
        <v>3971849.68</v>
      </c>
      <c r="P27" s="20">
        <f t="shared" si="10"/>
        <v>56.267213078060543</v>
      </c>
      <c r="Q27" s="20"/>
      <c r="R27" s="20"/>
      <c r="S27" s="20">
        <f t="shared" si="11"/>
        <v>56.267213078060543</v>
      </c>
      <c r="T27" s="21">
        <f t="shared" si="5"/>
        <v>19.496031484631864</v>
      </c>
      <c r="U27" s="21"/>
      <c r="V27" s="21"/>
      <c r="W27" s="21">
        <f t="shared" si="12"/>
        <v>19.496031484631864</v>
      </c>
      <c r="X27" s="60" t="s">
        <v>258</v>
      </c>
    </row>
    <row r="28" spans="1:25" s="1" customFormat="1" ht="33" hidden="1" customHeight="1" x14ac:dyDescent="0.3">
      <c r="A28" s="133" t="s">
        <v>32</v>
      </c>
      <c r="B28" s="173" t="s">
        <v>120</v>
      </c>
      <c r="C28" s="19" t="s">
        <v>3</v>
      </c>
      <c r="D28" s="101">
        <f t="shared" ref="D28:D30" si="15">SUM(E28:G28)</f>
        <v>5660050</v>
      </c>
      <c r="E28" s="101">
        <v>0</v>
      </c>
      <c r="F28" s="101">
        <v>0</v>
      </c>
      <c r="G28" s="101">
        <v>5660050</v>
      </c>
      <c r="H28" s="21">
        <f t="shared" ref="H28:H30" si="16">SUM(I28:K28)</f>
        <v>8341600</v>
      </c>
      <c r="I28" s="20">
        <v>0</v>
      </c>
      <c r="J28" s="20">
        <v>0</v>
      </c>
      <c r="K28" s="20">
        <v>8341600</v>
      </c>
      <c r="L28" s="21">
        <f t="shared" ref="L28:L30" si="17">M28+O28</f>
        <v>3042095.16</v>
      </c>
      <c r="M28" s="21">
        <v>0</v>
      </c>
      <c r="N28" s="21">
        <v>0</v>
      </c>
      <c r="O28" s="21">
        <v>3042095.16</v>
      </c>
      <c r="P28" s="20">
        <f t="shared" si="10"/>
        <v>53.746789515993676</v>
      </c>
      <c r="Q28" s="20"/>
      <c r="R28" s="20"/>
      <c r="S28" s="20">
        <f t="shared" si="11"/>
        <v>53.746789515993676</v>
      </c>
      <c r="T28" s="21">
        <f t="shared" si="5"/>
        <v>36.468964707010649</v>
      </c>
      <c r="U28" s="21"/>
      <c r="V28" s="21"/>
      <c r="W28" s="21">
        <f t="shared" si="12"/>
        <v>36.468964707010649</v>
      </c>
      <c r="X28" s="60"/>
    </row>
    <row r="29" spans="1:25" s="1" customFormat="1" ht="30" hidden="1" customHeight="1" x14ac:dyDescent="0.3">
      <c r="A29" s="160"/>
      <c r="B29" s="174"/>
      <c r="C29" s="19" t="s">
        <v>183</v>
      </c>
      <c r="D29" s="101">
        <f t="shared" si="15"/>
        <v>664711</v>
      </c>
      <c r="E29" s="101">
        <v>0</v>
      </c>
      <c r="F29" s="101">
        <v>0</v>
      </c>
      <c r="G29" s="101">
        <v>664711</v>
      </c>
      <c r="H29" s="21">
        <f t="shared" si="16"/>
        <v>1593038</v>
      </c>
      <c r="I29" s="20">
        <v>0</v>
      </c>
      <c r="J29" s="20">
        <v>0</v>
      </c>
      <c r="K29" s="20">
        <v>1593038</v>
      </c>
      <c r="L29" s="21">
        <f t="shared" si="17"/>
        <v>661360.59</v>
      </c>
      <c r="M29" s="21">
        <v>0</v>
      </c>
      <c r="N29" s="21">
        <v>0</v>
      </c>
      <c r="O29" s="21">
        <v>661360.59</v>
      </c>
      <c r="P29" s="20">
        <f t="shared" si="10"/>
        <v>99.495959898361846</v>
      </c>
      <c r="Q29" s="20"/>
      <c r="R29" s="20"/>
      <c r="S29" s="20">
        <f t="shared" si="11"/>
        <v>99.495959898361846</v>
      </c>
      <c r="T29" s="21">
        <f t="shared" si="5"/>
        <v>41.515681986242633</v>
      </c>
      <c r="U29" s="21"/>
      <c r="V29" s="21"/>
      <c r="W29" s="21">
        <f t="shared" si="12"/>
        <v>41.515681986242633</v>
      </c>
      <c r="X29" s="28"/>
    </row>
    <row r="30" spans="1:25" s="1" customFormat="1" ht="40.5" hidden="1" customHeight="1" x14ac:dyDescent="0.3">
      <c r="A30" s="104" t="s">
        <v>132</v>
      </c>
      <c r="B30" s="115" t="s">
        <v>133</v>
      </c>
      <c r="C30" s="19" t="s">
        <v>3</v>
      </c>
      <c r="D30" s="101">
        <f t="shared" si="15"/>
        <v>2612759</v>
      </c>
      <c r="E30" s="101">
        <v>0</v>
      </c>
      <c r="F30" s="101">
        <v>0</v>
      </c>
      <c r="G30" s="101">
        <v>2612759</v>
      </c>
      <c r="H30" s="21">
        <f t="shared" si="16"/>
        <v>6062259</v>
      </c>
      <c r="I30" s="20">
        <v>0</v>
      </c>
      <c r="J30" s="20">
        <v>0</v>
      </c>
      <c r="K30" s="20">
        <v>6062259</v>
      </c>
      <c r="L30" s="21">
        <f t="shared" si="17"/>
        <v>746962.4</v>
      </c>
      <c r="M30" s="21">
        <v>0</v>
      </c>
      <c r="N30" s="21">
        <v>0</v>
      </c>
      <c r="O30" s="21">
        <v>746962.4</v>
      </c>
      <c r="P30" s="20">
        <f t="shared" si="10"/>
        <v>28.589027920294217</v>
      </c>
      <c r="Q30" s="20"/>
      <c r="R30" s="20"/>
      <c r="S30" s="20">
        <f t="shared" si="11"/>
        <v>28.589027920294217</v>
      </c>
      <c r="T30" s="21">
        <f t="shared" si="5"/>
        <v>12.321519090490856</v>
      </c>
      <c r="U30" s="21"/>
      <c r="V30" s="21"/>
      <c r="W30" s="21">
        <f t="shared" si="12"/>
        <v>12.321519090490856</v>
      </c>
      <c r="X30" s="71" t="s">
        <v>501</v>
      </c>
    </row>
    <row r="31" spans="1:25" s="27" customFormat="1" ht="56.25" hidden="1" x14ac:dyDescent="0.3">
      <c r="A31" s="29" t="s">
        <v>15</v>
      </c>
      <c r="B31" s="69" t="s">
        <v>43</v>
      </c>
      <c r="C31" s="31"/>
      <c r="D31" s="25">
        <f>SUM(D32:D37)</f>
        <v>5903171</v>
      </c>
      <c r="E31" s="25">
        <f>SUM(E32:E37)</f>
        <v>0</v>
      </c>
      <c r="F31" s="25">
        <f>SUM(F32:F37)</f>
        <v>0</v>
      </c>
      <c r="G31" s="25">
        <f>SUM(G32:G37)</f>
        <v>5903171</v>
      </c>
      <c r="H31" s="25">
        <f>SUM(H32:H37)</f>
        <v>13678458</v>
      </c>
      <c r="I31" s="25">
        <f>SUM(I32:I37)</f>
        <v>0</v>
      </c>
      <c r="J31" s="25">
        <f>SUM(J32:J37)</f>
        <v>0</v>
      </c>
      <c r="K31" s="25">
        <f>SUM(K32:K37)</f>
        <v>13678458</v>
      </c>
      <c r="L31" s="25">
        <f>SUM(L32:L37)</f>
        <v>5852047.46</v>
      </c>
      <c r="M31" s="25">
        <f>SUM(M32:M37)</f>
        <v>0</v>
      </c>
      <c r="N31" s="25">
        <f>SUM(N32:N37)</f>
        <v>0</v>
      </c>
      <c r="O31" s="25">
        <f>SUM(O32:O37)</f>
        <v>5852047.46</v>
      </c>
      <c r="P31" s="20">
        <f t="shared" si="10"/>
        <v>99.133964779268638</v>
      </c>
      <c r="Q31" s="20"/>
      <c r="R31" s="20"/>
      <c r="S31" s="20">
        <f t="shared" si="11"/>
        <v>99.133964779268638</v>
      </c>
      <c r="T31" s="21">
        <f t="shared" si="5"/>
        <v>42.782947171384379</v>
      </c>
      <c r="U31" s="21"/>
      <c r="V31" s="21"/>
      <c r="W31" s="21">
        <f t="shared" si="12"/>
        <v>42.782947171384379</v>
      </c>
      <c r="X31" s="26"/>
    </row>
    <row r="32" spans="1:25" s="1" customFormat="1" ht="29.25" hidden="1" customHeight="1" x14ac:dyDescent="0.3">
      <c r="A32" s="153" t="s">
        <v>42</v>
      </c>
      <c r="B32" s="169" t="s">
        <v>265</v>
      </c>
      <c r="C32" s="19" t="s">
        <v>3</v>
      </c>
      <c r="D32" s="101">
        <f>SUM(E32:G32)</f>
        <v>0</v>
      </c>
      <c r="E32" s="101">
        <v>0</v>
      </c>
      <c r="F32" s="101">
        <v>0</v>
      </c>
      <c r="G32" s="101">
        <v>0</v>
      </c>
      <c r="H32" s="21">
        <f>SUM(I32:K32)</f>
        <v>150000</v>
      </c>
      <c r="I32" s="20">
        <v>0</v>
      </c>
      <c r="J32" s="20">
        <v>0</v>
      </c>
      <c r="K32" s="20">
        <v>150000</v>
      </c>
      <c r="L32" s="21">
        <f>M32+O32</f>
        <v>0</v>
      </c>
      <c r="M32" s="21">
        <v>0</v>
      </c>
      <c r="N32" s="21">
        <v>0</v>
      </c>
      <c r="O32" s="21">
        <v>0</v>
      </c>
      <c r="P32" s="20"/>
      <c r="Q32" s="20"/>
      <c r="R32" s="20"/>
      <c r="S32" s="20"/>
      <c r="T32" s="21">
        <f t="shared" si="5"/>
        <v>0</v>
      </c>
      <c r="U32" s="21"/>
      <c r="V32" s="21"/>
      <c r="W32" s="21">
        <f t="shared" si="12"/>
        <v>0</v>
      </c>
      <c r="X32" s="71"/>
    </row>
    <row r="33" spans="1:24" s="1" customFormat="1" hidden="1" x14ac:dyDescent="0.3">
      <c r="A33" s="153"/>
      <c r="B33" s="169"/>
      <c r="C33" s="19" t="s">
        <v>6</v>
      </c>
      <c r="D33" s="101">
        <f t="shared" ref="D33:D37" si="18">SUM(E33:G33)</f>
        <v>398000</v>
      </c>
      <c r="E33" s="101">
        <v>0</v>
      </c>
      <c r="F33" s="101">
        <v>0</v>
      </c>
      <c r="G33" s="101">
        <v>398000</v>
      </c>
      <c r="H33" s="21">
        <f t="shared" ref="H33:H37" si="19">SUM(I33:K33)</f>
        <v>795000</v>
      </c>
      <c r="I33" s="20">
        <v>0</v>
      </c>
      <c r="J33" s="20">
        <v>0</v>
      </c>
      <c r="K33" s="20">
        <v>795000</v>
      </c>
      <c r="L33" s="21">
        <f t="shared" ref="L33:L37" si="20">M33+O33</f>
        <v>388700</v>
      </c>
      <c r="M33" s="21">
        <v>0</v>
      </c>
      <c r="N33" s="21">
        <v>0</v>
      </c>
      <c r="O33" s="21">
        <v>388700</v>
      </c>
      <c r="P33" s="20">
        <f>L33/D33*100</f>
        <v>97.663316582914575</v>
      </c>
      <c r="Q33" s="20"/>
      <c r="R33" s="20"/>
      <c r="S33" s="20">
        <f>O33/G33*100</f>
        <v>97.663316582914575</v>
      </c>
      <c r="T33" s="21">
        <f t="shared" si="5"/>
        <v>48.893081761006293</v>
      </c>
      <c r="U33" s="21"/>
      <c r="V33" s="21"/>
      <c r="W33" s="21">
        <f t="shared" si="12"/>
        <v>48.893081761006293</v>
      </c>
      <c r="X33" s="112"/>
    </row>
    <row r="34" spans="1:24" s="1" customFormat="1" ht="22.5" hidden="1" customHeight="1" x14ac:dyDescent="0.3">
      <c r="A34" s="153"/>
      <c r="B34" s="169"/>
      <c r="C34" s="19" t="s">
        <v>29</v>
      </c>
      <c r="D34" s="101">
        <f t="shared" si="18"/>
        <v>100000</v>
      </c>
      <c r="E34" s="101">
        <v>0</v>
      </c>
      <c r="F34" s="101">
        <v>0</v>
      </c>
      <c r="G34" s="101">
        <v>100000</v>
      </c>
      <c r="H34" s="21">
        <f t="shared" si="19"/>
        <v>285000</v>
      </c>
      <c r="I34" s="20">
        <v>0</v>
      </c>
      <c r="J34" s="20">
        <v>0</v>
      </c>
      <c r="K34" s="20">
        <v>285000</v>
      </c>
      <c r="L34" s="21">
        <f t="shared" si="20"/>
        <v>99416.46</v>
      </c>
      <c r="M34" s="21">
        <v>0</v>
      </c>
      <c r="N34" s="21">
        <v>0</v>
      </c>
      <c r="O34" s="21">
        <v>99416.46</v>
      </c>
      <c r="P34" s="20">
        <f>L34/D34*100</f>
        <v>99.416460000000001</v>
      </c>
      <c r="Q34" s="20"/>
      <c r="R34" s="20"/>
      <c r="S34" s="20">
        <f>O34/G34*100</f>
        <v>99.416460000000001</v>
      </c>
      <c r="T34" s="21">
        <f t="shared" si="5"/>
        <v>34.882968421052638</v>
      </c>
      <c r="U34" s="21"/>
      <c r="V34" s="21"/>
      <c r="W34" s="21">
        <f t="shared" si="12"/>
        <v>34.882968421052638</v>
      </c>
      <c r="X34" s="71"/>
    </row>
    <row r="35" spans="1:24" s="1" customFormat="1" ht="22.5" hidden="1" customHeight="1" x14ac:dyDescent="0.3">
      <c r="A35" s="153"/>
      <c r="B35" s="169"/>
      <c r="C35" s="19" t="s">
        <v>183</v>
      </c>
      <c r="D35" s="101">
        <f t="shared" si="18"/>
        <v>0</v>
      </c>
      <c r="E35" s="101">
        <v>0</v>
      </c>
      <c r="F35" s="101">
        <v>0</v>
      </c>
      <c r="G35" s="101">
        <v>0</v>
      </c>
      <c r="H35" s="21">
        <f t="shared" si="19"/>
        <v>575109</v>
      </c>
      <c r="I35" s="20">
        <v>0</v>
      </c>
      <c r="J35" s="20">
        <v>0</v>
      </c>
      <c r="K35" s="20">
        <v>575109</v>
      </c>
      <c r="L35" s="21">
        <f t="shared" si="20"/>
        <v>0</v>
      </c>
      <c r="M35" s="21">
        <v>0</v>
      </c>
      <c r="N35" s="21">
        <v>0</v>
      </c>
      <c r="O35" s="21">
        <v>0</v>
      </c>
      <c r="P35" s="20"/>
      <c r="Q35" s="20"/>
      <c r="R35" s="20"/>
      <c r="S35" s="20"/>
      <c r="T35" s="21">
        <f t="shared" si="5"/>
        <v>0</v>
      </c>
      <c r="U35" s="21"/>
      <c r="V35" s="21"/>
      <c r="W35" s="21">
        <f t="shared" si="12"/>
        <v>0</v>
      </c>
      <c r="X35" s="71"/>
    </row>
    <row r="36" spans="1:24" s="1" customFormat="1" ht="28.5" hidden="1" customHeight="1" x14ac:dyDescent="0.3">
      <c r="A36" s="153"/>
      <c r="B36" s="169"/>
      <c r="C36" s="19" t="s">
        <v>5</v>
      </c>
      <c r="D36" s="101">
        <f t="shared" si="18"/>
        <v>5405171</v>
      </c>
      <c r="E36" s="101">
        <v>0</v>
      </c>
      <c r="F36" s="101">
        <v>0</v>
      </c>
      <c r="G36" s="101">
        <v>5405171</v>
      </c>
      <c r="H36" s="21">
        <f t="shared" si="19"/>
        <v>11174649</v>
      </c>
      <c r="I36" s="20">
        <v>0</v>
      </c>
      <c r="J36" s="20">
        <v>0</v>
      </c>
      <c r="K36" s="20">
        <v>11174649</v>
      </c>
      <c r="L36" s="21">
        <f t="shared" si="20"/>
        <v>5363931</v>
      </c>
      <c r="M36" s="21">
        <v>0</v>
      </c>
      <c r="N36" s="21">
        <v>0</v>
      </c>
      <c r="O36" s="21">
        <v>5363931</v>
      </c>
      <c r="P36" s="20">
        <f>L36/D36*100</f>
        <v>99.237026913672111</v>
      </c>
      <c r="Q36" s="20"/>
      <c r="R36" s="20"/>
      <c r="S36" s="20">
        <f>O36/G36*100</f>
        <v>99.237026913672111</v>
      </c>
      <c r="T36" s="21">
        <f t="shared" si="5"/>
        <v>48.000890229303842</v>
      </c>
      <c r="U36" s="21"/>
      <c r="V36" s="21"/>
      <c r="W36" s="21">
        <f t="shared" si="12"/>
        <v>48.000890229303842</v>
      </c>
      <c r="X36" s="71"/>
    </row>
    <row r="37" spans="1:24" s="1" customFormat="1" ht="63.75" hidden="1" customHeight="1" x14ac:dyDescent="0.3">
      <c r="A37" s="111" t="s">
        <v>263</v>
      </c>
      <c r="B37" s="114" t="s">
        <v>264</v>
      </c>
      <c r="C37" s="19" t="s">
        <v>3</v>
      </c>
      <c r="D37" s="101">
        <f t="shared" si="18"/>
        <v>0</v>
      </c>
      <c r="E37" s="101">
        <v>0</v>
      </c>
      <c r="F37" s="101">
        <v>0</v>
      </c>
      <c r="G37" s="101">
        <v>0</v>
      </c>
      <c r="H37" s="21">
        <f t="shared" si="19"/>
        <v>698700</v>
      </c>
      <c r="I37" s="20">
        <v>0</v>
      </c>
      <c r="J37" s="20">
        <v>0</v>
      </c>
      <c r="K37" s="20">
        <v>698700</v>
      </c>
      <c r="L37" s="21">
        <f t="shared" si="20"/>
        <v>0</v>
      </c>
      <c r="M37" s="21">
        <v>0</v>
      </c>
      <c r="N37" s="21">
        <v>0</v>
      </c>
      <c r="O37" s="21">
        <v>0</v>
      </c>
      <c r="P37" s="20"/>
      <c r="Q37" s="20"/>
      <c r="R37" s="20"/>
      <c r="S37" s="20"/>
      <c r="T37" s="21">
        <f t="shared" si="5"/>
        <v>0</v>
      </c>
      <c r="U37" s="21"/>
      <c r="V37" s="21"/>
      <c r="W37" s="21">
        <f t="shared" si="12"/>
        <v>0</v>
      </c>
      <c r="X37" s="71"/>
    </row>
    <row r="38" spans="1:24" s="27" customFormat="1" ht="42.75" hidden="1" customHeight="1" x14ac:dyDescent="0.3">
      <c r="A38" s="29" t="s">
        <v>16</v>
      </c>
      <c r="B38" s="69" t="s">
        <v>242</v>
      </c>
      <c r="C38" s="31"/>
      <c r="D38" s="25">
        <f t="shared" ref="D38:O38" si="21">SUM(D39:D54)</f>
        <v>86067232</v>
      </c>
      <c r="E38" s="25">
        <f t="shared" si="21"/>
        <v>439625</v>
      </c>
      <c r="F38" s="25">
        <f t="shared" si="21"/>
        <v>0</v>
      </c>
      <c r="G38" s="25">
        <f t="shared" si="21"/>
        <v>85627607</v>
      </c>
      <c r="H38" s="25">
        <f t="shared" si="21"/>
        <v>355958951.31</v>
      </c>
      <c r="I38" s="25">
        <f t="shared" si="21"/>
        <v>37221188.109999999</v>
      </c>
      <c r="J38" s="25">
        <f t="shared" si="21"/>
        <v>16878359.199999999</v>
      </c>
      <c r="K38" s="25">
        <f t="shared" si="21"/>
        <v>301859404</v>
      </c>
      <c r="L38" s="25">
        <f t="shared" si="21"/>
        <v>76240785.480000004</v>
      </c>
      <c r="M38" s="25">
        <f t="shared" si="21"/>
        <v>199160</v>
      </c>
      <c r="N38" s="25">
        <f t="shared" si="21"/>
        <v>0</v>
      </c>
      <c r="O38" s="25">
        <f t="shared" si="21"/>
        <v>76041625.480000004</v>
      </c>
      <c r="P38" s="20">
        <f>L38/D38*100</f>
        <v>88.582824971064483</v>
      </c>
      <c r="Q38" s="20">
        <f>M38/E38*100</f>
        <v>45.302246232584586</v>
      </c>
      <c r="R38" s="20"/>
      <c r="S38" s="20">
        <f>O38/G38*100</f>
        <v>88.805033965272443</v>
      </c>
      <c r="T38" s="21">
        <f t="shared" si="5"/>
        <v>21.418420635137476</v>
      </c>
      <c r="U38" s="21">
        <f>M38/I38*100</f>
        <v>0.53507158184048631</v>
      </c>
      <c r="V38" s="21">
        <f>N38/J38*100</f>
        <v>0</v>
      </c>
      <c r="W38" s="21">
        <f t="shared" si="12"/>
        <v>25.191073881534599</v>
      </c>
      <c r="X38" s="26"/>
    </row>
    <row r="39" spans="1:24" s="1" customFormat="1" ht="98.25" hidden="1" customHeight="1" x14ac:dyDescent="0.3">
      <c r="A39" s="111" t="s">
        <v>44</v>
      </c>
      <c r="B39" s="114" t="s">
        <v>234</v>
      </c>
      <c r="C39" s="19" t="s">
        <v>3</v>
      </c>
      <c r="D39" s="101">
        <f>SUM(E39:G39)</f>
        <v>1899625</v>
      </c>
      <c r="E39" s="101">
        <v>439625</v>
      </c>
      <c r="F39" s="101">
        <v>0</v>
      </c>
      <c r="G39" s="101">
        <v>1460000</v>
      </c>
      <c r="H39" s="21">
        <f>SUM(I39:K39)</f>
        <v>4555300</v>
      </c>
      <c r="I39" s="20">
        <v>1055300</v>
      </c>
      <c r="J39" s="20">
        <v>0</v>
      </c>
      <c r="K39" s="20">
        <v>3500000</v>
      </c>
      <c r="L39" s="21">
        <f>M39+O39+N39</f>
        <v>284300</v>
      </c>
      <c r="M39" s="21">
        <v>199160</v>
      </c>
      <c r="N39" s="21">
        <v>0</v>
      </c>
      <c r="O39" s="21">
        <v>85140</v>
      </c>
      <c r="P39" s="20">
        <f>L39/D39*100</f>
        <v>14.966111732578799</v>
      </c>
      <c r="Q39" s="20">
        <f>M39/E39*100</f>
        <v>45.302246232584586</v>
      </c>
      <c r="R39" s="20"/>
      <c r="S39" s="20">
        <f>O39/G39*100</f>
        <v>5.8315068493150681</v>
      </c>
      <c r="T39" s="21">
        <f t="shared" si="5"/>
        <v>6.2410818167848445</v>
      </c>
      <c r="U39" s="21">
        <f>M39/I39*100</f>
        <v>18.872358571022456</v>
      </c>
      <c r="V39" s="21"/>
      <c r="W39" s="21">
        <f t="shared" si="12"/>
        <v>2.4325714285714288</v>
      </c>
      <c r="X39" s="71" t="s">
        <v>484</v>
      </c>
    </row>
    <row r="40" spans="1:24" s="1" customFormat="1" ht="83.25" hidden="1" customHeight="1" x14ac:dyDescent="0.3">
      <c r="A40" s="111" t="s">
        <v>45</v>
      </c>
      <c r="B40" s="114" t="s">
        <v>255</v>
      </c>
      <c r="C40" s="19" t="s">
        <v>3</v>
      </c>
      <c r="D40" s="101">
        <f t="shared" ref="D40:D54" si="22">SUM(E40:G40)</f>
        <v>200000</v>
      </c>
      <c r="E40" s="101">
        <v>0</v>
      </c>
      <c r="F40" s="101">
        <v>0</v>
      </c>
      <c r="G40" s="101">
        <v>200000</v>
      </c>
      <c r="H40" s="21">
        <f t="shared" ref="H40:H71" si="23">SUM(I40:K40)</f>
        <v>7566800</v>
      </c>
      <c r="I40" s="20">
        <v>0</v>
      </c>
      <c r="J40" s="20">
        <v>0</v>
      </c>
      <c r="K40" s="20">
        <v>7566800</v>
      </c>
      <c r="L40" s="21">
        <f>M40+O40+N40</f>
        <v>0</v>
      </c>
      <c r="M40" s="21">
        <v>0</v>
      </c>
      <c r="N40" s="21">
        <v>0</v>
      </c>
      <c r="O40" s="21">
        <v>0</v>
      </c>
      <c r="P40" s="20">
        <f>L40/D40*100</f>
        <v>0</v>
      </c>
      <c r="Q40" s="20"/>
      <c r="R40" s="20"/>
      <c r="S40" s="20">
        <f>O40/G40*100</f>
        <v>0</v>
      </c>
      <c r="T40" s="21">
        <f t="shared" si="5"/>
        <v>0</v>
      </c>
      <c r="U40" s="21"/>
      <c r="V40" s="21"/>
      <c r="W40" s="21">
        <f t="shared" si="12"/>
        <v>0</v>
      </c>
      <c r="X40" s="71"/>
    </row>
    <row r="41" spans="1:24" s="1" customFormat="1" ht="57.75" hidden="1" customHeight="1" x14ac:dyDescent="0.3">
      <c r="A41" s="111" t="s">
        <v>220</v>
      </c>
      <c r="B41" s="72" t="s">
        <v>240</v>
      </c>
      <c r="C41" s="19" t="s">
        <v>3</v>
      </c>
      <c r="D41" s="101">
        <f t="shared" si="22"/>
        <v>0</v>
      </c>
      <c r="E41" s="101">
        <v>0</v>
      </c>
      <c r="F41" s="101">
        <v>0</v>
      </c>
      <c r="G41" s="101">
        <v>0</v>
      </c>
      <c r="H41" s="21">
        <f t="shared" si="23"/>
        <v>212800</v>
      </c>
      <c r="I41" s="20">
        <v>0</v>
      </c>
      <c r="J41" s="20">
        <v>0</v>
      </c>
      <c r="K41" s="20">
        <v>212800</v>
      </c>
      <c r="L41" s="21">
        <f t="shared" ref="L41:L54" si="24">M41+O41+N41</f>
        <v>0</v>
      </c>
      <c r="M41" s="21">
        <v>0</v>
      </c>
      <c r="N41" s="21">
        <v>0</v>
      </c>
      <c r="O41" s="21">
        <v>0</v>
      </c>
      <c r="P41" s="20"/>
      <c r="Q41" s="20"/>
      <c r="R41" s="20"/>
      <c r="S41" s="20"/>
      <c r="T41" s="21">
        <f t="shared" si="5"/>
        <v>0</v>
      </c>
      <c r="U41" s="21"/>
      <c r="V41" s="21"/>
      <c r="W41" s="21">
        <f t="shared" si="12"/>
        <v>0</v>
      </c>
      <c r="X41" s="71"/>
    </row>
    <row r="42" spans="1:24" s="1" customFormat="1" ht="80.25" hidden="1" customHeight="1" x14ac:dyDescent="0.3">
      <c r="A42" s="111"/>
      <c r="B42" s="72" t="s">
        <v>531</v>
      </c>
      <c r="C42" s="19"/>
      <c r="D42" s="101">
        <f t="shared" si="22"/>
        <v>0</v>
      </c>
      <c r="E42" s="101">
        <v>0</v>
      </c>
      <c r="F42" s="101">
        <v>0</v>
      </c>
      <c r="G42" s="101">
        <v>0</v>
      </c>
      <c r="H42" s="21">
        <f t="shared" si="23"/>
        <v>571000</v>
      </c>
      <c r="I42" s="20">
        <v>571000</v>
      </c>
      <c r="J42" s="20">
        <v>0</v>
      </c>
      <c r="K42" s="20">
        <v>0</v>
      </c>
      <c r="L42" s="21">
        <f t="shared" si="24"/>
        <v>0</v>
      </c>
      <c r="M42" s="21">
        <v>0</v>
      </c>
      <c r="N42" s="21">
        <v>0</v>
      </c>
      <c r="O42" s="21">
        <v>0</v>
      </c>
      <c r="P42" s="20"/>
      <c r="Q42" s="20"/>
      <c r="R42" s="20"/>
      <c r="S42" s="20"/>
      <c r="T42" s="21">
        <f t="shared" si="5"/>
        <v>0</v>
      </c>
      <c r="U42" s="21"/>
      <c r="V42" s="21"/>
      <c r="W42" s="21"/>
      <c r="X42" s="71"/>
    </row>
    <row r="43" spans="1:24" s="1" customFormat="1" ht="37.5" hidden="1" x14ac:dyDescent="0.3">
      <c r="A43" s="111" t="s">
        <v>229</v>
      </c>
      <c r="B43" s="72" t="s">
        <v>225</v>
      </c>
      <c r="C43" s="19" t="s">
        <v>3</v>
      </c>
      <c r="D43" s="101">
        <f t="shared" si="22"/>
        <v>1355000</v>
      </c>
      <c r="E43" s="101">
        <v>0</v>
      </c>
      <c r="F43" s="101">
        <v>0</v>
      </c>
      <c r="G43" s="101">
        <v>1355000</v>
      </c>
      <c r="H43" s="21">
        <f t="shared" si="23"/>
        <v>2398300</v>
      </c>
      <c r="I43" s="20">
        <v>0</v>
      </c>
      <c r="J43" s="20">
        <v>0</v>
      </c>
      <c r="K43" s="20">
        <v>2398300</v>
      </c>
      <c r="L43" s="21">
        <f t="shared" si="24"/>
        <v>905933.4</v>
      </c>
      <c r="M43" s="21">
        <v>0</v>
      </c>
      <c r="N43" s="21">
        <v>0</v>
      </c>
      <c r="O43" s="21">
        <v>905933.4</v>
      </c>
      <c r="P43" s="20">
        <f>L43/D43*100</f>
        <v>66.858553505535056</v>
      </c>
      <c r="Q43" s="20"/>
      <c r="R43" s="20"/>
      <c r="S43" s="20">
        <f>O43/G43*100</f>
        <v>66.858553505535056</v>
      </c>
      <c r="T43" s="21">
        <f t="shared" ref="T43:T74" si="25">L43/H43*100</f>
        <v>37.773981570278949</v>
      </c>
      <c r="U43" s="21"/>
      <c r="V43" s="21"/>
      <c r="W43" s="21">
        <f t="shared" si="12"/>
        <v>37.773981570278949</v>
      </c>
      <c r="X43" s="71"/>
    </row>
    <row r="44" spans="1:24" s="1" customFormat="1" ht="28.5" hidden="1" customHeight="1" x14ac:dyDescent="0.3">
      <c r="A44" s="111" t="s">
        <v>230</v>
      </c>
      <c r="B44" s="72" t="s">
        <v>226</v>
      </c>
      <c r="C44" s="19" t="s">
        <v>3</v>
      </c>
      <c r="D44" s="101">
        <f t="shared" si="22"/>
        <v>23693354</v>
      </c>
      <c r="E44" s="101">
        <v>0</v>
      </c>
      <c r="F44" s="101">
        <v>0</v>
      </c>
      <c r="G44" s="101">
        <v>23693354</v>
      </c>
      <c r="H44" s="21">
        <f t="shared" si="23"/>
        <v>62215022</v>
      </c>
      <c r="I44" s="20">
        <v>0</v>
      </c>
      <c r="J44" s="20">
        <v>0</v>
      </c>
      <c r="K44" s="20">
        <v>62215022</v>
      </c>
      <c r="L44" s="21">
        <f t="shared" si="24"/>
        <v>19883585.219999999</v>
      </c>
      <c r="M44" s="21">
        <v>0</v>
      </c>
      <c r="N44" s="21">
        <v>0</v>
      </c>
      <c r="O44" s="21">
        <v>19883585.219999999</v>
      </c>
      <c r="P44" s="20">
        <f>L44/D44*100</f>
        <v>83.920517204951224</v>
      </c>
      <c r="Q44" s="20"/>
      <c r="R44" s="20"/>
      <c r="S44" s="20">
        <f>O44/G44*100</f>
        <v>83.920517204951224</v>
      </c>
      <c r="T44" s="21">
        <f t="shared" si="25"/>
        <v>31.959460240968813</v>
      </c>
      <c r="U44" s="21"/>
      <c r="V44" s="21"/>
      <c r="W44" s="21">
        <f t="shared" si="12"/>
        <v>31.959460240968813</v>
      </c>
      <c r="X44" s="71" t="s">
        <v>485</v>
      </c>
    </row>
    <row r="45" spans="1:24" s="1" customFormat="1" ht="24" hidden="1" customHeight="1" x14ac:dyDescent="0.3">
      <c r="A45" s="111" t="s">
        <v>231</v>
      </c>
      <c r="B45" s="72" t="s">
        <v>227</v>
      </c>
      <c r="C45" s="19" t="s">
        <v>3</v>
      </c>
      <c r="D45" s="101">
        <f t="shared" si="22"/>
        <v>40087463</v>
      </c>
      <c r="E45" s="101">
        <v>0</v>
      </c>
      <c r="F45" s="101">
        <v>0</v>
      </c>
      <c r="G45" s="101">
        <v>40087463</v>
      </c>
      <c r="H45" s="21">
        <f t="shared" si="23"/>
        <v>51948200</v>
      </c>
      <c r="I45" s="20">
        <v>0</v>
      </c>
      <c r="J45" s="20">
        <v>0</v>
      </c>
      <c r="K45" s="20">
        <v>51948200</v>
      </c>
      <c r="L45" s="21">
        <f t="shared" si="24"/>
        <v>40087462.140000001</v>
      </c>
      <c r="M45" s="21">
        <v>0</v>
      </c>
      <c r="N45" s="21">
        <v>0</v>
      </c>
      <c r="O45" s="21">
        <v>40087462.140000001</v>
      </c>
      <c r="P45" s="20">
        <f>L45/D45*100</f>
        <v>99.999997854690875</v>
      </c>
      <c r="Q45" s="20"/>
      <c r="R45" s="20"/>
      <c r="S45" s="20">
        <f>O45/G45*100</f>
        <v>99.999997854690875</v>
      </c>
      <c r="T45" s="21">
        <f t="shared" si="25"/>
        <v>77.168144690287633</v>
      </c>
      <c r="U45" s="21"/>
      <c r="V45" s="21"/>
      <c r="W45" s="21">
        <f t="shared" si="12"/>
        <v>77.168144690287633</v>
      </c>
      <c r="X45" s="71"/>
    </row>
    <row r="46" spans="1:24" s="1" customFormat="1" ht="27" hidden="1" customHeight="1" x14ac:dyDescent="0.3">
      <c r="A46" s="111" t="s">
        <v>232</v>
      </c>
      <c r="B46" s="72" t="s">
        <v>239</v>
      </c>
      <c r="C46" s="19" t="s">
        <v>3</v>
      </c>
      <c r="D46" s="101">
        <f t="shared" si="22"/>
        <v>0</v>
      </c>
      <c r="E46" s="101">
        <v>0</v>
      </c>
      <c r="F46" s="101">
        <v>0</v>
      </c>
      <c r="G46" s="101">
        <v>0</v>
      </c>
      <c r="H46" s="21">
        <f t="shared" si="23"/>
        <v>200000</v>
      </c>
      <c r="I46" s="20">
        <v>0</v>
      </c>
      <c r="J46" s="20">
        <v>0</v>
      </c>
      <c r="K46" s="20">
        <v>200000</v>
      </c>
      <c r="L46" s="21">
        <f t="shared" si="24"/>
        <v>0</v>
      </c>
      <c r="M46" s="21">
        <v>0</v>
      </c>
      <c r="N46" s="21">
        <v>0</v>
      </c>
      <c r="O46" s="21">
        <v>0</v>
      </c>
      <c r="P46" s="20"/>
      <c r="Q46" s="20"/>
      <c r="R46" s="20"/>
      <c r="S46" s="20"/>
      <c r="T46" s="21">
        <f t="shared" si="25"/>
        <v>0</v>
      </c>
      <c r="U46" s="21"/>
      <c r="V46" s="21"/>
      <c r="W46" s="21">
        <f t="shared" si="12"/>
        <v>0</v>
      </c>
      <c r="X46" s="71"/>
    </row>
    <row r="47" spans="1:24" s="1" customFormat="1" ht="39.75" hidden="1" customHeight="1" x14ac:dyDescent="0.3">
      <c r="A47" s="111" t="s">
        <v>233</v>
      </c>
      <c r="B47" s="72" t="s">
        <v>228</v>
      </c>
      <c r="C47" s="19" t="s">
        <v>3</v>
      </c>
      <c r="D47" s="101">
        <f t="shared" si="22"/>
        <v>9389026</v>
      </c>
      <c r="E47" s="101">
        <v>0</v>
      </c>
      <c r="F47" s="101">
        <v>0</v>
      </c>
      <c r="G47" s="101">
        <v>9389026</v>
      </c>
      <c r="H47" s="21">
        <f t="shared" si="23"/>
        <v>11357900</v>
      </c>
      <c r="I47" s="20">
        <v>0</v>
      </c>
      <c r="J47" s="20">
        <v>0</v>
      </c>
      <c r="K47" s="20">
        <v>11357900</v>
      </c>
      <c r="L47" s="21">
        <f t="shared" si="24"/>
        <v>9389025.5999999996</v>
      </c>
      <c r="M47" s="21">
        <v>0</v>
      </c>
      <c r="N47" s="21">
        <v>0</v>
      </c>
      <c r="O47" s="21">
        <v>9389025.5999999996</v>
      </c>
      <c r="P47" s="20">
        <f>L47/D47*100</f>
        <v>99.999995739707188</v>
      </c>
      <c r="Q47" s="20"/>
      <c r="R47" s="20"/>
      <c r="S47" s="20">
        <f>O47/G47*100</f>
        <v>99.999995739707188</v>
      </c>
      <c r="T47" s="21">
        <f t="shared" si="25"/>
        <v>82.66515465006735</v>
      </c>
      <c r="U47" s="21"/>
      <c r="V47" s="21"/>
      <c r="W47" s="21">
        <f t="shared" si="12"/>
        <v>82.66515465006735</v>
      </c>
      <c r="X47" s="71"/>
    </row>
    <row r="48" spans="1:24" s="1" customFormat="1" ht="60" hidden="1" customHeight="1" x14ac:dyDescent="0.3">
      <c r="A48" s="111" t="s">
        <v>235</v>
      </c>
      <c r="B48" s="72" t="s">
        <v>390</v>
      </c>
      <c r="C48" s="19" t="s">
        <v>3</v>
      </c>
      <c r="D48" s="101">
        <f t="shared" si="22"/>
        <v>0</v>
      </c>
      <c r="E48" s="101">
        <v>0</v>
      </c>
      <c r="F48" s="101">
        <v>0</v>
      </c>
      <c r="G48" s="101">
        <v>0</v>
      </c>
      <c r="H48" s="21">
        <f t="shared" si="23"/>
        <v>7835000</v>
      </c>
      <c r="I48" s="20">
        <v>0</v>
      </c>
      <c r="J48" s="20">
        <v>0</v>
      </c>
      <c r="K48" s="20">
        <v>7835000</v>
      </c>
      <c r="L48" s="21">
        <f t="shared" si="24"/>
        <v>0</v>
      </c>
      <c r="M48" s="21">
        <v>0</v>
      </c>
      <c r="N48" s="21">
        <v>0</v>
      </c>
      <c r="O48" s="21">
        <v>0</v>
      </c>
      <c r="P48" s="20"/>
      <c r="Q48" s="20"/>
      <c r="R48" s="20"/>
      <c r="S48" s="20"/>
      <c r="T48" s="21">
        <f t="shared" si="25"/>
        <v>0</v>
      </c>
      <c r="U48" s="21"/>
      <c r="V48" s="21"/>
      <c r="W48" s="21">
        <f t="shared" si="12"/>
        <v>0</v>
      </c>
      <c r="X48" s="71"/>
    </row>
    <row r="49" spans="1:24" s="1" customFormat="1" ht="39.75" hidden="1" customHeight="1" x14ac:dyDescent="0.3">
      <c r="A49" s="111" t="s">
        <v>236</v>
      </c>
      <c r="B49" s="72" t="s">
        <v>391</v>
      </c>
      <c r="C49" s="19" t="s">
        <v>3</v>
      </c>
      <c r="D49" s="101">
        <f t="shared" si="22"/>
        <v>0</v>
      </c>
      <c r="E49" s="101">
        <v>0</v>
      </c>
      <c r="F49" s="101">
        <v>0</v>
      </c>
      <c r="G49" s="101">
        <v>0</v>
      </c>
      <c r="H49" s="21">
        <f t="shared" si="23"/>
        <v>14919334</v>
      </c>
      <c r="I49" s="20">
        <v>0</v>
      </c>
      <c r="J49" s="20">
        <v>0</v>
      </c>
      <c r="K49" s="20">
        <v>14919334</v>
      </c>
      <c r="L49" s="21">
        <f t="shared" si="24"/>
        <v>0</v>
      </c>
      <c r="M49" s="21">
        <v>0</v>
      </c>
      <c r="N49" s="21">
        <v>0</v>
      </c>
      <c r="O49" s="21">
        <v>0</v>
      </c>
      <c r="P49" s="20"/>
      <c r="Q49" s="20"/>
      <c r="R49" s="20"/>
      <c r="S49" s="20"/>
      <c r="T49" s="21">
        <f t="shared" si="25"/>
        <v>0</v>
      </c>
      <c r="U49" s="21"/>
      <c r="V49" s="21"/>
      <c r="W49" s="21">
        <f t="shared" si="12"/>
        <v>0</v>
      </c>
      <c r="X49" s="71"/>
    </row>
    <row r="50" spans="1:24" s="1" customFormat="1" ht="39.75" hidden="1" customHeight="1" x14ac:dyDescent="0.3">
      <c r="A50" s="111" t="s">
        <v>393</v>
      </c>
      <c r="B50" s="72" t="s">
        <v>392</v>
      </c>
      <c r="C50" s="19" t="s">
        <v>184</v>
      </c>
      <c r="D50" s="101">
        <f t="shared" si="22"/>
        <v>1800550</v>
      </c>
      <c r="E50" s="101">
        <v>0</v>
      </c>
      <c r="F50" s="101">
        <v>0</v>
      </c>
      <c r="G50" s="101">
        <v>1800550</v>
      </c>
      <c r="H50" s="21">
        <f t="shared" si="23"/>
        <v>1884195</v>
      </c>
      <c r="I50" s="20">
        <v>0</v>
      </c>
      <c r="J50" s="20">
        <v>0</v>
      </c>
      <c r="K50" s="20">
        <v>1884195</v>
      </c>
      <c r="L50" s="21">
        <f t="shared" si="24"/>
        <v>1745315</v>
      </c>
      <c r="M50" s="21">
        <v>0</v>
      </c>
      <c r="N50" s="21">
        <v>0</v>
      </c>
      <c r="O50" s="21">
        <v>1745315</v>
      </c>
      <c r="P50" s="20">
        <f>L50/D50*100</f>
        <v>96.932326233650841</v>
      </c>
      <c r="Q50" s="20"/>
      <c r="R50" s="20"/>
      <c r="S50" s="20">
        <f>O50/G50*100</f>
        <v>96.932326233650841</v>
      </c>
      <c r="T50" s="21">
        <f t="shared" si="25"/>
        <v>92.629213006084825</v>
      </c>
      <c r="U50" s="21"/>
      <c r="V50" s="21"/>
      <c r="W50" s="21">
        <f t="shared" si="12"/>
        <v>92.629213006084825</v>
      </c>
      <c r="X50" s="28"/>
    </row>
    <row r="51" spans="1:24" s="1" customFormat="1" ht="25.5" hidden="1" customHeight="1" x14ac:dyDescent="0.3">
      <c r="A51" s="111" t="s">
        <v>394</v>
      </c>
      <c r="B51" s="72" t="s">
        <v>468</v>
      </c>
      <c r="C51" s="19" t="s">
        <v>3</v>
      </c>
      <c r="D51" s="101">
        <f t="shared" si="22"/>
        <v>146360</v>
      </c>
      <c r="E51" s="101">
        <v>0</v>
      </c>
      <c r="F51" s="101">
        <v>0</v>
      </c>
      <c r="G51" s="101">
        <v>146360</v>
      </c>
      <c r="H51" s="21">
        <f t="shared" si="23"/>
        <v>146360</v>
      </c>
      <c r="I51" s="20">
        <v>0</v>
      </c>
      <c r="J51" s="20">
        <v>0</v>
      </c>
      <c r="K51" s="20">
        <v>146360</v>
      </c>
      <c r="L51" s="21">
        <f t="shared" si="24"/>
        <v>0</v>
      </c>
      <c r="M51" s="21">
        <v>0</v>
      </c>
      <c r="N51" s="21">
        <v>0</v>
      </c>
      <c r="O51" s="21">
        <v>0</v>
      </c>
      <c r="P51" s="20"/>
      <c r="Q51" s="20"/>
      <c r="R51" s="20"/>
      <c r="S51" s="20">
        <f>O51/G51*100</f>
        <v>0</v>
      </c>
      <c r="T51" s="21">
        <f t="shared" si="25"/>
        <v>0</v>
      </c>
      <c r="U51" s="21"/>
      <c r="V51" s="21"/>
      <c r="W51" s="21">
        <f t="shared" si="12"/>
        <v>0</v>
      </c>
      <c r="X51" s="28"/>
    </row>
    <row r="52" spans="1:24" s="1" customFormat="1" ht="41.25" hidden="1" customHeight="1" x14ac:dyDescent="0.3">
      <c r="A52" s="111"/>
      <c r="B52" s="72" t="s">
        <v>532</v>
      </c>
      <c r="C52" s="19"/>
      <c r="D52" s="101">
        <f t="shared" si="22"/>
        <v>0</v>
      </c>
      <c r="E52" s="101">
        <v>0</v>
      </c>
      <c r="F52" s="101">
        <v>0</v>
      </c>
      <c r="G52" s="101">
        <v>0</v>
      </c>
      <c r="H52" s="21">
        <f t="shared" si="23"/>
        <v>733884</v>
      </c>
      <c r="I52" s="20">
        <v>0</v>
      </c>
      <c r="J52" s="20">
        <v>0</v>
      </c>
      <c r="K52" s="20">
        <v>733884</v>
      </c>
      <c r="L52" s="21">
        <f t="shared" si="24"/>
        <v>0</v>
      </c>
      <c r="M52" s="21">
        <v>0</v>
      </c>
      <c r="N52" s="21">
        <v>0</v>
      </c>
      <c r="O52" s="21">
        <v>0</v>
      </c>
      <c r="P52" s="20"/>
      <c r="Q52" s="20"/>
      <c r="R52" s="20"/>
      <c r="S52" s="20"/>
      <c r="T52" s="21">
        <f t="shared" si="25"/>
        <v>0</v>
      </c>
      <c r="U52" s="21"/>
      <c r="V52" s="21"/>
      <c r="W52" s="21">
        <f t="shared" si="12"/>
        <v>0</v>
      </c>
      <c r="X52" s="28"/>
    </row>
    <row r="53" spans="1:24" s="1" customFormat="1" ht="28.5" hidden="1" customHeight="1" x14ac:dyDescent="0.3">
      <c r="A53" s="111" t="s">
        <v>395</v>
      </c>
      <c r="B53" s="72" t="s">
        <v>176</v>
      </c>
      <c r="C53" s="19" t="s">
        <v>3</v>
      </c>
      <c r="D53" s="101">
        <f t="shared" si="22"/>
        <v>7495854</v>
      </c>
      <c r="E53" s="101">
        <v>0</v>
      </c>
      <c r="F53" s="101">
        <v>0</v>
      </c>
      <c r="G53" s="101">
        <v>7495854</v>
      </c>
      <c r="H53" s="21">
        <f t="shared" si="23"/>
        <v>127681623</v>
      </c>
      <c r="I53" s="20">
        <v>0</v>
      </c>
      <c r="J53" s="20">
        <v>0</v>
      </c>
      <c r="K53" s="20">
        <v>127681623</v>
      </c>
      <c r="L53" s="21">
        <f t="shared" si="24"/>
        <v>3945164.12</v>
      </c>
      <c r="M53" s="21">
        <v>0</v>
      </c>
      <c r="N53" s="21">
        <v>0</v>
      </c>
      <c r="O53" s="21">
        <v>3945164.12</v>
      </c>
      <c r="P53" s="20">
        <f>L53/D53*100</f>
        <v>52.631282839820528</v>
      </c>
      <c r="Q53" s="20"/>
      <c r="R53" s="20"/>
      <c r="S53" s="20">
        <f>O53/G53*100</f>
        <v>52.631282839820528</v>
      </c>
      <c r="T53" s="21">
        <f t="shared" si="25"/>
        <v>3.0898449027390575</v>
      </c>
      <c r="U53" s="21"/>
      <c r="V53" s="21"/>
      <c r="W53" s="21">
        <f t="shared" si="12"/>
        <v>3.0898449027390575</v>
      </c>
      <c r="X53" s="71" t="s">
        <v>486</v>
      </c>
    </row>
    <row r="54" spans="1:24" s="1" customFormat="1" ht="39.75" hidden="1" customHeight="1" x14ac:dyDescent="0.3">
      <c r="A54" s="111" t="s">
        <v>530</v>
      </c>
      <c r="B54" s="72" t="s">
        <v>266</v>
      </c>
      <c r="C54" s="19" t="s">
        <v>3</v>
      </c>
      <c r="D54" s="101">
        <f t="shared" si="22"/>
        <v>0</v>
      </c>
      <c r="E54" s="101">
        <v>0</v>
      </c>
      <c r="F54" s="101">
        <v>0</v>
      </c>
      <c r="G54" s="101">
        <v>0</v>
      </c>
      <c r="H54" s="21">
        <f t="shared" si="23"/>
        <v>61733233.310000002</v>
      </c>
      <c r="I54" s="20">
        <v>35594888.109999999</v>
      </c>
      <c r="J54" s="20">
        <v>16878359.199999999</v>
      </c>
      <c r="K54" s="20">
        <v>9259986</v>
      </c>
      <c r="L54" s="21">
        <f t="shared" si="24"/>
        <v>0</v>
      </c>
      <c r="M54" s="21">
        <v>0</v>
      </c>
      <c r="N54" s="21">
        <v>0</v>
      </c>
      <c r="O54" s="21">
        <v>0</v>
      </c>
      <c r="P54" s="20"/>
      <c r="Q54" s="20"/>
      <c r="R54" s="20"/>
      <c r="S54" s="20"/>
      <c r="T54" s="21">
        <f t="shared" si="25"/>
        <v>0</v>
      </c>
      <c r="U54" s="21">
        <f>M54/I54*100</f>
        <v>0</v>
      </c>
      <c r="V54" s="21">
        <f>N54/J54*100</f>
        <v>0</v>
      </c>
      <c r="W54" s="21">
        <f t="shared" si="12"/>
        <v>0</v>
      </c>
      <c r="X54" s="71"/>
    </row>
    <row r="55" spans="1:24" s="1" customFormat="1" ht="42.75" hidden="1" customHeight="1" x14ac:dyDescent="0.3">
      <c r="A55" s="29" t="s">
        <v>17</v>
      </c>
      <c r="B55" s="69" t="s">
        <v>46</v>
      </c>
      <c r="C55" s="31"/>
      <c r="D55" s="25">
        <f>SUM(D56:D58)</f>
        <v>121365718</v>
      </c>
      <c r="E55" s="25">
        <f t="shared" ref="E55:G55" si="26">SUM(E56:E58)</f>
        <v>0</v>
      </c>
      <c r="F55" s="25">
        <f t="shared" si="26"/>
        <v>0</v>
      </c>
      <c r="G55" s="25">
        <f t="shared" si="26"/>
        <v>121365718</v>
      </c>
      <c r="H55" s="25">
        <f t="shared" ref="H55:O55" si="27">SUM(H56:H58)</f>
        <v>248443370</v>
      </c>
      <c r="I55" s="25">
        <f t="shared" si="27"/>
        <v>0</v>
      </c>
      <c r="J55" s="25">
        <f t="shared" si="27"/>
        <v>0</v>
      </c>
      <c r="K55" s="25">
        <f t="shared" si="27"/>
        <v>248443370</v>
      </c>
      <c r="L55" s="25">
        <f t="shared" si="27"/>
        <v>109243399.72000001</v>
      </c>
      <c r="M55" s="25">
        <f t="shared" si="27"/>
        <v>0</v>
      </c>
      <c r="N55" s="25">
        <f t="shared" si="27"/>
        <v>0</v>
      </c>
      <c r="O55" s="25">
        <f t="shared" si="27"/>
        <v>109243399.72000001</v>
      </c>
      <c r="P55" s="20">
        <f>L55/D55*100</f>
        <v>90.011744271969789</v>
      </c>
      <c r="Q55" s="20"/>
      <c r="R55" s="20"/>
      <c r="S55" s="20">
        <f>O55/G55*100</f>
        <v>90.011744271969789</v>
      </c>
      <c r="T55" s="21">
        <f t="shared" si="25"/>
        <v>43.971147114934084</v>
      </c>
      <c r="U55" s="21"/>
      <c r="V55" s="21"/>
      <c r="W55" s="21">
        <f t="shared" si="12"/>
        <v>43.971147114934084</v>
      </c>
      <c r="X55" s="28"/>
    </row>
    <row r="56" spans="1:24" s="1" customFormat="1" ht="42.75" hidden="1" customHeight="1" x14ac:dyDescent="0.3">
      <c r="A56" s="111" t="s">
        <v>47</v>
      </c>
      <c r="B56" s="114" t="s">
        <v>49</v>
      </c>
      <c r="C56" s="19" t="s">
        <v>3</v>
      </c>
      <c r="D56" s="101">
        <f>SUM(E56:G56)</f>
        <v>85554754</v>
      </c>
      <c r="E56" s="101">
        <v>0</v>
      </c>
      <c r="F56" s="101">
        <v>0</v>
      </c>
      <c r="G56" s="101">
        <v>85554754</v>
      </c>
      <c r="H56" s="21">
        <f t="shared" ref="H56:H58" si="28">SUM(I56:K56)</f>
        <v>172430232</v>
      </c>
      <c r="I56" s="20">
        <v>0</v>
      </c>
      <c r="J56" s="20">
        <v>0</v>
      </c>
      <c r="K56" s="20">
        <v>172430232</v>
      </c>
      <c r="L56" s="21">
        <f>M56+O56</f>
        <v>74782474.870000005</v>
      </c>
      <c r="M56" s="21">
        <v>0</v>
      </c>
      <c r="N56" s="21">
        <v>0</v>
      </c>
      <c r="O56" s="21">
        <v>74782474.870000005</v>
      </c>
      <c r="P56" s="20">
        <f>L56/D56*100</f>
        <v>87.408906429676605</v>
      </c>
      <c r="Q56" s="20"/>
      <c r="R56" s="20"/>
      <c r="S56" s="20">
        <f>O56/G56*100</f>
        <v>87.408906429676605</v>
      </c>
      <c r="T56" s="21">
        <f t="shared" si="25"/>
        <v>43.369700314501699</v>
      </c>
      <c r="U56" s="21"/>
      <c r="V56" s="21"/>
      <c r="W56" s="21">
        <f t="shared" ref="W56:W87" si="29">O56/K56*100</f>
        <v>43.369700314501699</v>
      </c>
      <c r="X56" s="71"/>
    </row>
    <row r="57" spans="1:24" s="1" customFormat="1" ht="48" hidden="1" customHeight="1" x14ac:dyDescent="0.3">
      <c r="A57" s="111" t="s">
        <v>48</v>
      </c>
      <c r="B57" s="114" t="s">
        <v>57</v>
      </c>
      <c r="C57" s="19" t="s">
        <v>3</v>
      </c>
      <c r="D57" s="101">
        <f t="shared" ref="D57:D58" si="30">SUM(E57:G57)</f>
        <v>25297035</v>
      </c>
      <c r="E57" s="101">
        <v>0</v>
      </c>
      <c r="F57" s="101">
        <v>0</v>
      </c>
      <c r="G57" s="101">
        <v>25297035</v>
      </c>
      <c r="H57" s="21">
        <f t="shared" si="28"/>
        <v>58020585</v>
      </c>
      <c r="I57" s="20">
        <v>0</v>
      </c>
      <c r="J57" s="20">
        <v>0</v>
      </c>
      <c r="K57" s="20">
        <v>58020585</v>
      </c>
      <c r="L57" s="21">
        <f>M57+O57</f>
        <v>24538615.18</v>
      </c>
      <c r="M57" s="21">
        <v>0</v>
      </c>
      <c r="N57" s="21">
        <v>0</v>
      </c>
      <c r="O57" s="21">
        <v>24538615.18</v>
      </c>
      <c r="P57" s="20">
        <f>L57/D57*100</f>
        <v>97.001941848125682</v>
      </c>
      <c r="Q57" s="20"/>
      <c r="R57" s="20"/>
      <c r="S57" s="20">
        <f>O57/G57*100</f>
        <v>97.001941848125682</v>
      </c>
      <c r="T57" s="21">
        <f t="shared" si="25"/>
        <v>42.292946856706116</v>
      </c>
      <c r="U57" s="21"/>
      <c r="V57" s="21"/>
      <c r="W57" s="21">
        <f t="shared" si="29"/>
        <v>42.292946856706116</v>
      </c>
      <c r="X57" s="71" t="s">
        <v>487</v>
      </c>
    </row>
    <row r="58" spans="1:24" s="1" customFormat="1" ht="46.5" hidden="1" customHeight="1" x14ac:dyDescent="0.3">
      <c r="A58" s="111" t="s">
        <v>190</v>
      </c>
      <c r="B58" s="114" t="s">
        <v>154</v>
      </c>
      <c r="C58" s="19" t="s">
        <v>3</v>
      </c>
      <c r="D58" s="101">
        <f t="shared" si="30"/>
        <v>10513929</v>
      </c>
      <c r="E58" s="101">
        <v>0</v>
      </c>
      <c r="F58" s="101">
        <v>0</v>
      </c>
      <c r="G58" s="101">
        <v>10513929</v>
      </c>
      <c r="H58" s="21">
        <f t="shared" si="28"/>
        <v>17992553</v>
      </c>
      <c r="I58" s="20">
        <v>0</v>
      </c>
      <c r="J58" s="20">
        <v>0</v>
      </c>
      <c r="K58" s="20">
        <v>17992553</v>
      </c>
      <c r="L58" s="21">
        <f>M58+O58</f>
        <v>9922309.6699999999</v>
      </c>
      <c r="M58" s="21">
        <v>0</v>
      </c>
      <c r="N58" s="21">
        <v>0</v>
      </c>
      <c r="O58" s="21">
        <v>9922309.6699999999</v>
      </c>
      <c r="P58" s="20">
        <f>L58/D58*100</f>
        <v>94.372994814783311</v>
      </c>
      <c r="Q58" s="20"/>
      <c r="R58" s="20"/>
      <c r="S58" s="20">
        <f>O58/G58*100</f>
        <v>94.372994814783311</v>
      </c>
      <c r="T58" s="21">
        <f t="shared" si="25"/>
        <v>55.146758050400067</v>
      </c>
      <c r="U58" s="21"/>
      <c r="V58" s="21"/>
      <c r="W58" s="21">
        <f t="shared" si="29"/>
        <v>55.146758050400067</v>
      </c>
      <c r="X58" s="71"/>
    </row>
    <row r="59" spans="1:24" s="1" customFormat="1" ht="138" hidden="1" customHeight="1" x14ac:dyDescent="0.3">
      <c r="A59" s="29" t="s">
        <v>241</v>
      </c>
      <c r="B59" s="103" t="s">
        <v>267</v>
      </c>
      <c r="C59" s="30"/>
      <c r="D59" s="30">
        <f ca="1">SUM(D60:D69)</f>
        <v>0</v>
      </c>
      <c r="E59" s="30">
        <f t="shared" ref="E59:G59" si="31">SUM(E60:E69)</f>
        <v>0</v>
      </c>
      <c r="F59" s="30">
        <f t="shared" ca="1" si="31"/>
        <v>0</v>
      </c>
      <c r="G59" s="30">
        <f t="shared" si="31"/>
        <v>0</v>
      </c>
      <c r="H59" s="30">
        <f>SUM(H60:H69)</f>
        <v>100469788</v>
      </c>
      <c r="I59" s="30">
        <f t="shared" ref="I59:O59" si="32">SUM(I60:I69)</f>
        <v>42290800</v>
      </c>
      <c r="J59" s="30">
        <f t="shared" si="32"/>
        <v>0</v>
      </c>
      <c r="K59" s="30">
        <f t="shared" si="32"/>
        <v>58178988</v>
      </c>
      <c r="L59" s="30">
        <f t="shared" si="32"/>
        <v>0</v>
      </c>
      <c r="M59" s="30">
        <f t="shared" si="32"/>
        <v>0</v>
      </c>
      <c r="N59" s="30">
        <f t="shared" si="32"/>
        <v>0</v>
      </c>
      <c r="O59" s="30">
        <f t="shared" si="32"/>
        <v>0</v>
      </c>
      <c r="P59" s="20">
        <f t="shared" ref="P59:P69" ca="1" si="33">L59/D59*100</f>
        <v>94.372994814783311</v>
      </c>
      <c r="Q59" s="20"/>
      <c r="R59" s="20"/>
      <c r="S59" s="20"/>
      <c r="T59" s="21">
        <f t="shared" si="25"/>
        <v>0</v>
      </c>
      <c r="U59" s="21">
        <f>M59/I59*100</f>
        <v>0</v>
      </c>
      <c r="V59" s="21"/>
      <c r="W59" s="21">
        <f t="shared" si="29"/>
        <v>0</v>
      </c>
      <c r="X59" s="28"/>
    </row>
    <row r="60" spans="1:24" s="1" customFormat="1" ht="155.25" hidden="1" customHeight="1" x14ac:dyDescent="0.3">
      <c r="A60" s="104" t="s">
        <v>243</v>
      </c>
      <c r="B60" s="73" t="s">
        <v>268</v>
      </c>
      <c r="C60" s="19" t="s">
        <v>3</v>
      </c>
      <c r="D60" s="101">
        <f>SUM(E60:G60)</f>
        <v>0</v>
      </c>
      <c r="E60" s="101">
        <v>0</v>
      </c>
      <c r="F60" s="101">
        <v>0</v>
      </c>
      <c r="G60" s="101">
        <v>0</v>
      </c>
      <c r="H60" s="21">
        <f t="shared" ref="H60" si="34">SUM(I60:K60)</f>
        <v>6985760</v>
      </c>
      <c r="I60" s="20">
        <v>4000119</v>
      </c>
      <c r="J60" s="20">
        <v>0</v>
      </c>
      <c r="K60" s="20">
        <v>2985641</v>
      </c>
      <c r="L60" s="21">
        <f t="shared" ref="L60" si="35">M60+N60+O60</f>
        <v>0</v>
      </c>
      <c r="M60" s="21">
        <v>0</v>
      </c>
      <c r="N60" s="21">
        <v>0</v>
      </c>
      <c r="O60" s="21">
        <v>0</v>
      </c>
      <c r="P60" s="20"/>
      <c r="Q60" s="20"/>
      <c r="R60" s="20"/>
      <c r="S60" s="20"/>
      <c r="T60" s="21">
        <f t="shared" si="25"/>
        <v>0</v>
      </c>
      <c r="U60" s="21">
        <f>M60/I60*100</f>
        <v>0</v>
      </c>
      <c r="V60" s="21"/>
      <c r="W60" s="21">
        <f t="shared" si="29"/>
        <v>0</v>
      </c>
      <c r="X60" s="71"/>
    </row>
    <row r="61" spans="1:24" s="1" customFormat="1" ht="211.5" hidden="1" customHeight="1" x14ac:dyDescent="0.3">
      <c r="A61" s="104" t="s">
        <v>396</v>
      </c>
      <c r="B61" s="73" t="s">
        <v>269</v>
      </c>
      <c r="C61" s="19" t="s">
        <v>3</v>
      </c>
      <c r="D61" s="101">
        <f t="shared" ref="D61:D69" si="36">SUM(E61:G61)</f>
        <v>0</v>
      </c>
      <c r="E61" s="101">
        <v>0</v>
      </c>
      <c r="F61" s="101">
        <v>0</v>
      </c>
      <c r="G61" s="101">
        <v>0</v>
      </c>
      <c r="H61" s="21">
        <f t="shared" ref="H61:H69" si="37">SUM(I61:K61)</f>
        <v>17002020</v>
      </c>
      <c r="I61" s="20">
        <v>14451717</v>
      </c>
      <c r="J61" s="20">
        <v>0</v>
      </c>
      <c r="K61" s="20">
        <v>2550303</v>
      </c>
      <c r="L61" s="21">
        <f t="shared" ref="L61:L69" si="38">M61+N61+O61</f>
        <v>0</v>
      </c>
      <c r="M61" s="21">
        <v>0</v>
      </c>
      <c r="N61" s="21">
        <v>0</v>
      </c>
      <c r="O61" s="21">
        <v>0</v>
      </c>
      <c r="P61" s="20"/>
      <c r="Q61" s="20"/>
      <c r="R61" s="20"/>
      <c r="S61" s="20"/>
      <c r="T61" s="21">
        <f t="shared" si="25"/>
        <v>0</v>
      </c>
      <c r="U61" s="21">
        <f>M61/I61*100</f>
        <v>0</v>
      </c>
      <c r="V61" s="21"/>
      <c r="W61" s="21">
        <f t="shared" si="29"/>
        <v>0</v>
      </c>
      <c r="X61" s="71"/>
    </row>
    <row r="62" spans="1:24" s="1" customFormat="1" ht="171.75" hidden="1" customHeight="1" x14ac:dyDescent="0.3">
      <c r="A62" s="104" t="s">
        <v>397</v>
      </c>
      <c r="B62" s="73" t="s">
        <v>270</v>
      </c>
      <c r="C62" s="19" t="s">
        <v>3</v>
      </c>
      <c r="D62" s="101">
        <f t="shared" si="36"/>
        <v>0</v>
      </c>
      <c r="E62" s="101">
        <v>0</v>
      </c>
      <c r="F62" s="101">
        <v>0</v>
      </c>
      <c r="G62" s="101">
        <v>0</v>
      </c>
      <c r="H62" s="21">
        <f t="shared" si="37"/>
        <v>7663020</v>
      </c>
      <c r="I62" s="20">
        <v>6513567</v>
      </c>
      <c r="J62" s="20">
        <v>0</v>
      </c>
      <c r="K62" s="20">
        <v>1149453</v>
      </c>
      <c r="L62" s="21">
        <f t="shared" si="38"/>
        <v>0</v>
      </c>
      <c r="M62" s="21">
        <v>0</v>
      </c>
      <c r="N62" s="21">
        <v>0</v>
      </c>
      <c r="O62" s="21">
        <v>0</v>
      </c>
      <c r="P62" s="20"/>
      <c r="Q62" s="20"/>
      <c r="R62" s="20"/>
      <c r="S62" s="20"/>
      <c r="T62" s="21">
        <f t="shared" si="25"/>
        <v>0</v>
      </c>
      <c r="U62" s="21">
        <f>M62/I62*100</f>
        <v>0</v>
      </c>
      <c r="V62" s="21"/>
      <c r="W62" s="21">
        <f t="shared" si="29"/>
        <v>0</v>
      </c>
      <c r="X62" s="71"/>
    </row>
    <row r="63" spans="1:24" s="1" customFormat="1" ht="135" hidden="1" customHeight="1" x14ac:dyDescent="0.3">
      <c r="A63" s="104" t="s">
        <v>398</v>
      </c>
      <c r="B63" s="73" t="s">
        <v>271</v>
      </c>
      <c r="C63" s="19" t="s">
        <v>3</v>
      </c>
      <c r="D63" s="101">
        <f t="shared" si="36"/>
        <v>0</v>
      </c>
      <c r="E63" s="101">
        <v>0</v>
      </c>
      <c r="F63" s="101">
        <v>0</v>
      </c>
      <c r="G63" s="101">
        <v>0</v>
      </c>
      <c r="H63" s="21">
        <f t="shared" si="37"/>
        <v>20382820</v>
      </c>
      <c r="I63" s="20">
        <v>17325397</v>
      </c>
      <c r="J63" s="20">
        <v>0</v>
      </c>
      <c r="K63" s="20">
        <v>3057423</v>
      </c>
      <c r="L63" s="21">
        <f t="shared" si="38"/>
        <v>0</v>
      </c>
      <c r="M63" s="21">
        <v>0</v>
      </c>
      <c r="N63" s="21">
        <v>0</v>
      </c>
      <c r="O63" s="21">
        <v>0</v>
      </c>
      <c r="P63" s="20"/>
      <c r="Q63" s="20"/>
      <c r="R63" s="20"/>
      <c r="S63" s="20"/>
      <c r="T63" s="21">
        <f t="shared" si="25"/>
        <v>0</v>
      </c>
      <c r="U63" s="21">
        <f>M63/I63*100</f>
        <v>0</v>
      </c>
      <c r="V63" s="21"/>
      <c r="W63" s="21">
        <f t="shared" si="29"/>
        <v>0</v>
      </c>
      <c r="X63" s="71"/>
    </row>
    <row r="64" spans="1:24" s="1" customFormat="1" ht="195.75" hidden="1" customHeight="1" x14ac:dyDescent="0.3">
      <c r="A64" s="104" t="s">
        <v>402</v>
      </c>
      <c r="B64" s="73" t="s">
        <v>403</v>
      </c>
      <c r="C64" s="19" t="s">
        <v>3</v>
      </c>
      <c r="D64" s="101">
        <f t="shared" si="36"/>
        <v>0</v>
      </c>
      <c r="E64" s="101">
        <v>0</v>
      </c>
      <c r="F64" s="101">
        <v>0</v>
      </c>
      <c r="G64" s="101">
        <v>0</v>
      </c>
      <c r="H64" s="21">
        <f t="shared" si="37"/>
        <v>15293530</v>
      </c>
      <c r="I64" s="20">
        <v>0</v>
      </c>
      <c r="J64" s="20">
        <v>0</v>
      </c>
      <c r="K64" s="20">
        <v>15293530</v>
      </c>
      <c r="L64" s="21">
        <f t="shared" si="38"/>
        <v>0</v>
      </c>
      <c r="M64" s="21">
        <v>0</v>
      </c>
      <c r="N64" s="21">
        <v>0</v>
      </c>
      <c r="O64" s="21">
        <v>0</v>
      </c>
      <c r="P64" s="20"/>
      <c r="Q64" s="20"/>
      <c r="R64" s="20"/>
      <c r="S64" s="20"/>
      <c r="T64" s="21">
        <f t="shared" si="25"/>
        <v>0</v>
      </c>
      <c r="U64" s="21"/>
      <c r="V64" s="21"/>
      <c r="W64" s="21">
        <f t="shared" si="29"/>
        <v>0</v>
      </c>
      <c r="X64" s="71"/>
    </row>
    <row r="65" spans="1:24" s="1" customFormat="1" ht="198" hidden="1" customHeight="1" x14ac:dyDescent="0.3">
      <c r="A65" s="104" t="s">
        <v>404</v>
      </c>
      <c r="B65" s="73" t="s">
        <v>401</v>
      </c>
      <c r="C65" s="19" t="s">
        <v>3</v>
      </c>
      <c r="D65" s="101">
        <f t="shared" si="36"/>
        <v>0</v>
      </c>
      <c r="E65" s="101">
        <v>0</v>
      </c>
      <c r="F65" s="101">
        <v>0</v>
      </c>
      <c r="G65" s="101">
        <v>0</v>
      </c>
      <c r="H65" s="21">
        <f t="shared" si="37"/>
        <v>17835970</v>
      </c>
      <c r="I65" s="20">
        <v>0</v>
      </c>
      <c r="J65" s="20">
        <v>0</v>
      </c>
      <c r="K65" s="20">
        <v>17835970</v>
      </c>
      <c r="L65" s="21">
        <f t="shared" si="38"/>
        <v>0</v>
      </c>
      <c r="M65" s="21">
        <v>0</v>
      </c>
      <c r="N65" s="21">
        <v>0</v>
      </c>
      <c r="O65" s="21">
        <v>0</v>
      </c>
      <c r="P65" s="20" t="e">
        <f t="shared" si="33"/>
        <v>#DIV/0!</v>
      </c>
      <c r="Q65" s="20"/>
      <c r="R65" s="20"/>
      <c r="S65" s="20"/>
      <c r="T65" s="21">
        <f t="shared" si="25"/>
        <v>0</v>
      </c>
      <c r="U65" s="21"/>
      <c r="V65" s="21"/>
      <c r="W65" s="21">
        <f t="shared" si="29"/>
        <v>0</v>
      </c>
      <c r="X65" s="71"/>
    </row>
    <row r="66" spans="1:24" s="1" customFormat="1" ht="180.75" hidden="1" customHeight="1" x14ac:dyDescent="0.3">
      <c r="A66" s="104" t="s">
        <v>537</v>
      </c>
      <c r="B66" s="73" t="s">
        <v>533</v>
      </c>
      <c r="C66" s="19" t="s">
        <v>3</v>
      </c>
      <c r="D66" s="101">
        <f t="shared" si="36"/>
        <v>0</v>
      </c>
      <c r="E66" s="101">
        <v>0</v>
      </c>
      <c r="F66" s="101">
        <v>0</v>
      </c>
      <c r="G66" s="101">
        <v>0</v>
      </c>
      <c r="H66" s="21">
        <f t="shared" si="37"/>
        <v>3898000</v>
      </c>
      <c r="I66" s="20">
        <v>0</v>
      </c>
      <c r="J66" s="20">
        <v>0</v>
      </c>
      <c r="K66" s="20">
        <v>3898000</v>
      </c>
      <c r="L66" s="21">
        <f t="shared" si="38"/>
        <v>0</v>
      </c>
      <c r="M66" s="21">
        <v>0</v>
      </c>
      <c r="N66" s="21">
        <v>0</v>
      </c>
      <c r="O66" s="21">
        <v>0</v>
      </c>
      <c r="P66" s="20" t="e">
        <f t="shared" si="33"/>
        <v>#DIV/0!</v>
      </c>
      <c r="Q66" s="20"/>
      <c r="R66" s="20"/>
      <c r="S66" s="20"/>
      <c r="T66" s="21">
        <f t="shared" si="25"/>
        <v>0</v>
      </c>
      <c r="U66" s="21"/>
      <c r="V66" s="21"/>
      <c r="W66" s="21">
        <f t="shared" si="29"/>
        <v>0</v>
      </c>
      <c r="X66" s="71"/>
    </row>
    <row r="67" spans="1:24" s="1" customFormat="1" ht="198" hidden="1" customHeight="1" x14ac:dyDescent="0.3">
      <c r="A67" s="104" t="s">
        <v>538</v>
      </c>
      <c r="B67" s="73" t="s">
        <v>534</v>
      </c>
      <c r="C67" s="19" t="s">
        <v>3</v>
      </c>
      <c r="D67" s="101">
        <f t="shared" si="36"/>
        <v>0</v>
      </c>
      <c r="E67" s="101">
        <v>0</v>
      </c>
      <c r="F67" s="101">
        <v>0</v>
      </c>
      <c r="G67" s="101">
        <v>0</v>
      </c>
      <c r="H67" s="21">
        <f t="shared" si="37"/>
        <v>3442334</v>
      </c>
      <c r="I67" s="20">
        <v>0</v>
      </c>
      <c r="J67" s="20">
        <v>0</v>
      </c>
      <c r="K67" s="20">
        <v>3442334</v>
      </c>
      <c r="L67" s="21">
        <f t="shared" si="38"/>
        <v>0</v>
      </c>
      <c r="M67" s="21">
        <v>0</v>
      </c>
      <c r="N67" s="21">
        <v>0</v>
      </c>
      <c r="O67" s="21">
        <v>0</v>
      </c>
      <c r="P67" s="20"/>
      <c r="Q67" s="20"/>
      <c r="R67" s="20"/>
      <c r="S67" s="20"/>
      <c r="T67" s="21">
        <f t="shared" si="25"/>
        <v>0</v>
      </c>
      <c r="U67" s="21"/>
      <c r="V67" s="21"/>
      <c r="W67" s="21">
        <f t="shared" si="29"/>
        <v>0</v>
      </c>
      <c r="X67" s="71"/>
    </row>
    <row r="68" spans="1:24" s="1" customFormat="1" ht="198" hidden="1" customHeight="1" x14ac:dyDescent="0.3">
      <c r="A68" s="104" t="s">
        <v>539</v>
      </c>
      <c r="B68" s="73" t="s">
        <v>535</v>
      </c>
      <c r="C68" s="19" t="s">
        <v>3</v>
      </c>
      <c r="D68" s="101">
        <f t="shared" si="36"/>
        <v>0</v>
      </c>
      <c r="E68" s="101">
        <v>0</v>
      </c>
      <c r="F68" s="101">
        <v>0</v>
      </c>
      <c r="G68" s="101">
        <v>0</v>
      </c>
      <c r="H68" s="21">
        <f t="shared" si="37"/>
        <v>3463000</v>
      </c>
      <c r="I68" s="20">
        <v>0</v>
      </c>
      <c r="J68" s="20">
        <v>0</v>
      </c>
      <c r="K68" s="20">
        <v>3463000</v>
      </c>
      <c r="L68" s="21">
        <f t="shared" si="38"/>
        <v>0</v>
      </c>
      <c r="M68" s="21">
        <v>0</v>
      </c>
      <c r="N68" s="21">
        <v>0</v>
      </c>
      <c r="O68" s="21">
        <v>0</v>
      </c>
      <c r="P68" s="20"/>
      <c r="Q68" s="20"/>
      <c r="R68" s="20"/>
      <c r="S68" s="20"/>
      <c r="T68" s="21">
        <f t="shared" si="25"/>
        <v>0</v>
      </c>
      <c r="U68" s="21"/>
      <c r="V68" s="21"/>
      <c r="W68" s="21">
        <f t="shared" si="29"/>
        <v>0</v>
      </c>
      <c r="X68" s="71"/>
    </row>
    <row r="69" spans="1:24" s="1" customFormat="1" ht="175.5" hidden="1" customHeight="1" x14ac:dyDescent="0.3">
      <c r="A69" s="104" t="s">
        <v>540</v>
      </c>
      <c r="B69" s="73" t="s">
        <v>536</v>
      </c>
      <c r="C69" s="19" t="s">
        <v>3</v>
      </c>
      <c r="D69" s="101">
        <f t="shared" ca="1" si="36"/>
        <v>0</v>
      </c>
      <c r="E69" s="101">
        <v>0</v>
      </c>
      <c r="F69" s="101">
        <f ca="1">F69</f>
        <v>0</v>
      </c>
      <c r="G69" s="101">
        <v>0</v>
      </c>
      <c r="H69" s="21">
        <f t="shared" si="37"/>
        <v>4503334</v>
      </c>
      <c r="I69" s="20">
        <v>0</v>
      </c>
      <c r="J69" s="20">
        <v>0</v>
      </c>
      <c r="K69" s="20">
        <v>4503334</v>
      </c>
      <c r="L69" s="21">
        <f t="shared" si="38"/>
        <v>0</v>
      </c>
      <c r="M69" s="21">
        <v>0</v>
      </c>
      <c r="N69" s="21">
        <v>0</v>
      </c>
      <c r="O69" s="21">
        <v>0</v>
      </c>
      <c r="P69" s="20">
        <f t="shared" ca="1" si="33"/>
        <v>94.372994814783311</v>
      </c>
      <c r="Q69" s="20"/>
      <c r="R69" s="20"/>
      <c r="S69" s="20"/>
      <c r="T69" s="21">
        <f t="shared" si="25"/>
        <v>0</v>
      </c>
      <c r="U69" s="21"/>
      <c r="V69" s="21"/>
      <c r="W69" s="21">
        <f t="shared" si="29"/>
        <v>0</v>
      </c>
      <c r="X69" s="71"/>
    </row>
    <row r="70" spans="1:24" s="27" customFormat="1" ht="42" hidden="1" customHeight="1" x14ac:dyDescent="0.3">
      <c r="A70" s="29" t="s">
        <v>399</v>
      </c>
      <c r="B70" s="69" t="s">
        <v>256</v>
      </c>
      <c r="C70" s="31"/>
      <c r="D70" s="25">
        <f t="shared" ref="D70:F70" si="39">D71</f>
        <v>4150600</v>
      </c>
      <c r="E70" s="25">
        <f t="shared" si="39"/>
        <v>0</v>
      </c>
      <c r="F70" s="25">
        <f t="shared" si="39"/>
        <v>0</v>
      </c>
      <c r="G70" s="25">
        <f>G71</f>
        <v>4150600</v>
      </c>
      <c r="H70" s="25">
        <f>SUM(I70:K70)</f>
        <v>9680600</v>
      </c>
      <c r="I70" s="30">
        <f>I71</f>
        <v>0</v>
      </c>
      <c r="J70" s="30">
        <f>J71</f>
        <v>0</v>
      </c>
      <c r="K70" s="30">
        <f>K71</f>
        <v>9680600</v>
      </c>
      <c r="L70" s="25">
        <f t="shared" ref="L70:L71" si="40">M70+O70</f>
        <v>37156</v>
      </c>
      <c r="M70" s="25">
        <f>M71</f>
        <v>0</v>
      </c>
      <c r="N70" s="25">
        <f t="shared" ref="N70:O70" si="41">N71</f>
        <v>0</v>
      </c>
      <c r="O70" s="25">
        <f t="shared" si="41"/>
        <v>37156</v>
      </c>
      <c r="P70" s="20">
        <f t="shared" ref="P70:P75" si="42">L70/D70*100</f>
        <v>0.89519587529513811</v>
      </c>
      <c r="Q70" s="20"/>
      <c r="R70" s="20"/>
      <c r="S70" s="20">
        <f t="shared" ref="S70:S75" si="43">O70/G70*100</f>
        <v>0.89519587529513811</v>
      </c>
      <c r="T70" s="21">
        <f t="shared" si="25"/>
        <v>0.38381918476127513</v>
      </c>
      <c r="U70" s="21"/>
      <c r="V70" s="21"/>
      <c r="W70" s="21">
        <f t="shared" si="29"/>
        <v>0.38381918476127513</v>
      </c>
      <c r="X70" s="26"/>
    </row>
    <row r="71" spans="1:24" s="1" customFormat="1" ht="135.75" hidden="1" customHeight="1" x14ac:dyDescent="0.3">
      <c r="A71" s="111" t="s">
        <v>400</v>
      </c>
      <c r="B71" s="114" t="s">
        <v>257</v>
      </c>
      <c r="C71" s="19" t="s">
        <v>3</v>
      </c>
      <c r="D71" s="101">
        <f>SUM(E71:G71)</f>
        <v>4150600</v>
      </c>
      <c r="E71" s="101">
        <v>0</v>
      </c>
      <c r="F71" s="101">
        <v>0</v>
      </c>
      <c r="G71" s="101">
        <v>4150600</v>
      </c>
      <c r="H71" s="21">
        <f t="shared" si="23"/>
        <v>9680600</v>
      </c>
      <c r="I71" s="20">
        <v>0</v>
      </c>
      <c r="J71" s="20">
        <v>0</v>
      </c>
      <c r="K71" s="20">
        <v>9680600</v>
      </c>
      <c r="L71" s="21">
        <f t="shared" si="40"/>
        <v>37156</v>
      </c>
      <c r="M71" s="21">
        <v>0</v>
      </c>
      <c r="N71" s="21">
        <v>0</v>
      </c>
      <c r="O71" s="21">
        <v>37156</v>
      </c>
      <c r="P71" s="20">
        <f t="shared" si="42"/>
        <v>0.89519587529513811</v>
      </c>
      <c r="Q71" s="20"/>
      <c r="R71" s="20"/>
      <c r="S71" s="20">
        <f t="shared" si="43"/>
        <v>0.89519587529513811</v>
      </c>
      <c r="T71" s="21">
        <f t="shared" si="25"/>
        <v>0.38381918476127513</v>
      </c>
      <c r="U71" s="21"/>
      <c r="V71" s="21"/>
      <c r="W71" s="21">
        <f t="shared" si="29"/>
        <v>0.38381918476127513</v>
      </c>
      <c r="X71" s="71" t="s">
        <v>488</v>
      </c>
    </row>
    <row r="72" spans="1:24" s="1" customFormat="1" ht="38.25" hidden="1" customHeight="1" x14ac:dyDescent="0.3">
      <c r="A72" s="29" t="s">
        <v>33</v>
      </c>
      <c r="B72" s="143" t="s">
        <v>272</v>
      </c>
      <c r="C72" s="143"/>
      <c r="D72" s="32">
        <f t="shared" ref="D72:O72" si="44">D73+D75+D94</f>
        <v>255218340</v>
      </c>
      <c r="E72" s="32">
        <f t="shared" si="44"/>
        <v>0</v>
      </c>
      <c r="F72" s="32">
        <f t="shared" si="44"/>
        <v>0</v>
      </c>
      <c r="G72" s="32">
        <f t="shared" si="44"/>
        <v>255218340</v>
      </c>
      <c r="H72" s="32">
        <f t="shared" si="44"/>
        <v>675869098</v>
      </c>
      <c r="I72" s="32">
        <f t="shared" si="44"/>
        <v>86530600</v>
      </c>
      <c r="J72" s="32">
        <f t="shared" si="44"/>
        <v>0</v>
      </c>
      <c r="K72" s="32">
        <f t="shared" si="44"/>
        <v>589338498</v>
      </c>
      <c r="L72" s="32">
        <f t="shared" si="44"/>
        <v>233191042.68000001</v>
      </c>
      <c r="M72" s="32">
        <f t="shared" si="44"/>
        <v>0</v>
      </c>
      <c r="N72" s="32">
        <f t="shared" si="44"/>
        <v>794789.95</v>
      </c>
      <c r="O72" s="32">
        <f t="shared" si="44"/>
        <v>232396252.73000002</v>
      </c>
      <c r="P72" s="20">
        <f t="shared" si="42"/>
        <v>91.369234154567422</v>
      </c>
      <c r="Q72" s="20"/>
      <c r="R72" s="20"/>
      <c r="S72" s="20">
        <f t="shared" si="43"/>
        <v>91.057818466337494</v>
      </c>
      <c r="T72" s="21">
        <f t="shared" si="25"/>
        <v>34.502397486443449</v>
      </c>
      <c r="U72" s="21">
        <f>M72/I72*100</f>
        <v>0</v>
      </c>
      <c r="V72" s="21"/>
      <c r="W72" s="21">
        <f t="shared" si="29"/>
        <v>39.433407713676978</v>
      </c>
      <c r="X72" s="28"/>
    </row>
    <row r="73" spans="1:24" s="27" customFormat="1" ht="25.5" hidden="1" customHeight="1" x14ac:dyDescent="0.3">
      <c r="A73" s="29" t="s">
        <v>18</v>
      </c>
      <c r="B73" s="69" t="s">
        <v>50</v>
      </c>
      <c r="C73" s="31"/>
      <c r="D73" s="25">
        <f t="shared" ref="D73:G73" si="45">D74</f>
        <v>130982840</v>
      </c>
      <c r="E73" s="25">
        <f t="shared" si="45"/>
        <v>0</v>
      </c>
      <c r="F73" s="25">
        <f t="shared" si="45"/>
        <v>0</v>
      </c>
      <c r="G73" s="25">
        <f t="shared" si="45"/>
        <v>130982840</v>
      </c>
      <c r="H73" s="25">
        <f>H74</f>
        <v>263686300</v>
      </c>
      <c r="I73" s="25">
        <f t="shared" ref="I73:O73" si="46">I74</f>
        <v>0</v>
      </c>
      <c r="J73" s="25">
        <f t="shared" si="46"/>
        <v>0</v>
      </c>
      <c r="K73" s="25">
        <f t="shared" si="46"/>
        <v>263686300</v>
      </c>
      <c r="L73" s="25">
        <f t="shared" si="46"/>
        <v>109088352.73</v>
      </c>
      <c r="M73" s="25">
        <f t="shared" si="46"/>
        <v>0</v>
      </c>
      <c r="N73" s="25">
        <f t="shared" si="46"/>
        <v>0</v>
      </c>
      <c r="O73" s="25">
        <f t="shared" si="46"/>
        <v>109088352.73</v>
      </c>
      <c r="P73" s="20">
        <f t="shared" si="42"/>
        <v>83.284461330965186</v>
      </c>
      <c r="Q73" s="20"/>
      <c r="R73" s="20"/>
      <c r="S73" s="20">
        <f t="shared" si="43"/>
        <v>83.284461330965186</v>
      </c>
      <c r="T73" s="21">
        <f t="shared" si="25"/>
        <v>41.370504546500904</v>
      </c>
      <c r="U73" s="21"/>
      <c r="V73" s="21"/>
      <c r="W73" s="21">
        <f t="shared" si="29"/>
        <v>41.370504546500904</v>
      </c>
      <c r="X73" s="26"/>
    </row>
    <row r="74" spans="1:24" s="1" customFormat="1" ht="61.5" hidden="1" customHeight="1" x14ac:dyDescent="0.3">
      <c r="A74" s="111" t="s">
        <v>34</v>
      </c>
      <c r="B74" s="114" t="s">
        <v>273</v>
      </c>
      <c r="C74" s="19" t="s">
        <v>3</v>
      </c>
      <c r="D74" s="101">
        <f>SUM(E74:G74)</f>
        <v>130982840</v>
      </c>
      <c r="E74" s="101">
        <v>0</v>
      </c>
      <c r="F74" s="101">
        <v>0</v>
      </c>
      <c r="G74" s="101">
        <v>130982840</v>
      </c>
      <c r="H74" s="21">
        <f>SUM(I74:K74)</f>
        <v>263686300</v>
      </c>
      <c r="I74" s="20">
        <v>0</v>
      </c>
      <c r="J74" s="20">
        <v>0</v>
      </c>
      <c r="K74" s="20">
        <v>263686300</v>
      </c>
      <c r="L74" s="21">
        <f>M74+O74</f>
        <v>109088352.73</v>
      </c>
      <c r="M74" s="21">
        <v>0</v>
      </c>
      <c r="N74" s="21">
        <v>0</v>
      </c>
      <c r="O74" s="21">
        <v>109088352.73</v>
      </c>
      <c r="P74" s="20">
        <f t="shared" si="42"/>
        <v>83.284461330965186</v>
      </c>
      <c r="Q74" s="20"/>
      <c r="R74" s="20"/>
      <c r="S74" s="20">
        <f t="shared" si="43"/>
        <v>83.284461330965186</v>
      </c>
      <c r="T74" s="21">
        <f t="shared" si="25"/>
        <v>41.370504546500904</v>
      </c>
      <c r="U74" s="21"/>
      <c r="V74" s="21"/>
      <c r="W74" s="21">
        <f t="shared" si="29"/>
        <v>41.370504546500904</v>
      </c>
      <c r="X74" s="71" t="s">
        <v>490</v>
      </c>
    </row>
    <row r="75" spans="1:24" s="27" customFormat="1" ht="24.75" hidden="1" customHeight="1" x14ac:dyDescent="0.3">
      <c r="A75" s="29" t="s">
        <v>19</v>
      </c>
      <c r="B75" s="69" t="s">
        <v>51</v>
      </c>
      <c r="C75" s="31"/>
      <c r="D75" s="25">
        <f t="shared" ref="D75:O75" si="47">SUM(D76:D93)</f>
        <v>123440710</v>
      </c>
      <c r="E75" s="25">
        <f t="shared" si="47"/>
        <v>0</v>
      </c>
      <c r="F75" s="25">
        <f t="shared" si="47"/>
        <v>0</v>
      </c>
      <c r="G75" s="25">
        <f t="shared" si="47"/>
        <v>123440710</v>
      </c>
      <c r="H75" s="25">
        <f t="shared" si="47"/>
        <v>400169252</v>
      </c>
      <c r="I75" s="25">
        <f t="shared" si="47"/>
        <v>86530600</v>
      </c>
      <c r="J75" s="25">
        <f t="shared" si="47"/>
        <v>0</v>
      </c>
      <c r="K75" s="25">
        <f t="shared" si="47"/>
        <v>313638652</v>
      </c>
      <c r="L75" s="25">
        <f t="shared" si="47"/>
        <v>123307900</v>
      </c>
      <c r="M75" s="25">
        <f t="shared" si="47"/>
        <v>0</v>
      </c>
      <c r="N75" s="25">
        <f t="shared" si="47"/>
        <v>0</v>
      </c>
      <c r="O75" s="25">
        <f t="shared" si="47"/>
        <v>123307900</v>
      </c>
      <c r="P75" s="20">
        <f t="shared" si="42"/>
        <v>99.892409886495301</v>
      </c>
      <c r="Q75" s="20"/>
      <c r="R75" s="20"/>
      <c r="S75" s="20">
        <f t="shared" si="43"/>
        <v>99.892409886495301</v>
      </c>
      <c r="T75" s="21">
        <f t="shared" ref="T75:T98" si="48">L75/H75*100</f>
        <v>30.813936698964568</v>
      </c>
      <c r="U75" s="21">
        <f>M75/I75*100</f>
        <v>0</v>
      </c>
      <c r="V75" s="21"/>
      <c r="W75" s="21">
        <f t="shared" si="29"/>
        <v>39.315275465474201</v>
      </c>
      <c r="X75" s="26"/>
    </row>
    <row r="76" spans="1:24" s="91" customFormat="1" ht="79.5" hidden="1" customHeight="1" x14ac:dyDescent="0.25">
      <c r="A76" s="111" t="s">
        <v>196</v>
      </c>
      <c r="B76" s="89" t="s">
        <v>405</v>
      </c>
      <c r="C76" s="19" t="s">
        <v>3</v>
      </c>
      <c r="D76" s="101">
        <f t="shared" ref="D76:D81" si="49">SUM(E76:G76)</f>
        <v>0</v>
      </c>
      <c r="E76" s="101">
        <v>0</v>
      </c>
      <c r="F76" s="101">
        <v>0</v>
      </c>
      <c r="G76" s="101">
        <v>0</v>
      </c>
      <c r="H76" s="20">
        <f t="shared" ref="H76:H86" si="50">SUM(I76:K76)</f>
        <v>14609679</v>
      </c>
      <c r="I76" s="21">
        <v>0</v>
      </c>
      <c r="J76" s="21">
        <v>0</v>
      </c>
      <c r="K76" s="21">
        <v>14609679</v>
      </c>
      <c r="L76" s="21">
        <f>SUM(M76:O76)</f>
        <v>0</v>
      </c>
      <c r="M76" s="21">
        <v>0</v>
      </c>
      <c r="N76" s="21">
        <v>0</v>
      </c>
      <c r="O76" s="21">
        <v>0</v>
      </c>
      <c r="P76" s="20"/>
      <c r="Q76" s="20"/>
      <c r="R76" s="20"/>
      <c r="S76" s="20"/>
      <c r="T76" s="21">
        <f t="shared" si="48"/>
        <v>0</v>
      </c>
      <c r="U76" s="21"/>
      <c r="V76" s="21"/>
      <c r="W76" s="21">
        <f t="shared" si="29"/>
        <v>0</v>
      </c>
      <c r="X76" s="71"/>
    </row>
    <row r="77" spans="1:24" s="91" customFormat="1" ht="59.25" hidden="1" customHeight="1" x14ac:dyDescent="0.25">
      <c r="A77" s="111" t="s">
        <v>189</v>
      </c>
      <c r="B77" s="89" t="s">
        <v>518</v>
      </c>
      <c r="C77" s="19" t="s">
        <v>3</v>
      </c>
      <c r="D77" s="101">
        <f t="shared" si="49"/>
        <v>0</v>
      </c>
      <c r="E77" s="101">
        <v>0</v>
      </c>
      <c r="F77" s="101">
        <v>0</v>
      </c>
      <c r="G77" s="101">
        <v>0</v>
      </c>
      <c r="H77" s="20">
        <f t="shared" si="50"/>
        <v>6123741</v>
      </c>
      <c r="I77" s="21">
        <v>0</v>
      </c>
      <c r="J77" s="21">
        <v>0</v>
      </c>
      <c r="K77" s="21">
        <v>6123741</v>
      </c>
      <c r="L77" s="21">
        <f t="shared" ref="L77:L93" si="51">SUM(M77:O77)</f>
        <v>0</v>
      </c>
      <c r="M77" s="21">
        <v>0</v>
      </c>
      <c r="N77" s="21">
        <v>0</v>
      </c>
      <c r="O77" s="21">
        <v>0</v>
      </c>
      <c r="P77" s="20"/>
      <c r="Q77" s="20"/>
      <c r="R77" s="20"/>
      <c r="S77" s="20"/>
      <c r="T77" s="21">
        <f t="shared" si="48"/>
        <v>0</v>
      </c>
      <c r="U77" s="21"/>
      <c r="V77" s="21"/>
      <c r="W77" s="21">
        <f t="shared" si="29"/>
        <v>0</v>
      </c>
      <c r="X77" s="71"/>
    </row>
    <row r="78" spans="1:24" s="91" customFormat="1" ht="59.25" hidden="1" customHeight="1" x14ac:dyDescent="0.25">
      <c r="A78" s="111" t="s">
        <v>192</v>
      </c>
      <c r="B78" s="89" t="s">
        <v>519</v>
      </c>
      <c r="C78" s="19" t="s">
        <v>3</v>
      </c>
      <c r="D78" s="101">
        <f t="shared" si="49"/>
        <v>0</v>
      </c>
      <c r="E78" s="101">
        <v>0</v>
      </c>
      <c r="F78" s="101">
        <v>0</v>
      </c>
      <c r="G78" s="101">
        <v>0</v>
      </c>
      <c r="H78" s="20">
        <f t="shared" si="50"/>
        <v>5032508</v>
      </c>
      <c r="I78" s="21">
        <v>0</v>
      </c>
      <c r="J78" s="21">
        <v>0</v>
      </c>
      <c r="K78" s="21">
        <v>5032508</v>
      </c>
      <c r="L78" s="21">
        <f t="shared" si="51"/>
        <v>0</v>
      </c>
      <c r="M78" s="21">
        <v>0</v>
      </c>
      <c r="N78" s="21">
        <v>0</v>
      </c>
      <c r="O78" s="21">
        <v>0</v>
      </c>
      <c r="P78" s="20"/>
      <c r="Q78" s="20"/>
      <c r="R78" s="20"/>
      <c r="S78" s="20"/>
      <c r="T78" s="21">
        <f t="shared" si="48"/>
        <v>0</v>
      </c>
      <c r="U78" s="21"/>
      <c r="V78" s="21"/>
      <c r="W78" s="21">
        <f t="shared" si="29"/>
        <v>0</v>
      </c>
      <c r="X78" s="71"/>
    </row>
    <row r="79" spans="1:24" s="91" customFormat="1" ht="59.25" hidden="1" customHeight="1" x14ac:dyDescent="0.25">
      <c r="A79" s="111" t="s">
        <v>193</v>
      </c>
      <c r="B79" s="89" t="s">
        <v>520</v>
      </c>
      <c r="C79" s="19" t="s">
        <v>3</v>
      </c>
      <c r="D79" s="101">
        <f t="shared" si="49"/>
        <v>0</v>
      </c>
      <c r="E79" s="101">
        <v>0</v>
      </c>
      <c r="F79" s="101">
        <v>0</v>
      </c>
      <c r="G79" s="101">
        <v>0</v>
      </c>
      <c r="H79" s="20">
        <f t="shared" si="50"/>
        <v>9078771</v>
      </c>
      <c r="I79" s="21">
        <v>0</v>
      </c>
      <c r="J79" s="21">
        <v>0</v>
      </c>
      <c r="K79" s="21">
        <v>9078771</v>
      </c>
      <c r="L79" s="21">
        <f t="shared" si="51"/>
        <v>0</v>
      </c>
      <c r="M79" s="21">
        <v>0</v>
      </c>
      <c r="N79" s="21">
        <v>0</v>
      </c>
      <c r="O79" s="21">
        <v>0</v>
      </c>
      <c r="P79" s="20"/>
      <c r="Q79" s="20"/>
      <c r="R79" s="20"/>
      <c r="S79" s="20"/>
      <c r="T79" s="21">
        <f t="shared" si="48"/>
        <v>0</v>
      </c>
      <c r="U79" s="21"/>
      <c r="V79" s="21"/>
      <c r="W79" s="21">
        <f t="shared" si="29"/>
        <v>0</v>
      </c>
      <c r="X79" s="71"/>
    </row>
    <row r="80" spans="1:24" s="91" customFormat="1" ht="47.25" hidden="1" customHeight="1" x14ac:dyDescent="0.25">
      <c r="A80" s="111" t="s">
        <v>194</v>
      </c>
      <c r="B80" s="89" t="s">
        <v>406</v>
      </c>
      <c r="C80" s="19" t="s">
        <v>184</v>
      </c>
      <c r="D80" s="101">
        <f t="shared" si="49"/>
        <v>6600550</v>
      </c>
      <c r="E80" s="101">
        <v>0</v>
      </c>
      <c r="F80" s="101">
        <v>0</v>
      </c>
      <c r="G80" s="101">
        <v>6600550</v>
      </c>
      <c r="H80" s="20">
        <f t="shared" si="50"/>
        <v>6600550</v>
      </c>
      <c r="I80" s="21">
        <v>0</v>
      </c>
      <c r="J80" s="21">
        <v>0</v>
      </c>
      <c r="K80" s="21">
        <v>6600550</v>
      </c>
      <c r="L80" s="21">
        <f t="shared" si="51"/>
        <v>6600550</v>
      </c>
      <c r="M80" s="21">
        <v>0</v>
      </c>
      <c r="N80" s="21">
        <v>0</v>
      </c>
      <c r="O80" s="21">
        <v>6600550</v>
      </c>
      <c r="P80" s="20">
        <f>L80/D80*100</f>
        <v>100</v>
      </c>
      <c r="Q80" s="20"/>
      <c r="R80" s="20"/>
      <c r="S80" s="20">
        <f>O80/G80*100</f>
        <v>100</v>
      </c>
      <c r="T80" s="21">
        <f t="shared" si="48"/>
        <v>100</v>
      </c>
      <c r="U80" s="21"/>
      <c r="V80" s="21"/>
      <c r="W80" s="21">
        <f t="shared" si="29"/>
        <v>100</v>
      </c>
      <c r="X80" s="71"/>
    </row>
    <row r="81" spans="1:24" s="91" customFormat="1" ht="47.25" hidden="1" customHeight="1" x14ac:dyDescent="0.25">
      <c r="A81" s="111" t="s">
        <v>218</v>
      </c>
      <c r="B81" s="89" t="s">
        <v>407</v>
      </c>
      <c r="C81" s="19" t="s">
        <v>184</v>
      </c>
      <c r="D81" s="101">
        <f t="shared" si="49"/>
        <v>6000550</v>
      </c>
      <c r="E81" s="101">
        <v>0</v>
      </c>
      <c r="F81" s="101">
        <v>0</v>
      </c>
      <c r="G81" s="101">
        <v>6000550</v>
      </c>
      <c r="H81" s="20">
        <f t="shared" si="50"/>
        <v>6000550</v>
      </c>
      <c r="I81" s="21">
        <v>0</v>
      </c>
      <c r="J81" s="21">
        <v>0</v>
      </c>
      <c r="K81" s="21">
        <v>6000550</v>
      </c>
      <c r="L81" s="21">
        <f t="shared" si="51"/>
        <v>6000550</v>
      </c>
      <c r="M81" s="21">
        <v>0</v>
      </c>
      <c r="N81" s="21">
        <v>0</v>
      </c>
      <c r="O81" s="21">
        <v>6000550</v>
      </c>
      <c r="P81" s="20">
        <f>L81/D81*100</f>
        <v>100</v>
      </c>
      <c r="Q81" s="20"/>
      <c r="R81" s="20"/>
      <c r="S81" s="20">
        <f>O81/G81*100</f>
        <v>100</v>
      </c>
      <c r="T81" s="21">
        <f t="shared" si="48"/>
        <v>100</v>
      </c>
      <c r="U81" s="21"/>
      <c r="V81" s="21"/>
      <c r="W81" s="21">
        <f t="shared" si="29"/>
        <v>100</v>
      </c>
      <c r="X81" s="71"/>
    </row>
    <row r="82" spans="1:24" s="91" customFormat="1" ht="60.75" hidden="1" customHeight="1" x14ac:dyDescent="0.25">
      <c r="A82" s="111" t="s">
        <v>245</v>
      </c>
      <c r="B82" s="89" t="s">
        <v>408</v>
      </c>
      <c r="C82" s="19" t="s">
        <v>184</v>
      </c>
      <c r="D82" s="101">
        <f t="shared" ref="D82:D98" si="52">SUM(E82:G82)</f>
        <v>9793</v>
      </c>
      <c r="E82" s="101">
        <v>0</v>
      </c>
      <c r="F82" s="101">
        <v>0</v>
      </c>
      <c r="G82" s="101">
        <v>9793</v>
      </c>
      <c r="H82" s="20">
        <f t="shared" si="50"/>
        <v>9793</v>
      </c>
      <c r="I82" s="21">
        <v>0</v>
      </c>
      <c r="J82" s="21">
        <v>0</v>
      </c>
      <c r="K82" s="21">
        <v>9793</v>
      </c>
      <c r="L82" s="21">
        <f t="shared" si="51"/>
        <v>9792.49</v>
      </c>
      <c r="M82" s="21">
        <v>0</v>
      </c>
      <c r="N82" s="21">
        <v>0</v>
      </c>
      <c r="O82" s="21">
        <v>9792.49</v>
      </c>
      <c r="P82" s="20">
        <f>L82/D82*100</f>
        <v>99.994792198509145</v>
      </c>
      <c r="Q82" s="20"/>
      <c r="R82" s="20"/>
      <c r="S82" s="20">
        <f>O82/G82*100</f>
        <v>99.994792198509145</v>
      </c>
      <c r="T82" s="21">
        <f t="shared" si="48"/>
        <v>99.994792198509145</v>
      </c>
      <c r="U82" s="21"/>
      <c r="V82" s="21"/>
      <c r="W82" s="21">
        <f t="shared" si="29"/>
        <v>99.994792198509145</v>
      </c>
      <c r="X82" s="90"/>
    </row>
    <row r="83" spans="1:24" s="91" customFormat="1" ht="60.75" hidden="1" customHeight="1" x14ac:dyDescent="0.25">
      <c r="A83" s="111" t="s">
        <v>413</v>
      </c>
      <c r="B83" s="89" t="s">
        <v>409</v>
      </c>
      <c r="C83" s="19" t="s">
        <v>184</v>
      </c>
      <c r="D83" s="101">
        <f t="shared" si="52"/>
        <v>1645784</v>
      </c>
      <c r="E83" s="101">
        <v>0</v>
      </c>
      <c r="F83" s="101">
        <v>0</v>
      </c>
      <c r="G83" s="101">
        <v>1645784</v>
      </c>
      <c r="H83" s="20">
        <f t="shared" si="50"/>
        <v>46316444</v>
      </c>
      <c r="I83" s="21">
        <v>38517900</v>
      </c>
      <c r="J83" s="21">
        <v>0</v>
      </c>
      <c r="K83" s="21">
        <v>7798544</v>
      </c>
      <c r="L83" s="21">
        <f t="shared" si="51"/>
        <v>1644134</v>
      </c>
      <c r="M83" s="21">
        <v>0</v>
      </c>
      <c r="N83" s="21">
        <v>0</v>
      </c>
      <c r="O83" s="21">
        <v>1644134</v>
      </c>
      <c r="P83" s="20">
        <f>L83/D83*100</f>
        <v>99.899743830296075</v>
      </c>
      <c r="Q83" s="20"/>
      <c r="R83" s="20"/>
      <c r="S83" s="20">
        <f>O83/G83*100</f>
        <v>99.899743830296075</v>
      </c>
      <c r="T83" s="21">
        <f t="shared" si="48"/>
        <v>3.5497846078166106</v>
      </c>
      <c r="U83" s="21"/>
      <c r="V83" s="21"/>
      <c r="W83" s="21">
        <f t="shared" si="29"/>
        <v>21.082576439909808</v>
      </c>
      <c r="X83" s="90"/>
    </row>
    <row r="84" spans="1:24" s="91" customFormat="1" ht="43.5" hidden="1" customHeight="1" x14ac:dyDescent="0.25">
      <c r="A84" s="111" t="s">
        <v>414</v>
      </c>
      <c r="B84" s="89" t="s">
        <v>410</v>
      </c>
      <c r="C84" s="19" t="s">
        <v>184</v>
      </c>
      <c r="D84" s="101">
        <f t="shared" si="52"/>
        <v>0</v>
      </c>
      <c r="E84" s="101">
        <v>0</v>
      </c>
      <c r="F84" s="101">
        <v>0</v>
      </c>
      <c r="G84" s="101">
        <v>0</v>
      </c>
      <c r="H84" s="20">
        <f t="shared" si="50"/>
        <v>2583512</v>
      </c>
      <c r="I84" s="21">
        <v>0</v>
      </c>
      <c r="J84" s="21">
        <v>0</v>
      </c>
      <c r="K84" s="21">
        <v>2583512</v>
      </c>
      <c r="L84" s="21">
        <f t="shared" si="51"/>
        <v>0</v>
      </c>
      <c r="M84" s="21">
        <v>0</v>
      </c>
      <c r="N84" s="21">
        <v>0</v>
      </c>
      <c r="O84" s="21">
        <v>0</v>
      </c>
      <c r="P84" s="20"/>
      <c r="Q84" s="20"/>
      <c r="R84" s="20"/>
      <c r="S84" s="20"/>
      <c r="T84" s="21">
        <f t="shared" si="48"/>
        <v>0</v>
      </c>
      <c r="U84" s="21"/>
      <c r="V84" s="21"/>
      <c r="W84" s="21">
        <f t="shared" si="29"/>
        <v>0</v>
      </c>
      <c r="X84" s="71"/>
    </row>
    <row r="85" spans="1:24" s="91" customFormat="1" ht="42" hidden="1" customHeight="1" x14ac:dyDescent="0.25">
      <c r="A85" s="111" t="s">
        <v>415</v>
      </c>
      <c r="B85" s="89" t="s">
        <v>411</v>
      </c>
      <c r="C85" s="19" t="s">
        <v>184</v>
      </c>
      <c r="D85" s="101">
        <f t="shared" si="52"/>
        <v>0</v>
      </c>
      <c r="E85" s="101">
        <v>0</v>
      </c>
      <c r="F85" s="101">
        <v>0</v>
      </c>
      <c r="G85" s="101">
        <v>0</v>
      </c>
      <c r="H85" s="20">
        <f t="shared" si="50"/>
        <v>2412812</v>
      </c>
      <c r="I85" s="21">
        <v>0</v>
      </c>
      <c r="J85" s="21">
        <v>0</v>
      </c>
      <c r="K85" s="21">
        <v>2412812</v>
      </c>
      <c r="L85" s="21">
        <f t="shared" si="51"/>
        <v>0</v>
      </c>
      <c r="M85" s="21">
        <v>0</v>
      </c>
      <c r="N85" s="21">
        <v>0</v>
      </c>
      <c r="O85" s="21">
        <v>0</v>
      </c>
      <c r="P85" s="20"/>
      <c r="Q85" s="20"/>
      <c r="R85" s="20"/>
      <c r="S85" s="20"/>
      <c r="T85" s="21">
        <f t="shared" si="48"/>
        <v>0</v>
      </c>
      <c r="U85" s="21"/>
      <c r="V85" s="21"/>
      <c r="W85" s="21">
        <f t="shared" si="29"/>
        <v>0</v>
      </c>
      <c r="X85" s="71"/>
    </row>
    <row r="86" spans="1:24" s="91" customFormat="1" ht="43.5" hidden="1" customHeight="1" x14ac:dyDescent="0.25">
      <c r="A86" s="111" t="s">
        <v>416</v>
      </c>
      <c r="B86" s="89" t="s">
        <v>412</v>
      </c>
      <c r="C86" s="19" t="s">
        <v>184</v>
      </c>
      <c r="D86" s="101">
        <f t="shared" si="52"/>
        <v>0</v>
      </c>
      <c r="E86" s="101">
        <v>0</v>
      </c>
      <c r="F86" s="101">
        <v>0</v>
      </c>
      <c r="G86" s="101">
        <v>0</v>
      </c>
      <c r="H86" s="20">
        <f t="shared" si="50"/>
        <v>24776940</v>
      </c>
      <c r="I86" s="21">
        <v>0</v>
      </c>
      <c r="J86" s="21">
        <v>0</v>
      </c>
      <c r="K86" s="21">
        <v>24776940</v>
      </c>
      <c r="L86" s="21">
        <f t="shared" si="51"/>
        <v>0</v>
      </c>
      <c r="M86" s="21">
        <v>0</v>
      </c>
      <c r="N86" s="21">
        <v>0</v>
      </c>
      <c r="O86" s="21">
        <v>0</v>
      </c>
      <c r="P86" s="20"/>
      <c r="Q86" s="20"/>
      <c r="R86" s="20"/>
      <c r="S86" s="20"/>
      <c r="T86" s="21">
        <f t="shared" si="48"/>
        <v>0</v>
      </c>
      <c r="U86" s="21"/>
      <c r="V86" s="21"/>
      <c r="W86" s="21">
        <f t="shared" si="29"/>
        <v>0</v>
      </c>
      <c r="X86" s="71"/>
    </row>
    <row r="87" spans="1:24" s="1" customFormat="1" ht="57" hidden="1" customHeight="1" x14ac:dyDescent="0.3">
      <c r="A87" s="111" t="s">
        <v>417</v>
      </c>
      <c r="B87" s="74" t="s">
        <v>274</v>
      </c>
      <c r="C87" s="19" t="s">
        <v>3</v>
      </c>
      <c r="D87" s="101">
        <f t="shared" si="52"/>
        <v>0</v>
      </c>
      <c r="E87" s="101">
        <v>0</v>
      </c>
      <c r="F87" s="101">
        <v>0</v>
      </c>
      <c r="G87" s="101">
        <v>0</v>
      </c>
      <c r="H87" s="20">
        <f>SUM(I87:K87)</f>
        <v>45472220</v>
      </c>
      <c r="I87" s="20">
        <v>43198600</v>
      </c>
      <c r="J87" s="20">
        <v>0</v>
      </c>
      <c r="K87" s="20">
        <v>2273620</v>
      </c>
      <c r="L87" s="21">
        <f t="shared" si="51"/>
        <v>0</v>
      </c>
      <c r="M87" s="21">
        <v>0</v>
      </c>
      <c r="N87" s="21">
        <v>0</v>
      </c>
      <c r="O87" s="21">
        <v>0</v>
      </c>
      <c r="P87" s="20"/>
      <c r="Q87" s="20"/>
      <c r="R87" s="20"/>
      <c r="S87" s="20"/>
      <c r="T87" s="21">
        <f t="shared" si="48"/>
        <v>0</v>
      </c>
      <c r="U87" s="21">
        <f>M87/I87*100</f>
        <v>0</v>
      </c>
      <c r="V87" s="21"/>
      <c r="W87" s="21">
        <f t="shared" si="29"/>
        <v>0</v>
      </c>
      <c r="X87" s="71"/>
    </row>
    <row r="88" spans="1:24" s="1" customFormat="1" ht="60.75" hidden="1" customHeight="1" x14ac:dyDescent="0.3">
      <c r="A88" s="111" t="s">
        <v>418</v>
      </c>
      <c r="B88" s="74" t="s">
        <v>529</v>
      </c>
      <c r="C88" s="19" t="s">
        <v>3</v>
      </c>
      <c r="D88" s="101">
        <f t="shared" si="52"/>
        <v>0</v>
      </c>
      <c r="E88" s="101"/>
      <c r="F88" s="101">
        <v>0</v>
      </c>
      <c r="G88" s="101">
        <v>0</v>
      </c>
      <c r="H88" s="20">
        <f t="shared" ref="H88:H93" si="53">SUM(I88:K88)</f>
        <v>5067480</v>
      </c>
      <c r="I88" s="20">
        <v>4814100</v>
      </c>
      <c r="J88" s="20">
        <v>0</v>
      </c>
      <c r="K88" s="20">
        <v>253380</v>
      </c>
      <c r="L88" s="21">
        <f t="shared" si="51"/>
        <v>0</v>
      </c>
      <c r="M88" s="21">
        <v>0</v>
      </c>
      <c r="N88" s="21">
        <v>0</v>
      </c>
      <c r="O88" s="21">
        <v>0</v>
      </c>
      <c r="P88" s="20"/>
      <c r="Q88" s="20"/>
      <c r="R88" s="20"/>
      <c r="S88" s="20"/>
      <c r="T88" s="21">
        <f t="shared" si="48"/>
        <v>0</v>
      </c>
      <c r="U88" s="21">
        <f>M88/I88*100</f>
        <v>0</v>
      </c>
      <c r="V88" s="21"/>
      <c r="W88" s="21">
        <f t="shared" ref="W88:W98" si="54">O88/K88*100</f>
        <v>0</v>
      </c>
      <c r="X88" s="71"/>
    </row>
    <row r="89" spans="1:24" s="1" customFormat="1" hidden="1" x14ac:dyDescent="0.3">
      <c r="A89" s="111" t="s">
        <v>418</v>
      </c>
      <c r="B89" s="74" t="s">
        <v>275</v>
      </c>
      <c r="C89" s="19" t="s">
        <v>3</v>
      </c>
      <c r="D89" s="101">
        <f t="shared" si="52"/>
        <v>194875</v>
      </c>
      <c r="E89" s="101">
        <v>0</v>
      </c>
      <c r="F89" s="101">
        <v>0</v>
      </c>
      <c r="G89" s="101">
        <v>194875</v>
      </c>
      <c r="H89" s="20">
        <f t="shared" si="53"/>
        <v>467700</v>
      </c>
      <c r="I89" s="20">
        <v>0</v>
      </c>
      <c r="J89" s="20">
        <v>0</v>
      </c>
      <c r="K89" s="20">
        <v>467700</v>
      </c>
      <c r="L89" s="21">
        <f t="shared" si="51"/>
        <v>185463.47</v>
      </c>
      <c r="M89" s="21">
        <v>0</v>
      </c>
      <c r="N89" s="21">
        <v>0</v>
      </c>
      <c r="O89" s="21">
        <v>185463.47</v>
      </c>
      <c r="P89" s="20">
        <f>L89/D89*100</f>
        <v>95.170478511866591</v>
      </c>
      <c r="Q89" s="20"/>
      <c r="R89" s="20"/>
      <c r="S89" s="20">
        <f>O89/G89*100</f>
        <v>95.170478511866591</v>
      </c>
      <c r="T89" s="21">
        <f t="shared" si="48"/>
        <v>39.654366046611081</v>
      </c>
      <c r="U89" s="21"/>
      <c r="V89" s="21"/>
      <c r="W89" s="21">
        <f t="shared" si="54"/>
        <v>39.654366046611081</v>
      </c>
      <c r="X89" s="71"/>
    </row>
    <row r="90" spans="1:24" s="1" customFormat="1" ht="37.5" hidden="1" x14ac:dyDescent="0.3">
      <c r="A90" s="111" t="s">
        <v>419</v>
      </c>
      <c r="B90" s="74" t="s">
        <v>276</v>
      </c>
      <c r="C90" s="19" t="s">
        <v>3</v>
      </c>
      <c r="D90" s="101">
        <f t="shared" si="52"/>
        <v>4350000</v>
      </c>
      <c r="E90" s="101">
        <v>0</v>
      </c>
      <c r="F90" s="101">
        <v>0</v>
      </c>
      <c r="G90" s="101">
        <v>4350000</v>
      </c>
      <c r="H90" s="20">
        <f t="shared" si="53"/>
        <v>10436000</v>
      </c>
      <c r="I90" s="20">
        <v>0</v>
      </c>
      <c r="J90" s="20">
        <v>0</v>
      </c>
      <c r="K90" s="20">
        <v>10436000</v>
      </c>
      <c r="L90" s="21">
        <f t="shared" si="51"/>
        <v>4228253</v>
      </c>
      <c r="M90" s="21">
        <v>0</v>
      </c>
      <c r="N90" s="21">
        <v>0</v>
      </c>
      <c r="O90" s="21">
        <v>4228253</v>
      </c>
      <c r="P90" s="20">
        <f>L90/D90*100</f>
        <v>97.201218390804598</v>
      </c>
      <c r="Q90" s="20"/>
      <c r="R90" s="20"/>
      <c r="S90" s="20">
        <f>O90/G90*100</f>
        <v>97.201218390804598</v>
      </c>
      <c r="T90" s="21">
        <f t="shared" si="48"/>
        <v>40.516031046377918</v>
      </c>
      <c r="U90" s="21"/>
      <c r="V90" s="21"/>
      <c r="W90" s="21">
        <f t="shared" si="54"/>
        <v>40.516031046377918</v>
      </c>
      <c r="X90" s="71"/>
    </row>
    <row r="91" spans="1:24" s="1" customFormat="1" hidden="1" x14ac:dyDescent="0.3">
      <c r="A91" s="111" t="s">
        <v>522</v>
      </c>
      <c r="B91" s="74" t="s">
        <v>277</v>
      </c>
      <c r="C91" s="19" t="s">
        <v>3</v>
      </c>
      <c r="D91" s="101">
        <f t="shared" si="52"/>
        <v>104639158</v>
      </c>
      <c r="E91" s="101">
        <v>0</v>
      </c>
      <c r="F91" s="101">
        <v>0</v>
      </c>
      <c r="G91" s="101">
        <v>104639158</v>
      </c>
      <c r="H91" s="20">
        <f t="shared" si="53"/>
        <v>210582524</v>
      </c>
      <c r="I91" s="20">
        <v>0</v>
      </c>
      <c r="J91" s="20">
        <v>0</v>
      </c>
      <c r="K91" s="20">
        <v>210582524</v>
      </c>
      <c r="L91" s="21">
        <f t="shared" si="51"/>
        <v>104639157.04000001</v>
      </c>
      <c r="M91" s="21">
        <v>0</v>
      </c>
      <c r="N91" s="21">
        <v>0</v>
      </c>
      <c r="O91" s="21">
        <v>104639157.04000001</v>
      </c>
      <c r="P91" s="20">
        <f>L91/D91*100</f>
        <v>99.99999908256143</v>
      </c>
      <c r="Q91" s="20"/>
      <c r="R91" s="20"/>
      <c r="S91" s="20">
        <f>O91/G91*100</f>
        <v>99.99999908256143</v>
      </c>
      <c r="T91" s="21">
        <f t="shared" si="48"/>
        <v>49.690332821730259</v>
      </c>
      <c r="U91" s="21"/>
      <c r="V91" s="21"/>
      <c r="W91" s="21">
        <f t="shared" si="54"/>
        <v>49.690332821730259</v>
      </c>
      <c r="X91" s="71"/>
    </row>
    <row r="92" spans="1:24" s="1" customFormat="1" ht="56.25" hidden="1" x14ac:dyDescent="0.3">
      <c r="A92" s="111"/>
      <c r="B92" s="74" t="s">
        <v>541</v>
      </c>
      <c r="C92" s="19" t="s">
        <v>3</v>
      </c>
      <c r="D92" s="101">
        <f t="shared" si="52"/>
        <v>0</v>
      </c>
      <c r="E92" s="101">
        <v>0</v>
      </c>
      <c r="F92" s="101">
        <v>0</v>
      </c>
      <c r="G92" s="101">
        <v>0</v>
      </c>
      <c r="H92" s="20">
        <f t="shared" si="53"/>
        <v>198028</v>
      </c>
      <c r="I92" s="20">
        <v>0</v>
      </c>
      <c r="J92" s="20">
        <v>0</v>
      </c>
      <c r="K92" s="20">
        <v>198028</v>
      </c>
      <c r="L92" s="21">
        <f t="shared" si="51"/>
        <v>0</v>
      </c>
      <c r="M92" s="21">
        <v>0</v>
      </c>
      <c r="N92" s="21">
        <v>0</v>
      </c>
      <c r="O92" s="21">
        <v>0</v>
      </c>
      <c r="P92" s="20"/>
      <c r="Q92" s="20"/>
      <c r="R92" s="20"/>
      <c r="S92" s="20"/>
      <c r="T92" s="21">
        <f t="shared" si="48"/>
        <v>0</v>
      </c>
      <c r="U92" s="21"/>
      <c r="V92" s="21"/>
      <c r="W92" s="21">
        <f t="shared" si="54"/>
        <v>0</v>
      </c>
      <c r="X92" s="71"/>
    </row>
    <row r="93" spans="1:24" s="1" customFormat="1" ht="93.75" hidden="1" x14ac:dyDescent="0.3">
      <c r="A93" s="111" t="s">
        <v>523</v>
      </c>
      <c r="B93" s="74" t="s">
        <v>521</v>
      </c>
      <c r="C93" s="19" t="s">
        <v>3</v>
      </c>
      <c r="D93" s="101">
        <f t="shared" si="52"/>
        <v>0</v>
      </c>
      <c r="E93" s="101">
        <v>0</v>
      </c>
      <c r="F93" s="101">
        <v>0</v>
      </c>
      <c r="G93" s="101">
        <v>0</v>
      </c>
      <c r="H93" s="20">
        <f t="shared" si="53"/>
        <v>4400000</v>
      </c>
      <c r="I93" s="20">
        <v>0</v>
      </c>
      <c r="J93" s="20">
        <v>0</v>
      </c>
      <c r="K93" s="20">
        <v>4400000</v>
      </c>
      <c r="L93" s="21">
        <f t="shared" si="51"/>
        <v>0</v>
      </c>
      <c r="M93" s="21">
        <v>0</v>
      </c>
      <c r="N93" s="21">
        <v>0</v>
      </c>
      <c r="O93" s="21">
        <v>0</v>
      </c>
      <c r="P93" s="20"/>
      <c r="Q93" s="20"/>
      <c r="R93" s="20"/>
      <c r="S93" s="20"/>
      <c r="T93" s="21">
        <f t="shared" si="48"/>
        <v>0</v>
      </c>
      <c r="U93" s="21"/>
      <c r="V93" s="21"/>
      <c r="W93" s="21">
        <f t="shared" si="54"/>
        <v>0</v>
      </c>
      <c r="X93" s="71"/>
    </row>
    <row r="94" spans="1:24" s="27" customFormat="1" ht="37.5" hidden="1" x14ac:dyDescent="0.3">
      <c r="A94" s="29" t="s">
        <v>278</v>
      </c>
      <c r="B94" s="75" t="s">
        <v>219</v>
      </c>
      <c r="C94" s="31"/>
      <c r="D94" s="30">
        <f t="shared" ref="D94:G94" si="55">SUM(D95:D98)</f>
        <v>794790</v>
      </c>
      <c r="E94" s="30">
        <f t="shared" si="55"/>
        <v>0</v>
      </c>
      <c r="F94" s="30">
        <f t="shared" si="55"/>
        <v>0</v>
      </c>
      <c r="G94" s="30">
        <f t="shared" si="55"/>
        <v>794790</v>
      </c>
      <c r="H94" s="30">
        <f>SUM(H95:H98)</f>
        <v>12013546</v>
      </c>
      <c r="I94" s="30">
        <f t="shared" ref="I94:O94" si="56">SUM(I95:I98)</f>
        <v>0</v>
      </c>
      <c r="J94" s="30">
        <f t="shared" si="56"/>
        <v>0</v>
      </c>
      <c r="K94" s="30">
        <f t="shared" si="56"/>
        <v>12013546</v>
      </c>
      <c r="L94" s="30">
        <f t="shared" si="56"/>
        <v>794789.95</v>
      </c>
      <c r="M94" s="30">
        <f t="shared" si="56"/>
        <v>0</v>
      </c>
      <c r="N94" s="30">
        <f t="shared" si="56"/>
        <v>794789.95</v>
      </c>
      <c r="O94" s="30">
        <f t="shared" si="56"/>
        <v>0</v>
      </c>
      <c r="P94" s="20">
        <f>L94/D94*100</f>
        <v>99.999993709030051</v>
      </c>
      <c r="Q94" s="20"/>
      <c r="R94" s="20"/>
      <c r="S94" s="20">
        <f>O94/G94*100</f>
        <v>0</v>
      </c>
      <c r="T94" s="21">
        <f t="shared" si="48"/>
        <v>6.6157814686854319</v>
      </c>
      <c r="U94" s="21"/>
      <c r="V94" s="21"/>
      <c r="W94" s="21">
        <f t="shared" si="54"/>
        <v>0</v>
      </c>
      <c r="X94" s="26"/>
    </row>
    <row r="95" spans="1:24" s="1" customFormat="1" ht="56.25" hidden="1" x14ac:dyDescent="0.3">
      <c r="A95" s="111" t="s">
        <v>280</v>
      </c>
      <c r="B95" s="114" t="s">
        <v>420</v>
      </c>
      <c r="C95" s="19" t="s">
        <v>3</v>
      </c>
      <c r="D95" s="101">
        <f t="shared" si="52"/>
        <v>0</v>
      </c>
      <c r="E95" s="101">
        <v>0</v>
      </c>
      <c r="F95" s="101">
        <v>0</v>
      </c>
      <c r="G95" s="101">
        <v>0</v>
      </c>
      <c r="H95" s="20">
        <f>SUM(I95:K95)</f>
        <v>1132108</v>
      </c>
      <c r="I95" s="20">
        <v>0</v>
      </c>
      <c r="J95" s="20">
        <v>0</v>
      </c>
      <c r="K95" s="20">
        <v>1132108</v>
      </c>
      <c r="L95" s="21">
        <f>SUM(M95:O95)</f>
        <v>0</v>
      </c>
      <c r="M95" s="21">
        <v>0</v>
      </c>
      <c r="N95" s="21">
        <v>0</v>
      </c>
      <c r="O95" s="21">
        <v>0</v>
      </c>
      <c r="P95" s="20"/>
      <c r="Q95" s="20"/>
      <c r="R95" s="20"/>
      <c r="S95" s="20"/>
      <c r="T95" s="21">
        <f t="shared" si="48"/>
        <v>0</v>
      </c>
      <c r="U95" s="21"/>
      <c r="V95" s="21"/>
      <c r="W95" s="21">
        <f t="shared" si="54"/>
        <v>0</v>
      </c>
      <c r="X95" s="76"/>
    </row>
    <row r="96" spans="1:24" s="1" customFormat="1" ht="93.75" hidden="1" x14ac:dyDescent="0.3">
      <c r="A96" s="111" t="s">
        <v>423</v>
      </c>
      <c r="B96" s="114" t="s">
        <v>279</v>
      </c>
      <c r="C96" s="19" t="s">
        <v>3</v>
      </c>
      <c r="D96" s="101">
        <f t="shared" si="52"/>
        <v>0</v>
      </c>
      <c r="E96" s="101">
        <v>0</v>
      </c>
      <c r="F96" s="101">
        <v>0</v>
      </c>
      <c r="G96" s="101">
        <v>0</v>
      </c>
      <c r="H96" s="20">
        <f>SUM(I96:K96)</f>
        <v>1999400</v>
      </c>
      <c r="I96" s="20">
        <v>0</v>
      </c>
      <c r="J96" s="20">
        <v>0</v>
      </c>
      <c r="K96" s="20">
        <v>1999400</v>
      </c>
      <c r="L96" s="21">
        <f t="shared" ref="L96:L98" si="57">SUM(M96:O96)</f>
        <v>0</v>
      </c>
      <c r="M96" s="21">
        <v>0</v>
      </c>
      <c r="N96" s="21">
        <v>0</v>
      </c>
      <c r="O96" s="21">
        <v>0</v>
      </c>
      <c r="P96" s="20"/>
      <c r="Q96" s="20"/>
      <c r="R96" s="20"/>
      <c r="S96" s="20"/>
      <c r="T96" s="21">
        <f t="shared" si="48"/>
        <v>0</v>
      </c>
      <c r="U96" s="21"/>
      <c r="V96" s="21"/>
      <c r="W96" s="21">
        <f t="shared" si="54"/>
        <v>0</v>
      </c>
      <c r="X96" s="76"/>
    </row>
    <row r="97" spans="1:24" s="1" customFormat="1" ht="56.25" hidden="1" x14ac:dyDescent="0.3">
      <c r="A97" s="111" t="s">
        <v>424</v>
      </c>
      <c r="B97" s="114" t="s">
        <v>421</v>
      </c>
      <c r="C97" s="19" t="s">
        <v>3</v>
      </c>
      <c r="D97" s="101">
        <f t="shared" si="52"/>
        <v>794790</v>
      </c>
      <c r="E97" s="101">
        <v>0</v>
      </c>
      <c r="F97" s="101">
        <v>0</v>
      </c>
      <c r="G97" s="101">
        <v>794790</v>
      </c>
      <c r="H97" s="20">
        <f t="shared" ref="H97:H98" si="58">SUM(I97:K97)</f>
        <v>794790</v>
      </c>
      <c r="I97" s="20">
        <v>0</v>
      </c>
      <c r="J97" s="20">
        <v>0</v>
      </c>
      <c r="K97" s="20">
        <v>794790</v>
      </c>
      <c r="L97" s="21">
        <f t="shared" si="57"/>
        <v>794789.95</v>
      </c>
      <c r="M97" s="21">
        <v>0</v>
      </c>
      <c r="N97" s="21">
        <v>794789.95</v>
      </c>
      <c r="O97" s="21">
        <v>0</v>
      </c>
      <c r="P97" s="20">
        <f>L97/D97*100</f>
        <v>99.999993709030051</v>
      </c>
      <c r="Q97" s="20"/>
      <c r="R97" s="20"/>
      <c r="S97" s="20">
        <f>O97/G97*100</f>
        <v>0</v>
      </c>
      <c r="T97" s="21">
        <f t="shared" si="48"/>
        <v>99.999993709030051</v>
      </c>
      <c r="U97" s="21"/>
      <c r="V97" s="21"/>
      <c r="W97" s="21">
        <f t="shared" si="54"/>
        <v>0</v>
      </c>
      <c r="X97" s="76"/>
    </row>
    <row r="98" spans="1:24" s="1" customFormat="1" ht="56.25" hidden="1" x14ac:dyDescent="0.3">
      <c r="A98" s="111" t="s">
        <v>425</v>
      </c>
      <c r="B98" s="114" t="s">
        <v>422</v>
      </c>
      <c r="C98" s="19" t="s">
        <v>3</v>
      </c>
      <c r="D98" s="101">
        <f t="shared" si="52"/>
        <v>0</v>
      </c>
      <c r="E98" s="101">
        <v>0</v>
      </c>
      <c r="F98" s="101">
        <v>0</v>
      </c>
      <c r="G98" s="101">
        <v>0</v>
      </c>
      <c r="H98" s="20">
        <f t="shared" si="58"/>
        <v>8087248</v>
      </c>
      <c r="I98" s="20">
        <v>0</v>
      </c>
      <c r="J98" s="20">
        <v>0</v>
      </c>
      <c r="K98" s="20">
        <v>8087248</v>
      </c>
      <c r="L98" s="21">
        <f t="shared" si="57"/>
        <v>0</v>
      </c>
      <c r="M98" s="21">
        <v>0</v>
      </c>
      <c r="N98" s="21">
        <v>0</v>
      </c>
      <c r="O98" s="21">
        <v>0</v>
      </c>
      <c r="P98" s="20"/>
      <c r="Q98" s="20"/>
      <c r="R98" s="20"/>
      <c r="S98" s="20"/>
      <c r="T98" s="21">
        <f t="shared" si="48"/>
        <v>0</v>
      </c>
      <c r="U98" s="21"/>
      <c r="V98" s="21"/>
      <c r="W98" s="21">
        <f t="shared" si="54"/>
        <v>0</v>
      </c>
      <c r="X98" s="76"/>
    </row>
    <row r="99" spans="1:24" s="27" customFormat="1" ht="24.75" hidden="1" customHeight="1" x14ac:dyDescent="0.3">
      <c r="A99" s="141" t="s">
        <v>11</v>
      </c>
      <c r="B99" s="142"/>
      <c r="C99" s="142"/>
      <c r="D99" s="142"/>
      <c r="E99" s="142"/>
      <c r="F99" s="142"/>
      <c r="G99" s="142"/>
      <c r="H99" s="142"/>
      <c r="I99" s="142"/>
      <c r="J99" s="142"/>
      <c r="K99" s="142"/>
      <c r="L99" s="142"/>
      <c r="M99" s="142"/>
      <c r="N99" s="142"/>
      <c r="O99" s="142"/>
      <c r="P99" s="142"/>
      <c r="Q99" s="142"/>
      <c r="R99" s="142"/>
      <c r="S99" s="142"/>
      <c r="T99" s="142"/>
      <c r="U99" s="142"/>
      <c r="V99" s="142"/>
      <c r="W99" s="142"/>
      <c r="X99" s="26"/>
    </row>
    <row r="100" spans="1:24" s="27" customFormat="1" ht="45.75" hidden="1" customHeight="1" x14ac:dyDescent="0.3">
      <c r="A100" s="29" t="s">
        <v>69</v>
      </c>
      <c r="B100" s="139" t="s">
        <v>281</v>
      </c>
      <c r="C100" s="140"/>
      <c r="D100" s="30">
        <f t="shared" ref="D100:G100" si="59">SUM(D101:D104)</f>
        <v>32486755</v>
      </c>
      <c r="E100" s="30">
        <f t="shared" si="59"/>
        <v>0</v>
      </c>
      <c r="F100" s="30">
        <f t="shared" si="59"/>
        <v>0</v>
      </c>
      <c r="G100" s="30">
        <f t="shared" si="59"/>
        <v>32486755</v>
      </c>
      <c r="H100" s="30">
        <f>SUM(H101:H104)</f>
        <v>55822120</v>
      </c>
      <c r="I100" s="30">
        <f t="shared" ref="I100:O100" si="60">SUM(I101:I104)</f>
        <v>0</v>
      </c>
      <c r="J100" s="30">
        <f t="shared" si="60"/>
        <v>0</v>
      </c>
      <c r="K100" s="30">
        <f t="shared" si="60"/>
        <v>55822120</v>
      </c>
      <c r="L100" s="30">
        <f t="shared" si="60"/>
        <v>21703567.280000001</v>
      </c>
      <c r="M100" s="30">
        <f t="shared" si="60"/>
        <v>0</v>
      </c>
      <c r="N100" s="30">
        <f t="shared" si="60"/>
        <v>0</v>
      </c>
      <c r="O100" s="30">
        <f t="shared" si="60"/>
        <v>21703567.280000001</v>
      </c>
      <c r="P100" s="20">
        <f>L100/D100*100</f>
        <v>66.80743361409904</v>
      </c>
      <c r="Q100" s="20"/>
      <c r="R100" s="20"/>
      <c r="S100" s="20">
        <f>O100/G100*100</f>
        <v>66.80743361409904</v>
      </c>
      <c r="T100" s="21">
        <f>L100/H100*100</f>
        <v>38.879869270461249</v>
      </c>
      <c r="U100" s="21"/>
      <c r="V100" s="21"/>
      <c r="W100" s="21">
        <f>O100/K100*100</f>
        <v>38.879869270461249</v>
      </c>
      <c r="X100" s="26"/>
    </row>
    <row r="101" spans="1:24" s="27" customFormat="1" ht="28.5" hidden="1" customHeight="1" x14ac:dyDescent="0.3">
      <c r="A101" s="133" t="s">
        <v>70</v>
      </c>
      <c r="B101" s="149" t="s">
        <v>282</v>
      </c>
      <c r="C101" s="77" t="s">
        <v>184</v>
      </c>
      <c r="D101" s="62">
        <f>SUM(E101:G101)</f>
        <v>430000</v>
      </c>
      <c r="E101" s="62">
        <v>0</v>
      </c>
      <c r="F101" s="62">
        <v>0</v>
      </c>
      <c r="G101" s="62">
        <v>430000</v>
      </c>
      <c r="H101" s="20">
        <f>SUM(I101:K101)</f>
        <v>430000</v>
      </c>
      <c r="I101" s="20">
        <v>0</v>
      </c>
      <c r="J101" s="20">
        <v>0</v>
      </c>
      <c r="K101" s="20">
        <v>430000</v>
      </c>
      <c r="L101" s="20">
        <f>M101+O101</f>
        <v>9000</v>
      </c>
      <c r="M101" s="20">
        <v>0</v>
      </c>
      <c r="N101" s="20">
        <v>0</v>
      </c>
      <c r="O101" s="20">
        <v>9000</v>
      </c>
      <c r="P101" s="20">
        <f>L101/D101*100</f>
        <v>2.0930232558139537</v>
      </c>
      <c r="Q101" s="20"/>
      <c r="R101" s="20"/>
      <c r="S101" s="20">
        <f>O101/G101*100</f>
        <v>2.0930232558139537</v>
      </c>
      <c r="T101" s="21">
        <f>L101/H101*100</f>
        <v>2.0930232558139537</v>
      </c>
      <c r="U101" s="21"/>
      <c r="V101" s="21"/>
      <c r="W101" s="21">
        <f>O101/K101*100</f>
        <v>2.0930232558139537</v>
      </c>
      <c r="X101" s="26"/>
    </row>
    <row r="102" spans="1:24" s="27" customFormat="1" ht="34.5" hidden="1" customHeight="1" x14ac:dyDescent="0.3">
      <c r="A102" s="188"/>
      <c r="B102" s="150"/>
      <c r="C102" s="77" t="s">
        <v>183</v>
      </c>
      <c r="D102" s="62">
        <f t="shared" ref="D102:D104" si="61">SUM(E102:G102)</f>
        <v>1220701</v>
      </c>
      <c r="E102" s="62">
        <v>0</v>
      </c>
      <c r="F102" s="62">
        <v>0</v>
      </c>
      <c r="G102" s="62">
        <v>1220701</v>
      </c>
      <c r="H102" s="20">
        <f>SUM(I102:K102)</f>
        <v>2827953</v>
      </c>
      <c r="I102" s="20">
        <v>0</v>
      </c>
      <c r="J102" s="20">
        <v>0</v>
      </c>
      <c r="K102" s="20">
        <v>2827953</v>
      </c>
      <c r="L102" s="20">
        <f>M102+O102</f>
        <v>825869.13</v>
      </c>
      <c r="M102" s="20">
        <v>0</v>
      </c>
      <c r="N102" s="20">
        <v>0</v>
      </c>
      <c r="O102" s="20">
        <v>825869.13</v>
      </c>
      <c r="P102" s="20">
        <f>L102/D102*100</f>
        <v>67.655316903975674</v>
      </c>
      <c r="Q102" s="20"/>
      <c r="R102" s="20"/>
      <c r="S102" s="20">
        <f>O102/G102*100</f>
        <v>67.655316903975674</v>
      </c>
      <c r="T102" s="21">
        <f>L102/H102*100</f>
        <v>29.20377849278259</v>
      </c>
      <c r="U102" s="21"/>
      <c r="V102" s="21"/>
      <c r="W102" s="21">
        <f>O102/K102*100</f>
        <v>29.20377849278259</v>
      </c>
      <c r="X102" s="78" t="s">
        <v>496</v>
      </c>
    </row>
    <row r="103" spans="1:24" s="27" customFormat="1" ht="56.25" hidden="1" customHeight="1" x14ac:dyDescent="0.3">
      <c r="A103" s="111" t="s">
        <v>71</v>
      </c>
      <c r="B103" s="114" t="s">
        <v>283</v>
      </c>
      <c r="C103" s="77" t="s">
        <v>183</v>
      </c>
      <c r="D103" s="62">
        <f t="shared" si="61"/>
        <v>27273279</v>
      </c>
      <c r="E103" s="62">
        <v>0</v>
      </c>
      <c r="F103" s="62">
        <v>0</v>
      </c>
      <c r="G103" s="62">
        <v>27273279</v>
      </c>
      <c r="H103" s="20">
        <f t="shared" ref="H103:H104" si="62">SUM(I103:K103)</f>
        <v>47614106</v>
      </c>
      <c r="I103" s="20">
        <v>0</v>
      </c>
      <c r="J103" s="20">
        <v>0</v>
      </c>
      <c r="K103" s="20">
        <v>47614106</v>
      </c>
      <c r="L103" s="20">
        <f t="shared" ref="L103:L104" si="63">M103+O103</f>
        <v>19992802.760000002</v>
      </c>
      <c r="M103" s="20">
        <v>0</v>
      </c>
      <c r="N103" s="20">
        <v>0</v>
      </c>
      <c r="O103" s="20">
        <v>19992802.760000002</v>
      </c>
      <c r="P103" s="20">
        <f>L103/D103*100</f>
        <v>73.305460483867748</v>
      </c>
      <c r="Q103" s="20"/>
      <c r="R103" s="20"/>
      <c r="S103" s="20">
        <f>O103/G103*100</f>
        <v>73.305460483867748</v>
      </c>
      <c r="T103" s="21">
        <f>L103/H103*100</f>
        <v>41.989243187722565</v>
      </c>
      <c r="U103" s="21"/>
      <c r="V103" s="21"/>
      <c r="W103" s="21">
        <f>O103/K103*100</f>
        <v>41.989243187722565</v>
      </c>
      <c r="X103" s="78" t="s">
        <v>497</v>
      </c>
    </row>
    <row r="104" spans="1:24" s="27" customFormat="1" ht="116.25" hidden="1" customHeight="1" x14ac:dyDescent="0.3">
      <c r="A104" s="111" t="s">
        <v>427</v>
      </c>
      <c r="B104" s="72" t="s">
        <v>426</v>
      </c>
      <c r="C104" s="77" t="s">
        <v>184</v>
      </c>
      <c r="D104" s="62">
        <f t="shared" si="61"/>
        <v>3562775</v>
      </c>
      <c r="E104" s="62">
        <v>0</v>
      </c>
      <c r="F104" s="62">
        <v>0</v>
      </c>
      <c r="G104" s="62">
        <v>3562775</v>
      </c>
      <c r="H104" s="20">
        <f t="shared" si="62"/>
        <v>4950061</v>
      </c>
      <c r="I104" s="20">
        <v>0</v>
      </c>
      <c r="J104" s="20">
        <v>0</v>
      </c>
      <c r="K104" s="20">
        <v>4950061</v>
      </c>
      <c r="L104" s="20">
        <f t="shared" si="63"/>
        <v>875895.39</v>
      </c>
      <c r="M104" s="20">
        <v>0</v>
      </c>
      <c r="N104" s="20">
        <v>0</v>
      </c>
      <c r="O104" s="20">
        <v>875895.39</v>
      </c>
      <c r="P104" s="20">
        <f>L104/D104*100</f>
        <v>24.584639501512164</v>
      </c>
      <c r="Q104" s="20"/>
      <c r="R104" s="20"/>
      <c r="S104" s="20">
        <f>O104/G104*100</f>
        <v>24.584639501512164</v>
      </c>
      <c r="T104" s="21">
        <f>L104/H104*100</f>
        <v>17.694638308497613</v>
      </c>
      <c r="U104" s="21"/>
      <c r="V104" s="21"/>
      <c r="W104" s="21">
        <f>O104/K104*100</f>
        <v>17.694638308497613</v>
      </c>
      <c r="X104" s="60"/>
    </row>
    <row r="105" spans="1:24" s="27" customFormat="1" ht="24.75" hidden="1" customHeight="1" x14ac:dyDescent="0.3">
      <c r="A105" s="141" t="s">
        <v>10</v>
      </c>
      <c r="B105" s="142"/>
      <c r="C105" s="142"/>
      <c r="D105" s="142"/>
      <c r="E105" s="142"/>
      <c r="F105" s="142"/>
      <c r="G105" s="142"/>
      <c r="H105" s="142"/>
      <c r="I105" s="142"/>
      <c r="J105" s="142"/>
      <c r="K105" s="142"/>
      <c r="L105" s="142"/>
      <c r="M105" s="142"/>
      <c r="N105" s="142"/>
      <c r="O105" s="142"/>
      <c r="P105" s="142"/>
      <c r="Q105" s="142"/>
      <c r="R105" s="142"/>
      <c r="S105" s="142"/>
      <c r="T105" s="142"/>
      <c r="U105" s="142"/>
      <c r="V105" s="142"/>
      <c r="W105" s="142"/>
      <c r="X105" s="26"/>
    </row>
    <row r="106" spans="1:24" s="27" customFormat="1" ht="48" hidden="1" customHeight="1" x14ac:dyDescent="0.3">
      <c r="A106" s="29" t="s">
        <v>72</v>
      </c>
      <c r="B106" s="189" t="s">
        <v>284</v>
      </c>
      <c r="C106" s="190"/>
      <c r="D106" s="30">
        <f t="shared" ref="D106:G106" si="64">D107</f>
        <v>29004990</v>
      </c>
      <c r="E106" s="30">
        <f t="shared" si="64"/>
        <v>0</v>
      </c>
      <c r="F106" s="30">
        <f t="shared" si="64"/>
        <v>0</v>
      </c>
      <c r="G106" s="30">
        <f t="shared" si="64"/>
        <v>29004990</v>
      </c>
      <c r="H106" s="30">
        <f>H107</f>
        <v>63973447</v>
      </c>
      <c r="I106" s="30">
        <f t="shared" ref="I106:O106" si="65">I107</f>
        <v>0</v>
      </c>
      <c r="J106" s="30">
        <f t="shared" si="65"/>
        <v>0</v>
      </c>
      <c r="K106" s="30">
        <f t="shared" si="65"/>
        <v>63973447</v>
      </c>
      <c r="L106" s="30">
        <f t="shared" si="65"/>
        <v>27076885.809999999</v>
      </c>
      <c r="M106" s="30">
        <f t="shared" si="65"/>
        <v>0</v>
      </c>
      <c r="N106" s="30">
        <f t="shared" si="65"/>
        <v>0</v>
      </c>
      <c r="O106" s="30">
        <f t="shared" si="65"/>
        <v>27076885.809999999</v>
      </c>
      <c r="P106" s="20">
        <f>L106/D106*100</f>
        <v>93.35250868902213</v>
      </c>
      <c r="Q106" s="20"/>
      <c r="R106" s="20"/>
      <c r="S106" s="20">
        <f>O106/G106*100</f>
        <v>93.35250868902213</v>
      </c>
      <c r="T106" s="21">
        <f>L106/H106*100</f>
        <v>42.325194404484719</v>
      </c>
      <c r="U106" s="21"/>
      <c r="V106" s="21"/>
      <c r="W106" s="21">
        <f>O106/K106*100</f>
        <v>42.325194404484719</v>
      </c>
      <c r="X106" s="26"/>
    </row>
    <row r="107" spans="1:24" s="27" customFormat="1" ht="55.5" hidden="1" customHeight="1" x14ac:dyDescent="0.3">
      <c r="A107" s="29" t="s">
        <v>73</v>
      </c>
      <c r="B107" s="109" t="s">
        <v>52</v>
      </c>
      <c r="C107" s="30"/>
      <c r="D107" s="30">
        <f t="shared" ref="D107:G107" si="66">D108</f>
        <v>29004990</v>
      </c>
      <c r="E107" s="30">
        <f t="shared" si="66"/>
        <v>0</v>
      </c>
      <c r="F107" s="30">
        <f t="shared" si="66"/>
        <v>0</v>
      </c>
      <c r="G107" s="30">
        <f t="shared" si="66"/>
        <v>29004990</v>
      </c>
      <c r="H107" s="30">
        <f>H108</f>
        <v>63973447</v>
      </c>
      <c r="I107" s="30">
        <f t="shared" ref="I107:K107" si="67">I108</f>
        <v>0</v>
      </c>
      <c r="J107" s="30">
        <f t="shared" si="67"/>
        <v>0</v>
      </c>
      <c r="K107" s="30">
        <f t="shared" si="67"/>
        <v>63973447</v>
      </c>
      <c r="L107" s="30">
        <f t="shared" ref="L107:O107" si="68">L108</f>
        <v>27076885.809999999</v>
      </c>
      <c r="M107" s="30">
        <f t="shared" si="68"/>
        <v>0</v>
      </c>
      <c r="N107" s="30">
        <f t="shared" si="68"/>
        <v>0</v>
      </c>
      <c r="O107" s="30">
        <f t="shared" si="68"/>
        <v>27076885.809999999</v>
      </c>
      <c r="P107" s="20">
        <f>L107/D107*100</f>
        <v>93.35250868902213</v>
      </c>
      <c r="Q107" s="20"/>
      <c r="R107" s="20"/>
      <c r="S107" s="20">
        <f>O107/G107*100</f>
        <v>93.35250868902213</v>
      </c>
      <c r="T107" s="21">
        <f>L107/H107*100</f>
        <v>42.325194404484719</v>
      </c>
      <c r="U107" s="21"/>
      <c r="V107" s="21"/>
      <c r="W107" s="21">
        <f>O107/K107*100</f>
        <v>42.325194404484719</v>
      </c>
      <c r="X107" s="26"/>
    </row>
    <row r="108" spans="1:24" s="27" customFormat="1" ht="39" hidden="1" customHeight="1" x14ac:dyDescent="0.3">
      <c r="A108" s="111" t="s">
        <v>74</v>
      </c>
      <c r="B108" s="112" t="s">
        <v>237</v>
      </c>
      <c r="C108" s="77" t="s">
        <v>4</v>
      </c>
      <c r="D108" s="62">
        <f>SUM(E108:G108)</f>
        <v>29004990</v>
      </c>
      <c r="E108" s="62">
        <v>0</v>
      </c>
      <c r="F108" s="62">
        <v>0</v>
      </c>
      <c r="G108" s="62">
        <v>29004990</v>
      </c>
      <c r="H108" s="20">
        <f>I108+K108</f>
        <v>63973447</v>
      </c>
      <c r="I108" s="20">
        <v>0</v>
      </c>
      <c r="J108" s="20">
        <v>0</v>
      </c>
      <c r="K108" s="20">
        <v>63973447</v>
      </c>
      <c r="L108" s="20">
        <f t="shared" ref="L108" si="69">M108+O108</f>
        <v>27076885.809999999</v>
      </c>
      <c r="M108" s="20">
        <v>0</v>
      </c>
      <c r="N108" s="20">
        <v>0</v>
      </c>
      <c r="O108" s="20">
        <v>27076885.809999999</v>
      </c>
      <c r="P108" s="20">
        <f>L108/D108*100</f>
        <v>93.35250868902213</v>
      </c>
      <c r="Q108" s="20"/>
      <c r="R108" s="20"/>
      <c r="S108" s="20">
        <f>O108/G108*100</f>
        <v>93.35250868902213</v>
      </c>
      <c r="T108" s="21">
        <f>L108/H108*100</f>
        <v>42.325194404484719</v>
      </c>
      <c r="U108" s="21"/>
      <c r="V108" s="21"/>
      <c r="W108" s="21">
        <f>O108/K108*100</f>
        <v>42.325194404484719</v>
      </c>
      <c r="X108" s="26"/>
    </row>
    <row r="109" spans="1:24" s="34" customFormat="1" ht="30.75" hidden="1" customHeight="1" x14ac:dyDescent="0.3">
      <c r="A109" s="141" t="s">
        <v>12</v>
      </c>
      <c r="B109" s="142"/>
      <c r="C109" s="142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P109" s="142"/>
      <c r="Q109" s="142"/>
      <c r="R109" s="142"/>
      <c r="S109" s="142"/>
      <c r="T109" s="142"/>
      <c r="U109" s="142"/>
      <c r="V109" s="142"/>
      <c r="W109" s="142"/>
      <c r="X109" s="33"/>
    </row>
    <row r="110" spans="1:24" s="1" customFormat="1" ht="49.5" hidden="1" customHeight="1" x14ac:dyDescent="0.3">
      <c r="A110" s="29" t="s">
        <v>36</v>
      </c>
      <c r="B110" s="143" t="s">
        <v>285</v>
      </c>
      <c r="C110" s="143"/>
      <c r="D110" s="32">
        <f t="shared" ref="D110:O110" si="70">D111+D117+D121</f>
        <v>376980282</v>
      </c>
      <c r="E110" s="32">
        <f t="shared" si="70"/>
        <v>3771100</v>
      </c>
      <c r="F110" s="32">
        <f t="shared" si="70"/>
        <v>0</v>
      </c>
      <c r="G110" s="32">
        <f t="shared" si="70"/>
        <v>373209182</v>
      </c>
      <c r="H110" s="32">
        <f t="shared" si="70"/>
        <v>678921547</v>
      </c>
      <c r="I110" s="32">
        <f t="shared" si="70"/>
        <v>8062644</v>
      </c>
      <c r="J110" s="32">
        <f t="shared" si="70"/>
        <v>0</v>
      </c>
      <c r="K110" s="32">
        <f t="shared" si="70"/>
        <v>670858903</v>
      </c>
      <c r="L110" s="32">
        <f t="shared" si="70"/>
        <v>331743832.86999995</v>
      </c>
      <c r="M110" s="32">
        <f t="shared" si="70"/>
        <v>3592598</v>
      </c>
      <c r="N110" s="32">
        <f t="shared" si="70"/>
        <v>0</v>
      </c>
      <c r="O110" s="32">
        <f t="shared" si="70"/>
        <v>328151234.86999995</v>
      </c>
      <c r="P110" s="62">
        <f>L110/D110*100</f>
        <v>88.000314263121055</v>
      </c>
      <c r="Q110" s="62">
        <f>M110/E110*100</f>
        <v>95.266580042958296</v>
      </c>
      <c r="R110" s="62"/>
      <c r="S110" s="62">
        <f>O110/G110*100</f>
        <v>87.926892128286369</v>
      </c>
      <c r="T110" s="21">
        <f>L110/H110*100</f>
        <v>48.863353112874456</v>
      </c>
      <c r="U110" s="21">
        <f>M110/I110*100</f>
        <v>44.55855920216743</v>
      </c>
      <c r="V110" s="21"/>
      <c r="W110" s="21">
        <f t="shared" ref="W110:W122" si="71">O110/K110*100</f>
        <v>48.915089805404271</v>
      </c>
      <c r="X110" s="28"/>
    </row>
    <row r="111" spans="1:24" s="1" customFormat="1" ht="79.5" hidden="1" customHeight="1" x14ac:dyDescent="0.3">
      <c r="A111" s="29" t="s">
        <v>20</v>
      </c>
      <c r="B111" s="109" t="s">
        <v>286</v>
      </c>
      <c r="C111" s="109"/>
      <c r="D111" s="32">
        <f t="shared" ref="D111:G111" si="72">SUM(D112:D116)</f>
        <v>296292982</v>
      </c>
      <c r="E111" s="32">
        <f t="shared" si="72"/>
        <v>1941100</v>
      </c>
      <c r="F111" s="32">
        <f t="shared" si="72"/>
        <v>0</v>
      </c>
      <c r="G111" s="32">
        <f t="shared" si="72"/>
        <v>294351882</v>
      </c>
      <c r="H111" s="32">
        <f>SUM(H112:H116)</f>
        <v>554246760</v>
      </c>
      <c r="I111" s="32">
        <f t="shared" ref="I111:O111" si="73">SUM(I112:I116)</f>
        <v>4203644</v>
      </c>
      <c r="J111" s="32">
        <f t="shared" si="73"/>
        <v>0</v>
      </c>
      <c r="K111" s="32">
        <f t="shared" si="73"/>
        <v>550043116</v>
      </c>
      <c r="L111" s="32">
        <f t="shared" si="73"/>
        <v>277538849.45999998</v>
      </c>
      <c r="M111" s="32">
        <f t="shared" si="73"/>
        <v>1940100</v>
      </c>
      <c r="N111" s="32">
        <f t="shared" si="73"/>
        <v>0</v>
      </c>
      <c r="O111" s="32">
        <f t="shared" si="73"/>
        <v>275598749.45999998</v>
      </c>
      <c r="P111" s="62">
        <f>L111/D111*100</f>
        <v>93.670409466532675</v>
      </c>
      <c r="Q111" s="62">
        <f>M111/E111*100</f>
        <v>99.948482819020143</v>
      </c>
      <c r="R111" s="62"/>
      <c r="S111" s="62">
        <f>O111/G111*100</f>
        <v>93.629008786157513</v>
      </c>
      <c r="T111" s="21">
        <f>L111/H111*100</f>
        <v>50.074961098554724</v>
      </c>
      <c r="U111" s="21">
        <f>M111/I111*100</f>
        <v>46.152814082258153</v>
      </c>
      <c r="V111" s="21"/>
      <c r="W111" s="21">
        <f t="shared" si="71"/>
        <v>50.104935675624375</v>
      </c>
      <c r="X111" s="28"/>
    </row>
    <row r="112" spans="1:24" s="1" customFormat="1" ht="50.25" hidden="1" customHeight="1" x14ac:dyDescent="0.3">
      <c r="A112" s="133" t="s">
        <v>75</v>
      </c>
      <c r="B112" s="144" t="s">
        <v>287</v>
      </c>
      <c r="C112" s="19" t="s">
        <v>5</v>
      </c>
      <c r="D112" s="20">
        <f>SUM(E112:G112)</f>
        <v>137470</v>
      </c>
      <c r="E112" s="20">
        <v>0</v>
      </c>
      <c r="F112" s="20">
        <v>0</v>
      </c>
      <c r="G112" s="20">
        <v>137470</v>
      </c>
      <c r="H112" s="20">
        <f>SUM(I112:K112)</f>
        <v>299170</v>
      </c>
      <c r="I112" s="20">
        <v>0</v>
      </c>
      <c r="J112" s="20">
        <v>0</v>
      </c>
      <c r="K112" s="20">
        <v>299170</v>
      </c>
      <c r="L112" s="21">
        <f t="shared" ref="L112:L116" si="74">SUM(M112:O112)</f>
        <v>120170</v>
      </c>
      <c r="M112" s="21">
        <v>0</v>
      </c>
      <c r="N112" s="21">
        <v>0</v>
      </c>
      <c r="O112" s="21">
        <v>120170</v>
      </c>
      <c r="P112" s="62">
        <f>L112/D112*100</f>
        <v>87.415436095148038</v>
      </c>
      <c r="Q112" s="62"/>
      <c r="R112" s="62"/>
      <c r="S112" s="62">
        <f>O112/G112*100</f>
        <v>87.415436095148038</v>
      </c>
      <c r="T112" s="21">
        <f t="shared" ref="T112:T122" si="75">L112/H112*100</f>
        <v>40.167797573286087</v>
      </c>
      <c r="U112" s="21"/>
      <c r="V112" s="21"/>
      <c r="W112" s="21">
        <f t="shared" si="71"/>
        <v>40.167797573286087</v>
      </c>
      <c r="X112" s="28"/>
    </row>
    <row r="113" spans="1:24" s="1" customFormat="1" ht="52.5" hidden="1" customHeight="1" x14ac:dyDescent="0.3">
      <c r="A113" s="134"/>
      <c r="B113" s="145"/>
      <c r="C113" s="19" t="s">
        <v>6</v>
      </c>
      <c r="D113" s="20">
        <f t="shared" ref="D113:D122" si="76">SUM(E113:G113)</f>
        <v>3094218</v>
      </c>
      <c r="E113" s="20">
        <v>0</v>
      </c>
      <c r="F113" s="20">
        <v>0</v>
      </c>
      <c r="G113" s="20">
        <v>3094218</v>
      </c>
      <c r="H113" s="20">
        <f>SUM(I113:K113)</f>
        <v>5692650</v>
      </c>
      <c r="I113" s="20">
        <v>0</v>
      </c>
      <c r="J113" s="20">
        <v>0</v>
      </c>
      <c r="K113" s="20">
        <v>5692650</v>
      </c>
      <c r="L113" s="21">
        <f t="shared" si="74"/>
        <v>2990118</v>
      </c>
      <c r="M113" s="21">
        <v>0</v>
      </c>
      <c r="N113" s="21">
        <v>0</v>
      </c>
      <c r="O113" s="21">
        <v>2990118</v>
      </c>
      <c r="P113" s="62">
        <f>L113/D113*100</f>
        <v>96.63566044797102</v>
      </c>
      <c r="Q113" s="62"/>
      <c r="R113" s="62"/>
      <c r="S113" s="62">
        <f>O113/G113*100</f>
        <v>96.63566044797102</v>
      </c>
      <c r="T113" s="21">
        <f t="shared" si="75"/>
        <v>52.525941345419092</v>
      </c>
      <c r="U113" s="21"/>
      <c r="V113" s="21"/>
      <c r="W113" s="21">
        <f t="shared" si="71"/>
        <v>52.525941345419092</v>
      </c>
      <c r="X113" s="88" t="s">
        <v>482</v>
      </c>
    </row>
    <row r="114" spans="1:24" s="1" customFormat="1" ht="39.75" hidden="1" customHeight="1" x14ac:dyDescent="0.3">
      <c r="A114" s="111" t="s">
        <v>76</v>
      </c>
      <c r="B114" s="112" t="s">
        <v>56</v>
      </c>
      <c r="C114" s="19" t="s">
        <v>6</v>
      </c>
      <c r="D114" s="20">
        <f t="shared" si="76"/>
        <v>392241</v>
      </c>
      <c r="E114" s="20">
        <v>0</v>
      </c>
      <c r="F114" s="20">
        <v>0</v>
      </c>
      <c r="G114" s="20">
        <v>392241</v>
      </c>
      <c r="H114" s="20">
        <f t="shared" ref="H114:H116" si="77">SUM(I114:K114)</f>
        <v>689111</v>
      </c>
      <c r="I114" s="20">
        <v>0</v>
      </c>
      <c r="J114" s="20">
        <v>0</v>
      </c>
      <c r="K114" s="20">
        <v>689111</v>
      </c>
      <c r="L114" s="21">
        <f t="shared" si="74"/>
        <v>358334</v>
      </c>
      <c r="M114" s="21">
        <v>0</v>
      </c>
      <c r="N114" s="21">
        <v>0</v>
      </c>
      <c r="O114" s="20">
        <v>358334</v>
      </c>
      <c r="P114" s="62">
        <f>L114/D114*100</f>
        <v>91.355569662528907</v>
      </c>
      <c r="Q114" s="62"/>
      <c r="R114" s="62"/>
      <c r="S114" s="62">
        <f>O114/G114*100</f>
        <v>91.355569662528907</v>
      </c>
      <c r="T114" s="21">
        <f t="shared" si="75"/>
        <v>51.999460174050341</v>
      </c>
      <c r="U114" s="21"/>
      <c r="V114" s="21"/>
      <c r="W114" s="21">
        <f t="shared" si="71"/>
        <v>51.999460174050341</v>
      </c>
      <c r="X114" s="112"/>
    </row>
    <row r="115" spans="1:24" s="1" customFormat="1" ht="138" hidden="1" customHeight="1" x14ac:dyDescent="0.3">
      <c r="A115" s="104" t="s">
        <v>246</v>
      </c>
      <c r="B115" s="112" t="s">
        <v>288</v>
      </c>
      <c r="C115" s="19" t="s">
        <v>6</v>
      </c>
      <c r="D115" s="20">
        <f t="shared" si="76"/>
        <v>0</v>
      </c>
      <c r="E115" s="20">
        <v>0</v>
      </c>
      <c r="F115" s="20">
        <v>0</v>
      </c>
      <c r="G115" s="20">
        <v>0</v>
      </c>
      <c r="H115" s="20">
        <f>SUM(I115:K115)</f>
        <v>1919349</v>
      </c>
      <c r="I115" s="20">
        <v>1343544</v>
      </c>
      <c r="J115" s="20">
        <v>0</v>
      </c>
      <c r="K115" s="20">
        <v>575805</v>
      </c>
      <c r="L115" s="21">
        <f t="shared" si="74"/>
        <v>0</v>
      </c>
      <c r="M115" s="21">
        <v>0</v>
      </c>
      <c r="N115" s="21">
        <v>0</v>
      </c>
      <c r="O115" s="21">
        <v>0</v>
      </c>
      <c r="P115" s="62"/>
      <c r="Q115" s="62"/>
      <c r="R115" s="62"/>
      <c r="S115" s="62"/>
      <c r="T115" s="21">
        <f t="shared" si="75"/>
        <v>0</v>
      </c>
      <c r="U115" s="21">
        <f>M115/I115*100</f>
        <v>0</v>
      </c>
      <c r="V115" s="21"/>
      <c r="W115" s="21">
        <f t="shared" si="71"/>
        <v>0</v>
      </c>
      <c r="X115" s="112"/>
    </row>
    <row r="116" spans="1:24" s="1" customFormat="1" ht="39.75" hidden="1" customHeight="1" x14ac:dyDescent="0.3">
      <c r="A116" s="111" t="s">
        <v>290</v>
      </c>
      <c r="B116" s="71" t="s">
        <v>289</v>
      </c>
      <c r="C116" s="19" t="s">
        <v>6</v>
      </c>
      <c r="D116" s="20">
        <f t="shared" si="76"/>
        <v>292669053</v>
      </c>
      <c r="E116" s="20">
        <v>1941100</v>
      </c>
      <c r="F116" s="20">
        <v>0</v>
      </c>
      <c r="G116" s="20">
        <v>290727953</v>
      </c>
      <c r="H116" s="20">
        <f t="shared" si="77"/>
        <v>545646480</v>
      </c>
      <c r="I116" s="20">
        <v>2860100</v>
      </c>
      <c r="J116" s="20">
        <v>0</v>
      </c>
      <c r="K116" s="20">
        <v>542786380</v>
      </c>
      <c r="L116" s="21">
        <f t="shared" si="74"/>
        <v>274070227.45999998</v>
      </c>
      <c r="M116" s="21">
        <v>1940100</v>
      </c>
      <c r="N116" s="21">
        <v>0</v>
      </c>
      <c r="O116" s="21">
        <v>272130127.45999998</v>
      </c>
      <c r="P116" s="62">
        <f t="shared" ref="P116:Q118" si="78">L116/D116*100</f>
        <v>93.645100037276563</v>
      </c>
      <c r="Q116" s="62">
        <f t="shared" si="78"/>
        <v>99.948482819020143</v>
      </c>
      <c r="R116" s="62"/>
      <c r="S116" s="62">
        <f t="shared" ref="S116:S122" si="79">O116/G116*100</f>
        <v>93.603014313522152</v>
      </c>
      <c r="T116" s="21">
        <f t="shared" si="75"/>
        <v>50.22853395113993</v>
      </c>
      <c r="U116" s="21">
        <f>M116/I116*100</f>
        <v>67.8332925422188</v>
      </c>
      <c r="V116" s="21"/>
      <c r="W116" s="21">
        <f t="shared" si="71"/>
        <v>50.135769335258551</v>
      </c>
      <c r="X116" s="88"/>
    </row>
    <row r="117" spans="1:24" s="27" customFormat="1" ht="65.25" hidden="1" customHeight="1" x14ac:dyDescent="0.3">
      <c r="A117" s="29" t="s">
        <v>21</v>
      </c>
      <c r="B117" s="68" t="s">
        <v>291</v>
      </c>
      <c r="C117" s="31"/>
      <c r="D117" s="30">
        <f>SUM(D118:D120)</f>
        <v>71638754</v>
      </c>
      <c r="E117" s="30">
        <f t="shared" ref="E117:O117" si="80">SUM(E118:E120)</f>
        <v>1830000</v>
      </c>
      <c r="F117" s="30">
        <f t="shared" si="80"/>
        <v>0</v>
      </c>
      <c r="G117" s="30">
        <f t="shared" si="80"/>
        <v>69808754</v>
      </c>
      <c r="H117" s="30">
        <f t="shared" si="80"/>
        <v>104328592</v>
      </c>
      <c r="I117" s="30">
        <f t="shared" si="80"/>
        <v>3859000</v>
      </c>
      <c r="J117" s="30">
        <f t="shared" si="80"/>
        <v>0</v>
      </c>
      <c r="K117" s="30">
        <f t="shared" si="80"/>
        <v>100469592</v>
      </c>
      <c r="L117" s="30">
        <f t="shared" si="80"/>
        <v>45361071.009999998</v>
      </c>
      <c r="M117" s="30">
        <f t="shared" si="80"/>
        <v>1652498</v>
      </c>
      <c r="N117" s="30">
        <f t="shared" si="80"/>
        <v>0</v>
      </c>
      <c r="O117" s="30">
        <f t="shared" si="80"/>
        <v>43708573.009999998</v>
      </c>
      <c r="P117" s="62">
        <f t="shared" si="78"/>
        <v>63.319179183378871</v>
      </c>
      <c r="Q117" s="62">
        <f t="shared" si="78"/>
        <v>90.300437158469947</v>
      </c>
      <c r="R117" s="62"/>
      <c r="S117" s="62">
        <f t="shared" si="79"/>
        <v>62.611879607534604</v>
      </c>
      <c r="T117" s="21">
        <f t="shared" si="75"/>
        <v>43.47904073123118</v>
      </c>
      <c r="U117" s="21">
        <f>M117/I117*100</f>
        <v>42.821922777921742</v>
      </c>
      <c r="V117" s="21"/>
      <c r="W117" s="21">
        <f t="shared" si="71"/>
        <v>43.504280389632719</v>
      </c>
      <c r="X117" s="26"/>
    </row>
    <row r="118" spans="1:24" s="1" customFormat="1" ht="61.5" hidden="1" customHeight="1" x14ac:dyDescent="0.3">
      <c r="A118" s="111" t="s">
        <v>77</v>
      </c>
      <c r="B118" s="112" t="s">
        <v>292</v>
      </c>
      <c r="C118" s="19" t="s">
        <v>6</v>
      </c>
      <c r="D118" s="20">
        <f t="shared" si="76"/>
        <v>43366534</v>
      </c>
      <c r="E118" s="20">
        <v>1830000</v>
      </c>
      <c r="F118" s="20">
        <v>0</v>
      </c>
      <c r="G118" s="20">
        <v>41536534</v>
      </c>
      <c r="H118" s="20">
        <f>SUM(I118:K118)</f>
        <v>45395534</v>
      </c>
      <c r="I118" s="20">
        <v>3859000</v>
      </c>
      <c r="J118" s="20">
        <v>0</v>
      </c>
      <c r="K118" s="20">
        <v>41536534</v>
      </c>
      <c r="L118" s="21">
        <f>SUM(M118:O118)</f>
        <v>40934744.32</v>
      </c>
      <c r="M118" s="21">
        <v>1652498</v>
      </c>
      <c r="N118" s="21">
        <v>0</v>
      </c>
      <c r="O118" s="21">
        <v>39282246.32</v>
      </c>
      <c r="P118" s="62">
        <f t="shared" si="78"/>
        <v>94.392473975439216</v>
      </c>
      <c r="Q118" s="62">
        <f t="shared" si="78"/>
        <v>90.300437158469947</v>
      </c>
      <c r="R118" s="62"/>
      <c r="S118" s="62">
        <f t="shared" si="79"/>
        <v>94.572759296671222</v>
      </c>
      <c r="T118" s="21">
        <f t="shared" si="75"/>
        <v>90.173505437781614</v>
      </c>
      <c r="U118" s="21">
        <f>M118/I118*100</f>
        <v>42.821922777921742</v>
      </c>
      <c r="V118" s="21"/>
      <c r="W118" s="21">
        <f t="shared" si="71"/>
        <v>94.572759296671222</v>
      </c>
      <c r="X118" s="88"/>
    </row>
    <row r="119" spans="1:24" s="1" customFormat="1" ht="32.25" hidden="1" customHeight="1" x14ac:dyDescent="0.3">
      <c r="A119" s="133" t="s">
        <v>469</v>
      </c>
      <c r="B119" s="144" t="s">
        <v>470</v>
      </c>
      <c r="C119" s="19" t="s">
        <v>184</v>
      </c>
      <c r="D119" s="20">
        <f t="shared" si="76"/>
        <v>24714467</v>
      </c>
      <c r="E119" s="20">
        <v>0</v>
      </c>
      <c r="F119" s="20">
        <v>0</v>
      </c>
      <c r="G119" s="20">
        <v>24714467</v>
      </c>
      <c r="H119" s="20">
        <f>SUM(I119:K119)</f>
        <v>24714467</v>
      </c>
      <c r="I119" s="20">
        <v>0</v>
      </c>
      <c r="J119" s="20">
        <v>0</v>
      </c>
      <c r="K119" s="20">
        <v>24714467</v>
      </c>
      <c r="L119" s="21">
        <f>SUM(M119:O119)</f>
        <v>868574</v>
      </c>
      <c r="M119" s="21">
        <v>0</v>
      </c>
      <c r="N119" s="21">
        <v>0</v>
      </c>
      <c r="O119" s="21">
        <v>868574</v>
      </c>
      <c r="P119" s="62">
        <f>L119/D119*100</f>
        <v>3.5144354923778041</v>
      </c>
      <c r="Q119" s="62"/>
      <c r="R119" s="62"/>
      <c r="S119" s="62">
        <f t="shared" si="79"/>
        <v>3.5144354923778041</v>
      </c>
      <c r="T119" s="21">
        <f t="shared" si="75"/>
        <v>3.5144354923778041</v>
      </c>
      <c r="U119" s="21"/>
      <c r="V119" s="21"/>
      <c r="W119" s="21">
        <f t="shared" si="71"/>
        <v>3.5144354923778041</v>
      </c>
      <c r="X119" s="28"/>
    </row>
    <row r="120" spans="1:24" s="1" customFormat="1" ht="32.25" hidden="1" customHeight="1" x14ac:dyDescent="0.3">
      <c r="A120" s="134"/>
      <c r="B120" s="145"/>
      <c r="C120" s="19" t="s">
        <v>6</v>
      </c>
      <c r="D120" s="20">
        <f t="shared" si="76"/>
        <v>3557753</v>
      </c>
      <c r="E120" s="20">
        <v>0</v>
      </c>
      <c r="F120" s="20">
        <v>0</v>
      </c>
      <c r="G120" s="20">
        <v>3557753</v>
      </c>
      <c r="H120" s="20">
        <f>SUM(I120:K120)</f>
        <v>34218591</v>
      </c>
      <c r="I120" s="20">
        <v>0</v>
      </c>
      <c r="J120" s="20">
        <v>0</v>
      </c>
      <c r="K120" s="20">
        <v>34218591</v>
      </c>
      <c r="L120" s="21">
        <f>SUM(M120:O120)</f>
        <v>3557752.69</v>
      </c>
      <c r="M120" s="21">
        <v>0</v>
      </c>
      <c r="N120" s="21">
        <v>0</v>
      </c>
      <c r="O120" s="21">
        <v>3557752.69</v>
      </c>
      <c r="P120" s="62">
        <f>L120/D120*100</f>
        <v>99.999991286635122</v>
      </c>
      <c r="Q120" s="62"/>
      <c r="R120" s="62"/>
      <c r="S120" s="62">
        <f t="shared" si="79"/>
        <v>99.999991286635122</v>
      </c>
      <c r="T120" s="21">
        <f t="shared" si="75"/>
        <v>10.397133797823528</v>
      </c>
      <c r="U120" s="21"/>
      <c r="V120" s="21"/>
      <c r="W120" s="21">
        <f t="shared" si="71"/>
        <v>10.397133797823528</v>
      </c>
      <c r="X120" s="60" t="s">
        <v>502</v>
      </c>
    </row>
    <row r="121" spans="1:24" s="27" customFormat="1" ht="47.25" hidden="1" customHeight="1" x14ac:dyDescent="0.3">
      <c r="A121" s="29" t="s">
        <v>294</v>
      </c>
      <c r="B121" s="109" t="s">
        <v>293</v>
      </c>
      <c r="C121" s="19" t="s">
        <v>6</v>
      </c>
      <c r="D121" s="30">
        <f t="shared" ref="D121:G121" si="81">D122</f>
        <v>9048546</v>
      </c>
      <c r="E121" s="30">
        <f t="shared" si="81"/>
        <v>0</v>
      </c>
      <c r="F121" s="30">
        <f t="shared" si="81"/>
        <v>0</v>
      </c>
      <c r="G121" s="30">
        <f t="shared" si="81"/>
        <v>9048546</v>
      </c>
      <c r="H121" s="30">
        <f>H122</f>
        <v>20346195</v>
      </c>
      <c r="I121" s="30">
        <f t="shared" ref="I121:O121" si="82">I122</f>
        <v>0</v>
      </c>
      <c r="J121" s="30">
        <f t="shared" si="82"/>
        <v>0</v>
      </c>
      <c r="K121" s="30">
        <f t="shared" si="82"/>
        <v>20346195</v>
      </c>
      <c r="L121" s="30">
        <f t="shared" si="82"/>
        <v>8843912.4000000004</v>
      </c>
      <c r="M121" s="30">
        <f t="shared" si="82"/>
        <v>0</v>
      </c>
      <c r="N121" s="30">
        <f t="shared" si="82"/>
        <v>0</v>
      </c>
      <c r="O121" s="30">
        <f t="shared" si="82"/>
        <v>8843912.4000000004</v>
      </c>
      <c r="P121" s="62">
        <f>L121/D121*100</f>
        <v>97.738491907981683</v>
      </c>
      <c r="Q121" s="62"/>
      <c r="R121" s="62"/>
      <c r="S121" s="62">
        <f t="shared" si="79"/>
        <v>97.738491907981683</v>
      </c>
      <c r="T121" s="21">
        <f t="shared" si="75"/>
        <v>43.467156389683673</v>
      </c>
      <c r="U121" s="21"/>
      <c r="V121" s="21"/>
      <c r="W121" s="21">
        <f t="shared" si="71"/>
        <v>43.467156389683673</v>
      </c>
      <c r="X121" s="26"/>
    </row>
    <row r="122" spans="1:24" s="1" customFormat="1" ht="48.75" hidden="1" customHeight="1" x14ac:dyDescent="0.3">
      <c r="A122" s="111" t="s">
        <v>296</v>
      </c>
      <c r="B122" s="112" t="s">
        <v>295</v>
      </c>
      <c r="C122" s="19" t="s">
        <v>6</v>
      </c>
      <c r="D122" s="20">
        <f t="shared" si="76"/>
        <v>9048546</v>
      </c>
      <c r="E122" s="20">
        <v>0</v>
      </c>
      <c r="F122" s="20">
        <v>0</v>
      </c>
      <c r="G122" s="20">
        <v>9048546</v>
      </c>
      <c r="H122" s="20">
        <f>SUM(I122:K122)</f>
        <v>20346195</v>
      </c>
      <c r="I122" s="20">
        <v>0</v>
      </c>
      <c r="J122" s="20">
        <v>0</v>
      </c>
      <c r="K122" s="20">
        <v>20346195</v>
      </c>
      <c r="L122" s="21">
        <f>SUM(M122:O122)</f>
        <v>8843912.4000000004</v>
      </c>
      <c r="M122" s="21">
        <v>0</v>
      </c>
      <c r="N122" s="21">
        <v>0</v>
      </c>
      <c r="O122" s="21">
        <v>8843912.4000000004</v>
      </c>
      <c r="P122" s="62">
        <f>L122/D122*100</f>
        <v>97.738491907981683</v>
      </c>
      <c r="Q122" s="62"/>
      <c r="R122" s="62"/>
      <c r="S122" s="62">
        <f t="shared" si="79"/>
        <v>97.738491907981683</v>
      </c>
      <c r="T122" s="21">
        <f t="shared" si="75"/>
        <v>43.467156389683673</v>
      </c>
      <c r="U122" s="21"/>
      <c r="V122" s="21"/>
      <c r="W122" s="21">
        <f t="shared" si="71"/>
        <v>43.467156389683673</v>
      </c>
      <c r="X122" s="98"/>
    </row>
    <row r="123" spans="1:24" s="27" customFormat="1" ht="27" hidden="1" customHeight="1" x14ac:dyDescent="0.3">
      <c r="A123" s="141" t="s">
        <v>205</v>
      </c>
      <c r="B123" s="142"/>
      <c r="C123" s="142"/>
      <c r="D123" s="142"/>
      <c r="E123" s="142"/>
      <c r="F123" s="142"/>
      <c r="G123" s="142"/>
      <c r="H123" s="142"/>
      <c r="I123" s="142"/>
      <c r="J123" s="142"/>
      <c r="K123" s="142"/>
      <c r="L123" s="142"/>
      <c r="M123" s="142"/>
      <c r="N123" s="142"/>
      <c r="O123" s="142"/>
      <c r="P123" s="142"/>
      <c r="Q123" s="142"/>
      <c r="R123" s="142"/>
      <c r="S123" s="142"/>
      <c r="T123" s="142"/>
      <c r="U123" s="142"/>
      <c r="V123" s="142"/>
      <c r="W123" s="142"/>
      <c r="X123" s="26"/>
    </row>
    <row r="124" spans="1:24" s="1" customFormat="1" ht="39.75" hidden="1" customHeight="1" x14ac:dyDescent="0.3">
      <c r="A124" s="29" t="s">
        <v>78</v>
      </c>
      <c r="B124" s="143" t="s">
        <v>297</v>
      </c>
      <c r="C124" s="143"/>
      <c r="D124" s="32">
        <f t="shared" ref="D124:O124" si="83">D125+D151</f>
        <v>472576150.12</v>
      </c>
      <c r="E124" s="32">
        <f t="shared" si="83"/>
        <v>3318975.6199999996</v>
      </c>
      <c r="F124" s="32">
        <f t="shared" si="83"/>
        <v>298594.5</v>
      </c>
      <c r="G124" s="32">
        <f t="shared" si="83"/>
        <v>468958580</v>
      </c>
      <c r="H124" s="32">
        <f t="shared" si="83"/>
        <v>658060755.12</v>
      </c>
      <c r="I124" s="32">
        <f t="shared" si="83"/>
        <v>3345964.6199999996</v>
      </c>
      <c r="J124" s="32">
        <f t="shared" si="83"/>
        <v>298594.5</v>
      </c>
      <c r="K124" s="32">
        <f t="shared" si="83"/>
        <v>654416196</v>
      </c>
      <c r="L124" s="32">
        <f t="shared" si="83"/>
        <v>356893913.56</v>
      </c>
      <c r="M124" s="32">
        <f t="shared" si="83"/>
        <v>1846377.8199999998</v>
      </c>
      <c r="N124" s="32">
        <f t="shared" si="83"/>
        <v>257029.18</v>
      </c>
      <c r="O124" s="32">
        <f t="shared" si="83"/>
        <v>354790506.56</v>
      </c>
      <c r="P124" s="62">
        <f t="shared" ref="P124:S126" si="84">L124/D124*100</f>
        <v>75.520932122658934</v>
      </c>
      <c r="Q124" s="62">
        <f t="shared" si="84"/>
        <v>55.630954589536877</v>
      </c>
      <c r="R124" s="62">
        <f t="shared" si="84"/>
        <v>86.079676618290023</v>
      </c>
      <c r="S124" s="62">
        <f t="shared" si="84"/>
        <v>75.654977153845877</v>
      </c>
      <c r="T124" s="21">
        <f t="shared" ref="T124:W126" si="85">L124/H124*100</f>
        <v>54.234188983799683</v>
      </c>
      <c r="U124" s="21">
        <f t="shared" si="85"/>
        <v>55.182227838380427</v>
      </c>
      <c r="V124" s="21">
        <f t="shared" si="85"/>
        <v>86.079676618290023</v>
      </c>
      <c r="W124" s="21">
        <f t="shared" si="85"/>
        <v>54.214811419489997</v>
      </c>
      <c r="X124" s="28"/>
    </row>
    <row r="125" spans="1:24" s="1" customFormat="1" ht="42" hidden="1" customHeight="1" x14ac:dyDescent="0.3">
      <c r="A125" s="29" t="s">
        <v>79</v>
      </c>
      <c r="B125" s="68" t="s">
        <v>298</v>
      </c>
      <c r="C125" s="109"/>
      <c r="D125" s="32">
        <f>D126+D132+D135+D139</f>
        <v>455857128.12</v>
      </c>
      <c r="E125" s="32">
        <f t="shared" ref="E125:O125" si="86">E126+E132+E135+E139</f>
        <v>3318975.6199999996</v>
      </c>
      <c r="F125" s="32">
        <f t="shared" si="86"/>
        <v>298594.5</v>
      </c>
      <c r="G125" s="32">
        <f t="shared" si="86"/>
        <v>452239558</v>
      </c>
      <c r="H125" s="32">
        <f t="shared" si="86"/>
        <v>630953994.12</v>
      </c>
      <c r="I125" s="32">
        <f t="shared" si="86"/>
        <v>3345964.6199999996</v>
      </c>
      <c r="J125" s="32">
        <f t="shared" si="86"/>
        <v>298594.5</v>
      </c>
      <c r="K125" s="32">
        <f t="shared" si="86"/>
        <v>627309435</v>
      </c>
      <c r="L125" s="32">
        <f t="shared" si="86"/>
        <v>344810476.75</v>
      </c>
      <c r="M125" s="32">
        <f t="shared" si="86"/>
        <v>1846377.8199999998</v>
      </c>
      <c r="N125" s="32">
        <f t="shared" si="86"/>
        <v>257029.18</v>
      </c>
      <c r="O125" s="32">
        <f t="shared" si="86"/>
        <v>342707069.75</v>
      </c>
      <c r="P125" s="62">
        <f t="shared" si="84"/>
        <v>75.640031816993314</v>
      </c>
      <c r="Q125" s="62">
        <f t="shared" si="84"/>
        <v>55.630954589536877</v>
      </c>
      <c r="R125" s="62">
        <f t="shared" si="84"/>
        <v>86.079676618290023</v>
      </c>
      <c r="S125" s="62">
        <f t="shared" si="84"/>
        <v>75.779985117975897</v>
      </c>
      <c r="T125" s="21">
        <f t="shared" si="85"/>
        <v>54.649067913566626</v>
      </c>
      <c r="U125" s="21">
        <f t="shared" si="85"/>
        <v>55.182227838380427</v>
      </c>
      <c r="V125" s="21">
        <f t="shared" si="85"/>
        <v>86.079676618290023</v>
      </c>
      <c r="W125" s="21">
        <f t="shared" si="85"/>
        <v>54.631263397146256</v>
      </c>
      <c r="X125" s="28"/>
    </row>
    <row r="126" spans="1:24" s="1" customFormat="1" ht="98.25" hidden="1" customHeight="1" x14ac:dyDescent="0.3">
      <c r="A126" s="29" t="s">
        <v>80</v>
      </c>
      <c r="B126" s="68" t="s">
        <v>299</v>
      </c>
      <c r="C126" s="80"/>
      <c r="D126" s="25">
        <f>SUM(D127:D131)</f>
        <v>307260335.12</v>
      </c>
      <c r="E126" s="25">
        <f t="shared" ref="E126:O126" si="87">SUM(E127:E131)</f>
        <v>2688922.6199999996</v>
      </c>
      <c r="F126" s="25">
        <f t="shared" si="87"/>
        <v>298594.5</v>
      </c>
      <c r="G126" s="25">
        <f t="shared" si="87"/>
        <v>304272818</v>
      </c>
      <c r="H126" s="25">
        <f t="shared" si="87"/>
        <v>411941346.12</v>
      </c>
      <c r="I126" s="25">
        <f t="shared" si="87"/>
        <v>2715911.6199999996</v>
      </c>
      <c r="J126" s="25">
        <f t="shared" si="87"/>
        <v>298594.5</v>
      </c>
      <c r="K126" s="25">
        <f t="shared" si="87"/>
        <v>408926840</v>
      </c>
      <c r="L126" s="25">
        <f t="shared" si="87"/>
        <v>217131436.67999998</v>
      </c>
      <c r="M126" s="25">
        <f t="shared" si="87"/>
        <v>1216324.8199999998</v>
      </c>
      <c r="N126" s="25">
        <f t="shared" si="87"/>
        <v>257029.18</v>
      </c>
      <c r="O126" s="25">
        <f t="shared" si="87"/>
        <v>215658082.67999998</v>
      </c>
      <c r="P126" s="62">
        <f t="shared" si="84"/>
        <v>70.666926987240203</v>
      </c>
      <c r="Q126" s="62">
        <f t="shared" si="84"/>
        <v>45.234653126611732</v>
      </c>
      <c r="R126" s="62">
        <f t="shared" si="84"/>
        <v>86.079676618290023</v>
      </c>
      <c r="S126" s="62">
        <f t="shared" si="84"/>
        <v>70.876552199940505</v>
      </c>
      <c r="T126" s="21">
        <f t="shared" si="85"/>
        <v>52.709308916213715</v>
      </c>
      <c r="U126" s="21">
        <f t="shared" si="85"/>
        <v>44.785139952381812</v>
      </c>
      <c r="V126" s="21">
        <f t="shared" si="85"/>
        <v>86.079676618290023</v>
      </c>
      <c r="W126" s="21">
        <f t="shared" si="85"/>
        <v>52.737571023706828</v>
      </c>
      <c r="X126" s="28"/>
    </row>
    <row r="127" spans="1:24" s="1" customFormat="1" ht="64.5" customHeight="1" x14ac:dyDescent="0.3">
      <c r="A127" s="122" t="s">
        <v>134</v>
      </c>
      <c r="B127" s="123" t="s">
        <v>49</v>
      </c>
      <c r="C127" s="124" t="s">
        <v>203</v>
      </c>
      <c r="D127" s="120">
        <f>SUM(E127:G127)</f>
        <v>304113320</v>
      </c>
      <c r="E127" s="120">
        <v>0</v>
      </c>
      <c r="F127" s="120">
        <v>0</v>
      </c>
      <c r="G127" s="120">
        <v>304113320</v>
      </c>
      <c r="H127" s="125">
        <f>SUM(I127:K127)</f>
        <v>408762578</v>
      </c>
      <c r="I127" s="121">
        <v>0</v>
      </c>
      <c r="J127" s="121">
        <v>0</v>
      </c>
      <c r="K127" s="121">
        <v>408762578</v>
      </c>
      <c r="L127" s="120">
        <f t="shared" ref="L127:L131" si="88">SUM(M127:O127)</f>
        <v>215573915.41999999</v>
      </c>
      <c r="M127" s="121">
        <v>0</v>
      </c>
      <c r="N127" s="121">
        <v>0</v>
      </c>
      <c r="O127" s="121">
        <v>215573915.41999999</v>
      </c>
      <c r="P127" s="125">
        <f>L127/D127*100</f>
        <v>70.886048470353089</v>
      </c>
      <c r="Q127" s="125"/>
      <c r="R127" s="125"/>
      <c r="S127" s="125">
        <f>O127/G127*100</f>
        <v>70.886048470353089</v>
      </c>
      <c r="T127" s="120">
        <f t="shared" ref="T127:T153" si="89">L127/H127*100</f>
        <v>52.738172969444378</v>
      </c>
      <c r="U127" s="120"/>
      <c r="V127" s="120"/>
      <c r="W127" s="120">
        <f>O127/K127*100</f>
        <v>52.738172969444378</v>
      </c>
      <c r="X127" s="79"/>
    </row>
    <row r="128" spans="1:24" s="1" customFormat="1" ht="72.75" customHeight="1" x14ac:dyDescent="0.3">
      <c r="A128" s="122" t="s">
        <v>135</v>
      </c>
      <c r="B128" s="123" t="s">
        <v>303</v>
      </c>
      <c r="C128" s="124" t="s">
        <v>203</v>
      </c>
      <c r="D128" s="120">
        <f>SUM(E128:G128)</f>
        <v>457189</v>
      </c>
      <c r="E128" s="120">
        <v>388611</v>
      </c>
      <c r="F128" s="120">
        <v>0</v>
      </c>
      <c r="G128" s="120">
        <v>68578</v>
      </c>
      <c r="H128" s="125">
        <f>SUM(I128:K128)</f>
        <v>488942</v>
      </c>
      <c r="I128" s="121">
        <v>415600</v>
      </c>
      <c r="J128" s="121">
        <v>0</v>
      </c>
      <c r="K128" s="121">
        <v>73342</v>
      </c>
      <c r="L128" s="120">
        <f t="shared" si="88"/>
        <v>260416</v>
      </c>
      <c r="M128" s="121">
        <v>221354</v>
      </c>
      <c r="N128" s="121">
        <v>0</v>
      </c>
      <c r="O128" s="121">
        <v>39062</v>
      </c>
      <c r="P128" s="125">
        <f>L128/D128*100</f>
        <v>56.960250574707615</v>
      </c>
      <c r="Q128" s="125">
        <f>M128/E128*100</f>
        <v>56.960302204518143</v>
      </c>
      <c r="R128" s="125"/>
      <c r="S128" s="125">
        <f>O128/G128*100</f>
        <v>56.959958004024614</v>
      </c>
      <c r="T128" s="120">
        <f t="shared" si="89"/>
        <v>53.261122996183595</v>
      </c>
      <c r="U128" s="120">
        <f>M128/I128*100</f>
        <v>53.261308950914341</v>
      </c>
      <c r="V128" s="120"/>
      <c r="W128" s="120">
        <f>O128/K128*100</f>
        <v>53.260069264541464</v>
      </c>
      <c r="X128" s="60" t="s">
        <v>503</v>
      </c>
    </row>
    <row r="129" spans="1:24" s="1" customFormat="1" ht="74.25" customHeight="1" x14ac:dyDescent="0.3">
      <c r="A129" s="122" t="s">
        <v>136</v>
      </c>
      <c r="B129" s="123" t="s">
        <v>172</v>
      </c>
      <c r="C129" s="124" t="s">
        <v>203</v>
      </c>
      <c r="D129" s="120">
        <f t="shared" ref="D129:D131" si="90">SUM(E129:G129)</f>
        <v>1482230</v>
      </c>
      <c r="E129" s="120">
        <v>1482230</v>
      </c>
      <c r="F129" s="120">
        <v>0</v>
      </c>
      <c r="G129" s="120">
        <v>0</v>
      </c>
      <c r="H129" s="125">
        <f t="shared" ref="H129:H131" si="91">SUM(I129:K129)</f>
        <v>1482230</v>
      </c>
      <c r="I129" s="121">
        <v>1482230</v>
      </c>
      <c r="J129" s="121">
        <v>0</v>
      </c>
      <c r="K129" s="121">
        <v>0</v>
      </c>
      <c r="L129" s="120">
        <f t="shared" si="88"/>
        <v>395000</v>
      </c>
      <c r="M129" s="120">
        <v>395000</v>
      </c>
      <c r="N129" s="120">
        <v>0</v>
      </c>
      <c r="O129" s="120">
        <v>0</v>
      </c>
      <c r="P129" s="125">
        <f>L129/D129*100</f>
        <v>26.649035574775841</v>
      </c>
      <c r="Q129" s="125">
        <f>M129/E129*100</f>
        <v>26.649035574775841</v>
      </c>
      <c r="R129" s="125"/>
      <c r="S129" s="125"/>
      <c r="T129" s="120">
        <f t="shared" si="89"/>
        <v>26.649035574775841</v>
      </c>
      <c r="U129" s="120">
        <f>M129/I129*100</f>
        <v>26.649035574775841</v>
      </c>
      <c r="V129" s="120"/>
      <c r="W129" s="120"/>
      <c r="X129" s="60" t="s">
        <v>480</v>
      </c>
    </row>
    <row r="130" spans="1:24" s="1" customFormat="1" ht="112.5" customHeight="1" x14ac:dyDescent="0.3">
      <c r="A130" s="122" t="s">
        <v>197</v>
      </c>
      <c r="B130" s="126" t="s">
        <v>300</v>
      </c>
      <c r="C130" s="124" t="s">
        <v>203</v>
      </c>
      <c r="D130" s="120">
        <f>SUM(E130:G130)</f>
        <v>902171.32</v>
      </c>
      <c r="E130" s="120">
        <v>599970.81999999995</v>
      </c>
      <c r="F130" s="120">
        <v>257094.5</v>
      </c>
      <c r="G130" s="120">
        <v>45106</v>
      </c>
      <c r="H130" s="125">
        <f t="shared" si="91"/>
        <v>902171.32</v>
      </c>
      <c r="I130" s="121">
        <v>599970.81999999995</v>
      </c>
      <c r="J130" s="121">
        <v>257094.5</v>
      </c>
      <c r="K130" s="121">
        <v>45106</v>
      </c>
      <c r="L130" s="120">
        <f t="shared" si="88"/>
        <v>902105.26</v>
      </c>
      <c r="M130" s="120">
        <v>599970.81999999995</v>
      </c>
      <c r="N130" s="120">
        <v>257029.18</v>
      </c>
      <c r="O130" s="121">
        <v>45105.26</v>
      </c>
      <c r="P130" s="125">
        <f>L130/D130*100</f>
        <v>99.992677665701009</v>
      </c>
      <c r="Q130" s="125">
        <f>M130/E130*100</f>
        <v>100</v>
      </c>
      <c r="R130" s="125">
        <f>N130/F130*100</f>
        <v>99.974592999850245</v>
      </c>
      <c r="S130" s="125">
        <f>O130/G130*100</f>
        <v>99.998359420032813</v>
      </c>
      <c r="T130" s="120">
        <f t="shared" si="89"/>
        <v>99.992677665701009</v>
      </c>
      <c r="U130" s="120">
        <f>M130/I130*100</f>
        <v>100</v>
      </c>
      <c r="V130" s="120">
        <f>N130/J130*100</f>
        <v>99.974592999850245</v>
      </c>
      <c r="W130" s="120">
        <f>O130/K130*100</f>
        <v>99.998359420032813</v>
      </c>
      <c r="X130" s="60"/>
    </row>
    <row r="131" spans="1:24" s="1" customFormat="1" ht="57.75" customHeight="1" x14ac:dyDescent="0.3">
      <c r="A131" s="122" t="s">
        <v>471</v>
      </c>
      <c r="B131" s="127" t="s">
        <v>301</v>
      </c>
      <c r="C131" s="124" t="s">
        <v>203</v>
      </c>
      <c r="D131" s="120">
        <f t="shared" si="90"/>
        <v>305424.8</v>
      </c>
      <c r="E131" s="120">
        <v>218110.8</v>
      </c>
      <c r="F131" s="120">
        <v>41500</v>
      </c>
      <c r="G131" s="120">
        <v>45814</v>
      </c>
      <c r="H131" s="125">
        <f t="shared" si="91"/>
        <v>305424.8</v>
      </c>
      <c r="I131" s="121">
        <v>218110.8</v>
      </c>
      <c r="J131" s="121">
        <v>41500</v>
      </c>
      <c r="K131" s="121">
        <v>45814</v>
      </c>
      <c r="L131" s="120">
        <f t="shared" si="88"/>
        <v>0</v>
      </c>
      <c r="M131" s="120">
        <v>0</v>
      </c>
      <c r="N131" s="120">
        <v>0</v>
      </c>
      <c r="O131" s="120">
        <v>0</v>
      </c>
      <c r="P131" s="125"/>
      <c r="Q131" s="125"/>
      <c r="R131" s="125"/>
      <c r="S131" s="125"/>
      <c r="T131" s="120">
        <f t="shared" si="89"/>
        <v>0</v>
      </c>
      <c r="U131" s="120">
        <f>M131/I131*100</f>
        <v>0</v>
      </c>
      <c r="V131" s="120">
        <f>N131/J131*100</f>
        <v>0</v>
      </c>
      <c r="W131" s="120">
        <f>O131/K131*100</f>
        <v>0</v>
      </c>
      <c r="X131" s="60"/>
    </row>
    <row r="132" spans="1:24" s="1" customFormat="1" ht="43.5" hidden="1" customHeight="1" x14ac:dyDescent="0.3">
      <c r="A132" s="29" t="s">
        <v>81</v>
      </c>
      <c r="B132" s="82" t="s">
        <v>140</v>
      </c>
      <c r="C132" s="80"/>
      <c r="D132" s="25">
        <f>SUM(D133:D134)</f>
        <v>143722031</v>
      </c>
      <c r="E132" s="25">
        <f t="shared" ref="E132:O132" si="92">SUM(E133:E134)</f>
        <v>400000</v>
      </c>
      <c r="F132" s="25">
        <f t="shared" si="92"/>
        <v>0</v>
      </c>
      <c r="G132" s="25">
        <f t="shared" si="92"/>
        <v>143322031</v>
      </c>
      <c r="H132" s="25">
        <f t="shared" si="92"/>
        <v>183784740</v>
      </c>
      <c r="I132" s="25">
        <f t="shared" si="92"/>
        <v>400000</v>
      </c>
      <c r="J132" s="25">
        <f t="shared" si="92"/>
        <v>0</v>
      </c>
      <c r="K132" s="25">
        <f t="shared" si="92"/>
        <v>183384740</v>
      </c>
      <c r="L132" s="25">
        <f t="shared" si="92"/>
        <v>125627568.45</v>
      </c>
      <c r="M132" s="25">
        <f t="shared" si="92"/>
        <v>400000</v>
      </c>
      <c r="N132" s="25">
        <f t="shared" si="92"/>
        <v>0</v>
      </c>
      <c r="O132" s="25">
        <f t="shared" si="92"/>
        <v>125227568.45</v>
      </c>
      <c r="P132" s="62">
        <f>L132/D132*100</f>
        <v>87.410098212430626</v>
      </c>
      <c r="Q132" s="62">
        <f>M132/E132*100</f>
        <v>100</v>
      </c>
      <c r="R132" s="62"/>
      <c r="S132" s="62">
        <f>O132/G132*100</f>
        <v>87.37496083208589</v>
      </c>
      <c r="T132" s="21">
        <f t="shared" si="89"/>
        <v>68.355821299418011</v>
      </c>
      <c r="U132" s="21">
        <f>M132/I132*100</f>
        <v>100</v>
      </c>
      <c r="V132" s="21"/>
      <c r="W132" s="21">
        <f>O132/K132*100</f>
        <v>68.286798808886715</v>
      </c>
      <c r="X132" s="28"/>
    </row>
    <row r="133" spans="1:24" s="1" customFormat="1" ht="54" customHeight="1" x14ac:dyDescent="0.3">
      <c r="A133" s="122" t="s">
        <v>137</v>
      </c>
      <c r="B133" s="126" t="s">
        <v>49</v>
      </c>
      <c r="C133" s="124" t="s">
        <v>203</v>
      </c>
      <c r="D133" s="120">
        <f>SUM(E133:G133)</f>
        <v>143322031</v>
      </c>
      <c r="E133" s="120">
        <v>0</v>
      </c>
      <c r="F133" s="120">
        <v>0</v>
      </c>
      <c r="G133" s="120">
        <v>143322031</v>
      </c>
      <c r="H133" s="125">
        <f>SUM(I133:K133)</f>
        <v>183384740</v>
      </c>
      <c r="I133" s="121">
        <v>0</v>
      </c>
      <c r="J133" s="121">
        <v>0</v>
      </c>
      <c r="K133" s="121">
        <v>183384740</v>
      </c>
      <c r="L133" s="120">
        <f>SUM(M133:O133)</f>
        <v>125227568.45</v>
      </c>
      <c r="M133" s="120">
        <v>0</v>
      </c>
      <c r="N133" s="120">
        <v>0</v>
      </c>
      <c r="O133" s="120">
        <v>125227568.45</v>
      </c>
      <c r="P133" s="125">
        <f t="shared" ref="P133:P139" si="93">L133/D133*100</f>
        <v>87.37496083208589</v>
      </c>
      <c r="Q133" s="125"/>
      <c r="R133" s="125"/>
      <c r="S133" s="125">
        <f>O133/G133*100</f>
        <v>87.37496083208589</v>
      </c>
      <c r="T133" s="120">
        <f t="shared" si="89"/>
        <v>68.286798808886715</v>
      </c>
      <c r="U133" s="120"/>
      <c r="V133" s="120"/>
      <c r="W133" s="120">
        <f>O133/K133*100</f>
        <v>68.286798808886715</v>
      </c>
      <c r="X133" s="28"/>
    </row>
    <row r="134" spans="1:24" s="1" customFormat="1" ht="83.25" customHeight="1" x14ac:dyDescent="0.3">
      <c r="A134" s="122" t="s">
        <v>525</v>
      </c>
      <c r="B134" s="123" t="s">
        <v>524</v>
      </c>
      <c r="C134" s="124" t="s">
        <v>203</v>
      </c>
      <c r="D134" s="120">
        <f>SUM(E134:G134)</f>
        <v>400000</v>
      </c>
      <c r="E134" s="120">
        <v>400000</v>
      </c>
      <c r="F134" s="120">
        <v>0</v>
      </c>
      <c r="G134" s="120">
        <v>0</v>
      </c>
      <c r="H134" s="125">
        <f>SUM(I134:K134)</f>
        <v>400000</v>
      </c>
      <c r="I134" s="121">
        <v>400000</v>
      </c>
      <c r="J134" s="121">
        <v>0</v>
      </c>
      <c r="K134" s="121">
        <v>0</v>
      </c>
      <c r="L134" s="120">
        <f>SUM(M134:O134)</f>
        <v>400000</v>
      </c>
      <c r="M134" s="120">
        <v>400000</v>
      </c>
      <c r="N134" s="120">
        <v>0</v>
      </c>
      <c r="O134" s="120">
        <v>0</v>
      </c>
      <c r="P134" s="125">
        <f t="shared" si="93"/>
        <v>100</v>
      </c>
      <c r="Q134" s="125">
        <f>M134/E134*100</f>
        <v>100</v>
      </c>
      <c r="R134" s="125"/>
      <c r="S134" s="125"/>
      <c r="T134" s="120">
        <f t="shared" si="89"/>
        <v>100</v>
      </c>
      <c r="U134" s="120">
        <f>M134/I134*100</f>
        <v>100</v>
      </c>
      <c r="V134" s="120"/>
      <c r="W134" s="120"/>
      <c r="X134" s="28"/>
    </row>
    <row r="135" spans="1:24" s="27" customFormat="1" ht="62.25" hidden="1" customHeight="1" x14ac:dyDescent="0.3">
      <c r="A135" s="29" t="s">
        <v>82</v>
      </c>
      <c r="B135" s="83" t="s">
        <v>302</v>
      </c>
      <c r="C135" s="32"/>
      <c r="D135" s="32">
        <f t="shared" ref="D135:G135" si="94">SUM(D136:D138)</f>
        <v>2010351</v>
      </c>
      <c r="E135" s="32">
        <f t="shared" si="94"/>
        <v>230053</v>
      </c>
      <c r="F135" s="32">
        <f t="shared" si="94"/>
        <v>0</v>
      </c>
      <c r="G135" s="32">
        <f t="shared" si="94"/>
        <v>1780298</v>
      </c>
      <c r="H135" s="32">
        <f>SUM(H136:H138)</f>
        <v>2475351</v>
      </c>
      <c r="I135" s="32">
        <f t="shared" ref="I135:O135" si="95">SUM(I136:I138)</f>
        <v>230053</v>
      </c>
      <c r="J135" s="32">
        <f t="shared" si="95"/>
        <v>0</v>
      </c>
      <c r="K135" s="32">
        <f t="shared" si="95"/>
        <v>2245298</v>
      </c>
      <c r="L135" s="32">
        <f t="shared" si="95"/>
        <v>1860350.62</v>
      </c>
      <c r="M135" s="32">
        <f t="shared" si="95"/>
        <v>230053</v>
      </c>
      <c r="N135" s="32">
        <f t="shared" si="95"/>
        <v>0</v>
      </c>
      <c r="O135" s="32">
        <f t="shared" si="95"/>
        <v>1630297.62</v>
      </c>
      <c r="P135" s="62">
        <f t="shared" si="93"/>
        <v>92.538597488697249</v>
      </c>
      <c r="Q135" s="62">
        <f>M135/E135*100</f>
        <v>100</v>
      </c>
      <c r="R135" s="62"/>
      <c r="S135" s="62">
        <f>O135/G135*100</f>
        <v>91.574422933688638</v>
      </c>
      <c r="T135" s="21">
        <f t="shared" si="89"/>
        <v>75.155023267407344</v>
      </c>
      <c r="U135" s="21">
        <f>M135/I135*100</f>
        <v>100</v>
      </c>
      <c r="V135" s="21"/>
      <c r="W135" s="21">
        <f t="shared" ref="W135:W153" si="96">O135/K135*100</f>
        <v>72.609409530494389</v>
      </c>
      <c r="X135" s="26"/>
    </row>
    <row r="136" spans="1:24" s="1" customFormat="1" ht="42.75" customHeight="1" x14ac:dyDescent="0.3">
      <c r="A136" s="122" t="s">
        <v>138</v>
      </c>
      <c r="B136" s="123" t="s">
        <v>56</v>
      </c>
      <c r="C136" s="124" t="s">
        <v>203</v>
      </c>
      <c r="D136" s="120">
        <f>SUM(E136:G136)</f>
        <v>143703</v>
      </c>
      <c r="E136" s="120">
        <v>0</v>
      </c>
      <c r="F136" s="120">
        <v>0</v>
      </c>
      <c r="G136" s="120">
        <v>143703</v>
      </c>
      <c r="H136" s="125">
        <f>SUM(I136:K136)</f>
        <v>143703</v>
      </c>
      <c r="I136" s="121">
        <v>0</v>
      </c>
      <c r="J136" s="121">
        <v>0</v>
      </c>
      <c r="K136" s="121">
        <v>143703</v>
      </c>
      <c r="L136" s="120">
        <f>SUM(M136:O136)</f>
        <v>143702.92000000001</v>
      </c>
      <c r="M136" s="120">
        <v>0</v>
      </c>
      <c r="N136" s="120">
        <v>0</v>
      </c>
      <c r="O136" s="120">
        <v>143702.92000000001</v>
      </c>
      <c r="P136" s="125">
        <f t="shared" si="93"/>
        <v>99.999944329624299</v>
      </c>
      <c r="Q136" s="125"/>
      <c r="R136" s="125"/>
      <c r="S136" s="125">
        <f>O136/G136*100</f>
        <v>99.999944329624299</v>
      </c>
      <c r="T136" s="120">
        <f t="shared" si="89"/>
        <v>99.999944329624299</v>
      </c>
      <c r="U136" s="120"/>
      <c r="V136" s="120"/>
      <c r="W136" s="120">
        <f t="shared" si="96"/>
        <v>99.999944329624299</v>
      </c>
      <c r="X136" s="79"/>
    </row>
    <row r="137" spans="1:24" s="1" customFormat="1" ht="138.75" customHeight="1" x14ac:dyDescent="0.3">
      <c r="A137" s="122" t="s">
        <v>139</v>
      </c>
      <c r="B137" s="123" t="s">
        <v>288</v>
      </c>
      <c r="C137" s="124" t="s">
        <v>203</v>
      </c>
      <c r="D137" s="120">
        <f t="shared" ref="D137:D138" si="97">SUM(E137:G137)</f>
        <v>328648</v>
      </c>
      <c r="E137" s="120">
        <v>230053</v>
      </c>
      <c r="F137" s="120">
        <v>0</v>
      </c>
      <c r="G137" s="120">
        <v>98595</v>
      </c>
      <c r="H137" s="125">
        <f>SUM(I137:K137)</f>
        <v>328648</v>
      </c>
      <c r="I137" s="121">
        <v>230053</v>
      </c>
      <c r="J137" s="121">
        <v>0</v>
      </c>
      <c r="K137" s="121">
        <v>98595</v>
      </c>
      <c r="L137" s="120">
        <f t="shared" ref="L137:L138" si="98">SUM(M137:O137)</f>
        <v>328647.90000000002</v>
      </c>
      <c r="M137" s="120">
        <v>230053</v>
      </c>
      <c r="N137" s="120">
        <v>0</v>
      </c>
      <c r="O137" s="120">
        <v>98594.9</v>
      </c>
      <c r="P137" s="125">
        <f t="shared" si="93"/>
        <v>99.999969572308373</v>
      </c>
      <c r="Q137" s="125">
        <f>M137/E137*100</f>
        <v>100</v>
      </c>
      <c r="R137" s="125"/>
      <c r="S137" s="125">
        <f>O137/G137*100</f>
        <v>99.999898574978445</v>
      </c>
      <c r="T137" s="120">
        <f t="shared" si="89"/>
        <v>99.999969572308373</v>
      </c>
      <c r="U137" s="120">
        <f>M137/I137*100</f>
        <v>100</v>
      </c>
      <c r="V137" s="120"/>
      <c r="W137" s="120">
        <f t="shared" si="96"/>
        <v>99.999898574978445</v>
      </c>
      <c r="X137" s="79"/>
    </row>
    <row r="138" spans="1:24" s="1" customFormat="1" ht="24" customHeight="1" x14ac:dyDescent="0.3">
      <c r="A138" s="122" t="s">
        <v>198</v>
      </c>
      <c r="B138" s="123" t="s">
        <v>141</v>
      </c>
      <c r="C138" s="124" t="s">
        <v>203</v>
      </c>
      <c r="D138" s="120">
        <f t="shared" si="97"/>
        <v>1538000</v>
      </c>
      <c r="E138" s="120">
        <v>0</v>
      </c>
      <c r="F138" s="120">
        <v>0</v>
      </c>
      <c r="G138" s="120">
        <v>1538000</v>
      </c>
      <c r="H138" s="125">
        <f>SUM(I138:K138)</f>
        <v>2003000</v>
      </c>
      <c r="I138" s="121">
        <v>0</v>
      </c>
      <c r="J138" s="121">
        <v>0</v>
      </c>
      <c r="K138" s="121">
        <v>2003000</v>
      </c>
      <c r="L138" s="120">
        <f t="shared" si="98"/>
        <v>1387999.8</v>
      </c>
      <c r="M138" s="120">
        <v>0</v>
      </c>
      <c r="N138" s="120">
        <v>0</v>
      </c>
      <c r="O138" s="120">
        <v>1387999.8</v>
      </c>
      <c r="P138" s="125">
        <f t="shared" si="93"/>
        <v>90.247061118335509</v>
      </c>
      <c r="Q138" s="125"/>
      <c r="R138" s="125"/>
      <c r="S138" s="125">
        <f>O138/G138*100</f>
        <v>90.247061118335509</v>
      </c>
      <c r="T138" s="120">
        <f t="shared" si="89"/>
        <v>69.29604593110335</v>
      </c>
      <c r="U138" s="120"/>
      <c r="V138" s="120"/>
      <c r="W138" s="120">
        <f t="shared" si="96"/>
        <v>69.29604593110335</v>
      </c>
      <c r="X138" s="60"/>
    </row>
    <row r="139" spans="1:24" s="27" customFormat="1" ht="57" hidden="1" customHeight="1" x14ac:dyDescent="0.3">
      <c r="A139" s="29" t="s">
        <v>83</v>
      </c>
      <c r="B139" s="83" t="s">
        <v>428</v>
      </c>
      <c r="C139" s="80"/>
      <c r="D139" s="32">
        <f>SUM(D140:D150)</f>
        <v>2864411</v>
      </c>
      <c r="E139" s="32">
        <f t="shared" ref="E139:O139" si="99">SUM(E140:E150)</f>
        <v>0</v>
      </c>
      <c r="F139" s="32">
        <f t="shared" si="99"/>
        <v>0</v>
      </c>
      <c r="G139" s="32">
        <f t="shared" si="99"/>
        <v>2864411</v>
      </c>
      <c r="H139" s="32">
        <f t="shared" si="99"/>
        <v>32752557</v>
      </c>
      <c r="I139" s="32">
        <f t="shared" si="99"/>
        <v>0</v>
      </c>
      <c r="J139" s="32">
        <f t="shared" si="99"/>
        <v>0</v>
      </c>
      <c r="K139" s="32">
        <f t="shared" si="99"/>
        <v>32752557</v>
      </c>
      <c r="L139" s="32">
        <f t="shared" si="99"/>
        <v>191121</v>
      </c>
      <c r="M139" s="32">
        <f t="shared" si="99"/>
        <v>0</v>
      </c>
      <c r="N139" s="32">
        <f t="shared" si="99"/>
        <v>0</v>
      </c>
      <c r="O139" s="32">
        <f t="shared" si="99"/>
        <v>191121</v>
      </c>
      <c r="P139" s="62">
        <f t="shared" si="93"/>
        <v>6.6722617669042608</v>
      </c>
      <c r="Q139" s="62"/>
      <c r="R139" s="62"/>
      <c r="S139" s="62">
        <f>O139/G139*100</f>
        <v>6.6722617669042608</v>
      </c>
      <c r="T139" s="21">
        <f t="shared" si="89"/>
        <v>0.58353001263382276</v>
      </c>
      <c r="U139" s="21"/>
      <c r="V139" s="21"/>
      <c r="W139" s="21">
        <f t="shared" si="96"/>
        <v>0.58353001263382276</v>
      </c>
      <c r="X139" s="26"/>
    </row>
    <row r="140" spans="1:24" s="1" customFormat="1" ht="81" hidden="1" customHeight="1" x14ac:dyDescent="0.3">
      <c r="A140" s="111" t="s">
        <v>429</v>
      </c>
      <c r="B140" s="84" t="s">
        <v>430</v>
      </c>
      <c r="C140" s="116" t="s">
        <v>184</v>
      </c>
      <c r="D140" s="21">
        <f>SUM(E140:G140)</f>
        <v>0</v>
      </c>
      <c r="E140" s="21">
        <v>0</v>
      </c>
      <c r="F140" s="21">
        <v>0</v>
      </c>
      <c r="G140" s="21">
        <v>0</v>
      </c>
      <c r="H140" s="62">
        <f>SUM(I140:K140)</f>
        <v>19893805</v>
      </c>
      <c r="I140" s="20">
        <v>0</v>
      </c>
      <c r="J140" s="20">
        <v>0</v>
      </c>
      <c r="K140" s="20">
        <v>19893805</v>
      </c>
      <c r="L140" s="21">
        <f>SUM(M140:O140)</f>
        <v>0</v>
      </c>
      <c r="M140" s="21">
        <v>0</v>
      </c>
      <c r="N140" s="21">
        <v>0</v>
      </c>
      <c r="O140" s="21">
        <v>0</v>
      </c>
      <c r="P140" s="62"/>
      <c r="Q140" s="62"/>
      <c r="R140" s="62"/>
      <c r="S140" s="62"/>
      <c r="T140" s="21">
        <f t="shared" si="89"/>
        <v>0</v>
      </c>
      <c r="U140" s="21"/>
      <c r="V140" s="21"/>
      <c r="W140" s="21">
        <f t="shared" si="96"/>
        <v>0</v>
      </c>
      <c r="X140" s="71"/>
    </row>
    <row r="141" spans="1:24" s="1" customFormat="1" ht="60" hidden="1" customHeight="1" x14ac:dyDescent="0.3">
      <c r="A141" s="111" t="s">
        <v>439</v>
      </c>
      <c r="B141" s="84" t="s">
        <v>431</v>
      </c>
      <c r="C141" s="116" t="s">
        <v>184</v>
      </c>
      <c r="D141" s="21">
        <f t="shared" ref="D141:D150" si="100">SUM(E141:G141)</f>
        <v>0</v>
      </c>
      <c r="E141" s="21">
        <v>0</v>
      </c>
      <c r="F141" s="21">
        <v>0</v>
      </c>
      <c r="G141" s="21">
        <v>0</v>
      </c>
      <c r="H141" s="62">
        <f t="shared" ref="H141:H150" si="101">SUM(I141:K141)</f>
        <v>99701</v>
      </c>
      <c r="I141" s="20">
        <v>0</v>
      </c>
      <c r="J141" s="20">
        <v>0</v>
      </c>
      <c r="K141" s="20">
        <v>99701</v>
      </c>
      <c r="L141" s="21">
        <f t="shared" ref="L141:L150" si="102">SUM(M141:O141)</f>
        <v>0</v>
      </c>
      <c r="M141" s="21">
        <v>0</v>
      </c>
      <c r="N141" s="21">
        <v>0</v>
      </c>
      <c r="O141" s="21">
        <v>0</v>
      </c>
      <c r="P141" s="62"/>
      <c r="Q141" s="62"/>
      <c r="R141" s="62"/>
      <c r="S141" s="62"/>
      <c r="T141" s="21">
        <f t="shared" si="89"/>
        <v>0</v>
      </c>
      <c r="U141" s="21"/>
      <c r="V141" s="21"/>
      <c r="W141" s="21">
        <f t="shared" si="96"/>
        <v>0</v>
      </c>
      <c r="X141" s="71"/>
    </row>
    <row r="142" spans="1:24" s="1" customFormat="1" ht="79.5" hidden="1" customHeight="1" x14ac:dyDescent="0.3">
      <c r="A142" s="111" t="s">
        <v>440</v>
      </c>
      <c r="B142" s="84" t="s">
        <v>432</v>
      </c>
      <c r="C142" s="116" t="s">
        <v>184</v>
      </c>
      <c r="D142" s="21">
        <f t="shared" si="100"/>
        <v>191121</v>
      </c>
      <c r="E142" s="21">
        <v>0</v>
      </c>
      <c r="F142" s="21">
        <v>0</v>
      </c>
      <c r="G142" s="21">
        <v>191121</v>
      </c>
      <c r="H142" s="62">
        <f t="shared" si="101"/>
        <v>191121</v>
      </c>
      <c r="I142" s="20">
        <v>0</v>
      </c>
      <c r="J142" s="20">
        <v>0</v>
      </c>
      <c r="K142" s="20">
        <v>191121</v>
      </c>
      <c r="L142" s="21">
        <f t="shared" si="102"/>
        <v>191121</v>
      </c>
      <c r="M142" s="21">
        <v>0</v>
      </c>
      <c r="N142" s="21">
        <v>0</v>
      </c>
      <c r="O142" s="21">
        <v>191121</v>
      </c>
      <c r="P142" s="62">
        <f>L142/D142*100</f>
        <v>100</v>
      </c>
      <c r="Q142" s="62"/>
      <c r="R142" s="62"/>
      <c r="S142" s="62">
        <f>O142/G142*100</f>
        <v>100</v>
      </c>
      <c r="T142" s="21">
        <f t="shared" si="89"/>
        <v>100</v>
      </c>
      <c r="U142" s="21"/>
      <c r="V142" s="21"/>
      <c r="W142" s="21">
        <f t="shared" si="96"/>
        <v>100</v>
      </c>
      <c r="X142" s="71"/>
    </row>
    <row r="143" spans="1:24" s="1" customFormat="1" ht="43.5" hidden="1" customHeight="1" x14ac:dyDescent="0.3">
      <c r="A143" s="111" t="s">
        <v>441</v>
      </c>
      <c r="B143" s="84" t="s">
        <v>433</v>
      </c>
      <c r="C143" s="116" t="s">
        <v>184</v>
      </c>
      <c r="D143" s="21">
        <f t="shared" si="100"/>
        <v>0</v>
      </c>
      <c r="E143" s="21">
        <v>0</v>
      </c>
      <c r="F143" s="21">
        <v>0</v>
      </c>
      <c r="G143" s="21">
        <v>0</v>
      </c>
      <c r="H143" s="62">
        <f t="shared" si="101"/>
        <v>394507</v>
      </c>
      <c r="I143" s="20">
        <v>0</v>
      </c>
      <c r="J143" s="20">
        <v>0</v>
      </c>
      <c r="K143" s="20">
        <v>394507</v>
      </c>
      <c r="L143" s="21">
        <f t="shared" si="102"/>
        <v>0</v>
      </c>
      <c r="M143" s="21">
        <v>0</v>
      </c>
      <c r="N143" s="21">
        <v>0</v>
      </c>
      <c r="O143" s="21">
        <v>0</v>
      </c>
      <c r="P143" s="62"/>
      <c r="Q143" s="62"/>
      <c r="R143" s="62"/>
      <c r="S143" s="62"/>
      <c r="T143" s="21">
        <f t="shared" si="89"/>
        <v>0</v>
      </c>
      <c r="U143" s="21"/>
      <c r="V143" s="21"/>
      <c r="W143" s="21">
        <f t="shared" si="96"/>
        <v>0</v>
      </c>
      <c r="X143" s="71"/>
    </row>
    <row r="144" spans="1:24" s="1" customFormat="1" ht="58.5" hidden="1" customHeight="1" x14ac:dyDescent="0.3">
      <c r="A144" s="111" t="s">
        <v>442</v>
      </c>
      <c r="B144" s="84" t="s">
        <v>434</v>
      </c>
      <c r="C144" s="116" t="s">
        <v>184</v>
      </c>
      <c r="D144" s="21">
        <f t="shared" si="100"/>
        <v>94716</v>
      </c>
      <c r="E144" s="21">
        <v>0</v>
      </c>
      <c r="F144" s="21">
        <v>0</v>
      </c>
      <c r="G144" s="21">
        <v>94716</v>
      </c>
      <c r="H144" s="62">
        <f t="shared" si="101"/>
        <v>94716</v>
      </c>
      <c r="I144" s="20">
        <v>0</v>
      </c>
      <c r="J144" s="20">
        <v>0</v>
      </c>
      <c r="K144" s="20">
        <v>94716</v>
      </c>
      <c r="L144" s="21">
        <f t="shared" si="102"/>
        <v>0</v>
      </c>
      <c r="M144" s="21">
        <v>0</v>
      </c>
      <c r="N144" s="21">
        <v>0</v>
      </c>
      <c r="O144" s="21">
        <v>0</v>
      </c>
      <c r="P144" s="62">
        <f>L144/D144*100</f>
        <v>0</v>
      </c>
      <c r="Q144" s="62"/>
      <c r="R144" s="62"/>
      <c r="S144" s="62">
        <f>O144/G144*100</f>
        <v>0</v>
      </c>
      <c r="T144" s="21">
        <f t="shared" si="89"/>
        <v>0</v>
      </c>
      <c r="U144" s="21"/>
      <c r="V144" s="21"/>
      <c r="W144" s="21">
        <f t="shared" si="96"/>
        <v>0</v>
      </c>
      <c r="X144" s="71"/>
    </row>
    <row r="145" spans="1:24" s="1" customFormat="1" ht="80.25" hidden="1" customHeight="1" x14ac:dyDescent="0.3">
      <c r="A145" s="111" t="s">
        <v>443</v>
      </c>
      <c r="B145" s="84" t="s">
        <v>435</v>
      </c>
      <c r="C145" s="116" t="s">
        <v>184</v>
      </c>
      <c r="D145" s="21">
        <f t="shared" si="100"/>
        <v>0</v>
      </c>
      <c r="E145" s="21">
        <v>0</v>
      </c>
      <c r="F145" s="21">
        <v>0</v>
      </c>
      <c r="G145" s="21">
        <v>0</v>
      </c>
      <c r="H145" s="62">
        <f t="shared" si="101"/>
        <v>1840000</v>
      </c>
      <c r="I145" s="20">
        <v>0</v>
      </c>
      <c r="J145" s="20">
        <v>0</v>
      </c>
      <c r="K145" s="20">
        <v>1840000</v>
      </c>
      <c r="L145" s="21">
        <f t="shared" si="102"/>
        <v>0</v>
      </c>
      <c r="M145" s="21">
        <v>0</v>
      </c>
      <c r="N145" s="21">
        <v>0</v>
      </c>
      <c r="O145" s="21">
        <v>0</v>
      </c>
      <c r="P145" s="62"/>
      <c r="Q145" s="62"/>
      <c r="R145" s="62"/>
      <c r="S145" s="62"/>
      <c r="T145" s="21">
        <f t="shared" si="89"/>
        <v>0</v>
      </c>
      <c r="U145" s="21"/>
      <c r="V145" s="21"/>
      <c r="W145" s="21">
        <f t="shared" si="96"/>
        <v>0</v>
      </c>
      <c r="X145" s="71"/>
    </row>
    <row r="146" spans="1:24" s="1" customFormat="1" ht="57.75" hidden="1" customHeight="1" x14ac:dyDescent="0.3">
      <c r="A146" s="111" t="s">
        <v>444</v>
      </c>
      <c r="B146" s="84" t="s">
        <v>436</v>
      </c>
      <c r="C146" s="116" t="s">
        <v>184</v>
      </c>
      <c r="D146" s="21">
        <f t="shared" si="100"/>
        <v>0</v>
      </c>
      <c r="E146" s="21">
        <v>0</v>
      </c>
      <c r="F146" s="21">
        <v>0</v>
      </c>
      <c r="G146" s="21">
        <v>0</v>
      </c>
      <c r="H146" s="62">
        <f t="shared" si="101"/>
        <v>326799</v>
      </c>
      <c r="I146" s="20">
        <v>0</v>
      </c>
      <c r="J146" s="20">
        <v>0</v>
      </c>
      <c r="K146" s="20">
        <v>326799</v>
      </c>
      <c r="L146" s="21">
        <f t="shared" si="102"/>
        <v>0</v>
      </c>
      <c r="M146" s="21">
        <v>0</v>
      </c>
      <c r="N146" s="21">
        <v>0</v>
      </c>
      <c r="O146" s="21">
        <v>0</v>
      </c>
      <c r="P146" s="62"/>
      <c r="Q146" s="62"/>
      <c r="R146" s="62"/>
      <c r="S146" s="62"/>
      <c r="T146" s="21">
        <f t="shared" si="89"/>
        <v>0</v>
      </c>
      <c r="U146" s="21"/>
      <c r="V146" s="21"/>
      <c r="W146" s="21">
        <f t="shared" si="96"/>
        <v>0</v>
      </c>
      <c r="X146" s="71"/>
    </row>
    <row r="147" spans="1:24" s="1" customFormat="1" ht="77.25" hidden="1" customHeight="1" x14ac:dyDescent="0.3">
      <c r="A147" s="111" t="s">
        <v>445</v>
      </c>
      <c r="B147" s="84" t="s">
        <v>437</v>
      </c>
      <c r="C147" s="116" t="s">
        <v>184</v>
      </c>
      <c r="D147" s="21">
        <f t="shared" si="100"/>
        <v>1078574</v>
      </c>
      <c r="E147" s="21">
        <v>0</v>
      </c>
      <c r="F147" s="21">
        <v>0</v>
      </c>
      <c r="G147" s="21">
        <v>1078574</v>
      </c>
      <c r="H147" s="62">
        <f t="shared" si="101"/>
        <v>1078574</v>
      </c>
      <c r="I147" s="20">
        <v>0</v>
      </c>
      <c r="J147" s="20">
        <v>0</v>
      </c>
      <c r="K147" s="20">
        <v>1078574</v>
      </c>
      <c r="L147" s="21">
        <f t="shared" si="102"/>
        <v>0</v>
      </c>
      <c r="M147" s="21">
        <v>0</v>
      </c>
      <c r="N147" s="21">
        <v>0</v>
      </c>
      <c r="O147" s="21">
        <v>0</v>
      </c>
      <c r="P147" s="62">
        <f>L147/D147*100</f>
        <v>0</v>
      </c>
      <c r="Q147" s="62"/>
      <c r="R147" s="62"/>
      <c r="S147" s="62">
        <f>O147/G147*100</f>
        <v>0</v>
      </c>
      <c r="T147" s="21">
        <f t="shared" si="89"/>
        <v>0</v>
      </c>
      <c r="U147" s="21"/>
      <c r="V147" s="21"/>
      <c r="W147" s="21">
        <f t="shared" si="96"/>
        <v>0</v>
      </c>
      <c r="X147" s="71"/>
    </row>
    <row r="148" spans="1:24" s="1" customFormat="1" ht="60" hidden="1" customHeight="1" x14ac:dyDescent="0.3">
      <c r="A148" s="111" t="s">
        <v>446</v>
      </c>
      <c r="B148" s="84" t="s">
        <v>438</v>
      </c>
      <c r="C148" s="116" t="s">
        <v>184</v>
      </c>
      <c r="D148" s="21">
        <f t="shared" si="100"/>
        <v>1500000</v>
      </c>
      <c r="E148" s="21">
        <v>0</v>
      </c>
      <c r="F148" s="21">
        <v>0</v>
      </c>
      <c r="G148" s="21">
        <v>1500000</v>
      </c>
      <c r="H148" s="62">
        <f t="shared" si="101"/>
        <v>1500000</v>
      </c>
      <c r="I148" s="20">
        <v>0</v>
      </c>
      <c r="J148" s="20">
        <v>0</v>
      </c>
      <c r="K148" s="20">
        <v>1500000</v>
      </c>
      <c r="L148" s="21">
        <f t="shared" si="102"/>
        <v>0</v>
      </c>
      <c r="M148" s="21">
        <v>0</v>
      </c>
      <c r="N148" s="21">
        <v>0</v>
      </c>
      <c r="O148" s="21">
        <v>0</v>
      </c>
      <c r="P148" s="62">
        <f>L148/D148*100</f>
        <v>0</v>
      </c>
      <c r="Q148" s="62"/>
      <c r="R148" s="62"/>
      <c r="S148" s="62">
        <f>O148/G148*100</f>
        <v>0</v>
      </c>
      <c r="T148" s="21">
        <f t="shared" si="89"/>
        <v>0</v>
      </c>
      <c r="U148" s="21"/>
      <c r="V148" s="21"/>
      <c r="W148" s="21">
        <f t="shared" si="96"/>
        <v>0</v>
      </c>
      <c r="X148" s="71"/>
    </row>
    <row r="149" spans="1:24" s="1" customFormat="1" ht="30.75" hidden="1" customHeight="1" x14ac:dyDescent="0.3">
      <c r="A149" s="133" t="s">
        <v>543</v>
      </c>
      <c r="B149" s="191" t="s">
        <v>542</v>
      </c>
      <c r="C149" s="116" t="s">
        <v>184</v>
      </c>
      <c r="D149" s="21">
        <f t="shared" si="100"/>
        <v>0</v>
      </c>
      <c r="E149" s="21">
        <v>0</v>
      </c>
      <c r="F149" s="21">
        <v>0</v>
      </c>
      <c r="G149" s="21">
        <v>0</v>
      </c>
      <c r="H149" s="62">
        <f t="shared" si="101"/>
        <v>1333334</v>
      </c>
      <c r="I149" s="20">
        <v>0</v>
      </c>
      <c r="J149" s="20">
        <v>0</v>
      </c>
      <c r="K149" s="20">
        <v>1333334</v>
      </c>
      <c r="L149" s="21">
        <f t="shared" si="102"/>
        <v>0</v>
      </c>
      <c r="M149" s="21">
        <v>0</v>
      </c>
      <c r="N149" s="21">
        <v>0</v>
      </c>
      <c r="O149" s="21">
        <v>0</v>
      </c>
      <c r="P149" s="62"/>
      <c r="Q149" s="62"/>
      <c r="R149" s="62"/>
      <c r="S149" s="62"/>
      <c r="T149" s="21">
        <f t="shared" si="89"/>
        <v>0</v>
      </c>
      <c r="U149" s="21"/>
      <c r="V149" s="21"/>
      <c r="W149" s="21">
        <f t="shared" si="96"/>
        <v>0</v>
      </c>
      <c r="X149" s="71"/>
    </row>
    <row r="150" spans="1:24" s="1" customFormat="1" ht="30.75" hidden="1" customHeight="1" x14ac:dyDescent="0.3">
      <c r="A150" s="134"/>
      <c r="B150" s="192"/>
      <c r="C150" s="116" t="s">
        <v>183</v>
      </c>
      <c r="D150" s="21">
        <f t="shared" si="100"/>
        <v>0</v>
      </c>
      <c r="E150" s="21">
        <v>0</v>
      </c>
      <c r="F150" s="21">
        <v>0</v>
      </c>
      <c r="G150" s="21">
        <v>0</v>
      </c>
      <c r="H150" s="62">
        <f t="shared" si="101"/>
        <v>6000000</v>
      </c>
      <c r="I150" s="20">
        <v>0</v>
      </c>
      <c r="J150" s="20">
        <v>0</v>
      </c>
      <c r="K150" s="20">
        <v>6000000</v>
      </c>
      <c r="L150" s="21">
        <f t="shared" si="102"/>
        <v>0</v>
      </c>
      <c r="M150" s="21">
        <v>0</v>
      </c>
      <c r="N150" s="21">
        <v>0</v>
      </c>
      <c r="O150" s="21">
        <v>0</v>
      </c>
      <c r="P150" s="62"/>
      <c r="Q150" s="62"/>
      <c r="R150" s="62"/>
      <c r="S150" s="62"/>
      <c r="T150" s="21">
        <f t="shared" si="89"/>
        <v>0</v>
      </c>
      <c r="U150" s="21"/>
      <c r="V150" s="21"/>
      <c r="W150" s="21">
        <f t="shared" si="96"/>
        <v>0</v>
      </c>
      <c r="X150" s="71"/>
    </row>
    <row r="151" spans="1:24" s="27" customFormat="1" ht="63.75" hidden="1" customHeight="1" x14ac:dyDescent="0.3">
      <c r="A151" s="29" t="s">
        <v>84</v>
      </c>
      <c r="B151" s="82" t="s">
        <v>304</v>
      </c>
      <c r="C151" s="80"/>
      <c r="D151" s="25">
        <f t="shared" ref="D151:G151" si="103">D152+D153</f>
        <v>16719022</v>
      </c>
      <c r="E151" s="25">
        <f t="shared" si="103"/>
        <v>0</v>
      </c>
      <c r="F151" s="25">
        <f t="shared" si="103"/>
        <v>0</v>
      </c>
      <c r="G151" s="25">
        <f t="shared" si="103"/>
        <v>16719022</v>
      </c>
      <c r="H151" s="25">
        <f>H152+H153</f>
        <v>27106761</v>
      </c>
      <c r="I151" s="25">
        <f t="shared" ref="I151:O151" si="104">I152+I153</f>
        <v>0</v>
      </c>
      <c r="J151" s="25">
        <f t="shared" si="104"/>
        <v>0</v>
      </c>
      <c r="K151" s="25">
        <f t="shared" si="104"/>
        <v>27106761</v>
      </c>
      <c r="L151" s="25">
        <f t="shared" si="104"/>
        <v>12083436.810000001</v>
      </c>
      <c r="M151" s="25">
        <f t="shared" si="104"/>
        <v>0</v>
      </c>
      <c r="N151" s="25">
        <f t="shared" si="104"/>
        <v>0</v>
      </c>
      <c r="O151" s="25">
        <f t="shared" si="104"/>
        <v>12083436.810000001</v>
      </c>
      <c r="P151" s="62">
        <f>L151/D151*100</f>
        <v>72.27358639757756</v>
      </c>
      <c r="Q151" s="62"/>
      <c r="R151" s="62"/>
      <c r="S151" s="62">
        <f>O151/G151*100</f>
        <v>72.27358639757756</v>
      </c>
      <c r="T151" s="21">
        <f t="shared" si="89"/>
        <v>44.577206439382408</v>
      </c>
      <c r="U151" s="21"/>
      <c r="V151" s="21"/>
      <c r="W151" s="21">
        <f t="shared" si="96"/>
        <v>44.577206439382408</v>
      </c>
      <c r="X151" s="26"/>
    </row>
    <row r="152" spans="1:24" s="1" customFormat="1" ht="39.75" customHeight="1" x14ac:dyDescent="0.3">
      <c r="A152" s="122" t="s">
        <v>85</v>
      </c>
      <c r="B152" s="126" t="s">
        <v>305</v>
      </c>
      <c r="C152" s="124" t="s">
        <v>203</v>
      </c>
      <c r="D152" s="120">
        <f>SUM(E152:G152)</f>
        <v>15152236</v>
      </c>
      <c r="E152" s="120">
        <v>0</v>
      </c>
      <c r="F152" s="120">
        <v>0</v>
      </c>
      <c r="G152" s="120">
        <v>15152236</v>
      </c>
      <c r="H152" s="125">
        <f>SUM(I152:K152)</f>
        <v>25017712</v>
      </c>
      <c r="I152" s="121">
        <v>0</v>
      </c>
      <c r="J152" s="121">
        <v>0</v>
      </c>
      <c r="K152" s="121">
        <v>25017712</v>
      </c>
      <c r="L152" s="120">
        <f t="shared" ref="L152:L153" si="105">SUM(M152:O152)</f>
        <v>12083436.810000001</v>
      </c>
      <c r="M152" s="120">
        <v>0</v>
      </c>
      <c r="N152" s="120">
        <v>0</v>
      </c>
      <c r="O152" s="120">
        <v>12083436.810000001</v>
      </c>
      <c r="P152" s="125">
        <f>L152/D152*100</f>
        <v>79.746888908013318</v>
      </c>
      <c r="Q152" s="125"/>
      <c r="R152" s="125"/>
      <c r="S152" s="125">
        <f>O152/G152*100</f>
        <v>79.746888908013318</v>
      </c>
      <c r="T152" s="120">
        <f t="shared" si="89"/>
        <v>48.299527990409359</v>
      </c>
      <c r="U152" s="120"/>
      <c r="V152" s="120"/>
      <c r="W152" s="120">
        <f t="shared" si="96"/>
        <v>48.299527990409359</v>
      </c>
      <c r="X152" s="60" t="s">
        <v>504</v>
      </c>
    </row>
    <row r="153" spans="1:24" s="1" customFormat="1" ht="44.25" customHeight="1" x14ac:dyDescent="0.3">
      <c r="A153" s="122" t="s">
        <v>307</v>
      </c>
      <c r="B153" s="123" t="s">
        <v>306</v>
      </c>
      <c r="C153" s="124" t="s">
        <v>203</v>
      </c>
      <c r="D153" s="120">
        <f>SUM(E153:G153)</f>
        <v>1566786</v>
      </c>
      <c r="E153" s="120">
        <v>0</v>
      </c>
      <c r="F153" s="120">
        <v>0</v>
      </c>
      <c r="G153" s="120">
        <v>1566786</v>
      </c>
      <c r="H153" s="125">
        <f>SUM(I153:K153)</f>
        <v>2089049</v>
      </c>
      <c r="I153" s="121">
        <v>0</v>
      </c>
      <c r="J153" s="121">
        <v>0</v>
      </c>
      <c r="K153" s="121">
        <v>2089049</v>
      </c>
      <c r="L153" s="120">
        <f t="shared" si="105"/>
        <v>0</v>
      </c>
      <c r="M153" s="120">
        <v>0</v>
      </c>
      <c r="N153" s="120">
        <v>0</v>
      </c>
      <c r="O153" s="120">
        <v>0</v>
      </c>
      <c r="P153" s="125">
        <f>L153/D153*100</f>
        <v>0</v>
      </c>
      <c r="Q153" s="125"/>
      <c r="R153" s="125"/>
      <c r="S153" s="125">
        <f>O153/G153*100</f>
        <v>0</v>
      </c>
      <c r="T153" s="120">
        <f t="shared" si="89"/>
        <v>0</v>
      </c>
      <c r="U153" s="120"/>
      <c r="V153" s="120"/>
      <c r="W153" s="120">
        <f t="shared" si="96"/>
        <v>0</v>
      </c>
      <c r="X153" s="60" t="s">
        <v>481</v>
      </c>
    </row>
    <row r="154" spans="1:24" s="27" customFormat="1" ht="25.5" hidden="1" customHeight="1" x14ac:dyDescent="0.3">
      <c r="A154" s="141" t="s">
        <v>9</v>
      </c>
      <c r="B154" s="142"/>
      <c r="C154" s="142"/>
      <c r="D154" s="142"/>
      <c r="E154" s="142"/>
      <c r="F154" s="142"/>
      <c r="G154" s="142"/>
      <c r="H154" s="142"/>
      <c r="I154" s="142"/>
      <c r="J154" s="142"/>
      <c r="K154" s="142"/>
      <c r="L154" s="142"/>
      <c r="M154" s="142"/>
      <c r="N154" s="142"/>
      <c r="O154" s="142"/>
      <c r="P154" s="142"/>
      <c r="Q154" s="142"/>
      <c r="R154" s="142"/>
      <c r="S154" s="142"/>
      <c r="T154" s="142"/>
      <c r="U154" s="142"/>
      <c r="V154" s="142"/>
      <c r="W154" s="142"/>
      <c r="X154" s="99"/>
    </row>
    <row r="155" spans="1:24" s="1" customFormat="1" ht="40.5" hidden="1" customHeight="1" x14ac:dyDescent="0.3">
      <c r="A155" s="29" t="s">
        <v>106</v>
      </c>
      <c r="B155" s="143" t="s">
        <v>308</v>
      </c>
      <c r="C155" s="143"/>
      <c r="D155" s="32">
        <f t="shared" ref="D155:G155" si="106">D156+D178+D180+D182+D187+D190</f>
        <v>2120067116</v>
      </c>
      <c r="E155" s="32">
        <f t="shared" si="106"/>
        <v>1604481648</v>
      </c>
      <c r="F155" s="32">
        <f t="shared" si="106"/>
        <v>70037</v>
      </c>
      <c r="G155" s="32">
        <f t="shared" si="106"/>
        <v>515515431</v>
      </c>
      <c r="H155" s="32">
        <f>H156+H178+H180+H182+H187+H190</f>
        <v>3970834355</v>
      </c>
      <c r="I155" s="32">
        <f t="shared" ref="I155:O155" si="107">I156+I178+I180+I182+I187+I190</f>
        <v>2961164983</v>
      </c>
      <c r="J155" s="32">
        <f t="shared" si="107"/>
        <v>328700</v>
      </c>
      <c r="K155" s="32">
        <f t="shared" si="107"/>
        <v>1009340672</v>
      </c>
      <c r="L155" s="32">
        <f t="shared" si="107"/>
        <v>1921064788.99</v>
      </c>
      <c r="M155" s="32">
        <f t="shared" si="107"/>
        <v>1507731777.9300001</v>
      </c>
      <c r="N155" s="32">
        <f t="shared" si="107"/>
        <v>0</v>
      </c>
      <c r="O155" s="32">
        <f t="shared" si="107"/>
        <v>413333011.05999994</v>
      </c>
      <c r="P155" s="62">
        <f t="shared" ref="P155:S156" si="108">L155/D155*100</f>
        <v>90.613394948294641</v>
      </c>
      <c r="Q155" s="62">
        <f t="shared" si="108"/>
        <v>93.970023266355241</v>
      </c>
      <c r="R155" s="62">
        <f t="shared" si="108"/>
        <v>0</v>
      </c>
      <c r="S155" s="62">
        <f t="shared" si="108"/>
        <v>80.178591406704172</v>
      </c>
      <c r="T155" s="21">
        <f t="shared" ref="T155:W156" si="109">L155/H155*100</f>
        <v>48.37937363393241</v>
      </c>
      <c r="U155" s="21">
        <f t="shared" si="109"/>
        <v>50.916844775143012</v>
      </c>
      <c r="V155" s="21">
        <f t="shared" si="109"/>
        <v>0</v>
      </c>
      <c r="W155" s="21">
        <f t="shared" si="109"/>
        <v>40.950793178777204</v>
      </c>
      <c r="X155" s="28"/>
    </row>
    <row r="156" spans="1:24" s="27" customFormat="1" ht="43.5" hidden="1" customHeight="1" x14ac:dyDescent="0.3">
      <c r="A156" s="29" t="s">
        <v>107</v>
      </c>
      <c r="B156" s="109" t="s">
        <v>309</v>
      </c>
      <c r="C156" s="31"/>
      <c r="D156" s="30">
        <f>D157+D174+D170+D176</f>
        <v>1997653538</v>
      </c>
      <c r="E156" s="30">
        <f t="shared" ref="E156:O156" si="110">E157+E174+E170+E176</f>
        <v>1585235008</v>
      </c>
      <c r="F156" s="30">
        <f t="shared" si="110"/>
        <v>70037</v>
      </c>
      <c r="G156" s="30">
        <f t="shared" si="110"/>
        <v>412348493</v>
      </c>
      <c r="H156" s="30">
        <f t="shared" si="110"/>
        <v>3738588008</v>
      </c>
      <c r="I156" s="30">
        <f t="shared" si="110"/>
        <v>2921921780</v>
      </c>
      <c r="J156" s="30">
        <f t="shared" si="110"/>
        <v>328700</v>
      </c>
      <c r="K156" s="30">
        <f t="shared" si="110"/>
        <v>816337528</v>
      </c>
      <c r="L156" s="30">
        <f t="shared" si="110"/>
        <v>1821732650.5600002</v>
      </c>
      <c r="M156" s="30">
        <f t="shared" si="110"/>
        <v>1493368148.6199999</v>
      </c>
      <c r="N156" s="30">
        <f t="shared" si="110"/>
        <v>0</v>
      </c>
      <c r="O156" s="30">
        <f t="shared" si="110"/>
        <v>328364501.94</v>
      </c>
      <c r="P156" s="62">
        <f t="shared" si="108"/>
        <v>91.193623714344014</v>
      </c>
      <c r="Q156" s="62">
        <f t="shared" si="108"/>
        <v>94.204842883459705</v>
      </c>
      <c r="R156" s="62">
        <f t="shared" si="108"/>
        <v>0</v>
      </c>
      <c r="S156" s="62">
        <f t="shared" si="108"/>
        <v>79.632763915545581</v>
      </c>
      <c r="T156" s="21">
        <f t="shared" si="109"/>
        <v>48.727825763677998</v>
      </c>
      <c r="U156" s="21">
        <f t="shared" si="109"/>
        <v>51.109107671595503</v>
      </c>
      <c r="V156" s="21">
        <f t="shared" si="109"/>
        <v>0</v>
      </c>
      <c r="W156" s="21">
        <f t="shared" si="109"/>
        <v>40.224109596490337</v>
      </c>
      <c r="X156" s="26"/>
    </row>
    <row r="157" spans="1:24" s="27" customFormat="1" ht="49.5" hidden="1" customHeight="1" x14ac:dyDescent="0.3">
      <c r="A157" s="29" t="s">
        <v>108</v>
      </c>
      <c r="B157" s="109" t="s">
        <v>310</v>
      </c>
      <c r="C157" s="31"/>
      <c r="D157" s="30">
        <f>SUM(D158:D169)</f>
        <v>1888173421</v>
      </c>
      <c r="E157" s="30">
        <f t="shared" ref="E157:G157" si="111">SUM(E158:E169)</f>
        <v>1585231345</v>
      </c>
      <c r="F157" s="30">
        <f t="shared" si="111"/>
        <v>0</v>
      </c>
      <c r="G157" s="30">
        <f t="shared" si="111"/>
        <v>302942076</v>
      </c>
      <c r="H157" s="30">
        <f t="shared" ref="H157:O157" si="112">SUM(H158:H169)</f>
        <v>3499498008</v>
      </c>
      <c r="I157" s="30">
        <f t="shared" si="112"/>
        <v>2921904480</v>
      </c>
      <c r="J157" s="30">
        <f t="shared" si="112"/>
        <v>0</v>
      </c>
      <c r="K157" s="30">
        <f t="shared" si="112"/>
        <v>577593528</v>
      </c>
      <c r="L157" s="30">
        <f t="shared" si="112"/>
        <v>1734848716.6000001</v>
      </c>
      <c r="M157" s="30">
        <f t="shared" si="112"/>
        <v>1493368148.6199999</v>
      </c>
      <c r="N157" s="30">
        <f t="shared" si="112"/>
        <v>0</v>
      </c>
      <c r="O157" s="30">
        <f t="shared" si="112"/>
        <v>241480567.98000002</v>
      </c>
      <c r="P157" s="62">
        <f>L157/D157*100</f>
        <v>91.879733996107348</v>
      </c>
      <c r="Q157" s="62">
        <f>M157/E157*100</f>
        <v>94.20506056294262</v>
      </c>
      <c r="R157" s="62"/>
      <c r="S157" s="62">
        <f>O157/G157*100</f>
        <v>79.711795458878427</v>
      </c>
      <c r="T157" s="21">
        <f>L157/H157*100</f>
        <v>49.574216434301796</v>
      </c>
      <c r="U157" s="21">
        <f>M157/I157*100</f>
        <v>51.109410278189515</v>
      </c>
      <c r="V157" s="21"/>
      <c r="W157" s="21">
        <f>O157/K157*100</f>
        <v>41.808046017440837</v>
      </c>
      <c r="X157" s="26"/>
    </row>
    <row r="158" spans="1:24" s="1" customFormat="1" ht="47.25" hidden="1" customHeight="1" x14ac:dyDescent="0.3">
      <c r="A158" s="111" t="s">
        <v>142</v>
      </c>
      <c r="B158" s="81" t="s">
        <v>49</v>
      </c>
      <c r="C158" s="19" t="s">
        <v>5</v>
      </c>
      <c r="D158" s="20">
        <f>SUM(E158:G158)</f>
        <v>300803960</v>
      </c>
      <c r="E158" s="20">
        <v>0</v>
      </c>
      <c r="F158" s="20">
        <v>0</v>
      </c>
      <c r="G158" s="20">
        <v>300803960</v>
      </c>
      <c r="H158" s="20">
        <f>SUM(I158:K158)</f>
        <v>572887528</v>
      </c>
      <c r="I158" s="20">
        <v>0</v>
      </c>
      <c r="J158" s="20">
        <v>0</v>
      </c>
      <c r="K158" s="20">
        <v>572887528</v>
      </c>
      <c r="L158" s="20">
        <f>M158+O158</f>
        <v>239845759.08000001</v>
      </c>
      <c r="M158" s="20">
        <v>0</v>
      </c>
      <c r="N158" s="20">
        <v>0</v>
      </c>
      <c r="O158" s="20">
        <v>239845759.08000001</v>
      </c>
      <c r="P158" s="62">
        <f t="shared" ref="P158:P171" si="113">L158/D158*100</f>
        <v>79.734907439383448</v>
      </c>
      <c r="Q158" s="62"/>
      <c r="R158" s="62"/>
      <c r="S158" s="62">
        <f>O158/G158*100</f>
        <v>79.734907439383448</v>
      </c>
      <c r="T158" s="21">
        <f t="shared" ref="T158:T191" si="114">L158/H158*100</f>
        <v>41.866116359230638</v>
      </c>
      <c r="U158" s="21"/>
      <c r="V158" s="21"/>
      <c r="W158" s="21">
        <f>O158/K158*100</f>
        <v>41.866116359230638</v>
      </c>
      <c r="X158" s="28"/>
    </row>
    <row r="159" spans="1:24" s="1" customFormat="1" ht="153" hidden="1" customHeight="1" x14ac:dyDescent="0.3">
      <c r="A159" s="111" t="s">
        <v>143</v>
      </c>
      <c r="B159" s="84" t="s">
        <v>311</v>
      </c>
      <c r="C159" s="19" t="s">
        <v>5</v>
      </c>
      <c r="D159" s="20">
        <f t="shared" ref="D159:D169" si="115">SUM(E159:G159)</f>
        <v>334016</v>
      </c>
      <c r="E159" s="20">
        <v>0</v>
      </c>
      <c r="F159" s="20">
        <v>0</v>
      </c>
      <c r="G159" s="20">
        <v>334016</v>
      </c>
      <c r="H159" s="20">
        <f t="shared" ref="H159:H173" si="116">SUM(I159:K159)</f>
        <v>711100</v>
      </c>
      <c r="I159" s="20">
        <v>0</v>
      </c>
      <c r="J159" s="20">
        <v>0</v>
      </c>
      <c r="K159" s="20">
        <v>711100</v>
      </c>
      <c r="L159" s="20">
        <f t="shared" ref="L159:L173" si="117">M159+O159</f>
        <v>276056</v>
      </c>
      <c r="M159" s="20">
        <v>0</v>
      </c>
      <c r="N159" s="20">
        <v>0</v>
      </c>
      <c r="O159" s="20">
        <v>276056</v>
      </c>
      <c r="P159" s="62">
        <f t="shared" si="113"/>
        <v>82.647537842498565</v>
      </c>
      <c r="Q159" s="62"/>
      <c r="R159" s="62"/>
      <c r="S159" s="62">
        <f>O159/G159*100</f>
        <v>82.647537842498565</v>
      </c>
      <c r="T159" s="21">
        <f t="shared" si="114"/>
        <v>38.820981577837152</v>
      </c>
      <c r="U159" s="21"/>
      <c r="V159" s="21"/>
      <c r="W159" s="21">
        <f>O159/K159*100</f>
        <v>38.820981577837152</v>
      </c>
      <c r="X159" s="28"/>
    </row>
    <row r="160" spans="1:24" s="1" customFormat="1" ht="159.75" hidden="1" customHeight="1" x14ac:dyDescent="0.3">
      <c r="A160" s="111" t="s">
        <v>144</v>
      </c>
      <c r="B160" s="84" t="s">
        <v>247</v>
      </c>
      <c r="C160" s="19" t="s">
        <v>5</v>
      </c>
      <c r="D160" s="20">
        <f t="shared" si="115"/>
        <v>4995000</v>
      </c>
      <c r="E160" s="20">
        <v>4995000</v>
      </c>
      <c r="F160" s="20">
        <v>0</v>
      </c>
      <c r="G160" s="20">
        <v>0</v>
      </c>
      <c r="H160" s="20">
        <f t="shared" si="116"/>
        <v>13500000</v>
      </c>
      <c r="I160" s="20">
        <v>13500000</v>
      </c>
      <c r="J160" s="20">
        <v>0</v>
      </c>
      <c r="K160" s="20">
        <v>0</v>
      </c>
      <c r="L160" s="20">
        <f t="shared" si="117"/>
        <v>4986000</v>
      </c>
      <c r="M160" s="20">
        <v>4986000</v>
      </c>
      <c r="N160" s="20">
        <v>0</v>
      </c>
      <c r="O160" s="20">
        <v>0</v>
      </c>
      <c r="P160" s="62">
        <f t="shared" si="113"/>
        <v>99.819819819819827</v>
      </c>
      <c r="Q160" s="62">
        <f t="shared" ref="Q160:Q168" si="118">M160/E160*100</f>
        <v>99.819819819819827</v>
      </c>
      <c r="R160" s="62"/>
      <c r="S160" s="62"/>
      <c r="T160" s="21">
        <f t="shared" si="114"/>
        <v>36.933333333333337</v>
      </c>
      <c r="U160" s="21">
        <f t="shared" ref="U160:U168" si="119">M160/I160*100</f>
        <v>36.933333333333337</v>
      </c>
      <c r="V160" s="21"/>
      <c r="W160" s="21"/>
      <c r="X160" s="28"/>
    </row>
    <row r="161" spans="1:24" s="1" customFormat="1" ht="173.25" hidden="1" customHeight="1" x14ac:dyDescent="0.3">
      <c r="A161" s="111" t="s">
        <v>145</v>
      </c>
      <c r="B161" s="84" t="s">
        <v>248</v>
      </c>
      <c r="C161" s="19" t="s">
        <v>5</v>
      </c>
      <c r="D161" s="20">
        <f t="shared" si="115"/>
        <v>51622800</v>
      </c>
      <c r="E161" s="20">
        <v>51622800</v>
      </c>
      <c r="F161" s="20">
        <v>0</v>
      </c>
      <c r="G161" s="20">
        <v>0</v>
      </c>
      <c r="H161" s="20">
        <f t="shared" si="116"/>
        <v>103093800</v>
      </c>
      <c r="I161" s="20">
        <v>103093800</v>
      </c>
      <c r="J161" s="20">
        <v>0</v>
      </c>
      <c r="K161" s="20">
        <v>0</v>
      </c>
      <c r="L161" s="20">
        <f t="shared" si="117"/>
        <v>45037384.850000001</v>
      </c>
      <c r="M161" s="20">
        <v>45037384.850000001</v>
      </c>
      <c r="N161" s="20">
        <v>0</v>
      </c>
      <c r="O161" s="20">
        <v>0</v>
      </c>
      <c r="P161" s="62">
        <f t="shared" si="113"/>
        <v>87.243204262457681</v>
      </c>
      <c r="Q161" s="62">
        <f t="shared" si="118"/>
        <v>87.243204262457681</v>
      </c>
      <c r="R161" s="62"/>
      <c r="S161" s="62"/>
      <c r="T161" s="21">
        <f t="shared" si="114"/>
        <v>43.685832562190939</v>
      </c>
      <c r="U161" s="21">
        <f t="shared" si="119"/>
        <v>43.685832562190939</v>
      </c>
      <c r="V161" s="21"/>
      <c r="W161" s="21"/>
      <c r="X161" s="78"/>
    </row>
    <row r="162" spans="1:24" s="27" customFormat="1" ht="115.5" hidden="1" customHeight="1" x14ac:dyDescent="0.3">
      <c r="A162" s="111" t="s">
        <v>146</v>
      </c>
      <c r="B162" s="81" t="s">
        <v>249</v>
      </c>
      <c r="C162" s="19" t="s">
        <v>5</v>
      </c>
      <c r="D162" s="20">
        <f t="shared" si="115"/>
        <v>44050971</v>
      </c>
      <c r="E162" s="20">
        <v>44050971</v>
      </c>
      <c r="F162" s="20">
        <v>0</v>
      </c>
      <c r="G162" s="20">
        <v>0</v>
      </c>
      <c r="H162" s="20">
        <f t="shared" si="116"/>
        <v>68518400</v>
      </c>
      <c r="I162" s="20">
        <v>68518400</v>
      </c>
      <c r="J162" s="20">
        <v>0</v>
      </c>
      <c r="K162" s="20">
        <v>0</v>
      </c>
      <c r="L162" s="20">
        <f t="shared" si="117"/>
        <v>43887120.18</v>
      </c>
      <c r="M162" s="20">
        <v>43887120.18</v>
      </c>
      <c r="N162" s="20">
        <v>0</v>
      </c>
      <c r="O162" s="20">
        <v>0</v>
      </c>
      <c r="P162" s="62">
        <f t="shared" si="113"/>
        <v>99.628042659944995</v>
      </c>
      <c r="Q162" s="62">
        <f t="shared" si="118"/>
        <v>99.628042659944995</v>
      </c>
      <c r="R162" s="62"/>
      <c r="S162" s="62"/>
      <c r="T162" s="21">
        <f t="shared" si="114"/>
        <v>64.051583487063326</v>
      </c>
      <c r="U162" s="21">
        <f t="shared" si="119"/>
        <v>64.051583487063326</v>
      </c>
      <c r="V162" s="21"/>
      <c r="W162" s="21"/>
      <c r="X162" s="26"/>
    </row>
    <row r="163" spans="1:24" s="27" customFormat="1" ht="102" hidden="1" customHeight="1" x14ac:dyDescent="0.3">
      <c r="A163" s="111" t="s">
        <v>147</v>
      </c>
      <c r="B163" s="84" t="s">
        <v>312</v>
      </c>
      <c r="C163" s="19" t="s">
        <v>5</v>
      </c>
      <c r="D163" s="20">
        <f t="shared" si="115"/>
        <v>451548524</v>
      </c>
      <c r="E163" s="20">
        <v>451548524</v>
      </c>
      <c r="F163" s="20">
        <v>0</v>
      </c>
      <c r="G163" s="20">
        <v>0</v>
      </c>
      <c r="H163" s="20">
        <f t="shared" si="116"/>
        <v>857572600</v>
      </c>
      <c r="I163" s="20">
        <v>857572600</v>
      </c>
      <c r="J163" s="20">
        <v>0</v>
      </c>
      <c r="K163" s="20">
        <v>0</v>
      </c>
      <c r="L163" s="20">
        <f t="shared" si="117"/>
        <v>414632381.36000001</v>
      </c>
      <c r="M163" s="20">
        <v>414632381.36000001</v>
      </c>
      <c r="N163" s="20">
        <v>0</v>
      </c>
      <c r="O163" s="20">
        <v>0</v>
      </c>
      <c r="P163" s="62">
        <f t="shared" si="113"/>
        <v>91.824545828877518</v>
      </c>
      <c r="Q163" s="62">
        <f t="shared" si="118"/>
        <v>91.824545828877518</v>
      </c>
      <c r="R163" s="62"/>
      <c r="S163" s="62"/>
      <c r="T163" s="21">
        <f t="shared" si="114"/>
        <v>48.349536979143224</v>
      </c>
      <c r="U163" s="21">
        <f t="shared" si="119"/>
        <v>48.349536979143224</v>
      </c>
      <c r="V163" s="21"/>
      <c r="W163" s="21"/>
      <c r="X163" s="26"/>
    </row>
    <row r="164" spans="1:24" s="27" customFormat="1" ht="97.5" hidden="1" customHeight="1" x14ac:dyDescent="0.3">
      <c r="A164" s="111" t="s">
        <v>148</v>
      </c>
      <c r="B164" s="84" t="s">
        <v>313</v>
      </c>
      <c r="C164" s="19" t="s">
        <v>5</v>
      </c>
      <c r="D164" s="20">
        <f t="shared" si="115"/>
        <v>32240607</v>
      </c>
      <c r="E164" s="20">
        <v>32240607</v>
      </c>
      <c r="F164" s="20">
        <v>0</v>
      </c>
      <c r="G164" s="20">
        <v>0</v>
      </c>
      <c r="H164" s="20">
        <f t="shared" si="116"/>
        <v>63384200</v>
      </c>
      <c r="I164" s="20">
        <v>63384200</v>
      </c>
      <c r="J164" s="20">
        <v>0</v>
      </c>
      <c r="K164" s="20">
        <v>0</v>
      </c>
      <c r="L164" s="20">
        <f t="shared" si="117"/>
        <v>31330532</v>
      </c>
      <c r="M164" s="20">
        <v>31330532</v>
      </c>
      <c r="N164" s="20">
        <v>0</v>
      </c>
      <c r="O164" s="20">
        <v>0</v>
      </c>
      <c r="P164" s="62">
        <f t="shared" si="113"/>
        <v>97.177239870204673</v>
      </c>
      <c r="Q164" s="62">
        <f t="shared" si="118"/>
        <v>97.177239870204673</v>
      </c>
      <c r="R164" s="62"/>
      <c r="S164" s="62"/>
      <c r="T164" s="21">
        <f t="shared" si="114"/>
        <v>49.42956131023189</v>
      </c>
      <c r="U164" s="21">
        <f t="shared" si="119"/>
        <v>49.42956131023189</v>
      </c>
      <c r="V164" s="21"/>
      <c r="W164" s="21"/>
      <c r="X164" s="26"/>
    </row>
    <row r="165" spans="1:24" s="27" customFormat="1" ht="97.5" hidden="1" customHeight="1" x14ac:dyDescent="0.3">
      <c r="A165" s="111" t="s">
        <v>149</v>
      </c>
      <c r="B165" s="84" t="s">
        <v>314</v>
      </c>
      <c r="C165" s="19" t="s">
        <v>5</v>
      </c>
      <c r="D165" s="20">
        <f t="shared" si="115"/>
        <v>985499833</v>
      </c>
      <c r="E165" s="20">
        <v>985499833</v>
      </c>
      <c r="F165" s="20">
        <v>0</v>
      </c>
      <c r="G165" s="20">
        <v>0</v>
      </c>
      <c r="H165" s="20">
        <f t="shared" si="116"/>
        <v>1790688000</v>
      </c>
      <c r="I165" s="20">
        <v>1790688000</v>
      </c>
      <c r="J165" s="20">
        <v>0</v>
      </c>
      <c r="K165" s="20">
        <v>0</v>
      </c>
      <c r="L165" s="20">
        <f t="shared" si="117"/>
        <v>938368760.23000002</v>
      </c>
      <c r="M165" s="20">
        <v>938368760.23000002</v>
      </c>
      <c r="N165" s="20">
        <v>0</v>
      </c>
      <c r="O165" s="20">
        <v>0</v>
      </c>
      <c r="P165" s="62">
        <f t="shared" si="113"/>
        <v>95.21754634635235</v>
      </c>
      <c r="Q165" s="62">
        <f t="shared" si="118"/>
        <v>95.21754634635235</v>
      </c>
      <c r="R165" s="62"/>
      <c r="S165" s="62"/>
      <c r="T165" s="21">
        <f t="shared" si="114"/>
        <v>52.402694396232064</v>
      </c>
      <c r="U165" s="21">
        <f t="shared" si="119"/>
        <v>52.402694396232064</v>
      </c>
      <c r="V165" s="21"/>
      <c r="W165" s="21"/>
      <c r="X165" s="26"/>
    </row>
    <row r="166" spans="1:24" s="27" customFormat="1" ht="97.5" hidden="1" customHeight="1" x14ac:dyDescent="0.3">
      <c r="A166" s="111" t="s">
        <v>185</v>
      </c>
      <c r="B166" s="84" t="s">
        <v>315</v>
      </c>
      <c r="C166" s="19" t="s">
        <v>5</v>
      </c>
      <c r="D166" s="20">
        <f t="shared" si="115"/>
        <v>13978230</v>
      </c>
      <c r="E166" s="20">
        <v>13978230</v>
      </c>
      <c r="F166" s="20">
        <v>0</v>
      </c>
      <c r="G166" s="20">
        <v>0</v>
      </c>
      <c r="H166" s="20">
        <f t="shared" si="116"/>
        <v>23852100</v>
      </c>
      <c r="I166" s="20">
        <v>23852100</v>
      </c>
      <c r="J166" s="20">
        <v>0</v>
      </c>
      <c r="K166" s="20">
        <v>0</v>
      </c>
      <c r="L166" s="20">
        <f t="shared" si="117"/>
        <v>13978230</v>
      </c>
      <c r="M166" s="20">
        <v>13978230</v>
      </c>
      <c r="N166" s="20">
        <v>0</v>
      </c>
      <c r="O166" s="20">
        <v>0</v>
      </c>
      <c r="P166" s="62">
        <f t="shared" si="113"/>
        <v>100</v>
      </c>
      <c r="Q166" s="62">
        <f t="shared" si="118"/>
        <v>100</v>
      </c>
      <c r="R166" s="62"/>
      <c r="S166" s="62"/>
      <c r="T166" s="21">
        <f t="shared" si="114"/>
        <v>58.603770737167793</v>
      </c>
      <c r="U166" s="21">
        <f t="shared" si="119"/>
        <v>58.603770737167793</v>
      </c>
      <c r="V166" s="21"/>
      <c r="W166" s="21"/>
      <c r="X166" s="60"/>
    </row>
    <row r="167" spans="1:24" s="27" customFormat="1" ht="46.5" hidden="1" customHeight="1" x14ac:dyDescent="0.3">
      <c r="A167" s="111" t="s">
        <v>526</v>
      </c>
      <c r="B167" s="84" t="s">
        <v>316</v>
      </c>
      <c r="C167" s="19" t="s">
        <v>5</v>
      </c>
      <c r="D167" s="20">
        <f t="shared" si="115"/>
        <v>145380</v>
      </c>
      <c r="E167" s="20">
        <v>145380</v>
      </c>
      <c r="F167" s="20">
        <v>0</v>
      </c>
      <c r="G167" s="20">
        <v>0</v>
      </c>
      <c r="H167" s="20">
        <f t="shared" si="116"/>
        <v>145380</v>
      </c>
      <c r="I167" s="20">
        <v>145380</v>
      </c>
      <c r="J167" s="20">
        <v>0</v>
      </c>
      <c r="K167" s="20">
        <v>0</v>
      </c>
      <c r="L167" s="20">
        <f t="shared" si="117"/>
        <v>0</v>
      </c>
      <c r="M167" s="20">
        <v>0</v>
      </c>
      <c r="N167" s="20">
        <v>0</v>
      </c>
      <c r="O167" s="20">
        <v>0</v>
      </c>
      <c r="P167" s="62">
        <f t="shared" si="113"/>
        <v>0</v>
      </c>
      <c r="Q167" s="62">
        <f t="shared" si="118"/>
        <v>0</v>
      </c>
      <c r="R167" s="62"/>
      <c r="S167" s="62"/>
      <c r="T167" s="21">
        <f t="shared" si="114"/>
        <v>0</v>
      </c>
      <c r="U167" s="21">
        <f t="shared" si="119"/>
        <v>0</v>
      </c>
      <c r="V167" s="21"/>
      <c r="W167" s="21"/>
      <c r="X167" s="60"/>
    </row>
    <row r="168" spans="1:24" s="27" customFormat="1" ht="80.25" hidden="1" customHeight="1" x14ac:dyDescent="0.3">
      <c r="A168" s="111" t="s">
        <v>250</v>
      </c>
      <c r="B168" s="84" t="s">
        <v>321</v>
      </c>
      <c r="C168" s="19" t="s">
        <v>5</v>
      </c>
      <c r="D168" s="20">
        <f t="shared" si="115"/>
        <v>1150000</v>
      </c>
      <c r="E168" s="20">
        <v>1150000</v>
      </c>
      <c r="F168" s="20">
        <v>0</v>
      </c>
      <c r="G168" s="20">
        <v>0</v>
      </c>
      <c r="H168" s="20">
        <f t="shared" si="116"/>
        <v>1150000</v>
      </c>
      <c r="I168" s="20">
        <v>1150000</v>
      </c>
      <c r="J168" s="20">
        <v>0</v>
      </c>
      <c r="K168" s="20">
        <v>0</v>
      </c>
      <c r="L168" s="20">
        <f t="shared" si="117"/>
        <v>1147740</v>
      </c>
      <c r="M168" s="20">
        <v>1147740</v>
      </c>
      <c r="N168" s="20">
        <v>0</v>
      </c>
      <c r="O168" s="20">
        <v>0</v>
      </c>
      <c r="P168" s="62">
        <f t="shared" si="113"/>
        <v>99.803478260869554</v>
      </c>
      <c r="Q168" s="62">
        <f t="shared" si="118"/>
        <v>99.803478260869554</v>
      </c>
      <c r="R168" s="62"/>
      <c r="S168" s="62"/>
      <c r="T168" s="21">
        <f t="shared" si="114"/>
        <v>99.803478260869554</v>
      </c>
      <c r="U168" s="21">
        <f t="shared" si="119"/>
        <v>99.803478260869554</v>
      </c>
      <c r="V168" s="21"/>
      <c r="W168" s="21"/>
      <c r="X168" s="60"/>
    </row>
    <row r="169" spans="1:24" s="27" customFormat="1" ht="27.75" hidden="1" customHeight="1" x14ac:dyDescent="0.3">
      <c r="A169" s="111" t="s">
        <v>253</v>
      </c>
      <c r="B169" s="84" t="s">
        <v>141</v>
      </c>
      <c r="C169" s="19" t="s">
        <v>5</v>
      </c>
      <c r="D169" s="20">
        <f t="shared" si="115"/>
        <v>1804100</v>
      </c>
      <c r="E169" s="20">
        <v>0</v>
      </c>
      <c r="F169" s="20">
        <v>0</v>
      </c>
      <c r="G169" s="20">
        <v>1804100</v>
      </c>
      <c r="H169" s="20">
        <f t="shared" si="116"/>
        <v>3994900</v>
      </c>
      <c r="I169" s="20">
        <v>0</v>
      </c>
      <c r="J169" s="20">
        <v>0</v>
      </c>
      <c r="K169" s="20">
        <v>3994900</v>
      </c>
      <c r="L169" s="20">
        <f t="shared" si="117"/>
        <v>1358752.9</v>
      </c>
      <c r="M169" s="20">
        <v>0</v>
      </c>
      <c r="N169" s="20">
        <v>0</v>
      </c>
      <c r="O169" s="20">
        <v>1358752.9</v>
      </c>
      <c r="P169" s="62">
        <f t="shared" si="113"/>
        <v>75.314722022060849</v>
      </c>
      <c r="Q169" s="62"/>
      <c r="R169" s="62"/>
      <c r="S169" s="62">
        <f>O169/G169*100</f>
        <v>75.314722022060849</v>
      </c>
      <c r="T169" s="21">
        <f t="shared" si="114"/>
        <v>34.012188039750683</v>
      </c>
      <c r="U169" s="21"/>
      <c r="V169" s="21"/>
      <c r="W169" s="21">
        <f t="shared" ref="W169:W175" si="120">O169/K169*100</f>
        <v>34.012188039750683</v>
      </c>
      <c r="X169" s="60" t="s">
        <v>513</v>
      </c>
    </row>
    <row r="170" spans="1:24" s="27" customFormat="1" ht="44.25" hidden="1" customHeight="1" x14ac:dyDescent="0.3">
      <c r="A170" s="29" t="s">
        <v>109</v>
      </c>
      <c r="B170" s="83" t="s">
        <v>447</v>
      </c>
      <c r="C170" s="31"/>
      <c r="D170" s="30">
        <f>SUM(D171:D173)</f>
        <v>44686286</v>
      </c>
      <c r="E170" s="30">
        <f t="shared" ref="E170:O170" si="121">SUM(E171:E173)</f>
        <v>0</v>
      </c>
      <c r="F170" s="30">
        <f t="shared" si="121"/>
        <v>0</v>
      </c>
      <c r="G170" s="30">
        <f t="shared" si="121"/>
        <v>44686286</v>
      </c>
      <c r="H170" s="30">
        <f t="shared" si="121"/>
        <v>135457355</v>
      </c>
      <c r="I170" s="30">
        <f t="shared" si="121"/>
        <v>0</v>
      </c>
      <c r="J170" s="30">
        <f t="shared" si="121"/>
        <v>0</v>
      </c>
      <c r="K170" s="30">
        <f t="shared" si="121"/>
        <v>135457355</v>
      </c>
      <c r="L170" s="30">
        <f t="shared" si="121"/>
        <v>28517187.699999999</v>
      </c>
      <c r="M170" s="30">
        <f t="shared" si="121"/>
        <v>0</v>
      </c>
      <c r="N170" s="30">
        <f t="shared" si="121"/>
        <v>0</v>
      </c>
      <c r="O170" s="30">
        <f t="shared" si="121"/>
        <v>28517187.699999999</v>
      </c>
      <c r="P170" s="62">
        <f t="shared" si="113"/>
        <v>63.816419426756568</v>
      </c>
      <c r="Q170" s="62"/>
      <c r="R170" s="62"/>
      <c r="S170" s="62">
        <f>O170/G170*100</f>
        <v>63.816419426756568</v>
      </c>
      <c r="T170" s="21">
        <f t="shared" si="114"/>
        <v>21.052520699226704</v>
      </c>
      <c r="U170" s="21"/>
      <c r="V170" s="21"/>
      <c r="W170" s="21">
        <f t="shared" si="120"/>
        <v>21.052520699226704</v>
      </c>
      <c r="X170" s="60"/>
    </row>
    <row r="171" spans="1:24" s="1" customFormat="1" ht="44.25" hidden="1" customHeight="1" x14ac:dyDescent="0.3">
      <c r="A171" s="111" t="s">
        <v>472</v>
      </c>
      <c r="B171" s="84" t="s">
        <v>455</v>
      </c>
      <c r="C171" s="19" t="s">
        <v>184</v>
      </c>
      <c r="D171" s="20">
        <f>SUM(E171:G171)</f>
        <v>14090008</v>
      </c>
      <c r="E171" s="20">
        <v>0</v>
      </c>
      <c r="F171" s="20">
        <v>0</v>
      </c>
      <c r="G171" s="20">
        <v>14090008</v>
      </c>
      <c r="H171" s="20">
        <f t="shared" si="116"/>
        <v>45172617</v>
      </c>
      <c r="I171" s="20">
        <v>0</v>
      </c>
      <c r="J171" s="20">
        <v>0</v>
      </c>
      <c r="K171" s="20">
        <v>45172617</v>
      </c>
      <c r="L171" s="20">
        <f t="shared" si="117"/>
        <v>8240857.96</v>
      </c>
      <c r="M171" s="20">
        <v>0</v>
      </c>
      <c r="N171" s="20">
        <v>0</v>
      </c>
      <c r="O171" s="20">
        <v>8240857.96</v>
      </c>
      <c r="P171" s="62">
        <f t="shared" si="113"/>
        <v>58.487248268418298</v>
      </c>
      <c r="Q171" s="62"/>
      <c r="R171" s="62"/>
      <c r="S171" s="62">
        <f>O171/G171*100</f>
        <v>58.487248268418298</v>
      </c>
      <c r="T171" s="21">
        <f t="shared" si="114"/>
        <v>18.243038608987387</v>
      </c>
      <c r="U171" s="21"/>
      <c r="V171" s="21"/>
      <c r="W171" s="21">
        <f t="shared" si="120"/>
        <v>18.243038608987387</v>
      </c>
      <c r="X171" s="60"/>
    </row>
    <row r="172" spans="1:24" s="1" customFormat="1" ht="27" hidden="1" customHeight="1" x14ac:dyDescent="0.3">
      <c r="A172" s="133" t="s">
        <v>473</v>
      </c>
      <c r="B172" s="137" t="s">
        <v>141</v>
      </c>
      <c r="C172" s="19" t="s">
        <v>3</v>
      </c>
      <c r="D172" s="20">
        <f t="shared" ref="D172:D173" si="122">SUM(E172:G172)</f>
        <v>0</v>
      </c>
      <c r="E172" s="20">
        <v>0</v>
      </c>
      <c r="F172" s="20">
        <v>0</v>
      </c>
      <c r="G172" s="20">
        <v>0</v>
      </c>
      <c r="H172" s="20">
        <f t="shared" si="116"/>
        <v>22565803</v>
      </c>
      <c r="I172" s="20">
        <v>0</v>
      </c>
      <c r="J172" s="20">
        <v>0</v>
      </c>
      <c r="K172" s="20">
        <v>22565803</v>
      </c>
      <c r="L172" s="20">
        <f t="shared" si="117"/>
        <v>0</v>
      </c>
      <c r="M172" s="20">
        <v>0</v>
      </c>
      <c r="N172" s="20">
        <v>0</v>
      </c>
      <c r="O172" s="20">
        <v>0</v>
      </c>
      <c r="P172" s="62"/>
      <c r="Q172" s="62"/>
      <c r="R172" s="62"/>
      <c r="S172" s="62"/>
      <c r="T172" s="21">
        <f t="shared" si="114"/>
        <v>0</v>
      </c>
      <c r="U172" s="21"/>
      <c r="V172" s="21"/>
      <c r="W172" s="21">
        <f t="shared" si="120"/>
        <v>0</v>
      </c>
      <c r="X172" s="60"/>
    </row>
    <row r="173" spans="1:24" s="1" customFormat="1" ht="27.75" hidden="1" customHeight="1" x14ac:dyDescent="0.3">
      <c r="A173" s="134"/>
      <c r="B173" s="138"/>
      <c r="C173" s="19" t="s">
        <v>184</v>
      </c>
      <c r="D173" s="20">
        <f t="shared" si="122"/>
        <v>30596278</v>
      </c>
      <c r="E173" s="20">
        <v>0</v>
      </c>
      <c r="F173" s="20">
        <v>0</v>
      </c>
      <c r="G173" s="20">
        <v>30596278</v>
      </c>
      <c r="H173" s="20">
        <f t="shared" si="116"/>
        <v>67718935</v>
      </c>
      <c r="I173" s="20">
        <v>0</v>
      </c>
      <c r="J173" s="20">
        <v>0</v>
      </c>
      <c r="K173" s="20">
        <v>67718935</v>
      </c>
      <c r="L173" s="20">
        <f t="shared" si="117"/>
        <v>20276329.739999998</v>
      </c>
      <c r="M173" s="20">
        <v>0</v>
      </c>
      <c r="N173" s="20">
        <v>0</v>
      </c>
      <c r="O173" s="20">
        <v>20276329.739999998</v>
      </c>
      <c r="P173" s="62">
        <f t="shared" ref="P173:P191" si="123">L173/D173*100</f>
        <v>66.270576244600733</v>
      </c>
      <c r="Q173" s="62"/>
      <c r="R173" s="62"/>
      <c r="S173" s="62">
        <f>O173/G173*100</f>
        <v>66.270576244600733</v>
      </c>
      <c r="T173" s="21">
        <f t="shared" si="114"/>
        <v>29.941891053071046</v>
      </c>
      <c r="U173" s="21"/>
      <c r="V173" s="21"/>
      <c r="W173" s="21">
        <f t="shared" si="120"/>
        <v>29.941891053071046</v>
      </c>
      <c r="X173" s="60"/>
    </row>
    <row r="174" spans="1:24" s="27" customFormat="1" ht="66.75" hidden="1" customHeight="1" x14ac:dyDescent="0.3">
      <c r="A174" s="29" t="s">
        <v>448</v>
      </c>
      <c r="B174" s="82" t="s">
        <v>317</v>
      </c>
      <c r="C174" s="31"/>
      <c r="D174" s="30">
        <f>SUM(D175:D175)</f>
        <v>64720131</v>
      </c>
      <c r="E174" s="30">
        <f t="shared" ref="E174:G174" si="124">SUM(E175:E175)</f>
        <v>0</v>
      </c>
      <c r="F174" s="30">
        <f t="shared" si="124"/>
        <v>0</v>
      </c>
      <c r="G174" s="30">
        <f t="shared" si="124"/>
        <v>64720131</v>
      </c>
      <c r="H174" s="30">
        <f t="shared" ref="H174:O174" si="125">SUM(H175:H175)</f>
        <v>103286645</v>
      </c>
      <c r="I174" s="30">
        <f t="shared" si="125"/>
        <v>0</v>
      </c>
      <c r="J174" s="30">
        <f t="shared" si="125"/>
        <v>0</v>
      </c>
      <c r="K174" s="30">
        <f t="shared" si="125"/>
        <v>103286645</v>
      </c>
      <c r="L174" s="30">
        <f t="shared" si="125"/>
        <v>58366746.259999998</v>
      </c>
      <c r="M174" s="30">
        <f t="shared" si="125"/>
        <v>0</v>
      </c>
      <c r="N174" s="30">
        <f t="shared" si="125"/>
        <v>0</v>
      </c>
      <c r="O174" s="30">
        <f t="shared" si="125"/>
        <v>58366746.259999998</v>
      </c>
      <c r="P174" s="62">
        <f t="shared" si="123"/>
        <v>90.183294375593889</v>
      </c>
      <c r="Q174" s="62"/>
      <c r="R174" s="62"/>
      <c r="S174" s="62">
        <f>O174/G174*100</f>
        <v>90.183294375593889</v>
      </c>
      <c r="T174" s="21">
        <f t="shared" si="114"/>
        <v>56.509480252747103</v>
      </c>
      <c r="U174" s="21"/>
      <c r="V174" s="21"/>
      <c r="W174" s="21">
        <f t="shared" si="120"/>
        <v>56.509480252747103</v>
      </c>
      <c r="X174" s="60"/>
    </row>
    <row r="175" spans="1:24" s="27" customFormat="1" ht="36.75" hidden="1" customHeight="1" x14ac:dyDescent="0.3">
      <c r="A175" s="111" t="s">
        <v>449</v>
      </c>
      <c r="B175" s="85" t="s">
        <v>141</v>
      </c>
      <c r="C175" s="19" t="s">
        <v>184</v>
      </c>
      <c r="D175" s="20">
        <f>SUM(E175:G175)</f>
        <v>64720131</v>
      </c>
      <c r="E175" s="20">
        <v>0</v>
      </c>
      <c r="F175" s="20">
        <v>0</v>
      </c>
      <c r="G175" s="20">
        <v>64720131</v>
      </c>
      <c r="H175" s="20">
        <f>SUM(I175:K175)</f>
        <v>103286645</v>
      </c>
      <c r="I175" s="20">
        <v>0</v>
      </c>
      <c r="J175" s="20">
        <v>0</v>
      </c>
      <c r="K175" s="20">
        <v>103286645</v>
      </c>
      <c r="L175" s="20">
        <f>SUM(M175:O175)</f>
        <v>58366746.259999998</v>
      </c>
      <c r="M175" s="20">
        <v>0</v>
      </c>
      <c r="N175" s="20">
        <v>0</v>
      </c>
      <c r="O175" s="20">
        <v>58366746.259999998</v>
      </c>
      <c r="P175" s="62">
        <f t="shared" si="123"/>
        <v>90.183294375593889</v>
      </c>
      <c r="Q175" s="62"/>
      <c r="R175" s="62"/>
      <c r="S175" s="62">
        <f>O175/G175*100</f>
        <v>90.183294375593889</v>
      </c>
      <c r="T175" s="21">
        <f t="shared" si="114"/>
        <v>56.509480252747103</v>
      </c>
      <c r="U175" s="21"/>
      <c r="V175" s="21"/>
      <c r="W175" s="21">
        <f t="shared" si="120"/>
        <v>56.509480252747103</v>
      </c>
      <c r="X175" s="60"/>
    </row>
    <row r="176" spans="1:24" s="27" customFormat="1" ht="95.25" hidden="1" customHeight="1" x14ac:dyDescent="0.3">
      <c r="A176" s="29" t="s">
        <v>474</v>
      </c>
      <c r="B176" s="94" t="s">
        <v>475</v>
      </c>
      <c r="C176" s="31"/>
      <c r="D176" s="30">
        <f>D177</f>
        <v>73700</v>
      </c>
      <c r="E176" s="30">
        <f t="shared" ref="E176:O176" si="126">E177</f>
        <v>3663</v>
      </c>
      <c r="F176" s="30">
        <f t="shared" si="126"/>
        <v>70037</v>
      </c>
      <c r="G176" s="30">
        <f t="shared" si="126"/>
        <v>0</v>
      </c>
      <c r="H176" s="30">
        <f t="shared" si="126"/>
        <v>346000</v>
      </c>
      <c r="I176" s="30">
        <f t="shared" si="126"/>
        <v>17300</v>
      </c>
      <c r="J176" s="30">
        <f t="shared" si="126"/>
        <v>328700</v>
      </c>
      <c r="K176" s="30">
        <f t="shared" si="126"/>
        <v>0</v>
      </c>
      <c r="L176" s="30">
        <f t="shared" si="126"/>
        <v>0</v>
      </c>
      <c r="M176" s="30">
        <f t="shared" si="126"/>
        <v>0</v>
      </c>
      <c r="N176" s="30">
        <f t="shared" si="126"/>
        <v>0</v>
      </c>
      <c r="O176" s="30">
        <f t="shared" si="126"/>
        <v>0</v>
      </c>
      <c r="P176" s="62">
        <f t="shared" si="123"/>
        <v>0</v>
      </c>
      <c r="Q176" s="62">
        <f>M176/E176*100</f>
        <v>0</v>
      </c>
      <c r="R176" s="62">
        <f>N176/F176*100</f>
        <v>0</v>
      </c>
      <c r="S176" s="62"/>
      <c r="T176" s="21">
        <f t="shared" si="114"/>
        <v>0</v>
      </c>
      <c r="U176" s="21">
        <f>M176/I176*100</f>
        <v>0</v>
      </c>
      <c r="V176" s="21">
        <f>N176/J176*100</f>
        <v>0</v>
      </c>
      <c r="W176" s="21"/>
      <c r="X176" s="60"/>
    </row>
    <row r="177" spans="1:24" s="27" customFormat="1" ht="61.5" hidden="1" customHeight="1" x14ac:dyDescent="0.3">
      <c r="A177" s="111" t="s">
        <v>477</v>
      </c>
      <c r="B177" s="107" t="s">
        <v>476</v>
      </c>
      <c r="C177" s="19" t="s">
        <v>5</v>
      </c>
      <c r="D177" s="20">
        <f t="shared" ref="D177" si="127">SUM(E177:G177)</f>
        <v>73700</v>
      </c>
      <c r="E177" s="20">
        <v>3663</v>
      </c>
      <c r="F177" s="20">
        <v>70037</v>
      </c>
      <c r="G177" s="20">
        <v>0</v>
      </c>
      <c r="H177" s="20">
        <f t="shared" ref="H177" si="128">SUM(I177:K177)</f>
        <v>346000</v>
      </c>
      <c r="I177" s="20">
        <v>17300</v>
      </c>
      <c r="J177" s="20">
        <v>328700</v>
      </c>
      <c r="K177" s="20">
        <v>0</v>
      </c>
      <c r="L177" s="20">
        <f t="shared" ref="L177" si="129">SUM(M177:O177)</f>
        <v>0</v>
      </c>
      <c r="M177" s="20">
        <v>0</v>
      </c>
      <c r="N177" s="20">
        <v>0</v>
      </c>
      <c r="O177" s="20">
        <v>0</v>
      </c>
      <c r="P177" s="62">
        <f t="shared" si="123"/>
        <v>0</v>
      </c>
      <c r="Q177" s="62">
        <f>M177/E177*100</f>
        <v>0</v>
      </c>
      <c r="R177" s="62">
        <f>N177/F177*100</f>
        <v>0</v>
      </c>
      <c r="S177" s="62"/>
      <c r="T177" s="21">
        <f t="shared" si="114"/>
        <v>0</v>
      </c>
      <c r="U177" s="21">
        <f>M177/I177*100</f>
        <v>0</v>
      </c>
      <c r="V177" s="21">
        <f>N177/J177*100</f>
        <v>0</v>
      </c>
      <c r="W177" s="21"/>
      <c r="X177" s="60"/>
    </row>
    <row r="178" spans="1:24" s="27" customFormat="1" ht="67.5" hidden="1" customHeight="1" x14ac:dyDescent="0.3">
      <c r="A178" s="29" t="s">
        <v>110</v>
      </c>
      <c r="B178" s="82" t="s">
        <v>318</v>
      </c>
      <c r="C178" s="31"/>
      <c r="D178" s="30">
        <f t="shared" ref="D178:G178" si="130">D179</f>
        <v>2874200</v>
      </c>
      <c r="E178" s="30">
        <f t="shared" si="130"/>
        <v>2874200</v>
      </c>
      <c r="F178" s="30">
        <f t="shared" si="130"/>
        <v>0</v>
      </c>
      <c r="G178" s="30">
        <f t="shared" si="130"/>
        <v>0</v>
      </c>
      <c r="H178" s="30">
        <f>H179</f>
        <v>2874200</v>
      </c>
      <c r="I178" s="30">
        <f t="shared" ref="I178:O178" si="131">I179</f>
        <v>2874200</v>
      </c>
      <c r="J178" s="30">
        <f t="shared" si="131"/>
        <v>0</v>
      </c>
      <c r="K178" s="30">
        <f t="shared" si="131"/>
        <v>0</v>
      </c>
      <c r="L178" s="30">
        <f t="shared" si="131"/>
        <v>851372</v>
      </c>
      <c r="M178" s="30">
        <f t="shared" si="131"/>
        <v>851372</v>
      </c>
      <c r="N178" s="30">
        <f t="shared" si="131"/>
        <v>0</v>
      </c>
      <c r="O178" s="30">
        <f t="shared" si="131"/>
        <v>0</v>
      </c>
      <c r="P178" s="62">
        <f t="shared" si="123"/>
        <v>29.621181546169367</v>
      </c>
      <c r="Q178" s="62">
        <f>M178/E178*100</f>
        <v>29.621181546169367</v>
      </c>
      <c r="R178" s="62"/>
      <c r="S178" s="62"/>
      <c r="T178" s="21">
        <f t="shared" si="114"/>
        <v>29.621181546169367</v>
      </c>
      <c r="U178" s="21">
        <f>M178/I178*100</f>
        <v>29.621181546169367</v>
      </c>
      <c r="V178" s="21"/>
      <c r="W178" s="21"/>
      <c r="X178" s="60"/>
    </row>
    <row r="179" spans="1:24" s="27" customFormat="1" ht="46.5" hidden="1" customHeight="1" x14ac:dyDescent="0.3">
      <c r="A179" s="111" t="s">
        <v>121</v>
      </c>
      <c r="B179" s="81" t="s">
        <v>319</v>
      </c>
      <c r="C179" s="19" t="s">
        <v>5</v>
      </c>
      <c r="D179" s="20">
        <f>SUM(E179:G179)</f>
        <v>2874200</v>
      </c>
      <c r="E179" s="20">
        <v>2874200</v>
      </c>
      <c r="F179" s="20">
        <v>0</v>
      </c>
      <c r="G179" s="20">
        <v>0</v>
      </c>
      <c r="H179" s="20">
        <f>SUM(I179:K179)</f>
        <v>2874200</v>
      </c>
      <c r="I179" s="20">
        <v>2874200</v>
      </c>
      <c r="J179" s="20">
        <v>0</v>
      </c>
      <c r="K179" s="20">
        <v>0</v>
      </c>
      <c r="L179" s="20">
        <f>M179+O179</f>
        <v>851372</v>
      </c>
      <c r="M179" s="20">
        <v>851372</v>
      </c>
      <c r="N179" s="20">
        <v>0</v>
      </c>
      <c r="O179" s="20">
        <v>0</v>
      </c>
      <c r="P179" s="62">
        <f t="shared" si="123"/>
        <v>29.621181546169367</v>
      </c>
      <c r="Q179" s="62">
        <f>M179/E179*100</f>
        <v>29.621181546169367</v>
      </c>
      <c r="R179" s="62"/>
      <c r="S179" s="62"/>
      <c r="T179" s="21">
        <f t="shared" si="114"/>
        <v>29.621181546169367</v>
      </c>
      <c r="U179" s="21">
        <f>M179/I179*100</f>
        <v>29.621181546169367</v>
      </c>
      <c r="V179" s="21"/>
      <c r="W179" s="21"/>
      <c r="X179" s="60"/>
    </row>
    <row r="180" spans="1:24" s="27" customFormat="1" ht="47.25" hidden="1" customHeight="1" x14ac:dyDescent="0.3">
      <c r="A180" s="29" t="s">
        <v>111</v>
      </c>
      <c r="B180" s="82" t="s">
        <v>320</v>
      </c>
      <c r="C180" s="31"/>
      <c r="D180" s="30">
        <f t="shared" ref="D180:G180" si="132">D181</f>
        <v>21066957</v>
      </c>
      <c r="E180" s="30">
        <f t="shared" si="132"/>
        <v>14603840</v>
      </c>
      <c r="F180" s="30">
        <f t="shared" si="132"/>
        <v>0</v>
      </c>
      <c r="G180" s="30">
        <f t="shared" si="132"/>
        <v>6463117</v>
      </c>
      <c r="H180" s="30">
        <f>H181</f>
        <v>45466385</v>
      </c>
      <c r="I180" s="30">
        <f t="shared" ref="I180:O180" si="133">I181</f>
        <v>32440203</v>
      </c>
      <c r="J180" s="30">
        <f t="shared" si="133"/>
        <v>0</v>
      </c>
      <c r="K180" s="30">
        <f t="shared" si="133"/>
        <v>13026182</v>
      </c>
      <c r="L180" s="30">
        <f t="shared" si="133"/>
        <v>16475503.84</v>
      </c>
      <c r="M180" s="30">
        <f t="shared" si="133"/>
        <v>11766946.390000001</v>
      </c>
      <c r="N180" s="30">
        <f t="shared" si="133"/>
        <v>0</v>
      </c>
      <c r="O180" s="30">
        <f t="shared" si="133"/>
        <v>4708557.45</v>
      </c>
      <c r="P180" s="62">
        <f t="shared" si="123"/>
        <v>78.205427770133113</v>
      </c>
      <c r="Q180" s="62">
        <f>M180/E180*100</f>
        <v>80.574331066349686</v>
      </c>
      <c r="R180" s="62"/>
      <c r="S180" s="62">
        <f>O180/G180*100</f>
        <v>72.852734214775936</v>
      </c>
      <c r="T180" s="21">
        <f t="shared" si="114"/>
        <v>36.236669882595677</v>
      </c>
      <c r="U180" s="21">
        <f>M180/I180*100</f>
        <v>36.272727362402755</v>
      </c>
      <c r="V180" s="21"/>
      <c r="W180" s="21">
        <f>O180/K180*100</f>
        <v>36.146872890306611</v>
      </c>
      <c r="X180" s="79"/>
    </row>
    <row r="181" spans="1:24" s="27" customFormat="1" ht="54" hidden="1" customHeight="1" x14ac:dyDescent="0.3">
      <c r="A181" s="111" t="s">
        <v>112</v>
      </c>
      <c r="B181" s="81" t="s">
        <v>450</v>
      </c>
      <c r="C181" s="19" t="s">
        <v>5</v>
      </c>
      <c r="D181" s="20">
        <f>SUM(E181:G181)</f>
        <v>21066957</v>
      </c>
      <c r="E181" s="20">
        <v>14603840</v>
      </c>
      <c r="F181" s="20">
        <v>0</v>
      </c>
      <c r="G181" s="20">
        <v>6463117</v>
      </c>
      <c r="H181" s="20">
        <f>SUM(I181:K181)</f>
        <v>45466385</v>
      </c>
      <c r="I181" s="20">
        <v>32440203</v>
      </c>
      <c r="J181" s="20">
        <v>0</v>
      </c>
      <c r="K181" s="20">
        <v>13026182</v>
      </c>
      <c r="L181" s="20">
        <f>M181+O181</f>
        <v>16475503.84</v>
      </c>
      <c r="M181" s="20">
        <v>11766946.390000001</v>
      </c>
      <c r="N181" s="20">
        <v>0</v>
      </c>
      <c r="O181" s="20">
        <v>4708557.45</v>
      </c>
      <c r="P181" s="62">
        <f t="shared" si="123"/>
        <v>78.205427770133113</v>
      </c>
      <c r="Q181" s="62">
        <f>M181/E181*100</f>
        <v>80.574331066349686</v>
      </c>
      <c r="R181" s="62"/>
      <c r="S181" s="62">
        <f>O181/G181*100</f>
        <v>72.852734214775936</v>
      </c>
      <c r="T181" s="21">
        <f t="shared" si="114"/>
        <v>36.236669882595677</v>
      </c>
      <c r="U181" s="21">
        <f>M181/I181*100</f>
        <v>36.272727362402755</v>
      </c>
      <c r="V181" s="21"/>
      <c r="W181" s="21">
        <f>O181/K181*100</f>
        <v>36.146872890306611</v>
      </c>
      <c r="X181" s="60" t="s">
        <v>512</v>
      </c>
    </row>
    <row r="182" spans="1:24" s="27" customFormat="1" ht="37.5" hidden="1" x14ac:dyDescent="0.3">
      <c r="A182" s="29" t="s">
        <v>113</v>
      </c>
      <c r="B182" s="82" t="s">
        <v>58</v>
      </c>
      <c r="C182" s="31"/>
      <c r="D182" s="30">
        <f t="shared" ref="D182:G182" si="134">SUM(D183:D186)</f>
        <v>32105695</v>
      </c>
      <c r="E182" s="30">
        <f t="shared" si="134"/>
        <v>1768600</v>
      </c>
      <c r="F182" s="30">
        <f t="shared" si="134"/>
        <v>0</v>
      </c>
      <c r="G182" s="30">
        <f t="shared" si="134"/>
        <v>30337095</v>
      </c>
      <c r="H182" s="30">
        <f>SUM(H183:H186)</f>
        <v>60991950</v>
      </c>
      <c r="I182" s="30">
        <f t="shared" ref="I182:O182" si="135">SUM(I183:I186)</f>
        <v>3928800</v>
      </c>
      <c r="J182" s="30">
        <f t="shared" si="135"/>
        <v>0</v>
      </c>
      <c r="K182" s="30">
        <f t="shared" si="135"/>
        <v>57063150</v>
      </c>
      <c r="L182" s="30">
        <f t="shared" si="135"/>
        <v>26778644.870000001</v>
      </c>
      <c r="M182" s="30">
        <f t="shared" si="135"/>
        <v>1745310.92</v>
      </c>
      <c r="N182" s="30">
        <f t="shared" si="135"/>
        <v>0</v>
      </c>
      <c r="O182" s="30">
        <f t="shared" si="135"/>
        <v>25033333.949999999</v>
      </c>
      <c r="P182" s="62">
        <f t="shared" si="123"/>
        <v>83.407771954477241</v>
      </c>
      <c r="Q182" s="62">
        <f>M182/E182*100</f>
        <v>98.683191224697495</v>
      </c>
      <c r="R182" s="62"/>
      <c r="S182" s="62">
        <f>O182/G182*100</f>
        <v>82.517241515708733</v>
      </c>
      <c r="T182" s="21">
        <f t="shared" si="114"/>
        <v>43.905211868123587</v>
      </c>
      <c r="U182" s="21">
        <f>M182/I182*100</f>
        <v>44.423511504785175</v>
      </c>
      <c r="V182" s="21"/>
      <c r="W182" s="21">
        <f>O182/K182*100</f>
        <v>43.869526918860949</v>
      </c>
      <c r="X182" s="79"/>
    </row>
    <row r="183" spans="1:24" s="27" customFormat="1" ht="50.25" hidden="1" customHeight="1" x14ac:dyDescent="0.3">
      <c r="A183" s="111" t="s">
        <v>114</v>
      </c>
      <c r="B183" s="81" t="s">
        <v>49</v>
      </c>
      <c r="C183" s="19" t="s">
        <v>5</v>
      </c>
      <c r="D183" s="20">
        <f>SUM(E183:G183)</f>
        <v>19883555</v>
      </c>
      <c r="E183" s="20">
        <v>0</v>
      </c>
      <c r="F183" s="20">
        <v>0</v>
      </c>
      <c r="G183" s="20">
        <v>19883555</v>
      </c>
      <c r="H183" s="20">
        <f>SUM(I183:K183)</f>
        <v>39525400</v>
      </c>
      <c r="I183" s="20">
        <v>0</v>
      </c>
      <c r="J183" s="20">
        <v>0</v>
      </c>
      <c r="K183" s="20">
        <v>39525400</v>
      </c>
      <c r="L183" s="20">
        <f>M183+O183</f>
        <v>17302383.449999999</v>
      </c>
      <c r="M183" s="20">
        <v>0</v>
      </c>
      <c r="N183" s="20">
        <v>0</v>
      </c>
      <c r="O183" s="20">
        <v>17302383.449999999</v>
      </c>
      <c r="P183" s="62">
        <f t="shared" si="123"/>
        <v>87.018561067173351</v>
      </c>
      <c r="Q183" s="62"/>
      <c r="R183" s="62"/>
      <c r="S183" s="62">
        <f>O183/G183*100</f>
        <v>87.018561067173351</v>
      </c>
      <c r="T183" s="21">
        <f t="shared" si="114"/>
        <v>43.775353190606545</v>
      </c>
      <c r="U183" s="21"/>
      <c r="V183" s="21"/>
      <c r="W183" s="21">
        <f>O183/K183*100</f>
        <v>43.775353190606545</v>
      </c>
      <c r="X183" s="60"/>
    </row>
    <row r="184" spans="1:24" s="27" customFormat="1" ht="45" hidden="1" customHeight="1" x14ac:dyDescent="0.3">
      <c r="A184" s="111" t="s">
        <v>252</v>
      </c>
      <c r="B184" s="81" t="s">
        <v>59</v>
      </c>
      <c r="C184" s="19" t="s">
        <v>5</v>
      </c>
      <c r="D184" s="20">
        <f t="shared" ref="D184:D186" si="136">SUM(E184:G184)</f>
        <v>9387700</v>
      </c>
      <c r="E184" s="20">
        <v>1454600</v>
      </c>
      <c r="F184" s="20">
        <v>0</v>
      </c>
      <c r="G184" s="20">
        <v>7933100</v>
      </c>
      <c r="H184" s="20">
        <f t="shared" ref="H184:H186" si="137">SUM(I184:K184)</f>
        <v>18225100</v>
      </c>
      <c r="I184" s="20">
        <v>3428800</v>
      </c>
      <c r="J184" s="20">
        <v>0</v>
      </c>
      <c r="K184" s="20">
        <v>14796300</v>
      </c>
      <c r="L184" s="20">
        <f t="shared" ref="L184:L186" si="138">M184+O184</f>
        <v>8590620.6400000006</v>
      </c>
      <c r="M184" s="20">
        <v>1431310.92</v>
      </c>
      <c r="N184" s="20">
        <v>0</v>
      </c>
      <c r="O184" s="20">
        <v>7159309.7199999997</v>
      </c>
      <c r="P184" s="62">
        <f t="shared" si="123"/>
        <v>91.50932219819552</v>
      </c>
      <c r="Q184" s="62">
        <f>M184/E184*100</f>
        <v>98.398935789907867</v>
      </c>
      <c r="R184" s="62"/>
      <c r="S184" s="62">
        <f>O184/G184*100</f>
        <v>90.24605412764241</v>
      </c>
      <c r="T184" s="21">
        <f t="shared" si="114"/>
        <v>47.136205782135633</v>
      </c>
      <c r="U184" s="21">
        <f>M184/I184*100</f>
        <v>41.743785580961266</v>
      </c>
      <c r="V184" s="21"/>
      <c r="W184" s="21">
        <f>O184/K184*100</f>
        <v>48.385810777018577</v>
      </c>
      <c r="X184" s="79"/>
    </row>
    <row r="185" spans="1:24" s="27" customFormat="1" ht="82.5" hidden="1" customHeight="1" x14ac:dyDescent="0.3">
      <c r="A185" s="111" t="s">
        <v>115</v>
      </c>
      <c r="B185" s="81" t="s">
        <v>321</v>
      </c>
      <c r="C185" s="19" t="s">
        <v>5</v>
      </c>
      <c r="D185" s="20">
        <f t="shared" si="136"/>
        <v>314000</v>
      </c>
      <c r="E185" s="20">
        <v>314000</v>
      </c>
      <c r="F185" s="20">
        <v>0</v>
      </c>
      <c r="G185" s="20">
        <v>0</v>
      </c>
      <c r="H185" s="20">
        <f t="shared" si="137"/>
        <v>500000</v>
      </c>
      <c r="I185" s="20">
        <v>500000</v>
      </c>
      <c r="J185" s="20">
        <v>0</v>
      </c>
      <c r="K185" s="20">
        <v>0</v>
      </c>
      <c r="L185" s="20">
        <f t="shared" si="138"/>
        <v>314000</v>
      </c>
      <c r="M185" s="20">
        <v>314000</v>
      </c>
      <c r="N185" s="20">
        <v>0</v>
      </c>
      <c r="O185" s="20">
        <v>0</v>
      </c>
      <c r="P185" s="62">
        <f t="shared" si="123"/>
        <v>100</v>
      </c>
      <c r="Q185" s="62">
        <f>M185/E185*100</f>
        <v>100</v>
      </c>
      <c r="R185" s="62"/>
      <c r="S185" s="62"/>
      <c r="T185" s="21">
        <f t="shared" si="114"/>
        <v>62.8</v>
      </c>
      <c r="U185" s="21">
        <f>M185/I185*100</f>
        <v>62.8</v>
      </c>
      <c r="V185" s="21"/>
      <c r="W185" s="21"/>
      <c r="X185" s="60" t="s">
        <v>491</v>
      </c>
    </row>
    <row r="186" spans="1:24" s="27" customFormat="1" ht="33.75" hidden="1" customHeight="1" x14ac:dyDescent="0.3">
      <c r="A186" s="111" t="s">
        <v>116</v>
      </c>
      <c r="B186" s="81" t="s">
        <v>141</v>
      </c>
      <c r="C186" s="19" t="s">
        <v>5</v>
      </c>
      <c r="D186" s="20">
        <f t="shared" si="136"/>
        <v>2520440</v>
      </c>
      <c r="E186" s="20">
        <v>0</v>
      </c>
      <c r="F186" s="20">
        <v>0</v>
      </c>
      <c r="G186" s="20">
        <v>2520440</v>
      </c>
      <c r="H186" s="20">
        <f t="shared" si="137"/>
        <v>2741450</v>
      </c>
      <c r="I186" s="20">
        <v>0</v>
      </c>
      <c r="J186" s="20">
        <v>0</v>
      </c>
      <c r="K186" s="20">
        <v>2741450</v>
      </c>
      <c r="L186" s="20">
        <f t="shared" si="138"/>
        <v>571640.78</v>
      </c>
      <c r="M186" s="20">
        <v>0</v>
      </c>
      <c r="N186" s="20">
        <v>0</v>
      </c>
      <c r="O186" s="20">
        <v>571640.78</v>
      </c>
      <c r="P186" s="62">
        <f t="shared" si="123"/>
        <v>22.680197901953626</v>
      </c>
      <c r="Q186" s="62"/>
      <c r="R186" s="62"/>
      <c r="S186" s="62">
        <f t="shared" ref="S186:S191" si="139">O186/G186*100</f>
        <v>22.680197901953626</v>
      </c>
      <c r="T186" s="21">
        <f t="shared" si="114"/>
        <v>20.85176749530358</v>
      </c>
      <c r="U186" s="21"/>
      <c r="V186" s="21"/>
      <c r="W186" s="21">
        <f t="shared" ref="W186:W191" si="140">O186/K186*100</f>
        <v>20.85176749530358</v>
      </c>
      <c r="X186" s="60" t="s">
        <v>492</v>
      </c>
    </row>
    <row r="187" spans="1:24" s="27" customFormat="1" ht="56.25" hidden="1" x14ac:dyDescent="0.3">
      <c r="A187" s="29" t="s">
        <v>117</v>
      </c>
      <c r="B187" s="82" t="s">
        <v>322</v>
      </c>
      <c r="C187" s="31"/>
      <c r="D187" s="30">
        <f t="shared" ref="D187:G187" si="141">D188+D189</f>
        <v>66336726</v>
      </c>
      <c r="E187" s="30">
        <f t="shared" si="141"/>
        <v>0</v>
      </c>
      <c r="F187" s="30">
        <f t="shared" si="141"/>
        <v>0</v>
      </c>
      <c r="G187" s="30">
        <f t="shared" si="141"/>
        <v>66336726</v>
      </c>
      <c r="H187" s="30">
        <f>H188+H189</f>
        <v>122883812</v>
      </c>
      <c r="I187" s="30">
        <f t="shared" ref="I187:O187" si="142">I188+I189</f>
        <v>0</v>
      </c>
      <c r="J187" s="30">
        <f t="shared" si="142"/>
        <v>0</v>
      </c>
      <c r="K187" s="30">
        <f t="shared" si="142"/>
        <v>122883812</v>
      </c>
      <c r="L187" s="30">
        <f t="shared" si="142"/>
        <v>55196867.719999999</v>
      </c>
      <c r="M187" s="30">
        <f t="shared" si="142"/>
        <v>0</v>
      </c>
      <c r="N187" s="30">
        <f t="shared" si="142"/>
        <v>0</v>
      </c>
      <c r="O187" s="30">
        <f t="shared" si="142"/>
        <v>55196867.719999999</v>
      </c>
      <c r="P187" s="62">
        <f t="shared" si="123"/>
        <v>83.207102683964223</v>
      </c>
      <c r="Q187" s="62"/>
      <c r="R187" s="62"/>
      <c r="S187" s="62">
        <f t="shared" si="139"/>
        <v>83.207102683964223</v>
      </c>
      <c r="T187" s="21">
        <f t="shared" si="114"/>
        <v>44.917932493825958</v>
      </c>
      <c r="U187" s="21"/>
      <c r="V187" s="21"/>
      <c r="W187" s="21">
        <f t="shared" si="140"/>
        <v>44.917932493825958</v>
      </c>
      <c r="X187" s="60"/>
    </row>
    <row r="188" spans="1:24" s="27" customFormat="1" ht="66" hidden="1" customHeight="1" x14ac:dyDescent="0.3">
      <c r="A188" s="111" t="s">
        <v>118</v>
      </c>
      <c r="B188" s="81" t="s">
        <v>323</v>
      </c>
      <c r="C188" s="19" t="s">
        <v>5</v>
      </c>
      <c r="D188" s="20">
        <f>SUM(E188:G188)</f>
        <v>23337504</v>
      </c>
      <c r="E188" s="20">
        <v>0</v>
      </c>
      <c r="F188" s="20">
        <v>0</v>
      </c>
      <c r="G188" s="20">
        <v>23337504</v>
      </c>
      <c r="H188" s="20">
        <f>SUM(I188:K188)</f>
        <v>57420212</v>
      </c>
      <c r="I188" s="20">
        <v>0</v>
      </c>
      <c r="J188" s="20">
        <v>0</v>
      </c>
      <c r="K188" s="20">
        <v>57420212</v>
      </c>
      <c r="L188" s="20">
        <f>M188+O188</f>
        <v>22483164.82</v>
      </c>
      <c r="M188" s="20">
        <v>0</v>
      </c>
      <c r="N188" s="20">
        <v>0</v>
      </c>
      <c r="O188" s="20">
        <v>22483164.82</v>
      </c>
      <c r="P188" s="62">
        <f t="shared" si="123"/>
        <v>96.339200713152522</v>
      </c>
      <c r="Q188" s="62"/>
      <c r="R188" s="62"/>
      <c r="S188" s="62">
        <f t="shared" si="139"/>
        <v>96.339200713152522</v>
      </c>
      <c r="T188" s="21">
        <f t="shared" si="114"/>
        <v>39.155489046261273</v>
      </c>
      <c r="U188" s="21"/>
      <c r="V188" s="21"/>
      <c r="W188" s="21">
        <f t="shared" si="140"/>
        <v>39.155489046261273</v>
      </c>
      <c r="X188" s="60" t="s">
        <v>514</v>
      </c>
    </row>
    <row r="189" spans="1:24" s="27" customFormat="1" ht="43.5" hidden="1" customHeight="1" x14ac:dyDescent="0.3">
      <c r="A189" s="111" t="s">
        <v>186</v>
      </c>
      <c r="B189" s="81" t="s">
        <v>187</v>
      </c>
      <c r="C189" s="19" t="s">
        <v>5</v>
      </c>
      <c r="D189" s="20">
        <f>SUM(E189:G189)</f>
        <v>42999222</v>
      </c>
      <c r="E189" s="20">
        <v>0</v>
      </c>
      <c r="F189" s="20">
        <v>0</v>
      </c>
      <c r="G189" s="20">
        <v>42999222</v>
      </c>
      <c r="H189" s="20">
        <f>SUM(I189:K189)</f>
        <v>65463600</v>
      </c>
      <c r="I189" s="20">
        <v>0</v>
      </c>
      <c r="J189" s="20">
        <v>0</v>
      </c>
      <c r="K189" s="20">
        <v>65463600</v>
      </c>
      <c r="L189" s="20">
        <f>M189+O189</f>
        <v>32713702.899999999</v>
      </c>
      <c r="M189" s="20">
        <v>0</v>
      </c>
      <c r="N189" s="20">
        <v>0</v>
      </c>
      <c r="O189" s="20">
        <v>32713702.899999999</v>
      </c>
      <c r="P189" s="62">
        <f t="shared" si="123"/>
        <v>76.079755349992141</v>
      </c>
      <c r="Q189" s="62"/>
      <c r="R189" s="62"/>
      <c r="S189" s="62">
        <f t="shared" si="139"/>
        <v>76.079755349992141</v>
      </c>
      <c r="T189" s="21">
        <f t="shared" si="114"/>
        <v>49.972355476936798</v>
      </c>
      <c r="U189" s="21"/>
      <c r="V189" s="21"/>
      <c r="W189" s="21">
        <f t="shared" si="140"/>
        <v>49.972355476936798</v>
      </c>
      <c r="X189" s="60"/>
    </row>
    <row r="190" spans="1:24" s="27" customFormat="1" ht="60" hidden="1" customHeight="1" x14ac:dyDescent="0.3">
      <c r="A190" s="29" t="s">
        <v>453</v>
      </c>
      <c r="B190" s="83" t="s">
        <v>451</v>
      </c>
      <c r="C190" s="31"/>
      <c r="D190" s="30">
        <f t="shared" ref="D190:G190" si="143">D191</f>
        <v>30000</v>
      </c>
      <c r="E190" s="30">
        <f t="shared" si="143"/>
        <v>0</v>
      </c>
      <c r="F190" s="30">
        <f t="shared" si="143"/>
        <v>0</v>
      </c>
      <c r="G190" s="30">
        <f t="shared" si="143"/>
        <v>30000</v>
      </c>
      <c r="H190" s="30">
        <f>H191</f>
        <v>30000</v>
      </c>
      <c r="I190" s="30">
        <f t="shared" ref="I190:O190" si="144">I191</f>
        <v>0</v>
      </c>
      <c r="J190" s="30">
        <f t="shared" si="144"/>
        <v>0</v>
      </c>
      <c r="K190" s="30">
        <f t="shared" si="144"/>
        <v>30000</v>
      </c>
      <c r="L190" s="30">
        <f t="shared" si="144"/>
        <v>29750</v>
      </c>
      <c r="M190" s="30">
        <f t="shared" si="144"/>
        <v>0</v>
      </c>
      <c r="N190" s="30">
        <f t="shared" si="144"/>
        <v>0</v>
      </c>
      <c r="O190" s="30">
        <f t="shared" si="144"/>
        <v>29750</v>
      </c>
      <c r="P190" s="62">
        <f t="shared" si="123"/>
        <v>99.166666666666671</v>
      </c>
      <c r="Q190" s="62"/>
      <c r="R190" s="62"/>
      <c r="S190" s="62">
        <f t="shared" si="139"/>
        <v>99.166666666666671</v>
      </c>
      <c r="T190" s="21">
        <f t="shared" si="114"/>
        <v>99.166666666666671</v>
      </c>
      <c r="U190" s="21"/>
      <c r="V190" s="21"/>
      <c r="W190" s="21">
        <f t="shared" si="140"/>
        <v>99.166666666666671</v>
      </c>
      <c r="X190" s="60"/>
    </row>
    <row r="191" spans="1:24" s="27" customFormat="1" ht="77.25" hidden="1" customHeight="1" x14ac:dyDescent="0.3">
      <c r="A191" s="111" t="s">
        <v>454</v>
      </c>
      <c r="B191" s="84" t="s">
        <v>452</v>
      </c>
      <c r="C191" s="19" t="s">
        <v>5</v>
      </c>
      <c r="D191" s="20">
        <f>SUM(E191:G191)</f>
        <v>30000</v>
      </c>
      <c r="E191" s="20">
        <v>0</v>
      </c>
      <c r="F191" s="20">
        <v>0</v>
      </c>
      <c r="G191" s="20">
        <v>30000</v>
      </c>
      <c r="H191" s="20">
        <f>SUM(I191:K191)</f>
        <v>30000</v>
      </c>
      <c r="I191" s="20">
        <v>0</v>
      </c>
      <c r="J191" s="20">
        <v>0</v>
      </c>
      <c r="K191" s="20">
        <v>30000</v>
      </c>
      <c r="L191" s="20">
        <f>SUM(M191:O191)</f>
        <v>29750</v>
      </c>
      <c r="M191" s="20">
        <v>0</v>
      </c>
      <c r="N191" s="20">
        <v>0</v>
      </c>
      <c r="O191" s="20">
        <v>29750</v>
      </c>
      <c r="P191" s="62">
        <f t="shared" si="123"/>
        <v>99.166666666666671</v>
      </c>
      <c r="Q191" s="62"/>
      <c r="R191" s="62"/>
      <c r="S191" s="62">
        <f t="shared" si="139"/>
        <v>99.166666666666671</v>
      </c>
      <c r="T191" s="21">
        <f t="shared" si="114"/>
        <v>99.166666666666671</v>
      </c>
      <c r="U191" s="21"/>
      <c r="V191" s="21"/>
      <c r="W191" s="21">
        <f t="shared" si="140"/>
        <v>99.166666666666671</v>
      </c>
      <c r="X191" s="60"/>
    </row>
    <row r="192" spans="1:24" s="1" customFormat="1" ht="32.25" hidden="1" customHeight="1" x14ac:dyDescent="0.3">
      <c r="A192" s="141" t="s">
        <v>244</v>
      </c>
      <c r="B192" s="142"/>
      <c r="C192" s="142"/>
      <c r="D192" s="142"/>
      <c r="E192" s="142"/>
      <c r="F192" s="142"/>
      <c r="G192" s="142"/>
      <c r="H192" s="142"/>
      <c r="I192" s="142"/>
      <c r="J192" s="142"/>
      <c r="K192" s="142"/>
      <c r="L192" s="142"/>
      <c r="M192" s="142"/>
      <c r="N192" s="142"/>
      <c r="O192" s="142"/>
      <c r="P192" s="142"/>
      <c r="Q192" s="142"/>
      <c r="R192" s="142"/>
      <c r="S192" s="142"/>
      <c r="T192" s="142"/>
      <c r="U192" s="142"/>
      <c r="V192" s="142"/>
      <c r="W192" s="142"/>
      <c r="X192" s="28"/>
    </row>
    <row r="193" spans="1:24" s="1" customFormat="1" ht="44.25" hidden="1" customHeight="1" x14ac:dyDescent="0.3">
      <c r="A193" s="29" t="s">
        <v>37</v>
      </c>
      <c r="B193" s="143" t="s">
        <v>324</v>
      </c>
      <c r="C193" s="143"/>
      <c r="D193" s="32">
        <f t="shared" ref="D193:O193" si="145">D194+D200+D205+D208</f>
        <v>370888618</v>
      </c>
      <c r="E193" s="32">
        <f t="shared" si="145"/>
        <v>240300100</v>
      </c>
      <c r="F193" s="32">
        <f t="shared" si="145"/>
        <v>0</v>
      </c>
      <c r="G193" s="32">
        <f t="shared" si="145"/>
        <v>130588518</v>
      </c>
      <c r="H193" s="32">
        <f t="shared" si="145"/>
        <v>1653730307.6300001</v>
      </c>
      <c r="I193" s="32">
        <f t="shared" si="145"/>
        <v>1250066698.3100002</v>
      </c>
      <c r="J193" s="32">
        <f t="shared" si="145"/>
        <v>11619326.09</v>
      </c>
      <c r="K193" s="32">
        <f t="shared" si="145"/>
        <v>392044283.23000002</v>
      </c>
      <c r="L193" s="32">
        <f t="shared" si="145"/>
        <v>109295759.34</v>
      </c>
      <c r="M193" s="32">
        <f t="shared" si="145"/>
        <v>27421216.120000001</v>
      </c>
      <c r="N193" s="32">
        <f t="shared" si="145"/>
        <v>0</v>
      </c>
      <c r="O193" s="32">
        <f t="shared" si="145"/>
        <v>81874543.219999999</v>
      </c>
      <c r="P193" s="62">
        <f>L193/D193*100</f>
        <v>29.468620506440026</v>
      </c>
      <c r="Q193" s="62">
        <f>M193/E193*100</f>
        <v>11.411237914590965</v>
      </c>
      <c r="R193" s="62"/>
      <c r="S193" s="62">
        <f>O193/G193*100</f>
        <v>62.696586555948208</v>
      </c>
      <c r="T193" s="21">
        <f>L193/H193*100</f>
        <v>6.6090437380103619</v>
      </c>
      <c r="U193" s="21">
        <f>M193/I193*100</f>
        <v>2.1935802431239471</v>
      </c>
      <c r="V193" s="21">
        <f>N193/J193*100</f>
        <v>0</v>
      </c>
      <c r="W193" s="21">
        <f>O193/K193*100</f>
        <v>20.884003854219394</v>
      </c>
      <c r="X193" s="28"/>
    </row>
    <row r="194" spans="1:24" s="1" customFormat="1" ht="45.75" hidden="1" customHeight="1" x14ac:dyDescent="0.3">
      <c r="A194" s="29" t="s">
        <v>22</v>
      </c>
      <c r="B194" s="109" t="s">
        <v>325</v>
      </c>
      <c r="C194" s="109"/>
      <c r="D194" s="32">
        <f t="shared" ref="D194:O194" si="146">SUM(D195:D199)</f>
        <v>11288900</v>
      </c>
      <c r="E194" s="32">
        <f t="shared" si="146"/>
        <v>0</v>
      </c>
      <c r="F194" s="32">
        <f t="shared" si="146"/>
        <v>0</v>
      </c>
      <c r="G194" s="32">
        <f t="shared" si="146"/>
        <v>11288900</v>
      </c>
      <c r="H194" s="32">
        <f t="shared" si="146"/>
        <v>146960619</v>
      </c>
      <c r="I194" s="32">
        <f t="shared" si="146"/>
        <v>33586600</v>
      </c>
      <c r="J194" s="32">
        <f t="shared" si="146"/>
        <v>0</v>
      </c>
      <c r="K194" s="32">
        <f t="shared" si="146"/>
        <v>113374019</v>
      </c>
      <c r="L194" s="32">
        <f t="shared" si="146"/>
        <v>5505003.7800000003</v>
      </c>
      <c r="M194" s="32">
        <f t="shared" si="146"/>
        <v>0</v>
      </c>
      <c r="N194" s="32">
        <f t="shared" si="146"/>
        <v>0</v>
      </c>
      <c r="O194" s="32">
        <f t="shared" si="146"/>
        <v>5505003.7800000003</v>
      </c>
      <c r="P194" s="62">
        <f>L194/D194*100</f>
        <v>48.764749266979067</v>
      </c>
      <c r="Q194" s="62"/>
      <c r="R194" s="62"/>
      <c r="S194" s="62">
        <f>O194/G194*100</f>
        <v>48.764749266979067</v>
      </c>
      <c r="T194" s="21">
        <f>L194/H194*100</f>
        <v>3.7459040506627157</v>
      </c>
      <c r="U194" s="21">
        <f>M194/I194*100</f>
        <v>0</v>
      </c>
      <c r="V194" s="21"/>
      <c r="W194" s="21">
        <f t="shared" ref="W194:W206" si="147">O194/K194*100</f>
        <v>4.8556131541918788</v>
      </c>
      <c r="X194" s="28"/>
    </row>
    <row r="195" spans="1:24" s="1" customFormat="1" ht="42" hidden="1" customHeight="1" x14ac:dyDescent="0.3">
      <c r="A195" s="111" t="s">
        <v>53</v>
      </c>
      <c r="B195" s="112" t="s">
        <v>150</v>
      </c>
      <c r="C195" s="77" t="s">
        <v>184</v>
      </c>
      <c r="D195" s="62">
        <f>SUM(E195:G195)</f>
        <v>5988900</v>
      </c>
      <c r="E195" s="62">
        <v>0</v>
      </c>
      <c r="F195" s="62">
        <v>0</v>
      </c>
      <c r="G195" s="62">
        <v>5988900</v>
      </c>
      <c r="H195" s="20">
        <f>SUM(I195:K195)</f>
        <v>12846418</v>
      </c>
      <c r="I195" s="20">
        <v>0</v>
      </c>
      <c r="J195" s="20">
        <v>0</v>
      </c>
      <c r="K195" s="20">
        <v>12846418</v>
      </c>
      <c r="L195" s="119">
        <f>SUM(M195:O195)</f>
        <v>5505003.7800000003</v>
      </c>
      <c r="M195" s="119">
        <v>0</v>
      </c>
      <c r="N195" s="119">
        <v>0</v>
      </c>
      <c r="O195" s="119">
        <v>5505003.7800000003</v>
      </c>
      <c r="P195" s="62">
        <f>L195/D195*100</f>
        <v>91.920115213144328</v>
      </c>
      <c r="Q195" s="62"/>
      <c r="R195" s="62"/>
      <c r="S195" s="62">
        <f>O195/G195*100</f>
        <v>91.920115213144328</v>
      </c>
      <c r="T195" s="21">
        <f t="shared" ref="T195:T236" si="148">L195/H195*100</f>
        <v>42.852441668953944</v>
      </c>
      <c r="U195" s="21"/>
      <c r="V195" s="21"/>
      <c r="W195" s="21">
        <f t="shared" si="147"/>
        <v>42.852441668953944</v>
      </c>
      <c r="X195" s="71"/>
    </row>
    <row r="196" spans="1:24" s="1" customFormat="1" ht="41.25" hidden="1" customHeight="1" x14ac:dyDescent="0.3">
      <c r="A196" s="111" t="s">
        <v>199</v>
      </c>
      <c r="B196" s="71" t="s">
        <v>478</v>
      </c>
      <c r="C196" s="77" t="s">
        <v>184</v>
      </c>
      <c r="D196" s="62">
        <f t="shared" ref="D196:D199" si="149">SUM(E196:G196)</f>
        <v>0</v>
      </c>
      <c r="E196" s="62">
        <v>0</v>
      </c>
      <c r="F196" s="62">
        <v>0</v>
      </c>
      <c r="G196" s="62">
        <v>0</v>
      </c>
      <c r="H196" s="20">
        <f t="shared" ref="H196:H199" si="150">SUM(I196:K196)</f>
        <v>12904409</v>
      </c>
      <c r="I196" s="20">
        <v>12001100</v>
      </c>
      <c r="J196" s="20">
        <v>0</v>
      </c>
      <c r="K196" s="20">
        <v>903309</v>
      </c>
      <c r="L196" s="119">
        <f t="shared" ref="L196:L199" si="151">SUM(M196:O196)</f>
        <v>0</v>
      </c>
      <c r="M196" s="20">
        <v>0</v>
      </c>
      <c r="N196" s="20">
        <v>0</v>
      </c>
      <c r="O196" s="119">
        <v>0</v>
      </c>
      <c r="P196" s="62"/>
      <c r="Q196" s="62"/>
      <c r="R196" s="62"/>
      <c r="S196" s="62"/>
      <c r="T196" s="21">
        <f t="shared" si="148"/>
        <v>0</v>
      </c>
      <c r="U196" s="21">
        <f>M196/I196*100</f>
        <v>0</v>
      </c>
      <c r="V196" s="21"/>
      <c r="W196" s="21">
        <f t="shared" si="147"/>
        <v>0</v>
      </c>
      <c r="X196" s="28"/>
    </row>
    <row r="197" spans="1:24" s="1" customFormat="1" ht="41.25" hidden="1" customHeight="1" x14ac:dyDescent="0.3">
      <c r="A197" s="111" t="s">
        <v>130</v>
      </c>
      <c r="B197" s="71" t="s">
        <v>455</v>
      </c>
      <c r="C197" s="77" t="s">
        <v>184</v>
      </c>
      <c r="D197" s="62">
        <f t="shared" si="149"/>
        <v>5300000</v>
      </c>
      <c r="E197" s="62">
        <v>0</v>
      </c>
      <c r="F197" s="62">
        <v>0</v>
      </c>
      <c r="G197" s="62">
        <v>5300000</v>
      </c>
      <c r="H197" s="20">
        <f t="shared" si="150"/>
        <v>13261398</v>
      </c>
      <c r="I197" s="20">
        <v>0</v>
      </c>
      <c r="J197" s="20">
        <v>0</v>
      </c>
      <c r="K197" s="20">
        <v>13261398</v>
      </c>
      <c r="L197" s="119">
        <f t="shared" si="151"/>
        <v>0</v>
      </c>
      <c r="M197" s="20">
        <v>0</v>
      </c>
      <c r="N197" s="20">
        <v>0</v>
      </c>
      <c r="O197" s="119">
        <v>0</v>
      </c>
      <c r="P197" s="62">
        <f>L197/D197*100</f>
        <v>0</v>
      </c>
      <c r="Q197" s="62"/>
      <c r="R197" s="62"/>
      <c r="S197" s="62">
        <f>O197/G197*100</f>
        <v>0</v>
      </c>
      <c r="T197" s="21">
        <f t="shared" si="148"/>
        <v>0</v>
      </c>
      <c r="U197" s="21"/>
      <c r="V197" s="21"/>
      <c r="W197" s="21">
        <f t="shared" si="147"/>
        <v>0</v>
      </c>
      <c r="X197" s="28"/>
    </row>
    <row r="198" spans="1:24" s="1" customFormat="1" ht="116.25" hidden="1" customHeight="1" x14ac:dyDescent="0.3">
      <c r="A198" s="111" t="s">
        <v>456</v>
      </c>
      <c r="B198" s="71" t="s">
        <v>326</v>
      </c>
      <c r="C198" s="77" t="s">
        <v>184</v>
      </c>
      <c r="D198" s="62">
        <f t="shared" si="149"/>
        <v>0</v>
      </c>
      <c r="E198" s="62">
        <v>0</v>
      </c>
      <c r="F198" s="62">
        <v>0</v>
      </c>
      <c r="G198" s="62">
        <v>0</v>
      </c>
      <c r="H198" s="20">
        <f t="shared" si="150"/>
        <v>23210216</v>
      </c>
      <c r="I198" s="20">
        <v>21585500</v>
      </c>
      <c r="J198" s="20">
        <v>0</v>
      </c>
      <c r="K198" s="20">
        <v>1624716</v>
      </c>
      <c r="L198" s="119">
        <f t="shared" si="151"/>
        <v>0</v>
      </c>
      <c r="M198" s="20">
        <v>0</v>
      </c>
      <c r="N198" s="20">
        <v>0</v>
      </c>
      <c r="O198" s="119">
        <v>0</v>
      </c>
      <c r="P198" s="62"/>
      <c r="Q198" s="62"/>
      <c r="R198" s="62"/>
      <c r="S198" s="62"/>
      <c r="T198" s="21">
        <f t="shared" si="148"/>
        <v>0</v>
      </c>
      <c r="U198" s="21">
        <f>M198/I198*100</f>
        <v>0</v>
      </c>
      <c r="V198" s="21"/>
      <c r="W198" s="21">
        <f t="shared" si="147"/>
        <v>0</v>
      </c>
      <c r="X198" s="28"/>
    </row>
    <row r="199" spans="1:24" s="1" customFormat="1" ht="139.5" hidden="1" customHeight="1" x14ac:dyDescent="0.3">
      <c r="A199" s="111" t="s">
        <v>457</v>
      </c>
      <c r="B199" s="71" t="s">
        <v>544</v>
      </c>
      <c r="C199" s="77" t="s">
        <v>184</v>
      </c>
      <c r="D199" s="62">
        <f t="shared" si="149"/>
        <v>0</v>
      </c>
      <c r="E199" s="62">
        <v>0</v>
      </c>
      <c r="F199" s="62">
        <v>0</v>
      </c>
      <c r="G199" s="62">
        <v>0</v>
      </c>
      <c r="H199" s="20">
        <f t="shared" si="150"/>
        <v>84738178</v>
      </c>
      <c r="I199" s="20">
        <v>0</v>
      </c>
      <c r="J199" s="20">
        <v>0</v>
      </c>
      <c r="K199" s="20">
        <v>84738178</v>
      </c>
      <c r="L199" s="119">
        <f t="shared" si="151"/>
        <v>0</v>
      </c>
      <c r="M199" s="20">
        <v>0</v>
      </c>
      <c r="N199" s="20">
        <v>0</v>
      </c>
      <c r="O199" s="119">
        <v>0</v>
      </c>
      <c r="P199" s="62"/>
      <c r="Q199" s="62"/>
      <c r="R199" s="62"/>
      <c r="S199" s="62"/>
      <c r="T199" s="21">
        <f t="shared" si="148"/>
        <v>0</v>
      </c>
      <c r="U199" s="21"/>
      <c r="V199" s="21"/>
      <c r="W199" s="21">
        <f t="shared" si="147"/>
        <v>0</v>
      </c>
      <c r="X199" s="28"/>
    </row>
    <row r="200" spans="1:24" s="27" customFormat="1" ht="60" hidden="1" customHeight="1" x14ac:dyDescent="0.3">
      <c r="A200" s="29" t="s">
        <v>23</v>
      </c>
      <c r="B200" s="68" t="s">
        <v>327</v>
      </c>
      <c r="C200" s="86"/>
      <c r="D200" s="30">
        <f t="shared" ref="D200:G200" si="152">SUM(D201:D204)</f>
        <v>299474670</v>
      </c>
      <c r="E200" s="30">
        <f t="shared" si="152"/>
        <v>240300100</v>
      </c>
      <c r="F200" s="30">
        <f t="shared" si="152"/>
        <v>0</v>
      </c>
      <c r="G200" s="30">
        <f t="shared" si="152"/>
        <v>59174570</v>
      </c>
      <c r="H200" s="30">
        <f>SUM(H201:H204)</f>
        <v>1376930366.1300001</v>
      </c>
      <c r="I200" s="30">
        <f t="shared" ref="I200:O200" si="153">SUM(I201:I204)</f>
        <v>1215053935.1300001</v>
      </c>
      <c r="J200" s="30">
        <f t="shared" si="153"/>
        <v>0</v>
      </c>
      <c r="K200" s="30">
        <f t="shared" si="153"/>
        <v>161876431</v>
      </c>
      <c r="L200" s="30">
        <f t="shared" si="153"/>
        <v>55782832.299999997</v>
      </c>
      <c r="M200" s="30">
        <f t="shared" si="153"/>
        <v>27421216.120000001</v>
      </c>
      <c r="N200" s="30">
        <f t="shared" si="153"/>
        <v>0</v>
      </c>
      <c r="O200" s="30">
        <f t="shared" si="153"/>
        <v>28361616.18</v>
      </c>
      <c r="P200" s="62">
        <f>L200/D200*100</f>
        <v>18.62689498914883</v>
      </c>
      <c r="Q200" s="62">
        <f>M200/E200*100</f>
        <v>11.411237914590965</v>
      </c>
      <c r="R200" s="62"/>
      <c r="S200" s="62">
        <f>O200/G200*100</f>
        <v>47.928723740620342</v>
      </c>
      <c r="T200" s="21">
        <f t="shared" si="148"/>
        <v>4.0512457036431844</v>
      </c>
      <c r="U200" s="21">
        <f>M200/I200*100</f>
        <v>2.2567900343507112</v>
      </c>
      <c r="V200" s="21"/>
      <c r="W200" s="21">
        <f t="shared" si="147"/>
        <v>17.52053464781417</v>
      </c>
      <c r="X200" s="26"/>
    </row>
    <row r="201" spans="1:24" s="1" customFormat="1" ht="78" hidden="1" customHeight="1" x14ac:dyDescent="0.3">
      <c r="A201" s="111" t="s">
        <v>54</v>
      </c>
      <c r="B201" s="71" t="s">
        <v>458</v>
      </c>
      <c r="C201" s="77" t="s">
        <v>183</v>
      </c>
      <c r="D201" s="62">
        <f>SUM(E201:G201)</f>
        <v>0</v>
      </c>
      <c r="E201" s="62">
        <v>0</v>
      </c>
      <c r="F201" s="62">
        <v>0</v>
      </c>
      <c r="G201" s="62">
        <v>0</v>
      </c>
      <c r="H201" s="20">
        <f>SUM(I201:K201)</f>
        <v>148437705</v>
      </c>
      <c r="I201" s="20">
        <v>136850300</v>
      </c>
      <c r="J201" s="20">
        <v>0</v>
      </c>
      <c r="K201" s="20">
        <v>11587405</v>
      </c>
      <c r="L201" s="119">
        <f>SUM(M201:O201)</f>
        <v>0</v>
      </c>
      <c r="M201" s="20">
        <v>0</v>
      </c>
      <c r="N201" s="20">
        <v>0</v>
      </c>
      <c r="O201" s="119">
        <v>0</v>
      </c>
      <c r="P201" s="62"/>
      <c r="Q201" s="62"/>
      <c r="R201" s="62"/>
      <c r="S201" s="62"/>
      <c r="T201" s="21">
        <f t="shared" si="148"/>
        <v>0</v>
      </c>
      <c r="U201" s="21">
        <f>M201/I201*100</f>
        <v>0</v>
      </c>
      <c r="V201" s="21"/>
      <c r="W201" s="21">
        <f t="shared" si="147"/>
        <v>0</v>
      </c>
      <c r="X201" s="78"/>
    </row>
    <row r="202" spans="1:24" s="1" customFormat="1" ht="45.75" hidden="1" customHeight="1" x14ac:dyDescent="0.3">
      <c r="A202" s="111" t="s">
        <v>461</v>
      </c>
      <c r="B202" s="71" t="s">
        <v>459</v>
      </c>
      <c r="C202" s="77" t="s">
        <v>3</v>
      </c>
      <c r="D202" s="62">
        <f t="shared" ref="D202:D204" si="154">SUM(E202:G202)</f>
        <v>270000100</v>
      </c>
      <c r="E202" s="62">
        <v>240300100</v>
      </c>
      <c r="F202" s="62">
        <v>0</v>
      </c>
      <c r="G202" s="62">
        <v>29700000</v>
      </c>
      <c r="H202" s="20">
        <f>SUM(I202:K202)</f>
        <v>633991587.13</v>
      </c>
      <c r="I202" s="20">
        <v>564317935.13</v>
      </c>
      <c r="J202" s="20">
        <v>0</v>
      </c>
      <c r="K202" s="20">
        <v>69673652</v>
      </c>
      <c r="L202" s="119">
        <f>SUM(M202:O202)</f>
        <v>30739322.300000001</v>
      </c>
      <c r="M202" s="20">
        <v>27421216.120000001</v>
      </c>
      <c r="N202" s="20">
        <v>0</v>
      </c>
      <c r="O202" s="119">
        <v>3318106.18</v>
      </c>
      <c r="P202" s="62">
        <f>L202/D202*100</f>
        <v>11.384929968544457</v>
      </c>
      <c r="Q202" s="62">
        <f>M202/E202*100</f>
        <v>11.411237914590965</v>
      </c>
      <c r="R202" s="62"/>
      <c r="S202" s="62">
        <f>O202/G202*100</f>
        <v>11.172074680134681</v>
      </c>
      <c r="T202" s="21">
        <f t="shared" si="148"/>
        <v>4.8485378866229185</v>
      </c>
      <c r="U202" s="21">
        <f>M202/I202*100</f>
        <v>4.8591785610505305</v>
      </c>
      <c r="V202" s="21"/>
      <c r="W202" s="21">
        <f t="shared" si="147"/>
        <v>4.7623543258504668</v>
      </c>
      <c r="X202" s="60" t="s">
        <v>493</v>
      </c>
    </row>
    <row r="203" spans="1:24" s="1" customFormat="1" ht="96.75" hidden="1" customHeight="1" x14ac:dyDescent="0.3">
      <c r="A203" s="111" t="s">
        <v>462</v>
      </c>
      <c r="B203" s="71" t="s">
        <v>460</v>
      </c>
      <c r="C203" s="77" t="s">
        <v>183</v>
      </c>
      <c r="D203" s="62">
        <f t="shared" si="154"/>
        <v>29474570</v>
      </c>
      <c r="E203" s="62">
        <v>0</v>
      </c>
      <c r="F203" s="62">
        <v>0</v>
      </c>
      <c r="G203" s="62">
        <v>29474570</v>
      </c>
      <c r="H203" s="20">
        <f>SUM(I203:K203)</f>
        <v>41935805</v>
      </c>
      <c r="I203" s="20">
        <v>0</v>
      </c>
      <c r="J203" s="20">
        <v>0</v>
      </c>
      <c r="K203" s="20">
        <v>41935805</v>
      </c>
      <c r="L203" s="119">
        <f>SUM(M203:O203)</f>
        <v>25043510</v>
      </c>
      <c r="M203" s="20">
        <v>0</v>
      </c>
      <c r="N203" s="20">
        <v>0</v>
      </c>
      <c r="O203" s="119">
        <v>25043510</v>
      </c>
      <c r="P203" s="62">
        <f>L203/D203*100</f>
        <v>84.966498238990425</v>
      </c>
      <c r="Q203" s="62"/>
      <c r="R203" s="62"/>
      <c r="S203" s="62">
        <f>O203/G203*100</f>
        <v>84.966498238990425</v>
      </c>
      <c r="T203" s="21">
        <f t="shared" si="148"/>
        <v>59.718681923478044</v>
      </c>
      <c r="U203" s="21"/>
      <c r="V203" s="21"/>
      <c r="W203" s="21">
        <f t="shared" si="147"/>
        <v>59.718681923478044</v>
      </c>
      <c r="X203" s="78"/>
    </row>
    <row r="204" spans="1:24" s="1" customFormat="1" ht="60" hidden="1" customHeight="1" x14ac:dyDescent="0.3">
      <c r="A204" s="111" t="s">
        <v>498</v>
      </c>
      <c r="B204" s="71" t="s">
        <v>479</v>
      </c>
      <c r="C204" s="77" t="s">
        <v>183</v>
      </c>
      <c r="D204" s="62">
        <f t="shared" si="154"/>
        <v>0</v>
      </c>
      <c r="E204" s="62">
        <v>0</v>
      </c>
      <c r="F204" s="62">
        <v>0</v>
      </c>
      <c r="G204" s="62">
        <v>0</v>
      </c>
      <c r="H204" s="20">
        <f>SUM(I204:K204)</f>
        <v>552565269</v>
      </c>
      <c r="I204" s="20">
        <v>513885700</v>
      </c>
      <c r="J204" s="20">
        <v>0</v>
      </c>
      <c r="K204" s="20">
        <v>38679569</v>
      </c>
      <c r="L204" s="119">
        <f>SUM(M204:O204)</f>
        <v>0</v>
      </c>
      <c r="M204" s="20">
        <v>0</v>
      </c>
      <c r="N204" s="20">
        <v>0</v>
      </c>
      <c r="O204" s="119">
        <v>0</v>
      </c>
      <c r="P204" s="62"/>
      <c r="Q204" s="62"/>
      <c r="R204" s="62"/>
      <c r="S204" s="62"/>
      <c r="T204" s="21">
        <f t="shared" si="148"/>
        <v>0</v>
      </c>
      <c r="U204" s="21">
        <f>M204/I204*100</f>
        <v>0</v>
      </c>
      <c r="V204" s="21"/>
      <c r="W204" s="21">
        <f t="shared" si="147"/>
        <v>0</v>
      </c>
      <c r="X204" s="78"/>
    </row>
    <row r="205" spans="1:24" s="27" customFormat="1" ht="78" hidden="1" customHeight="1" x14ac:dyDescent="0.3">
      <c r="A205" s="29" t="s">
        <v>38</v>
      </c>
      <c r="B205" s="109" t="s">
        <v>328</v>
      </c>
      <c r="C205" s="86"/>
      <c r="D205" s="32">
        <f t="shared" ref="D205:G205" si="155">SUM(D206:D207)</f>
        <v>0</v>
      </c>
      <c r="E205" s="32">
        <f t="shared" si="155"/>
        <v>0</v>
      </c>
      <c r="F205" s="32">
        <f t="shared" si="155"/>
        <v>0</v>
      </c>
      <c r="G205" s="32">
        <f t="shared" si="155"/>
        <v>0</v>
      </c>
      <c r="H205" s="32">
        <f t="shared" ref="H205:O205" si="156">SUM(H206:H207)</f>
        <v>13123204.5</v>
      </c>
      <c r="I205" s="32">
        <f t="shared" si="156"/>
        <v>1426163.18</v>
      </c>
      <c r="J205" s="32">
        <f t="shared" si="156"/>
        <v>11619326.09</v>
      </c>
      <c r="K205" s="32">
        <f t="shared" si="156"/>
        <v>77715.23</v>
      </c>
      <c r="L205" s="32">
        <f t="shared" si="156"/>
        <v>0</v>
      </c>
      <c r="M205" s="32">
        <f t="shared" si="156"/>
        <v>0</v>
      </c>
      <c r="N205" s="32">
        <f t="shared" si="156"/>
        <v>0</v>
      </c>
      <c r="O205" s="32">
        <f t="shared" si="156"/>
        <v>0</v>
      </c>
      <c r="P205" s="62"/>
      <c r="Q205" s="62"/>
      <c r="R205" s="62"/>
      <c r="S205" s="62"/>
      <c r="T205" s="21">
        <f t="shared" si="148"/>
        <v>0</v>
      </c>
      <c r="U205" s="21">
        <f>M205/I205*100</f>
        <v>0</v>
      </c>
      <c r="V205" s="21">
        <f>N205/J205*100</f>
        <v>0</v>
      </c>
      <c r="W205" s="21">
        <f t="shared" si="147"/>
        <v>0</v>
      </c>
      <c r="X205" s="26"/>
    </row>
    <row r="206" spans="1:24" s="1" customFormat="1" ht="96.75" hidden="1" customHeight="1" x14ac:dyDescent="0.3">
      <c r="A206" s="111" t="s">
        <v>64</v>
      </c>
      <c r="B206" s="60" t="s">
        <v>329</v>
      </c>
      <c r="C206" s="77" t="s">
        <v>5</v>
      </c>
      <c r="D206" s="62">
        <f>SUM(E206:G206)</f>
        <v>0</v>
      </c>
      <c r="E206" s="62">
        <v>0</v>
      </c>
      <c r="F206" s="62">
        <v>0</v>
      </c>
      <c r="G206" s="62">
        <v>0</v>
      </c>
      <c r="H206" s="20">
        <f>SUM(I206:K206)</f>
        <v>1554304.5</v>
      </c>
      <c r="I206" s="20">
        <v>1403463.18</v>
      </c>
      <c r="J206" s="20">
        <v>73126.09</v>
      </c>
      <c r="K206" s="20">
        <v>77715.23</v>
      </c>
      <c r="L206" s="20">
        <f>SUM(M206:O206)</f>
        <v>0</v>
      </c>
      <c r="M206" s="20">
        <v>0</v>
      </c>
      <c r="N206" s="20">
        <v>0</v>
      </c>
      <c r="O206" s="20">
        <v>0</v>
      </c>
      <c r="P206" s="62"/>
      <c r="Q206" s="62"/>
      <c r="R206" s="62"/>
      <c r="S206" s="62"/>
      <c r="T206" s="21">
        <f t="shared" si="148"/>
        <v>0</v>
      </c>
      <c r="U206" s="21">
        <f>M206/I206*100</f>
        <v>0</v>
      </c>
      <c r="V206" s="21">
        <f>N206/J206*100</f>
        <v>0</v>
      </c>
      <c r="W206" s="21">
        <f t="shared" si="147"/>
        <v>0</v>
      </c>
      <c r="X206" s="28"/>
    </row>
    <row r="207" spans="1:24" s="1" customFormat="1" ht="41.25" hidden="1" customHeight="1" x14ac:dyDescent="0.3">
      <c r="A207" s="111" t="s">
        <v>331</v>
      </c>
      <c r="B207" s="60" t="s">
        <v>330</v>
      </c>
      <c r="C207" s="77" t="s">
        <v>3</v>
      </c>
      <c r="D207" s="62">
        <f>SUM(E207:G207)</f>
        <v>0</v>
      </c>
      <c r="E207" s="62">
        <v>0</v>
      </c>
      <c r="F207" s="62">
        <v>0</v>
      </c>
      <c r="G207" s="62">
        <v>0</v>
      </c>
      <c r="H207" s="20">
        <f>SUM(I207:K207)</f>
        <v>11568900</v>
      </c>
      <c r="I207" s="20">
        <v>22700</v>
      </c>
      <c r="J207" s="20">
        <v>11546200</v>
      </c>
      <c r="K207" s="20">
        <v>0</v>
      </c>
      <c r="L207" s="20">
        <f>SUM(M207:O207)</f>
        <v>0</v>
      </c>
      <c r="M207" s="20">
        <v>0</v>
      </c>
      <c r="N207" s="20">
        <v>0</v>
      </c>
      <c r="O207" s="20">
        <v>0</v>
      </c>
      <c r="P207" s="62"/>
      <c r="Q207" s="62"/>
      <c r="R207" s="62"/>
      <c r="S207" s="62"/>
      <c r="T207" s="21">
        <f t="shared" si="148"/>
        <v>0</v>
      </c>
      <c r="U207" s="21">
        <f>M207/I207*100</f>
        <v>0</v>
      </c>
      <c r="V207" s="21">
        <f>N207/J207*100</f>
        <v>0</v>
      </c>
      <c r="W207" s="21"/>
      <c r="X207" s="60"/>
    </row>
    <row r="208" spans="1:24" s="27" customFormat="1" ht="47.25" hidden="1" customHeight="1" x14ac:dyDescent="0.3">
      <c r="A208" s="29" t="s">
        <v>332</v>
      </c>
      <c r="B208" s="66" t="s">
        <v>46</v>
      </c>
      <c r="C208" s="86"/>
      <c r="D208" s="30">
        <f t="shared" ref="D208:G208" si="157">SUM(D209:D211)</f>
        <v>60125048</v>
      </c>
      <c r="E208" s="30">
        <f t="shared" si="157"/>
        <v>0</v>
      </c>
      <c r="F208" s="30">
        <f t="shared" si="157"/>
        <v>0</v>
      </c>
      <c r="G208" s="30">
        <f t="shared" si="157"/>
        <v>60125048</v>
      </c>
      <c r="H208" s="30">
        <f>SUM(H209:H211)</f>
        <v>116716118</v>
      </c>
      <c r="I208" s="30">
        <f t="shared" ref="I208:O208" si="158">SUM(I209:I211)</f>
        <v>0</v>
      </c>
      <c r="J208" s="30">
        <f t="shared" si="158"/>
        <v>0</v>
      </c>
      <c r="K208" s="30">
        <f t="shared" si="158"/>
        <v>116716118</v>
      </c>
      <c r="L208" s="30">
        <f t="shared" si="158"/>
        <v>48007923.259999998</v>
      </c>
      <c r="M208" s="30">
        <f t="shared" si="158"/>
        <v>0</v>
      </c>
      <c r="N208" s="30">
        <f t="shared" si="158"/>
        <v>0</v>
      </c>
      <c r="O208" s="30">
        <f t="shared" si="158"/>
        <v>48007923.259999998</v>
      </c>
      <c r="P208" s="62">
        <f t="shared" ref="P208:P221" si="159">L208/D208*100</f>
        <v>79.846794068255875</v>
      </c>
      <c r="Q208" s="62"/>
      <c r="R208" s="62"/>
      <c r="S208" s="62">
        <f t="shared" ref="S208:S221" si="160">O208/G208*100</f>
        <v>79.846794068255875</v>
      </c>
      <c r="T208" s="21">
        <f t="shared" si="148"/>
        <v>41.132213855844654</v>
      </c>
      <c r="U208" s="21"/>
      <c r="V208" s="21"/>
      <c r="W208" s="21">
        <f t="shared" ref="W208:W246" si="161">O208/K208*100</f>
        <v>41.132213855844654</v>
      </c>
      <c r="X208" s="26"/>
    </row>
    <row r="209" spans="1:25" s="1" customFormat="1" ht="47.25" hidden="1" customHeight="1" x14ac:dyDescent="0.3">
      <c r="A209" s="111" t="s">
        <v>333</v>
      </c>
      <c r="B209" s="60" t="s">
        <v>49</v>
      </c>
      <c r="C209" s="77" t="s">
        <v>184</v>
      </c>
      <c r="D209" s="62">
        <f>SUM(E209:G209)</f>
        <v>18880044</v>
      </c>
      <c r="E209" s="62">
        <v>0</v>
      </c>
      <c r="F209" s="62">
        <v>0</v>
      </c>
      <c r="G209" s="62">
        <v>18880044</v>
      </c>
      <c r="H209" s="20">
        <f>SUM(I209:K209)</f>
        <v>41665500</v>
      </c>
      <c r="I209" s="20">
        <v>0</v>
      </c>
      <c r="J209" s="20">
        <v>0</v>
      </c>
      <c r="K209" s="20">
        <v>41665500</v>
      </c>
      <c r="L209" s="20">
        <f>SUM(M209:O209)</f>
        <v>15618973.15</v>
      </c>
      <c r="M209" s="20">
        <v>0</v>
      </c>
      <c r="N209" s="20">
        <v>0</v>
      </c>
      <c r="O209" s="20">
        <v>15618973.15</v>
      </c>
      <c r="P209" s="62">
        <f t="shared" si="159"/>
        <v>82.727419226353504</v>
      </c>
      <c r="Q209" s="62"/>
      <c r="R209" s="62"/>
      <c r="S209" s="62">
        <f t="shared" si="160"/>
        <v>82.727419226353504</v>
      </c>
      <c r="T209" s="21">
        <f t="shared" si="148"/>
        <v>37.486585184385163</v>
      </c>
      <c r="U209" s="21"/>
      <c r="V209" s="21"/>
      <c r="W209" s="21">
        <f t="shared" si="161"/>
        <v>37.486585184385163</v>
      </c>
      <c r="X209" s="28"/>
    </row>
    <row r="210" spans="1:25" s="1" customFormat="1" ht="41.25" hidden="1" customHeight="1" x14ac:dyDescent="0.3">
      <c r="A210" s="111" t="s">
        <v>334</v>
      </c>
      <c r="B210" s="60" t="s">
        <v>57</v>
      </c>
      <c r="C210" s="77" t="s">
        <v>184</v>
      </c>
      <c r="D210" s="62">
        <f t="shared" ref="D210:D211" si="162">SUM(E210:G210)</f>
        <v>38823587</v>
      </c>
      <c r="E210" s="62">
        <v>0</v>
      </c>
      <c r="F210" s="62">
        <v>0</v>
      </c>
      <c r="G210" s="62">
        <v>38823587</v>
      </c>
      <c r="H210" s="20">
        <f t="shared" ref="H210:H211" si="163">SUM(I210:K210)</f>
        <v>71998390</v>
      </c>
      <c r="I210" s="20">
        <v>0</v>
      </c>
      <c r="J210" s="20">
        <v>0</v>
      </c>
      <c r="K210" s="20">
        <v>71998390</v>
      </c>
      <c r="L210" s="20">
        <f t="shared" ref="L210:L211" si="164">SUM(M210:O210)</f>
        <v>30043350.629999999</v>
      </c>
      <c r="M210" s="20">
        <v>0</v>
      </c>
      <c r="N210" s="20">
        <v>0</v>
      </c>
      <c r="O210" s="20">
        <v>30043350.629999999</v>
      </c>
      <c r="P210" s="62">
        <f t="shared" si="159"/>
        <v>77.384273199691719</v>
      </c>
      <c r="Q210" s="62"/>
      <c r="R210" s="62"/>
      <c r="S210" s="62">
        <f t="shared" si="160"/>
        <v>77.384273199691719</v>
      </c>
      <c r="T210" s="21">
        <f t="shared" si="148"/>
        <v>41.72780895517247</v>
      </c>
      <c r="U210" s="21"/>
      <c r="V210" s="21"/>
      <c r="W210" s="21">
        <f t="shared" si="161"/>
        <v>41.72780895517247</v>
      </c>
      <c r="X210" s="28"/>
    </row>
    <row r="211" spans="1:25" s="1" customFormat="1" ht="39.75" hidden="1" customHeight="1" x14ac:dyDescent="0.3">
      <c r="A211" s="111" t="s">
        <v>335</v>
      </c>
      <c r="B211" s="60" t="s">
        <v>154</v>
      </c>
      <c r="C211" s="77" t="s">
        <v>184</v>
      </c>
      <c r="D211" s="62">
        <f t="shared" si="162"/>
        <v>2421417</v>
      </c>
      <c r="E211" s="62">
        <v>0</v>
      </c>
      <c r="F211" s="62">
        <v>0</v>
      </c>
      <c r="G211" s="62">
        <v>2421417</v>
      </c>
      <c r="H211" s="20">
        <f t="shared" si="163"/>
        <v>3052228</v>
      </c>
      <c r="I211" s="20">
        <v>0</v>
      </c>
      <c r="J211" s="20">
        <v>0</v>
      </c>
      <c r="K211" s="20">
        <v>3052228</v>
      </c>
      <c r="L211" s="20">
        <f t="shared" si="164"/>
        <v>2345599.48</v>
      </c>
      <c r="M211" s="20">
        <v>0</v>
      </c>
      <c r="N211" s="20">
        <v>0</v>
      </c>
      <c r="O211" s="20">
        <v>2345599.48</v>
      </c>
      <c r="P211" s="62">
        <f t="shared" si="159"/>
        <v>96.868878016467221</v>
      </c>
      <c r="Q211" s="62"/>
      <c r="R211" s="62"/>
      <c r="S211" s="62">
        <f t="shared" si="160"/>
        <v>96.868878016467221</v>
      </c>
      <c r="T211" s="21">
        <f t="shared" si="148"/>
        <v>76.848763591710707</v>
      </c>
      <c r="U211" s="21"/>
      <c r="V211" s="21"/>
      <c r="W211" s="21">
        <f t="shared" si="161"/>
        <v>76.848763591710707</v>
      </c>
      <c r="X211" s="28"/>
    </row>
    <row r="212" spans="1:25" s="1" customFormat="1" ht="90.75" hidden="1" customHeight="1" x14ac:dyDescent="0.3">
      <c r="A212" s="29" t="s">
        <v>86</v>
      </c>
      <c r="B212" s="143" t="s">
        <v>336</v>
      </c>
      <c r="C212" s="143"/>
      <c r="D212" s="32">
        <f t="shared" ref="D212:G212" si="165">D213</f>
        <v>898086</v>
      </c>
      <c r="E212" s="32">
        <f t="shared" si="165"/>
        <v>44800</v>
      </c>
      <c r="F212" s="32">
        <f t="shared" si="165"/>
        <v>0</v>
      </c>
      <c r="G212" s="32">
        <f t="shared" si="165"/>
        <v>853286</v>
      </c>
      <c r="H212" s="32">
        <f>H213</f>
        <v>5047849</v>
      </c>
      <c r="I212" s="32">
        <f t="shared" ref="I212:O212" si="166">I213</f>
        <v>96400</v>
      </c>
      <c r="J212" s="32">
        <f t="shared" si="166"/>
        <v>0</v>
      </c>
      <c r="K212" s="32">
        <f t="shared" si="166"/>
        <v>4951449</v>
      </c>
      <c r="L212" s="32">
        <f t="shared" si="166"/>
        <v>618212.9</v>
      </c>
      <c r="M212" s="32">
        <f t="shared" si="166"/>
        <v>44786</v>
      </c>
      <c r="N212" s="32">
        <f t="shared" si="166"/>
        <v>0</v>
      </c>
      <c r="O212" s="32">
        <f t="shared" si="166"/>
        <v>573426.9</v>
      </c>
      <c r="P212" s="62">
        <f t="shared" si="159"/>
        <v>68.836714969390471</v>
      </c>
      <c r="Q212" s="62">
        <f>M212/E212*100</f>
        <v>99.96875</v>
      </c>
      <c r="R212" s="62"/>
      <c r="S212" s="62">
        <f t="shared" si="160"/>
        <v>67.202192465363325</v>
      </c>
      <c r="T212" s="21">
        <f t="shared" si="148"/>
        <v>12.247056122320616</v>
      </c>
      <c r="U212" s="21">
        <f>M212/I212*100</f>
        <v>46.45850622406639</v>
      </c>
      <c r="V212" s="21"/>
      <c r="W212" s="21">
        <f t="shared" si="161"/>
        <v>11.58099174605252</v>
      </c>
      <c r="X212" s="28"/>
    </row>
    <row r="213" spans="1:25" s="27" customFormat="1" ht="42.75" hidden="1" customHeight="1" x14ac:dyDescent="0.3">
      <c r="A213" s="29" t="s">
        <v>87</v>
      </c>
      <c r="B213" s="109" t="s">
        <v>60</v>
      </c>
      <c r="C213" s="86"/>
      <c r="D213" s="32">
        <f>SUM(D214:D216)</f>
        <v>898086</v>
      </c>
      <c r="E213" s="32">
        <f t="shared" ref="E213:O213" si="167">SUM(E214:E216)</f>
        <v>44800</v>
      </c>
      <c r="F213" s="32">
        <f t="shared" si="167"/>
        <v>0</v>
      </c>
      <c r="G213" s="32">
        <f t="shared" si="167"/>
        <v>853286</v>
      </c>
      <c r="H213" s="32">
        <f t="shared" si="167"/>
        <v>5047849</v>
      </c>
      <c r="I213" s="32">
        <f t="shared" si="167"/>
        <v>96400</v>
      </c>
      <c r="J213" s="32">
        <f t="shared" si="167"/>
        <v>0</v>
      </c>
      <c r="K213" s="32">
        <f t="shared" si="167"/>
        <v>4951449</v>
      </c>
      <c r="L213" s="32">
        <f t="shared" si="167"/>
        <v>618212.9</v>
      </c>
      <c r="M213" s="32">
        <f t="shared" si="167"/>
        <v>44786</v>
      </c>
      <c r="N213" s="32">
        <f t="shared" si="167"/>
        <v>0</v>
      </c>
      <c r="O213" s="32">
        <f t="shared" si="167"/>
        <v>573426.9</v>
      </c>
      <c r="P213" s="62">
        <f t="shared" si="159"/>
        <v>68.836714969390471</v>
      </c>
      <c r="Q213" s="62">
        <f>M213/E213*100</f>
        <v>99.96875</v>
      </c>
      <c r="R213" s="62"/>
      <c r="S213" s="62">
        <f t="shared" si="160"/>
        <v>67.202192465363325</v>
      </c>
      <c r="T213" s="21">
        <f t="shared" si="148"/>
        <v>12.247056122320616</v>
      </c>
      <c r="U213" s="21">
        <f>M213/I213*100</f>
        <v>46.45850622406639</v>
      </c>
      <c r="V213" s="21"/>
      <c r="W213" s="21">
        <f t="shared" si="161"/>
        <v>11.58099174605252</v>
      </c>
      <c r="X213" s="26"/>
    </row>
    <row r="214" spans="1:25" s="1" customFormat="1" ht="42" hidden="1" customHeight="1" x14ac:dyDescent="0.3">
      <c r="A214" s="111" t="s">
        <v>200</v>
      </c>
      <c r="B214" s="112" t="s">
        <v>151</v>
      </c>
      <c r="C214" s="77" t="s">
        <v>29</v>
      </c>
      <c r="D214" s="62">
        <f>SUM(E214:G214)</f>
        <v>64100</v>
      </c>
      <c r="E214" s="62">
        <v>44800</v>
      </c>
      <c r="F214" s="62">
        <v>0</v>
      </c>
      <c r="G214" s="62">
        <v>19300</v>
      </c>
      <c r="H214" s="20">
        <f>SUM(I214:K214)</f>
        <v>137800</v>
      </c>
      <c r="I214" s="62">
        <v>96400</v>
      </c>
      <c r="J214" s="62">
        <v>0</v>
      </c>
      <c r="K214" s="62">
        <v>41400</v>
      </c>
      <c r="L214" s="21">
        <f t="shared" ref="L214:L216" si="168">M214+O214</f>
        <v>63980</v>
      </c>
      <c r="M214" s="21">
        <v>44786</v>
      </c>
      <c r="N214" s="21">
        <v>0</v>
      </c>
      <c r="O214" s="21">
        <v>19194</v>
      </c>
      <c r="P214" s="62">
        <f t="shared" si="159"/>
        <v>99.812792511700465</v>
      </c>
      <c r="Q214" s="62">
        <f>M214/E214*100</f>
        <v>99.96875</v>
      </c>
      <c r="R214" s="62"/>
      <c r="S214" s="62">
        <f t="shared" si="160"/>
        <v>99.450777202072544</v>
      </c>
      <c r="T214" s="21">
        <f t="shared" si="148"/>
        <v>46.42960812772133</v>
      </c>
      <c r="U214" s="21">
        <f>M214/I214*100</f>
        <v>46.45850622406639</v>
      </c>
      <c r="V214" s="21"/>
      <c r="W214" s="21">
        <f t="shared" si="161"/>
        <v>46.362318840579711</v>
      </c>
      <c r="X214" s="60"/>
    </row>
    <row r="215" spans="1:25" s="1" customFormat="1" ht="73.5" hidden="1" customHeight="1" x14ac:dyDescent="0.3">
      <c r="A215" s="133" t="s">
        <v>88</v>
      </c>
      <c r="B215" s="144" t="s">
        <v>251</v>
      </c>
      <c r="C215" s="77" t="s">
        <v>3</v>
      </c>
      <c r="D215" s="62">
        <f>SUM(E215:G215)</f>
        <v>587632</v>
      </c>
      <c r="E215" s="62">
        <v>0</v>
      </c>
      <c r="F215" s="62">
        <v>0</v>
      </c>
      <c r="G215" s="62">
        <v>587632</v>
      </c>
      <c r="H215" s="20">
        <f t="shared" ref="H215:H216" si="169">SUM(I215:K215)</f>
        <v>3051000</v>
      </c>
      <c r="I215" s="62">
        <v>0</v>
      </c>
      <c r="J215" s="62">
        <v>0</v>
      </c>
      <c r="K215" s="62">
        <v>3051000</v>
      </c>
      <c r="L215" s="21">
        <f t="shared" si="168"/>
        <v>335378.90000000002</v>
      </c>
      <c r="M215" s="21">
        <v>0</v>
      </c>
      <c r="N215" s="21">
        <v>0</v>
      </c>
      <c r="O215" s="21">
        <v>335378.90000000002</v>
      </c>
      <c r="P215" s="62">
        <f t="shared" si="159"/>
        <v>57.07294701445803</v>
      </c>
      <c r="Q215" s="62"/>
      <c r="R215" s="62"/>
      <c r="S215" s="62">
        <f t="shared" si="160"/>
        <v>57.07294701445803</v>
      </c>
      <c r="T215" s="21">
        <f t="shared" si="148"/>
        <v>10.992425434283842</v>
      </c>
      <c r="U215" s="21"/>
      <c r="V215" s="21"/>
      <c r="W215" s="21">
        <f t="shared" si="161"/>
        <v>10.992425434283842</v>
      </c>
      <c r="X215" s="60" t="s">
        <v>494</v>
      </c>
      <c r="Y215" s="102"/>
    </row>
    <row r="216" spans="1:25" s="1" customFormat="1" ht="103.5" hidden="1" customHeight="1" x14ac:dyDescent="0.3">
      <c r="A216" s="134"/>
      <c r="B216" s="145"/>
      <c r="C216" s="77" t="s">
        <v>5</v>
      </c>
      <c r="D216" s="62">
        <f>SUM(E216:G216)</f>
        <v>246354</v>
      </c>
      <c r="E216" s="62">
        <v>0</v>
      </c>
      <c r="F216" s="62">
        <v>0</v>
      </c>
      <c r="G216" s="62">
        <v>246354</v>
      </c>
      <c r="H216" s="20">
        <f t="shared" si="169"/>
        <v>1859049</v>
      </c>
      <c r="I216" s="62">
        <v>0</v>
      </c>
      <c r="J216" s="62">
        <v>0</v>
      </c>
      <c r="K216" s="62">
        <v>1859049</v>
      </c>
      <c r="L216" s="21">
        <f t="shared" si="168"/>
        <v>218854</v>
      </c>
      <c r="M216" s="21">
        <v>0</v>
      </c>
      <c r="N216" s="21">
        <v>0</v>
      </c>
      <c r="O216" s="21">
        <v>218854</v>
      </c>
      <c r="P216" s="62">
        <f t="shared" si="159"/>
        <v>88.83720175032677</v>
      </c>
      <c r="Q216" s="62"/>
      <c r="R216" s="62"/>
      <c r="S216" s="62">
        <f t="shared" si="160"/>
        <v>88.83720175032677</v>
      </c>
      <c r="T216" s="21">
        <f t="shared" si="148"/>
        <v>11.772363181390055</v>
      </c>
      <c r="U216" s="21"/>
      <c r="V216" s="21"/>
      <c r="W216" s="21">
        <f t="shared" si="161"/>
        <v>11.772363181390055</v>
      </c>
      <c r="X216" s="60"/>
      <c r="Y216" s="102"/>
    </row>
    <row r="217" spans="1:25" s="1" customFormat="1" ht="59.25" hidden="1" customHeight="1" x14ac:dyDescent="0.3">
      <c r="A217" s="29" t="s">
        <v>89</v>
      </c>
      <c r="B217" s="184" t="s">
        <v>339</v>
      </c>
      <c r="C217" s="184"/>
      <c r="D217" s="32">
        <f>SUM(D218:D222)</f>
        <v>221300</v>
      </c>
      <c r="E217" s="32">
        <f>SUM(E218:E222)</f>
        <v>0</v>
      </c>
      <c r="F217" s="32">
        <f>SUM(F218:F222)</f>
        <v>0</v>
      </c>
      <c r="G217" s="32">
        <f>SUM(G218:G222)</f>
        <v>221300</v>
      </c>
      <c r="H217" s="32">
        <f>SUM(H218:H222)</f>
        <v>464500</v>
      </c>
      <c r="I217" s="32">
        <f>SUM(I218:I222)</f>
        <v>0</v>
      </c>
      <c r="J217" s="32">
        <f>SUM(J218:J222)</f>
        <v>0</v>
      </c>
      <c r="K217" s="32">
        <f>SUM(K218:K222)</f>
        <v>464500</v>
      </c>
      <c r="L217" s="32">
        <f>SUM(L218:L222)</f>
        <v>201000</v>
      </c>
      <c r="M217" s="32">
        <f>SUM(M218:M222)</f>
        <v>0</v>
      </c>
      <c r="N217" s="32">
        <f>SUM(N218:N222)</f>
        <v>0</v>
      </c>
      <c r="O217" s="32">
        <f>SUM(O218:O222)</f>
        <v>201000</v>
      </c>
      <c r="P217" s="62">
        <f t="shared" si="159"/>
        <v>90.826931766832359</v>
      </c>
      <c r="Q217" s="62"/>
      <c r="R217" s="62"/>
      <c r="S217" s="62">
        <f t="shared" si="160"/>
        <v>90.826931766832359</v>
      </c>
      <c r="T217" s="21">
        <f t="shared" si="148"/>
        <v>43.272335844994622</v>
      </c>
      <c r="U217" s="21"/>
      <c r="V217" s="21"/>
      <c r="W217" s="21">
        <f t="shared" si="161"/>
        <v>43.272335844994622</v>
      </c>
      <c r="X217" s="28"/>
    </row>
    <row r="218" spans="1:25" s="1" customFormat="1" ht="57" hidden="1" customHeight="1" x14ac:dyDescent="0.3">
      <c r="A218" s="131" t="s">
        <v>90</v>
      </c>
      <c r="B218" s="132" t="s">
        <v>340</v>
      </c>
      <c r="C218" s="19" t="s">
        <v>29</v>
      </c>
      <c r="D218" s="20">
        <f>SUM(E218:G218)</f>
        <v>41300</v>
      </c>
      <c r="E218" s="20">
        <v>0</v>
      </c>
      <c r="F218" s="20">
        <v>0</v>
      </c>
      <c r="G218" s="20">
        <v>41300</v>
      </c>
      <c r="H218" s="62">
        <f t="shared" ref="H218" si="170">SUM(I218:K218)</f>
        <v>104500</v>
      </c>
      <c r="I218" s="62">
        <v>0</v>
      </c>
      <c r="J218" s="62">
        <v>0</v>
      </c>
      <c r="K218" s="62">
        <v>104500</v>
      </c>
      <c r="L218" s="62">
        <f t="shared" ref="L218" si="171">SUM(M218:O218)</f>
        <v>22000</v>
      </c>
      <c r="M218" s="62">
        <v>0</v>
      </c>
      <c r="N218" s="62">
        <v>0</v>
      </c>
      <c r="O218" s="62">
        <v>22000</v>
      </c>
      <c r="P218" s="62">
        <f t="shared" si="159"/>
        <v>53.268765133171911</v>
      </c>
      <c r="Q218" s="62"/>
      <c r="R218" s="62"/>
      <c r="S218" s="62">
        <f t="shared" si="160"/>
        <v>53.268765133171911</v>
      </c>
      <c r="T218" s="21">
        <f t="shared" si="148"/>
        <v>21.052631578947366</v>
      </c>
      <c r="U218" s="21"/>
      <c r="V218" s="21"/>
      <c r="W218" s="21">
        <f t="shared" si="161"/>
        <v>21.052631578947366</v>
      </c>
      <c r="X218" s="60" t="s">
        <v>505</v>
      </c>
    </row>
    <row r="219" spans="1:25" s="1" customFormat="1" ht="137.25" hidden="1" customHeight="1" x14ac:dyDescent="0.3">
      <c r="A219" s="105" t="s">
        <v>463</v>
      </c>
      <c r="B219" s="106" t="s">
        <v>341</v>
      </c>
      <c r="C219" s="19" t="s">
        <v>5</v>
      </c>
      <c r="D219" s="20">
        <f t="shared" ref="D219:D222" si="172">SUM(E219:G219)</f>
        <v>70000</v>
      </c>
      <c r="E219" s="20">
        <v>0</v>
      </c>
      <c r="F219" s="20">
        <v>0</v>
      </c>
      <c r="G219" s="20">
        <v>70000</v>
      </c>
      <c r="H219" s="62">
        <f>SUM(I219:K219)</f>
        <v>190000</v>
      </c>
      <c r="I219" s="62">
        <v>0</v>
      </c>
      <c r="J219" s="62">
        <v>0</v>
      </c>
      <c r="K219" s="62">
        <v>190000</v>
      </c>
      <c r="L219" s="62">
        <f>SUM(M219:O219)</f>
        <v>69000</v>
      </c>
      <c r="M219" s="62">
        <v>0</v>
      </c>
      <c r="N219" s="62">
        <v>0</v>
      </c>
      <c r="O219" s="62">
        <v>69000</v>
      </c>
      <c r="P219" s="62">
        <f t="shared" si="159"/>
        <v>98.571428571428584</v>
      </c>
      <c r="Q219" s="62"/>
      <c r="R219" s="62"/>
      <c r="S219" s="62">
        <f t="shared" si="160"/>
        <v>98.571428571428584</v>
      </c>
      <c r="T219" s="21">
        <f t="shared" si="148"/>
        <v>36.315789473684212</v>
      </c>
      <c r="U219" s="21"/>
      <c r="V219" s="21"/>
      <c r="W219" s="21">
        <f t="shared" si="161"/>
        <v>36.315789473684212</v>
      </c>
      <c r="X219" s="28"/>
    </row>
    <row r="220" spans="1:25" s="1" customFormat="1" ht="173.25" hidden="1" customHeight="1" x14ac:dyDescent="0.3">
      <c r="A220" s="105" t="s">
        <v>464</v>
      </c>
      <c r="B220" s="106" t="s">
        <v>342</v>
      </c>
      <c r="C220" s="19" t="s">
        <v>5</v>
      </c>
      <c r="D220" s="20">
        <f t="shared" si="172"/>
        <v>60000</v>
      </c>
      <c r="E220" s="20">
        <v>0</v>
      </c>
      <c r="F220" s="20">
        <v>0</v>
      </c>
      <c r="G220" s="20">
        <v>60000</v>
      </c>
      <c r="H220" s="62">
        <f>SUM(I220:K220)</f>
        <v>70000</v>
      </c>
      <c r="I220" s="62">
        <v>0</v>
      </c>
      <c r="J220" s="62">
        <v>0</v>
      </c>
      <c r="K220" s="62">
        <v>70000</v>
      </c>
      <c r="L220" s="62">
        <f>SUM(M220:O220)</f>
        <v>60000</v>
      </c>
      <c r="M220" s="62">
        <v>0</v>
      </c>
      <c r="N220" s="62">
        <v>0</v>
      </c>
      <c r="O220" s="62">
        <v>60000</v>
      </c>
      <c r="P220" s="62">
        <f t="shared" si="159"/>
        <v>100</v>
      </c>
      <c r="Q220" s="62"/>
      <c r="R220" s="62"/>
      <c r="S220" s="62">
        <f t="shared" si="160"/>
        <v>100</v>
      </c>
      <c r="T220" s="21">
        <f t="shared" si="148"/>
        <v>85.714285714285708</v>
      </c>
      <c r="U220" s="21"/>
      <c r="V220" s="21"/>
      <c r="W220" s="21">
        <f t="shared" si="161"/>
        <v>85.714285714285708</v>
      </c>
      <c r="X220" s="28"/>
    </row>
    <row r="221" spans="1:25" s="1" customFormat="1" ht="118.5" hidden="1" customHeight="1" x14ac:dyDescent="0.3">
      <c r="A221" s="105" t="s">
        <v>465</v>
      </c>
      <c r="B221" s="106" t="s">
        <v>343</v>
      </c>
      <c r="C221" s="19" t="s">
        <v>5</v>
      </c>
      <c r="D221" s="20">
        <f t="shared" si="172"/>
        <v>50000</v>
      </c>
      <c r="E221" s="20">
        <v>0</v>
      </c>
      <c r="F221" s="20">
        <v>0</v>
      </c>
      <c r="G221" s="20">
        <v>50000</v>
      </c>
      <c r="H221" s="62">
        <f>SUM(I221:K221)</f>
        <v>50000</v>
      </c>
      <c r="I221" s="62">
        <v>0</v>
      </c>
      <c r="J221" s="62">
        <v>0</v>
      </c>
      <c r="K221" s="62">
        <v>50000</v>
      </c>
      <c r="L221" s="62">
        <f>SUM(M221:O221)</f>
        <v>50000</v>
      </c>
      <c r="M221" s="62">
        <v>0</v>
      </c>
      <c r="N221" s="62">
        <v>0</v>
      </c>
      <c r="O221" s="62">
        <v>50000</v>
      </c>
      <c r="P221" s="62">
        <f t="shared" si="159"/>
        <v>100</v>
      </c>
      <c r="Q221" s="62"/>
      <c r="R221" s="62"/>
      <c r="S221" s="62">
        <f t="shared" si="160"/>
        <v>100</v>
      </c>
      <c r="T221" s="21">
        <f t="shared" si="148"/>
        <v>100</v>
      </c>
      <c r="U221" s="21"/>
      <c r="V221" s="21"/>
      <c r="W221" s="21">
        <f t="shared" si="161"/>
        <v>100</v>
      </c>
      <c r="X221" s="28"/>
    </row>
    <row r="222" spans="1:25" s="1" customFormat="1" ht="101.25" hidden="1" customHeight="1" x14ac:dyDescent="0.3">
      <c r="A222" s="105" t="s">
        <v>466</v>
      </c>
      <c r="B222" s="106" t="s">
        <v>344</v>
      </c>
      <c r="C222" s="19" t="s">
        <v>5</v>
      </c>
      <c r="D222" s="20">
        <f t="shared" si="172"/>
        <v>0</v>
      </c>
      <c r="E222" s="20">
        <v>0</v>
      </c>
      <c r="F222" s="20">
        <v>0</v>
      </c>
      <c r="G222" s="20">
        <v>0</v>
      </c>
      <c r="H222" s="62">
        <f>SUM(I222:K222)</f>
        <v>50000</v>
      </c>
      <c r="I222" s="62">
        <v>0</v>
      </c>
      <c r="J222" s="62">
        <v>0</v>
      </c>
      <c r="K222" s="62">
        <v>50000</v>
      </c>
      <c r="L222" s="62">
        <f>SUM(M222:O222)</f>
        <v>0</v>
      </c>
      <c r="M222" s="62">
        <v>0</v>
      </c>
      <c r="N222" s="62">
        <v>0</v>
      </c>
      <c r="O222" s="62">
        <v>0</v>
      </c>
      <c r="P222" s="62"/>
      <c r="Q222" s="62"/>
      <c r="R222" s="62"/>
      <c r="S222" s="62"/>
      <c r="T222" s="21">
        <f t="shared" si="148"/>
        <v>0</v>
      </c>
      <c r="U222" s="21"/>
      <c r="V222" s="21"/>
      <c r="W222" s="21">
        <f t="shared" si="161"/>
        <v>0</v>
      </c>
      <c r="X222" s="60"/>
    </row>
    <row r="223" spans="1:25" s="1" customFormat="1" ht="70.5" hidden="1" customHeight="1" x14ac:dyDescent="0.3">
      <c r="A223" s="29" t="s">
        <v>91</v>
      </c>
      <c r="B223" s="143" t="s">
        <v>337</v>
      </c>
      <c r="C223" s="143"/>
      <c r="D223" s="32" t="e">
        <f t="shared" ref="D223:G223" si="173">D224+D226</f>
        <v>#REF!</v>
      </c>
      <c r="E223" s="32" t="e">
        <f t="shared" si="173"/>
        <v>#REF!</v>
      </c>
      <c r="F223" s="32" t="e">
        <f t="shared" si="173"/>
        <v>#REF!</v>
      </c>
      <c r="G223" s="32" t="e">
        <f t="shared" si="173"/>
        <v>#REF!</v>
      </c>
      <c r="H223" s="32" t="e">
        <f t="shared" ref="H223:O223" si="174">H224+H226</f>
        <v>#REF!</v>
      </c>
      <c r="I223" s="32" t="e">
        <f t="shared" si="174"/>
        <v>#REF!</v>
      </c>
      <c r="J223" s="32" t="e">
        <f t="shared" si="174"/>
        <v>#REF!</v>
      </c>
      <c r="K223" s="32" t="e">
        <f t="shared" si="174"/>
        <v>#REF!</v>
      </c>
      <c r="L223" s="32" t="e">
        <f t="shared" si="174"/>
        <v>#REF!</v>
      </c>
      <c r="M223" s="32" t="e">
        <f t="shared" si="174"/>
        <v>#REF!</v>
      </c>
      <c r="N223" s="32" t="e">
        <f t="shared" si="174"/>
        <v>#REF!</v>
      </c>
      <c r="O223" s="32" t="e">
        <f t="shared" si="174"/>
        <v>#REF!</v>
      </c>
      <c r="P223" s="62" t="e">
        <f t="shared" ref="P223:P252" si="175">L223/D223*100</f>
        <v>#REF!</v>
      </c>
      <c r="Q223" s="62"/>
      <c r="R223" s="62"/>
      <c r="S223" s="62" t="e">
        <f t="shared" ref="S223:S246" si="176">O223/G223*100</f>
        <v>#REF!</v>
      </c>
      <c r="T223" s="21" t="e">
        <f t="shared" si="148"/>
        <v>#REF!</v>
      </c>
      <c r="U223" s="21"/>
      <c r="V223" s="21"/>
      <c r="W223" s="21" t="e">
        <f t="shared" si="161"/>
        <v>#REF!</v>
      </c>
      <c r="X223" s="60"/>
    </row>
    <row r="224" spans="1:25" s="1" customFormat="1" ht="93.75" hidden="1" x14ac:dyDescent="0.3">
      <c r="A224" s="29" t="s">
        <v>92</v>
      </c>
      <c r="B224" s="109" t="s">
        <v>338</v>
      </c>
      <c r="C224" s="109"/>
      <c r="D224" s="32">
        <f t="shared" ref="D224:G224" si="177">D225</f>
        <v>205500</v>
      </c>
      <c r="E224" s="32">
        <f t="shared" si="177"/>
        <v>0</v>
      </c>
      <c r="F224" s="32">
        <f t="shared" si="177"/>
        <v>0</v>
      </c>
      <c r="G224" s="32">
        <f t="shared" si="177"/>
        <v>205500</v>
      </c>
      <c r="H224" s="32">
        <f>H225</f>
        <v>259400</v>
      </c>
      <c r="I224" s="32">
        <f t="shared" ref="I224:O224" si="178">I225</f>
        <v>0</v>
      </c>
      <c r="J224" s="32">
        <f t="shared" si="178"/>
        <v>0</v>
      </c>
      <c r="K224" s="32">
        <f t="shared" si="178"/>
        <v>259400</v>
      </c>
      <c r="L224" s="32">
        <f t="shared" si="178"/>
        <v>83215</v>
      </c>
      <c r="M224" s="32">
        <f t="shared" si="178"/>
        <v>0</v>
      </c>
      <c r="N224" s="32">
        <f t="shared" si="178"/>
        <v>0</v>
      </c>
      <c r="O224" s="32">
        <f t="shared" si="178"/>
        <v>83215</v>
      </c>
      <c r="P224" s="62">
        <f t="shared" si="175"/>
        <v>40.493917274939172</v>
      </c>
      <c r="Q224" s="62"/>
      <c r="R224" s="62"/>
      <c r="S224" s="62">
        <f t="shared" si="176"/>
        <v>40.493917274939172</v>
      </c>
      <c r="T224" s="21">
        <f t="shared" si="148"/>
        <v>32.079799537393988</v>
      </c>
      <c r="U224" s="21"/>
      <c r="V224" s="21"/>
      <c r="W224" s="21">
        <f t="shared" si="161"/>
        <v>32.079799537393988</v>
      </c>
      <c r="X224" s="60"/>
    </row>
    <row r="225" spans="1:25" s="1" customFormat="1" ht="60.75" hidden="1" customHeight="1" x14ac:dyDescent="0.3">
      <c r="A225" s="104" t="s">
        <v>93</v>
      </c>
      <c r="B225" s="67" t="s">
        <v>152</v>
      </c>
      <c r="C225" s="19" t="s">
        <v>29</v>
      </c>
      <c r="D225" s="20">
        <f>SUM(E225:G225)</f>
        <v>205500</v>
      </c>
      <c r="E225" s="20">
        <v>0</v>
      </c>
      <c r="F225" s="20">
        <v>0</v>
      </c>
      <c r="G225" s="20">
        <v>205500</v>
      </c>
      <c r="H225" s="20">
        <f>SUM(I225:K225)</f>
        <v>259400</v>
      </c>
      <c r="I225" s="20">
        <v>0</v>
      </c>
      <c r="J225" s="20">
        <v>0</v>
      </c>
      <c r="K225" s="20">
        <v>259400</v>
      </c>
      <c r="L225" s="21">
        <f>M225+O225</f>
        <v>83215</v>
      </c>
      <c r="M225" s="21">
        <v>0</v>
      </c>
      <c r="N225" s="21">
        <v>0</v>
      </c>
      <c r="O225" s="21">
        <v>83215</v>
      </c>
      <c r="P225" s="62">
        <f t="shared" si="175"/>
        <v>40.493917274939172</v>
      </c>
      <c r="Q225" s="62"/>
      <c r="R225" s="62"/>
      <c r="S225" s="62">
        <f t="shared" si="176"/>
        <v>40.493917274939172</v>
      </c>
      <c r="T225" s="21">
        <f t="shared" si="148"/>
        <v>32.079799537393988</v>
      </c>
      <c r="U225" s="21"/>
      <c r="V225" s="21"/>
      <c r="W225" s="21">
        <f t="shared" si="161"/>
        <v>32.079799537393988</v>
      </c>
      <c r="X225" s="60" t="s">
        <v>515</v>
      </c>
    </row>
    <row r="226" spans="1:25" s="27" customFormat="1" ht="60" hidden="1" customHeight="1" x14ac:dyDescent="0.3">
      <c r="A226" s="29" t="s">
        <v>94</v>
      </c>
      <c r="B226" s="87" t="s">
        <v>61</v>
      </c>
      <c r="C226" s="31"/>
      <c r="D226" s="30" t="e">
        <f>D227+D228+D229+D230+D231+#REF!+D232</f>
        <v>#REF!</v>
      </c>
      <c r="E226" s="30" t="e">
        <f>E227+E228+E229+E230+E231+#REF!+E232</f>
        <v>#REF!</v>
      </c>
      <c r="F226" s="30" t="e">
        <f>F227+F228+F229+F230+F231+#REF!+F232</f>
        <v>#REF!</v>
      </c>
      <c r="G226" s="30" t="e">
        <f>G227+G228+G229+G230+G231+#REF!+G232</f>
        <v>#REF!</v>
      </c>
      <c r="H226" s="30" t="e">
        <f>H227+H228+H229+H230+H231+#REF!+H232</f>
        <v>#REF!</v>
      </c>
      <c r="I226" s="30" t="e">
        <f>I227+I228+I229+I230+I231+#REF!+I232</f>
        <v>#REF!</v>
      </c>
      <c r="J226" s="30" t="e">
        <f>J227+J228+J229+J230+J231+#REF!+J232</f>
        <v>#REF!</v>
      </c>
      <c r="K226" s="30" t="e">
        <f>K227+K228+K229+K230+K231+#REF!+K232</f>
        <v>#REF!</v>
      </c>
      <c r="L226" s="30" t="e">
        <f>L227+L228+L229+L230+L231+#REF!+L232</f>
        <v>#REF!</v>
      </c>
      <c r="M226" s="30" t="e">
        <f>M227+M228+M229+M230+M231+#REF!+M232</f>
        <v>#REF!</v>
      </c>
      <c r="N226" s="30" t="e">
        <f>N227+N228+N229+N230+N231+#REF!+N232</f>
        <v>#REF!</v>
      </c>
      <c r="O226" s="30" t="e">
        <f>O227+O228+O229+O230+O231+#REF!+O232</f>
        <v>#REF!</v>
      </c>
      <c r="P226" s="62" t="e">
        <f t="shared" si="175"/>
        <v>#REF!</v>
      </c>
      <c r="Q226" s="62"/>
      <c r="R226" s="62"/>
      <c r="S226" s="62" t="e">
        <f t="shared" si="176"/>
        <v>#REF!</v>
      </c>
      <c r="T226" s="21" t="e">
        <f t="shared" si="148"/>
        <v>#REF!</v>
      </c>
      <c r="U226" s="21"/>
      <c r="V226" s="21"/>
      <c r="W226" s="21" t="e">
        <f t="shared" si="161"/>
        <v>#REF!</v>
      </c>
      <c r="X226" s="66"/>
    </row>
    <row r="227" spans="1:25" s="1" customFormat="1" ht="27" hidden="1" customHeight="1" x14ac:dyDescent="0.3">
      <c r="A227" s="133" t="s">
        <v>182</v>
      </c>
      <c r="B227" s="161" t="s">
        <v>153</v>
      </c>
      <c r="C227" s="19" t="s">
        <v>184</v>
      </c>
      <c r="D227" s="20">
        <f>SUM(E227:G227)</f>
        <v>24000</v>
      </c>
      <c r="E227" s="20">
        <v>0</v>
      </c>
      <c r="F227" s="20">
        <v>0</v>
      </c>
      <c r="G227" s="20">
        <v>24000</v>
      </c>
      <c r="H227" s="20">
        <f>SUM(I227:K227)</f>
        <v>66500</v>
      </c>
      <c r="I227" s="20">
        <v>0</v>
      </c>
      <c r="J227" s="20">
        <v>0</v>
      </c>
      <c r="K227" s="20">
        <v>66500</v>
      </c>
      <c r="L227" s="21">
        <f>M227+O227</f>
        <v>20000</v>
      </c>
      <c r="M227" s="21">
        <v>0</v>
      </c>
      <c r="N227" s="21">
        <v>0</v>
      </c>
      <c r="O227" s="21">
        <v>20000</v>
      </c>
      <c r="P227" s="62">
        <f t="shared" si="175"/>
        <v>83.333333333333343</v>
      </c>
      <c r="Q227" s="62"/>
      <c r="R227" s="62"/>
      <c r="S227" s="62">
        <f t="shared" si="176"/>
        <v>83.333333333333343</v>
      </c>
      <c r="T227" s="21">
        <f t="shared" si="148"/>
        <v>30.075187969924812</v>
      </c>
      <c r="U227" s="21"/>
      <c r="V227" s="21"/>
      <c r="W227" s="21">
        <f t="shared" si="161"/>
        <v>30.075187969924812</v>
      </c>
      <c r="X227" s="88" t="s">
        <v>495</v>
      </c>
    </row>
    <row r="228" spans="1:25" s="1" customFormat="1" ht="28.5" hidden="1" customHeight="1" x14ac:dyDescent="0.3">
      <c r="A228" s="159"/>
      <c r="B228" s="161"/>
      <c r="C228" s="19" t="s">
        <v>29</v>
      </c>
      <c r="D228" s="20">
        <f t="shared" ref="D228:D232" si="179">SUM(E228:G228)</f>
        <v>82700</v>
      </c>
      <c r="E228" s="20">
        <v>0</v>
      </c>
      <c r="F228" s="20">
        <v>0</v>
      </c>
      <c r="G228" s="20">
        <v>82700</v>
      </c>
      <c r="H228" s="20">
        <f t="shared" ref="H228:H232" si="180">SUM(I228:K228)</f>
        <v>151300</v>
      </c>
      <c r="I228" s="20">
        <v>0</v>
      </c>
      <c r="J228" s="20">
        <v>0</v>
      </c>
      <c r="K228" s="20">
        <v>151300</v>
      </c>
      <c r="L228" s="21">
        <f>M228+O228</f>
        <v>31861.75</v>
      </c>
      <c r="M228" s="20">
        <v>0</v>
      </c>
      <c r="N228" s="20">
        <v>0</v>
      </c>
      <c r="O228" s="20">
        <v>31861.75</v>
      </c>
      <c r="P228" s="62">
        <f t="shared" si="175"/>
        <v>38.526904474002414</v>
      </c>
      <c r="Q228" s="62"/>
      <c r="R228" s="62"/>
      <c r="S228" s="62">
        <f t="shared" si="176"/>
        <v>38.526904474002414</v>
      </c>
      <c r="T228" s="21">
        <f t="shared" si="148"/>
        <v>21.058658294778585</v>
      </c>
      <c r="U228" s="21"/>
      <c r="V228" s="21"/>
      <c r="W228" s="21">
        <f t="shared" si="161"/>
        <v>21.058658294778585</v>
      </c>
      <c r="X228" s="60" t="s">
        <v>516</v>
      </c>
    </row>
    <row r="229" spans="1:25" s="1" customFormat="1" ht="42" hidden="1" customHeight="1" x14ac:dyDescent="0.3">
      <c r="A229" s="159"/>
      <c r="B229" s="161"/>
      <c r="C229" s="19" t="s">
        <v>3</v>
      </c>
      <c r="D229" s="20">
        <f t="shared" si="179"/>
        <v>212582</v>
      </c>
      <c r="E229" s="20">
        <v>0</v>
      </c>
      <c r="F229" s="20">
        <v>0</v>
      </c>
      <c r="G229" s="20">
        <v>212582</v>
      </c>
      <c r="H229" s="20">
        <f t="shared" si="180"/>
        <v>1261189</v>
      </c>
      <c r="I229" s="20">
        <v>0</v>
      </c>
      <c r="J229" s="20">
        <v>0</v>
      </c>
      <c r="K229" s="20">
        <v>1261189</v>
      </c>
      <c r="L229" s="21">
        <f t="shared" ref="L229:L231" si="181">M229+O229</f>
        <v>171780.24</v>
      </c>
      <c r="M229" s="21">
        <v>0</v>
      </c>
      <c r="N229" s="21">
        <v>0</v>
      </c>
      <c r="O229" s="21">
        <v>171780.24</v>
      </c>
      <c r="P229" s="62">
        <f t="shared" si="175"/>
        <v>80.806578167483593</v>
      </c>
      <c r="Q229" s="62"/>
      <c r="R229" s="62"/>
      <c r="S229" s="62">
        <f t="shared" si="176"/>
        <v>80.806578167483593</v>
      </c>
      <c r="T229" s="21">
        <f t="shared" si="148"/>
        <v>13.620499385896959</v>
      </c>
      <c r="U229" s="21"/>
      <c r="V229" s="21"/>
      <c r="W229" s="21">
        <f t="shared" si="161"/>
        <v>13.620499385896959</v>
      </c>
      <c r="X229" s="60" t="s">
        <v>259</v>
      </c>
    </row>
    <row r="230" spans="1:25" s="1" customFormat="1" ht="30.75" hidden="1" customHeight="1" x14ac:dyDescent="0.3">
      <c r="A230" s="159"/>
      <c r="B230" s="161"/>
      <c r="C230" s="19" t="s">
        <v>183</v>
      </c>
      <c r="D230" s="20">
        <f t="shared" si="179"/>
        <v>50000</v>
      </c>
      <c r="E230" s="20">
        <v>0</v>
      </c>
      <c r="F230" s="20">
        <v>0</v>
      </c>
      <c r="G230" s="20">
        <v>50000</v>
      </c>
      <c r="H230" s="20">
        <f t="shared" si="180"/>
        <v>137000</v>
      </c>
      <c r="I230" s="20">
        <v>0</v>
      </c>
      <c r="J230" s="20">
        <v>0</v>
      </c>
      <c r="K230" s="20">
        <v>137000</v>
      </c>
      <c r="L230" s="21">
        <f t="shared" si="181"/>
        <v>47070</v>
      </c>
      <c r="M230" s="21">
        <v>0</v>
      </c>
      <c r="N230" s="21">
        <v>0</v>
      </c>
      <c r="O230" s="21">
        <v>47070</v>
      </c>
      <c r="P230" s="62">
        <f t="shared" si="175"/>
        <v>94.14</v>
      </c>
      <c r="Q230" s="62"/>
      <c r="R230" s="62"/>
      <c r="S230" s="62">
        <f t="shared" si="176"/>
        <v>94.14</v>
      </c>
      <c r="T230" s="21">
        <f t="shared" si="148"/>
        <v>34.357664233576642</v>
      </c>
      <c r="U230" s="21"/>
      <c r="V230" s="21"/>
      <c r="W230" s="21">
        <f t="shared" si="161"/>
        <v>34.357664233576642</v>
      </c>
      <c r="X230" s="78" t="s">
        <v>499</v>
      </c>
    </row>
    <row r="231" spans="1:25" s="1" customFormat="1" ht="23.25" hidden="1" customHeight="1" x14ac:dyDescent="0.3">
      <c r="A231" s="159"/>
      <c r="B231" s="161"/>
      <c r="C231" s="77" t="s">
        <v>5</v>
      </c>
      <c r="D231" s="20">
        <f t="shared" si="179"/>
        <v>7180184</v>
      </c>
      <c r="E231" s="62">
        <v>0</v>
      </c>
      <c r="F231" s="62">
        <v>0</v>
      </c>
      <c r="G231" s="62">
        <v>7180184</v>
      </c>
      <c r="H231" s="20">
        <f t="shared" si="180"/>
        <v>17811779</v>
      </c>
      <c r="I231" s="20">
        <v>0</v>
      </c>
      <c r="J231" s="20">
        <v>0</v>
      </c>
      <c r="K231" s="20">
        <v>17811779</v>
      </c>
      <c r="L231" s="21">
        <f t="shared" si="181"/>
        <v>5615395</v>
      </c>
      <c r="M231" s="21">
        <v>0</v>
      </c>
      <c r="N231" s="21">
        <v>0</v>
      </c>
      <c r="O231" s="21">
        <v>5615395</v>
      </c>
      <c r="P231" s="62">
        <f t="shared" si="175"/>
        <v>78.206839824717591</v>
      </c>
      <c r="Q231" s="62"/>
      <c r="R231" s="62"/>
      <c r="S231" s="62">
        <f t="shared" si="176"/>
        <v>78.206839824717591</v>
      </c>
      <c r="T231" s="21">
        <f t="shared" si="148"/>
        <v>31.526300657559247</v>
      </c>
      <c r="U231" s="21"/>
      <c r="V231" s="21"/>
      <c r="W231" s="21">
        <f t="shared" si="161"/>
        <v>31.526300657559247</v>
      </c>
      <c r="X231" s="60"/>
    </row>
    <row r="232" spans="1:25" s="1" customFormat="1" ht="23.25" hidden="1" customHeight="1" x14ac:dyDescent="0.3">
      <c r="A232" s="160"/>
      <c r="B232" s="161"/>
      <c r="C232" s="19" t="s">
        <v>6</v>
      </c>
      <c r="D232" s="20">
        <f t="shared" si="179"/>
        <v>655441</v>
      </c>
      <c r="E232" s="20">
        <v>0</v>
      </c>
      <c r="F232" s="20">
        <v>0</v>
      </c>
      <c r="G232" s="20">
        <v>655441</v>
      </c>
      <c r="H232" s="20">
        <f t="shared" si="180"/>
        <v>1373200</v>
      </c>
      <c r="I232" s="20">
        <v>0</v>
      </c>
      <c r="J232" s="20">
        <v>0</v>
      </c>
      <c r="K232" s="20">
        <v>1373200</v>
      </c>
      <c r="L232" s="21">
        <f>M232+O232</f>
        <v>611556.98</v>
      </c>
      <c r="M232" s="21">
        <v>0</v>
      </c>
      <c r="N232" s="21">
        <v>0</v>
      </c>
      <c r="O232" s="21">
        <v>611556.98</v>
      </c>
      <c r="P232" s="62">
        <f t="shared" si="175"/>
        <v>93.304657474890945</v>
      </c>
      <c r="Q232" s="62"/>
      <c r="R232" s="62"/>
      <c r="S232" s="62">
        <f t="shared" si="176"/>
        <v>93.304657474890945</v>
      </c>
      <c r="T232" s="21">
        <f t="shared" si="148"/>
        <v>44.535171861345759</v>
      </c>
      <c r="U232" s="21"/>
      <c r="V232" s="21"/>
      <c r="W232" s="21">
        <f t="shared" si="161"/>
        <v>44.535171861345759</v>
      </c>
      <c r="X232" s="88"/>
    </row>
    <row r="233" spans="1:25" s="27" customFormat="1" ht="49.5" hidden="1" customHeight="1" x14ac:dyDescent="0.3">
      <c r="A233" s="29" t="s">
        <v>95</v>
      </c>
      <c r="B233" s="146" t="s">
        <v>345</v>
      </c>
      <c r="C233" s="146"/>
      <c r="D233" s="35">
        <f>SUM(D234:D237)</f>
        <v>2267280</v>
      </c>
      <c r="E233" s="35">
        <f t="shared" ref="E233:O233" si="182">SUM(E234:E237)</f>
        <v>0</v>
      </c>
      <c r="F233" s="35">
        <f t="shared" si="182"/>
        <v>0</v>
      </c>
      <c r="G233" s="35">
        <f t="shared" si="182"/>
        <v>2267280</v>
      </c>
      <c r="H233" s="35">
        <f t="shared" si="182"/>
        <v>3060980</v>
      </c>
      <c r="I233" s="35">
        <f t="shared" si="182"/>
        <v>0</v>
      </c>
      <c r="J233" s="35">
        <f t="shared" si="182"/>
        <v>0</v>
      </c>
      <c r="K233" s="35">
        <f t="shared" si="182"/>
        <v>3060980</v>
      </c>
      <c r="L233" s="35">
        <f t="shared" si="182"/>
        <v>759994</v>
      </c>
      <c r="M233" s="35">
        <f t="shared" si="182"/>
        <v>0</v>
      </c>
      <c r="N233" s="35">
        <f t="shared" si="182"/>
        <v>0</v>
      </c>
      <c r="O233" s="35">
        <f t="shared" si="182"/>
        <v>759994</v>
      </c>
      <c r="P233" s="62">
        <f t="shared" si="175"/>
        <v>33.520076920362726</v>
      </c>
      <c r="Q233" s="62"/>
      <c r="R233" s="62"/>
      <c r="S233" s="62">
        <f t="shared" si="176"/>
        <v>33.520076920362726</v>
      </c>
      <c r="T233" s="21">
        <f t="shared" si="148"/>
        <v>24.828453632496782</v>
      </c>
      <c r="U233" s="21"/>
      <c r="V233" s="21"/>
      <c r="W233" s="21">
        <f t="shared" si="161"/>
        <v>24.828453632496782</v>
      </c>
      <c r="X233" s="26"/>
    </row>
    <row r="234" spans="1:25" s="27" customFormat="1" ht="32.25" hidden="1" customHeight="1" x14ac:dyDescent="0.3">
      <c r="A234" s="153" t="s">
        <v>254</v>
      </c>
      <c r="B234" s="155" t="s">
        <v>346</v>
      </c>
      <c r="C234" s="77" t="s">
        <v>183</v>
      </c>
      <c r="D234" s="62">
        <f>SUM(E234:G234)</f>
        <v>0</v>
      </c>
      <c r="E234" s="62">
        <v>0</v>
      </c>
      <c r="F234" s="62">
        <v>0</v>
      </c>
      <c r="G234" s="62">
        <v>0</v>
      </c>
      <c r="H234" s="92">
        <f>SUM(I234:K234)</f>
        <v>793700</v>
      </c>
      <c r="I234" s="92">
        <v>0</v>
      </c>
      <c r="J234" s="92">
        <v>0</v>
      </c>
      <c r="K234" s="92">
        <v>793700</v>
      </c>
      <c r="L234" s="20">
        <f t="shared" ref="L234:L237" si="183">M234+N234+O234</f>
        <v>0</v>
      </c>
      <c r="M234" s="20">
        <v>0</v>
      </c>
      <c r="N234" s="20">
        <v>0</v>
      </c>
      <c r="O234" s="20">
        <v>0</v>
      </c>
      <c r="P234" s="62"/>
      <c r="Q234" s="62"/>
      <c r="R234" s="62"/>
      <c r="S234" s="62"/>
      <c r="T234" s="21">
        <f t="shared" si="148"/>
        <v>0</v>
      </c>
      <c r="U234" s="21"/>
      <c r="V234" s="21"/>
      <c r="W234" s="21">
        <f t="shared" si="161"/>
        <v>0</v>
      </c>
      <c r="X234" s="78"/>
    </row>
    <row r="235" spans="1:25" s="27" customFormat="1" ht="46.5" hidden="1" customHeight="1" x14ac:dyDescent="0.3">
      <c r="A235" s="154"/>
      <c r="B235" s="156"/>
      <c r="C235" s="77" t="s">
        <v>6</v>
      </c>
      <c r="D235" s="62">
        <f t="shared" ref="D235:D237" si="184">SUM(E235:G235)</f>
        <v>95296</v>
      </c>
      <c r="E235" s="62">
        <v>0</v>
      </c>
      <c r="F235" s="62">
        <v>0</v>
      </c>
      <c r="G235" s="62">
        <v>95296</v>
      </c>
      <c r="H235" s="92">
        <f t="shared" ref="H235:H237" si="185">SUM(I235:K235)</f>
        <v>95296</v>
      </c>
      <c r="I235" s="92">
        <v>0</v>
      </c>
      <c r="J235" s="92">
        <v>0</v>
      </c>
      <c r="K235" s="92">
        <v>95296</v>
      </c>
      <c r="L235" s="20">
        <f t="shared" si="183"/>
        <v>95296</v>
      </c>
      <c r="M235" s="20">
        <v>0</v>
      </c>
      <c r="N235" s="20">
        <v>0</v>
      </c>
      <c r="O235" s="20">
        <v>95296</v>
      </c>
      <c r="P235" s="62">
        <f t="shared" si="175"/>
        <v>100</v>
      </c>
      <c r="Q235" s="62"/>
      <c r="R235" s="62"/>
      <c r="S235" s="62">
        <f t="shared" si="176"/>
        <v>100</v>
      </c>
      <c r="T235" s="21">
        <f t="shared" si="148"/>
        <v>100</v>
      </c>
      <c r="U235" s="21"/>
      <c r="V235" s="21"/>
      <c r="W235" s="21">
        <f t="shared" si="161"/>
        <v>100</v>
      </c>
      <c r="X235" s="88"/>
      <c r="Y235" s="96"/>
    </row>
    <row r="236" spans="1:25" s="1" customFormat="1" ht="45.75" hidden="1" customHeight="1" x14ac:dyDescent="0.3">
      <c r="A236" s="154"/>
      <c r="B236" s="157"/>
      <c r="C236" s="77" t="s">
        <v>5</v>
      </c>
      <c r="D236" s="62">
        <f t="shared" si="184"/>
        <v>1011698</v>
      </c>
      <c r="E236" s="62">
        <v>0</v>
      </c>
      <c r="F236" s="62">
        <v>0</v>
      </c>
      <c r="G236" s="62">
        <v>1011698</v>
      </c>
      <c r="H236" s="92">
        <f t="shared" si="185"/>
        <v>1011698</v>
      </c>
      <c r="I236" s="92">
        <v>0</v>
      </c>
      <c r="J236" s="92">
        <v>0</v>
      </c>
      <c r="K236" s="92">
        <v>1011698</v>
      </c>
      <c r="L236" s="20">
        <f t="shared" si="183"/>
        <v>664698</v>
      </c>
      <c r="M236" s="20">
        <v>0</v>
      </c>
      <c r="N236" s="20">
        <v>0</v>
      </c>
      <c r="O236" s="20">
        <v>664698</v>
      </c>
      <c r="P236" s="62">
        <f t="shared" si="175"/>
        <v>65.701227046015703</v>
      </c>
      <c r="Q236" s="62"/>
      <c r="R236" s="62"/>
      <c r="S236" s="62">
        <f t="shared" si="176"/>
        <v>65.701227046015703</v>
      </c>
      <c r="T236" s="21">
        <f t="shared" si="148"/>
        <v>65.701227046015703</v>
      </c>
      <c r="U236" s="21"/>
      <c r="V236" s="21"/>
      <c r="W236" s="21">
        <f t="shared" si="161"/>
        <v>65.701227046015703</v>
      </c>
      <c r="X236" s="60"/>
    </row>
    <row r="237" spans="1:25" s="1" customFormat="1" ht="84.75" hidden="1" customHeight="1" x14ac:dyDescent="0.3">
      <c r="A237" s="111" t="s">
        <v>527</v>
      </c>
      <c r="B237" s="100" t="s">
        <v>528</v>
      </c>
      <c r="C237" s="77" t="s">
        <v>3</v>
      </c>
      <c r="D237" s="62">
        <f t="shared" si="184"/>
        <v>1160286</v>
      </c>
      <c r="E237" s="62">
        <v>0</v>
      </c>
      <c r="F237" s="62">
        <v>0</v>
      </c>
      <c r="G237" s="62">
        <v>1160286</v>
      </c>
      <c r="H237" s="92">
        <f t="shared" si="185"/>
        <v>1160286</v>
      </c>
      <c r="I237" s="92">
        <v>0</v>
      </c>
      <c r="J237" s="92">
        <v>0</v>
      </c>
      <c r="K237" s="92">
        <v>1160286</v>
      </c>
      <c r="L237" s="20">
        <f t="shared" si="183"/>
        <v>0</v>
      </c>
      <c r="M237" s="20">
        <v>0</v>
      </c>
      <c r="N237" s="20">
        <v>0</v>
      </c>
      <c r="O237" s="20">
        <v>0</v>
      </c>
      <c r="P237" s="62">
        <f t="shared" si="175"/>
        <v>0</v>
      </c>
      <c r="Q237" s="62"/>
      <c r="R237" s="62"/>
      <c r="S237" s="62">
        <f t="shared" si="176"/>
        <v>0</v>
      </c>
      <c r="T237" s="21"/>
      <c r="U237" s="21"/>
      <c r="V237" s="21"/>
      <c r="W237" s="21">
        <f t="shared" si="161"/>
        <v>0</v>
      </c>
      <c r="X237" s="60"/>
    </row>
    <row r="238" spans="1:25" s="1" customFormat="1" ht="63" hidden="1" customHeight="1" x14ac:dyDescent="0.3">
      <c r="A238" s="29" t="s">
        <v>96</v>
      </c>
      <c r="B238" s="146" t="s">
        <v>347</v>
      </c>
      <c r="C238" s="146"/>
      <c r="D238" s="35">
        <f t="shared" ref="D238:G238" si="186">D239+D240</f>
        <v>3725750</v>
      </c>
      <c r="E238" s="35">
        <f t="shared" si="186"/>
        <v>0</v>
      </c>
      <c r="F238" s="35">
        <f t="shared" si="186"/>
        <v>0</v>
      </c>
      <c r="G238" s="35">
        <f t="shared" si="186"/>
        <v>3725750</v>
      </c>
      <c r="H238" s="35">
        <f>H239+H240</f>
        <v>4378200</v>
      </c>
      <c r="I238" s="35">
        <f t="shared" ref="I238:O238" si="187">I239+I240</f>
        <v>0</v>
      </c>
      <c r="J238" s="35">
        <f t="shared" si="187"/>
        <v>0</v>
      </c>
      <c r="K238" s="35">
        <f t="shared" si="187"/>
        <v>4378200</v>
      </c>
      <c r="L238" s="35">
        <f t="shared" si="187"/>
        <v>3696649.17</v>
      </c>
      <c r="M238" s="35">
        <f t="shared" si="187"/>
        <v>0</v>
      </c>
      <c r="N238" s="35">
        <f t="shared" si="187"/>
        <v>0</v>
      </c>
      <c r="O238" s="35">
        <f t="shared" si="187"/>
        <v>3696649.17</v>
      </c>
      <c r="P238" s="62">
        <f t="shared" si="175"/>
        <v>99.218926927464267</v>
      </c>
      <c r="Q238" s="62"/>
      <c r="R238" s="62"/>
      <c r="S238" s="62">
        <f t="shared" si="176"/>
        <v>99.218926927464267</v>
      </c>
      <c r="T238" s="21">
        <f t="shared" ref="T238:T268" si="188">L238/H238*100</f>
        <v>84.433081403316436</v>
      </c>
      <c r="U238" s="21"/>
      <c r="V238" s="21"/>
      <c r="W238" s="21">
        <f t="shared" si="161"/>
        <v>84.433081403316436</v>
      </c>
      <c r="X238" s="28"/>
    </row>
    <row r="239" spans="1:25" s="1" customFormat="1" ht="137.25" hidden="1" customHeight="1" x14ac:dyDescent="0.3">
      <c r="A239" s="104" t="s">
        <v>24</v>
      </c>
      <c r="B239" s="113" t="s">
        <v>348</v>
      </c>
      <c r="C239" s="63" t="s">
        <v>5</v>
      </c>
      <c r="D239" s="92">
        <f>SUM(E239:G239)</f>
        <v>725750</v>
      </c>
      <c r="E239" s="92">
        <v>0</v>
      </c>
      <c r="F239" s="92">
        <v>0</v>
      </c>
      <c r="G239" s="92">
        <v>725750</v>
      </c>
      <c r="H239" s="20">
        <f>SUM(I239:K239)</f>
        <v>1378200</v>
      </c>
      <c r="I239" s="92">
        <v>0</v>
      </c>
      <c r="J239" s="92">
        <v>0</v>
      </c>
      <c r="K239" s="92">
        <v>1378200</v>
      </c>
      <c r="L239" s="20">
        <f>M239+O239</f>
        <v>696649.17</v>
      </c>
      <c r="M239" s="92">
        <v>0</v>
      </c>
      <c r="N239" s="92">
        <v>0</v>
      </c>
      <c r="O239" s="92">
        <v>696649.17</v>
      </c>
      <c r="P239" s="62">
        <f t="shared" si="175"/>
        <v>95.990240440923188</v>
      </c>
      <c r="Q239" s="62"/>
      <c r="R239" s="62"/>
      <c r="S239" s="62">
        <f t="shared" si="176"/>
        <v>95.990240440923188</v>
      </c>
      <c r="T239" s="21">
        <f t="shared" si="188"/>
        <v>50.547755768393564</v>
      </c>
      <c r="U239" s="21"/>
      <c r="V239" s="21"/>
      <c r="W239" s="21">
        <f t="shared" si="161"/>
        <v>50.547755768393564</v>
      </c>
      <c r="X239" s="28"/>
    </row>
    <row r="240" spans="1:25" s="1" customFormat="1" ht="116.25" hidden="1" customHeight="1" x14ac:dyDescent="0.3">
      <c r="A240" s="104" t="s">
        <v>350</v>
      </c>
      <c r="B240" s="64" t="s">
        <v>349</v>
      </c>
      <c r="C240" s="19" t="s">
        <v>29</v>
      </c>
      <c r="D240" s="92">
        <f>SUM(E240:G240)</f>
        <v>3000000</v>
      </c>
      <c r="E240" s="20">
        <v>0</v>
      </c>
      <c r="F240" s="20">
        <v>0</v>
      </c>
      <c r="G240" s="20">
        <v>3000000</v>
      </c>
      <c r="H240" s="20">
        <f>SUM(I240:K240)</f>
        <v>3000000</v>
      </c>
      <c r="I240" s="20">
        <v>0</v>
      </c>
      <c r="J240" s="20">
        <v>0</v>
      </c>
      <c r="K240" s="20">
        <v>3000000</v>
      </c>
      <c r="L240" s="20">
        <f>M240+O240</f>
        <v>3000000</v>
      </c>
      <c r="M240" s="20">
        <v>0</v>
      </c>
      <c r="N240" s="20">
        <v>0</v>
      </c>
      <c r="O240" s="20">
        <v>3000000</v>
      </c>
      <c r="P240" s="62">
        <f t="shared" si="175"/>
        <v>100</v>
      </c>
      <c r="Q240" s="62"/>
      <c r="R240" s="62"/>
      <c r="S240" s="62">
        <f t="shared" si="176"/>
        <v>100</v>
      </c>
      <c r="T240" s="21">
        <f t="shared" si="188"/>
        <v>100</v>
      </c>
      <c r="U240" s="21"/>
      <c r="V240" s="21"/>
      <c r="W240" s="21">
        <f t="shared" si="161"/>
        <v>100</v>
      </c>
      <c r="X240" s="60"/>
    </row>
    <row r="241" spans="1:25" s="1" customFormat="1" ht="47.25" hidden="1" customHeight="1" x14ac:dyDescent="0.3">
      <c r="A241" s="29" t="s">
        <v>97</v>
      </c>
      <c r="B241" s="146" t="s">
        <v>351</v>
      </c>
      <c r="C241" s="146"/>
      <c r="D241" s="35">
        <f t="shared" ref="D241:G241" si="189">D242+D247+D255+D257</f>
        <v>202893823</v>
      </c>
      <c r="E241" s="35">
        <f t="shared" si="189"/>
        <v>25405305</v>
      </c>
      <c r="F241" s="35">
        <f t="shared" si="189"/>
        <v>5081170</v>
      </c>
      <c r="G241" s="35">
        <f t="shared" si="189"/>
        <v>172407348</v>
      </c>
      <c r="H241" s="35">
        <f t="shared" ref="H241:O241" si="190">H242+H247+H255+H257</f>
        <v>448793827</v>
      </c>
      <c r="I241" s="35">
        <f t="shared" si="190"/>
        <v>54305500</v>
      </c>
      <c r="J241" s="35">
        <f t="shared" si="190"/>
        <v>9273800</v>
      </c>
      <c r="K241" s="35">
        <f t="shared" si="190"/>
        <v>385214527</v>
      </c>
      <c r="L241" s="35">
        <f t="shared" si="190"/>
        <v>189078071.33000001</v>
      </c>
      <c r="M241" s="35">
        <f t="shared" si="190"/>
        <v>23769235.48</v>
      </c>
      <c r="N241" s="35">
        <f t="shared" si="190"/>
        <v>3831469.52</v>
      </c>
      <c r="O241" s="35">
        <f t="shared" si="190"/>
        <v>161477366.33000001</v>
      </c>
      <c r="P241" s="62">
        <f t="shared" si="175"/>
        <v>93.19064944130902</v>
      </c>
      <c r="Q241" s="62">
        <f>M241/E241*100</f>
        <v>93.560126438159273</v>
      </c>
      <c r="R241" s="62">
        <f>N241/F241*100</f>
        <v>75.40526138664913</v>
      </c>
      <c r="S241" s="62">
        <f t="shared" si="176"/>
        <v>93.660373646023501</v>
      </c>
      <c r="T241" s="21">
        <f t="shared" si="188"/>
        <v>42.130274516899718</v>
      </c>
      <c r="U241" s="21">
        <f>M241/I241*100</f>
        <v>43.769480954967733</v>
      </c>
      <c r="V241" s="21">
        <f>N241/J241*100</f>
        <v>41.314989756087037</v>
      </c>
      <c r="W241" s="21">
        <f t="shared" si="161"/>
        <v>41.918815364406029</v>
      </c>
      <c r="X241" s="28"/>
    </row>
    <row r="242" spans="1:25" s="1" customFormat="1" ht="40.5" hidden="1" customHeight="1" x14ac:dyDescent="0.3">
      <c r="A242" s="29" t="s">
        <v>98</v>
      </c>
      <c r="B242" s="110" t="s">
        <v>62</v>
      </c>
      <c r="C242" s="110"/>
      <c r="D242" s="35">
        <f t="shared" ref="D242:G242" si="191">SUM(D243:D246)</f>
        <v>150952900</v>
      </c>
      <c r="E242" s="35">
        <f t="shared" si="191"/>
        <v>0</v>
      </c>
      <c r="F242" s="35">
        <f t="shared" si="191"/>
        <v>0</v>
      </c>
      <c r="G242" s="35">
        <f t="shared" si="191"/>
        <v>150952900</v>
      </c>
      <c r="H242" s="35">
        <f t="shared" ref="H242:O242" si="192">SUM(H243:H246)</f>
        <v>337061027</v>
      </c>
      <c r="I242" s="35">
        <f t="shared" si="192"/>
        <v>0</v>
      </c>
      <c r="J242" s="35">
        <f t="shared" si="192"/>
        <v>0</v>
      </c>
      <c r="K242" s="35">
        <f t="shared" si="192"/>
        <v>337061027</v>
      </c>
      <c r="L242" s="35">
        <f t="shared" si="192"/>
        <v>141784019.81</v>
      </c>
      <c r="M242" s="35">
        <f t="shared" si="192"/>
        <v>0</v>
      </c>
      <c r="N242" s="35">
        <f t="shared" si="192"/>
        <v>0</v>
      </c>
      <c r="O242" s="35">
        <f t="shared" si="192"/>
        <v>141784019.81</v>
      </c>
      <c r="P242" s="62">
        <f t="shared" si="175"/>
        <v>93.925999308393543</v>
      </c>
      <c r="Q242" s="62"/>
      <c r="R242" s="62"/>
      <c r="S242" s="62">
        <f t="shared" si="176"/>
        <v>93.925999308393543</v>
      </c>
      <c r="T242" s="21">
        <f t="shared" si="188"/>
        <v>42.064791967182849</v>
      </c>
      <c r="U242" s="21"/>
      <c r="V242" s="21"/>
      <c r="W242" s="21">
        <f t="shared" si="161"/>
        <v>42.064791967182849</v>
      </c>
      <c r="X242" s="28"/>
    </row>
    <row r="243" spans="1:25" s="1" customFormat="1" ht="42" hidden="1" customHeight="1" x14ac:dyDescent="0.3">
      <c r="A243" s="111" t="s">
        <v>99</v>
      </c>
      <c r="B243" s="61" t="s">
        <v>49</v>
      </c>
      <c r="C243" s="19" t="s">
        <v>29</v>
      </c>
      <c r="D243" s="20">
        <f>SUM(E243:G243)</f>
        <v>38397890</v>
      </c>
      <c r="E243" s="20">
        <v>0</v>
      </c>
      <c r="F243" s="20">
        <v>0</v>
      </c>
      <c r="G243" s="20">
        <v>38397890</v>
      </c>
      <c r="H243" s="20">
        <f>SUM(I243:K243)</f>
        <v>81575300</v>
      </c>
      <c r="I243" s="20">
        <v>0</v>
      </c>
      <c r="J243" s="20">
        <v>0</v>
      </c>
      <c r="K243" s="20">
        <v>81575300</v>
      </c>
      <c r="L243" s="20">
        <f>M243+O243</f>
        <v>32660087.48</v>
      </c>
      <c r="M243" s="20">
        <v>0</v>
      </c>
      <c r="N243" s="20">
        <v>0</v>
      </c>
      <c r="O243" s="20">
        <v>32660087.48</v>
      </c>
      <c r="P243" s="62">
        <f t="shared" si="175"/>
        <v>85.05698484994879</v>
      </c>
      <c r="Q243" s="62"/>
      <c r="R243" s="62"/>
      <c r="S243" s="62">
        <f t="shared" si="176"/>
        <v>85.05698484994879</v>
      </c>
      <c r="T243" s="21">
        <f t="shared" si="188"/>
        <v>40.036735972776071</v>
      </c>
      <c r="U243" s="21"/>
      <c r="V243" s="21"/>
      <c r="W243" s="21">
        <f t="shared" si="161"/>
        <v>40.036735972776071</v>
      </c>
      <c r="X243" s="28"/>
    </row>
    <row r="244" spans="1:25" s="1" customFormat="1" ht="48" hidden="1" customHeight="1" x14ac:dyDescent="0.3">
      <c r="A244" s="111" t="s">
        <v>100</v>
      </c>
      <c r="B244" s="61" t="s">
        <v>57</v>
      </c>
      <c r="C244" s="19" t="s">
        <v>29</v>
      </c>
      <c r="D244" s="20">
        <f t="shared" ref="D244:D246" si="193">SUM(E244:G244)</f>
        <v>88782126</v>
      </c>
      <c r="E244" s="20">
        <v>0</v>
      </c>
      <c r="F244" s="20">
        <v>0</v>
      </c>
      <c r="G244" s="20">
        <v>88782126</v>
      </c>
      <c r="H244" s="20">
        <f>SUM(I244:K244)</f>
        <v>203159769</v>
      </c>
      <c r="I244" s="20">
        <v>0</v>
      </c>
      <c r="J244" s="20">
        <v>0</v>
      </c>
      <c r="K244" s="20">
        <v>203159769</v>
      </c>
      <c r="L244" s="20">
        <f t="shared" ref="L244:L246" si="194">M244+O244</f>
        <v>86057201.189999998</v>
      </c>
      <c r="M244" s="20">
        <v>0</v>
      </c>
      <c r="N244" s="20">
        <v>0</v>
      </c>
      <c r="O244" s="20">
        <v>86057201.189999998</v>
      </c>
      <c r="P244" s="62">
        <f t="shared" si="175"/>
        <v>96.930773194144962</v>
      </c>
      <c r="Q244" s="62"/>
      <c r="R244" s="62"/>
      <c r="S244" s="62">
        <f t="shared" si="176"/>
        <v>96.930773194144962</v>
      </c>
      <c r="T244" s="21">
        <f t="shared" si="188"/>
        <v>42.359371451145918</v>
      </c>
      <c r="U244" s="21"/>
      <c r="V244" s="21"/>
      <c r="W244" s="21">
        <f t="shared" si="161"/>
        <v>42.359371451145918</v>
      </c>
      <c r="X244" s="28"/>
    </row>
    <row r="245" spans="1:25" s="1" customFormat="1" ht="39" hidden="1" customHeight="1" x14ac:dyDescent="0.3">
      <c r="A245" s="111" t="s">
        <v>201</v>
      </c>
      <c r="B245" s="61" t="s">
        <v>154</v>
      </c>
      <c r="C245" s="19" t="s">
        <v>29</v>
      </c>
      <c r="D245" s="20">
        <f t="shared" si="193"/>
        <v>1203226</v>
      </c>
      <c r="E245" s="20">
        <v>0</v>
      </c>
      <c r="F245" s="20">
        <v>0</v>
      </c>
      <c r="G245" s="20">
        <v>1203226</v>
      </c>
      <c r="H245" s="20">
        <f t="shared" ref="H245:H246" si="195">SUM(I245:K245)</f>
        <v>3283100</v>
      </c>
      <c r="I245" s="20">
        <v>0</v>
      </c>
      <c r="J245" s="20">
        <v>0</v>
      </c>
      <c r="K245" s="20">
        <v>3283100</v>
      </c>
      <c r="L245" s="20">
        <f t="shared" si="194"/>
        <v>640446.6</v>
      </c>
      <c r="M245" s="20">
        <v>0</v>
      </c>
      <c r="N245" s="20">
        <v>0</v>
      </c>
      <c r="O245" s="20">
        <v>640446.6</v>
      </c>
      <c r="P245" s="62">
        <f t="shared" si="175"/>
        <v>53.227456853492193</v>
      </c>
      <c r="Q245" s="62"/>
      <c r="R245" s="62"/>
      <c r="S245" s="62">
        <f t="shared" si="176"/>
        <v>53.227456853492193</v>
      </c>
      <c r="T245" s="21">
        <f t="shared" si="188"/>
        <v>19.507374128110627</v>
      </c>
      <c r="U245" s="21"/>
      <c r="V245" s="21"/>
      <c r="W245" s="21">
        <f t="shared" si="161"/>
        <v>19.507374128110627</v>
      </c>
      <c r="X245" s="28"/>
    </row>
    <row r="246" spans="1:25" s="1" customFormat="1" ht="48.75" hidden="1" customHeight="1" x14ac:dyDescent="0.3">
      <c r="A246" s="111" t="s">
        <v>202</v>
      </c>
      <c r="B246" s="61" t="s">
        <v>154</v>
      </c>
      <c r="C246" s="19" t="s">
        <v>29</v>
      </c>
      <c r="D246" s="20">
        <f t="shared" si="193"/>
        <v>22569658</v>
      </c>
      <c r="E246" s="20">
        <v>0</v>
      </c>
      <c r="F246" s="20">
        <v>0</v>
      </c>
      <c r="G246" s="20">
        <v>22569658</v>
      </c>
      <c r="H246" s="20">
        <f t="shared" si="195"/>
        <v>49042858</v>
      </c>
      <c r="I246" s="20">
        <v>0</v>
      </c>
      <c r="J246" s="20">
        <v>0</v>
      </c>
      <c r="K246" s="20">
        <v>49042858</v>
      </c>
      <c r="L246" s="20">
        <f t="shared" si="194"/>
        <v>22426284.539999999</v>
      </c>
      <c r="M246" s="20">
        <v>0</v>
      </c>
      <c r="N246" s="20">
        <v>0</v>
      </c>
      <c r="O246" s="20">
        <v>22426284.539999999</v>
      </c>
      <c r="P246" s="62">
        <f t="shared" si="175"/>
        <v>99.364751295744043</v>
      </c>
      <c r="Q246" s="62"/>
      <c r="R246" s="62"/>
      <c r="S246" s="62">
        <f t="shared" si="176"/>
        <v>99.364751295744043</v>
      </c>
      <c r="T246" s="21">
        <f t="shared" si="188"/>
        <v>45.727931557332973</v>
      </c>
      <c r="U246" s="21"/>
      <c r="V246" s="21"/>
      <c r="W246" s="21">
        <f t="shared" si="161"/>
        <v>45.727931557332973</v>
      </c>
      <c r="X246" s="28"/>
    </row>
    <row r="247" spans="1:25" s="1" customFormat="1" ht="49.5" hidden="1" customHeight="1" x14ac:dyDescent="0.3">
      <c r="A247" s="29" t="s">
        <v>101</v>
      </c>
      <c r="B247" s="110" t="s">
        <v>155</v>
      </c>
      <c r="C247" s="31"/>
      <c r="D247" s="30">
        <f t="shared" ref="D247:G247" si="196">SUM(D248:D254)</f>
        <v>30486475</v>
      </c>
      <c r="E247" s="30">
        <f t="shared" si="196"/>
        <v>25405305</v>
      </c>
      <c r="F247" s="30">
        <f t="shared" si="196"/>
        <v>5081170</v>
      </c>
      <c r="G247" s="30">
        <f t="shared" si="196"/>
        <v>0</v>
      </c>
      <c r="H247" s="30">
        <f>SUM(H248:H254)</f>
        <v>58917700</v>
      </c>
      <c r="I247" s="30">
        <f t="shared" ref="I247:O247" si="197">SUM(I248:I254)</f>
        <v>49643900</v>
      </c>
      <c r="J247" s="30">
        <f t="shared" si="197"/>
        <v>9273800</v>
      </c>
      <c r="K247" s="30">
        <f t="shared" si="197"/>
        <v>0</v>
      </c>
      <c r="L247" s="30">
        <f t="shared" si="197"/>
        <v>27600705</v>
      </c>
      <c r="M247" s="30">
        <f t="shared" si="197"/>
        <v>23769235.48</v>
      </c>
      <c r="N247" s="30">
        <f t="shared" si="197"/>
        <v>3831469.52</v>
      </c>
      <c r="O247" s="30">
        <f t="shared" si="197"/>
        <v>0</v>
      </c>
      <c r="P247" s="62">
        <f t="shared" si="175"/>
        <v>90.534261504486821</v>
      </c>
      <c r="Q247" s="62">
        <f>M247/E247*100</f>
        <v>93.560126438159273</v>
      </c>
      <c r="R247" s="62">
        <f>N247/F247*100</f>
        <v>75.40526138664913</v>
      </c>
      <c r="S247" s="62"/>
      <c r="T247" s="21">
        <f t="shared" si="188"/>
        <v>46.84620241455454</v>
      </c>
      <c r="U247" s="21">
        <f>M247/I247*100</f>
        <v>47.879468534905598</v>
      </c>
      <c r="V247" s="21">
        <f>N247/J247*100</f>
        <v>41.314989756087037</v>
      </c>
      <c r="W247" s="21"/>
      <c r="X247" s="28"/>
    </row>
    <row r="248" spans="1:25" s="1" customFormat="1" ht="62.25" hidden="1" customHeight="1" x14ac:dyDescent="0.3">
      <c r="A248" s="111" t="s">
        <v>102</v>
      </c>
      <c r="B248" s="61" t="s">
        <v>156</v>
      </c>
      <c r="C248" s="19" t="s">
        <v>29</v>
      </c>
      <c r="D248" s="20">
        <f>SUM(E248:G248)</f>
        <v>5575850</v>
      </c>
      <c r="E248" s="20">
        <v>494680</v>
      </c>
      <c r="F248" s="20">
        <v>5081170</v>
      </c>
      <c r="G248" s="20">
        <v>0</v>
      </c>
      <c r="H248" s="20">
        <f>SUM(I248:K248)</f>
        <v>11014700</v>
      </c>
      <c r="I248" s="20">
        <v>1756300</v>
      </c>
      <c r="J248" s="20">
        <v>9258400</v>
      </c>
      <c r="K248" s="20">
        <v>0</v>
      </c>
      <c r="L248" s="20">
        <f>SUM(M248:O248)</f>
        <v>4182053.23</v>
      </c>
      <c r="M248" s="20">
        <v>350583.71</v>
      </c>
      <c r="N248" s="20">
        <v>3831469.52</v>
      </c>
      <c r="O248" s="20">
        <v>0</v>
      </c>
      <c r="P248" s="62">
        <f t="shared" si="175"/>
        <v>75.002972282252927</v>
      </c>
      <c r="Q248" s="62">
        <f>M248/E248*100</f>
        <v>70.870807390636372</v>
      </c>
      <c r="R248" s="62">
        <f>N248/F248*100</f>
        <v>75.40526138664913</v>
      </c>
      <c r="S248" s="62"/>
      <c r="T248" s="21">
        <f t="shared" si="188"/>
        <v>37.967926770588392</v>
      </c>
      <c r="U248" s="21">
        <f>M248/I248*100</f>
        <v>19.961493480612653</v>
      </c>
      <c r="V248" s="21">
        <f>N248/J248*100</f>
        <v>41.383711224401623</v>
      </c>
      <c r="W248" s="21"/>
      <c r="X248" s="60"/>
    </row>
    <row r="249" spans="1:25" s="1" customFormat="1" ht="115.5" hidden="1" customHeight="1" x14ac:dyDescent="0.3">
      <c r="A249" s="111" t="s">
        <v>157</v>
      </c>
      <c r="B249" s="61" t="s">
        <v>352</v>
      </c>
      <c r="C249" s="19" t="s">
        <v>29</v>
      </c>
      <c r="D249" s="20">
        <f t="shared" ref="D249:D254" si="198">SUM(E249:G249)</f>
        <v>400000</v>
      </c>
      <c r="E249" s="20">
        <v>400000</v>
      </c>
      <c r="F249" s="20">
        <v>0</v>
      </c>
      <c r="G249" s="20">
        <v>0</v>
      </c>
      <c r="H249" s="20">
        <f>SUM(I249:K249)</f>
        <v>551500</v>
      </c>
      <c r="I249" s="20">
        <v>551500</v>
      </c>
      <c r="J249" s="20">
        <v>0</v>
      </c>
      <c r="K249" s="20">
        <v>0</v>
      </c>
      <c r="L249" s="20">
        <f t="shared" ref="L249:L254" si="199">SUM(M249:O249)</f>
        <v>0</v>
      </c>
      <c r="M249" s="20">
        <v>0</v>
      </c>
      <c r="N249" s="20">
        <v>0</v>
      </c>
      <c r="O249" s="20">
        <v>0</v>
      </c>
      <c r="P249" s="62">
        <f t="shared" si="175"/>
        <v>0</v>
      </c>
      <c r="Q249" s="62">
        <f>M249/E249*100</f>
        <v>0</v>
      </c>
      <c r="R249" s="62"/>
      <c r="S249" s="62"/>
      <c r="T249" s="21">
        <f t="shared" si="188"/>
        <v>0</v>
      </c>
      <c r="U249" s="21">
        <f>M249/I249*100</f>
        <v>0</v>
      </c>
      <c r="V249" s="21"/>
      <c r="W249" s="21"/>
      <c r="X249" s="60"/>
    </row>
    <row r="250" spans="1:25" s="1" customFormat="1" ht="59.25" hidden="1" customHeight="1" x14ac:dyDescent="0.3">
      <c r="A250" s="111" t="s">
        <v>159</v>
      </c>
      <c r="B250" s="65" t="s">
        <v>158</v>
      </c>
      <c r="C250" s="19" t="s">
        <v>29</v>
      </c>
      <c r="D250" s="20">
        <f t="shared" si="198"/>
        <v>1684296</v>
      </c>
      <c r="E250" s="20">
        <v>1684296</v>
      </c>
      <c r="F250" s="20">
        <v>0</v>
      </c>
      <c r="G250" s="20">
        <v>0</v>
      </c>
      <c r="H250" s="20">
        <f t="shared" ref="H250:H254" si="200">SUM(I250:K250)</f>
        <v>3987300</v>
      </c>
      <c r="I250" s="20">
        <v>3987300</v>
      </c>
      <c r="J250" s="20">
        <v>0</v>
      </c>
      <c r="K250" s="20">
        <v>0</v>
      </c>
      <c r="L250" s="20">
        <f t="shared" si="199"/>
        <v>1400000</v>
      </c>
      <c r="M250" s="20">
        <v>1400000</v>
      </c>
      <c r="N250" s="20">
        <v>0</v>
      </c>
      <c r="O250" s="20">
        <v>0</v>
      </c>
      <c r="P250" s="62">
        <f t="shared" si="175"/>
        <v>83.120781620332778</v>
      </c>
      <c r="Q250" s="62">
        <f>M250/E250*100</f>
        <v>83.120781620332778</v>
      </c>
      <c r="R250" s="62"/>
      <c r="S250" s="62"/>
      <c r="T250" s="21">
        <f t="shared" si="188"/>
        <v>35.111478945652443</v>
      </c>
      <c r="U250" s="21">
        <f>M250/I250*100</f>
        <v>35.111478945652443</v>
      </c>
      <c r="V250" s="21"/>
      <c r="W250" s="21"/>
      <c r="X250" s="28"/>
    </row>
    <row r="251" spans="1:25" s="1" customFormat="1" ht="41.25" hidden="1" customHeight="1" x14ac:dyDescent="0.3">
      <c r="A251" s="111" t="s">
        <v>160</v>
      </c>
      <c r="B251" s="65" t="s">
        <v>353</v>
      </c>
      <c r="C251" s="19" t="s">
        <v>29</v>
      </c>
      <c r="D251" s="20">
        <f t="shared" si="198"/>
        <v>2300800</v>
      </c>
      <c r="E251" s="20">
        <v>2300800</v>
      </c>
      <c r="F251" s="20">
        <v>0</v>
      </c>
      <c r="G251" s="20">
        <v>0</v>
      </c>
      <c r="H251" s="20">
        <f t="shared" si="200"/>
        <v>4752000</v>
      </c>
      <c r="I251" s="20">
        <v>4752000</v>
      </c>
      <c r="J251" s="20">
        <v>0</v>
      </c>
      <c r="K251" s="20">
        <v>0</v>
      </c>
      <c r="L251" s="20">
        <f t="shared" si="199"/>
        <v>1742000</v>
      </c>
      <c r="M251" s="20">
        <v>1742000</v>
      </c>
      <c r="N251" s="20">
        <v>0</v>
      </c>
      <c r="O251" s="20">
        <v>0</v>
      </c>
      <c r="P251" s="62">
        <f t="shared" si="175"/>
        <v>75.712795549374135</v>
      </c>
      <c r="Q251" s="62">
        <f>M251/E251*100</f>
        <v>75.712795549374135</v>
      </c>
      <c r="R251" s="62"/>
      <c r="S251" s="62"/>
      <c r="T251" s="21">
        <f t="shared" si="188"/>
        <v>36.658249158249156</v>
      </c>
      <c r="U251" s="21">
        <f>M251/I251*100</f>
        <v>36.658249158249156</v>
      </c>
      <c r="V251" s="21"/>
      <c r="W251" s="21"/>
      <c r="X251" s="28"/>
    </row>
    <row r="252" spans="1:25" s="1" customFormat="1" ht="78" hidden="1" customHeight="1" x14ac:dyDescent="0.3">
      <c r="A252" s="111" t="s">
        <v>162</v>
      </c>
      <c r="B252" s="65" t="s">
        <v>161</v>
      </c>
      <c r="C252" s="19" t="s">
        <v>29</v>
      </c>
      <c r="D252" s="20">
        <f t="shared" si="198"/>
        <v>4739098</v>
      </c>
      <c r="E252" s="20">
        <v>4739098</v>
      </c>
      <c r="F252" s="20">
        <v>0</v>
      </c>
      <c r="G252" s="20">
        <v>0</v>
      </c>
      <c r="H252" s="20">
        <f t="shared" si="200"/>
        <v>10306800</v>
      </c>
      <c r="I252" s="20">
        <v>10306800</v>
      </c>
      <c r="J252" s="20">
        <v>0</v>
      </c>
      <c r="K252" s="20">
        <v>0</v>
      </c>
      <c r="L252" s="20">
        <f t="shared" si="199"/>
        <v>4490221.17</v>
      </c>
      <c r="M252" s="20">
        <v>4490221.17</v>
      </c>
      <c r="N252" s="20">
        <v>0</v>
      </c>
      <c r="O252" s="20">
        <v>0</v>
      </c>
      <c r="P252" s="62">
        <f t="shared" si="175"/>
        <v>94.748434617726829</v>
      </c>
      <c r="Q252" s="62">
        <f>M252/E252*100</f>
        <v>94.748434617726829</v>
      </c>
      <c r="R252" s="62"/>
      <c r="S252" s="62"/>
      <c r="T252" s="21">
        <f t="shared" si="188"/>
        <v>43.565618523693097</v>
      </c>
      <c r="U252" s="21">
        <f>M252/I252*100</f>
        <v>43.565618523693097</v>
      </c>
      <c r="V252" s="21"/>
      <c r="W252" s="21"/>
      <c r="X252" s="28"/>
    </row>
    <row r="253" spans="1:25" s="1" customFormat="1" ht="81" hidden="1" customHeight="1" x14ac:dyDescent="0.3">
      <c r="A253" s="111" t="s">
        <v>195</v>
      </c>
      <c r="B253" s="65" t="s">
        <v>188</v>
      </c>
      <c r="C253" s="19" t="s">
        <v>29</v>
      </c>
      <c r="D253" s="20">
        <f t="shared" si="198"/>
        <v>0</v>
      </c>
      <c r="E253" s="20">
        <v>0</v>
      </c>
      <c r="F253" s="20">
        <v>0</v>
      </c>
      <c r="G253" s="20">
        <v>0</v>
      </c>
      <c r="H253" s="20">
        <f t="shared" si="200"/>
        <v>15400</v>
      </c>
      <c r="I253" s="20">
        <v>0</v>
      </c>
      <c r="J253" s="20">
        <v>15400</v>
      </c>
      <c r="K253" s="20">
        <v>0</v>
      </c>
      <c r="L253" s="20">
        <f t="shared" si="199"/>
        <v>0</v>
      </c>
      <c r="M253" s="20">
        <v>0</v>
      </c>
      <c r="N253" s="20">
        <v>0</v>
      </c>
      <c r="O253" s="20">
        <v>0</v>
      </c>
      <c r="P253" s="62"/>
      <c r="Q253" s="62"/>
      <c r="R253" s="62"/>
      <c r="S253" s="62"/>
      <c r="T253" s="21">
        <f t="shared" si="188"/>
        <v>0</v>
      </c>
      <c r="U253" s="21"/>
      <c r="V253" s="21">
        <f>N253/J253*100</f>
        <v>0</v>
      </c>
      <c r="W253" s="21"/>
      <c r="X253" s="60"/>
      <c r="Y253" s="96"/>
    </row>
    <row r="254" spans="1:25" s="1" customFormat="1" ht="63" hidden="1" customHeight="1" x14ac:dyDescent="0.3">
      <c r="A254" s="111" t="s">
        <v>164</v>
      </c>
      <c r="B254" s="65" t="s">
        <v>163</v>
      </c>
      <c r="C254" s="19" t="s">
        <v>29</v>
      </c>
      <c r="D254" s="20">
        <f t="shared" si="198"/>
        <v>15786431</v>
      </c>
      <c r="E254" s="20">
        <v>15786431</v>
      </c>
      <c r="F254" s="20">
        <v>0</v>
      </c>
      <c r="G254" s="20">
        <v>0</v>
      </c>
      <c r="H254" s="20">
        <f t="shared" si="200"/>
        <v>28290000</v>
      </c>
      <c r="I254" s="20">
        <v>28290000</v>
      </c>
      <c r="J254" s="20">
        <v>0</v>
      </c>
      <c r="K254" s="20">
        <v>0</v>
      </c>
      <c r="L254" s="20">
        <f t="shared" si="199"/>
        <v>15786430.6</v>
      </c>
      <c r="M254" s="20">
        <v>15786430.6</v>
      </c>
      <c r="N254" s="20">
        <v>0</v>
      </c>
      <c r="O254" s="20">
        <v>0</v>
      </c>
      <c r="P254" s="62">
        <f>L254/D254*100</f>
        <v>99.999997466178385</v>
      </c>
      <c r="Q254" s="62">
        <f>M254/E254*100</f>
        <v>99.999997466178385</v>
      </c>
      <c r="R254" s="62"/>
      <c r="S254" s="62"/>
      <c r="T254" s="21">
        <f t="shared" si="188"/>
        <v>55.802158359844469</v>
      </c>
      <c r="U254" s="21">
        <f>M254/I254*100</f>
        <v>55.802158359844469</v>
      </c>
      <c r="V254" s="21"/>
      <c r="W254" s="21"/>
      <c r="X254" s="28"/>
    </row>
    <row r="255" spans="1:25" s="27" customFormat="1" ht="42" hidden="1" customHeight="1" x14ac:dyDescent="0.3">
      <c r="A255" s="29" t="s">
        <v>165</v>
      </c>
      <c r="B255" s="110" t="s">
        <v>63</v>
      </c>
      <c r="C255" s="31"/>
      <c r="D255" s="30">
        <f t="shared" ref="D255:G255" si="201">SUM(D256:D256)</f>
        <v>0</v>
      </c>
      <c r="E255" s="30">
        <f t="shared" si="201"/>
        <v>0</v>
      </c>
      <c r="F255" s="30">
        <f t="shared" si="201"/>
        <v>0</v>
      </c>
      <c r="G255" s="30">
        <f t="shared" si="201"/>
        <v>0</v>
      </c>
      <c r="H255" s="30">
        <f>SUM(H256:H256)</f>
        <v>6991900</v>
      </c>
      <c r="I255" s="30">
        <f t="shared" ref="I255:O255" si="202">SUM(I256:I256)</f>
        <v>4661600</v>
      </c>
      <c r="J255" s="30">
        <f t="shared" si="202"/>
        <v>0</v>
      </c>
      <c r="K255" s="30">
        <f t="shared" si="202"/>
        <v>2330300</v>
      </c>
      <c r="L255" s="30">
        <f t="shared" si="202"/>
        <v>0</v>
      </c>
      <c r="M255" s="30">
        <f t="shared" si="202"/>
        <v>0</v>
      </c>
      <c r="N255" s="30">
        <f t="shared" si="202"/>
        <v>0</v>
      </c>
      <c r="O255" s="30">
        <f t="shared" si="202"/>
        <v>0</v>
      </c>
      <c r="P255" s="62"/>
      <c r="Q255" s="62"/>
      <c r="R255" s="62"/>
      <c r="S255" s="62"/>
      <c r="T255" s="21">
        <f t="shared" si="188"/>
        <v>0</v>
      </c>
      <c r="U255" s="21">
        <f>M255/I255*100</f>
        <v>0</v>
      </c>
      <c r="V255" s="21"/>
      <c r="W255" s="21">
        <f t="shared" ref="W255:W260" si="203">O255/K255*100</f>
        <v>0</v>
      </c>
      <c r="X255" s="26"/>
    </row>
    <row r="256" spans="1:25" s="1" customFormat="1" ht="65.25" hidden="1" customHeight="1" x14ac:dyDescent="0.3">
      <c r="A256" s="111" t="s">
        <v>168</v>
      </c>
      <c r="B256" s="61" t="s">
        <v>354</v>
      </c>
      <c r="C256" s="19" t="s">
        <v>29</v>
      </c>
      <c r="D256" s="20">
        <f>SUM(E256:G256)</f>
        <v>0</v>
      </c>
      <c r="E256" s="20">
        <v>0</v>
      </c>
      <c r="F256" s="20">
        <v>0</v>
      </c>
      <c r="G256" s="20">
        <v>0</v>
      </c>
      <c r="H256" s="20">
        <f>SUM(I256:K256)</f>
        <v>6991900</v>
      </c>
      <c r="I256" s="20">
        <v>4661600</v>
      </c>
      <c r="J256" s="20">
        <v>0</v>
      </c>
      <c r="K256" s="20">
        <v>2330300</v>
      </c>
      <c r="L256" s="20">
        <f>M256+O256</f>
        <v>0</v>
      </c>
      <c r="M256" s="20">
        <v>0</v>
      </c>
      <c r="N256" s="20">
        <v>0</v>
      </c>
      <c r="O256" s="20">
        <v>0</v>
      </c>
      <c r="P256" s="62"/>
      <c r="Q256" s="62"/>
      <c r="R256" s="62"/>
      <c r="S256" s="62"/>
      <c r="T256" s="21">
        <f t="shared" si="188"/>
        <v>0</v>
      </c>
      <c r="U256" s="21">
        <f>M256/I256*100</f>
        <v>0</v>
      </c>
      <c r="V256" s="21"/>
      <c r="W256" s="21">
        <f t="shared" si="203"/>
        <v>0</v>
      </c>
      <c r="X256" s="60"/>
      <c r="Y256" s="96"/>
    </row>
    <row r="257" spans="1:46" s="1" customFormat="1" ht="96.75" hidden="1" customHeight="1" x14ac:dyDescent="0.3">
      <c r="A257" s="29" t="s">
        <v>177</v>
      </c>
      <c r="B257" s="108" t="s">
        <v>166</v>
      </c>
      <c r="C257" s="31"/>
      <c r="D257" s="36">
        <f t="shared" ref="D257:G257" si="204">SUM(D258:D259)</f>
        <v>21454448</v>
      </c>
      <c r="E257" s="36">
        <f t="shared" si="204"/>
        <v>0</v>
      </c>
      <c r="F257" s="36">
        <f t="shared" si="204"/>
        <v>0</v>
      </c>
      <c r="G257" s="36">
        <f t="shared" si="204"/>
        <v>21454448</v>
      </c>
      <c r="H257" s="36">
        <f>SUM(H258:H259)</f>
        <v>45823200</v>
      </c>
      <c r="I257" s="36">
        <f t="shared" ref="I257:O257" si="205">SUM(I258:I259)</f>
        <v>0</v>
      </c>
      <c r="J257" s="36">
        <f t="shared" si="205"/>
        <v>0</v>
      </c>
      <c r="K257" s="36">
        <f t="shared" si="205"/>
        <v>45823200</v>
      </c>
      <c r="L257" s="36">
        <f>SUM(L258:L259)</f>
        <v>19693346.52</v>
      </c>
      <c r="M257" s="36">
        <f t="shared" si="205"/>
        <v>0</v>
      </c>
      <c r="N257" s="36">
        <f t="shared" si="205"/>
        <v>0</v>
      </c>
      <c r="O257" s="36">
        <f t="shared" si="205"/>
        <v>19693346.52</v>
      </c>
      <c r="P257" s="62">
        <f t="shared" ref="P257:P263" si="206">L257/D257*100</f>
        <v>91.791438866196884</v>
      </c>
      <c r="Q257" s="62"/>
      <c r="R257" s="62"/>
      <c r="S257" s="62">
        <f>O257/G257*100</f>
        <v>91.791438866196884</v>
      </c>
      <c r="T257" s="21">
        <f t="shared" si="188"/>
        <v>42.976803278688521</v>
      </c>
      <c r="U257" s="21"/>
      <c r="V257" s="21"/>
      <c r="W257" s="21">
        <f t="shared" si="203"/>
        <v>42.976803278688521</v>
      </c>
      <c r="X257" s="28"/>
    </row>
    <row r="258" spans="1:46" s="1" customFormat="1" ht="53.25" hidden="1" customHeight="1" x14ac:dyDescent="0.3">
      <c r="A258" s="133" t="s">
        <v>178</v>
      </c>
      <c r="B258" s="164" t="s">
        <v>167</v>
      </c>
      <c r="C258" s="19" t="s">
        <v>29</v>
      </c>
      <c r="D258" s="20">
        <f>SUM(E258:G258)</f>
        <v>10765490</v>
      </c>
      <c r="E258" s="20">
        <v>0</v>
      </c>
      <c r="F258" s="20">
        <v>0</v>
      </c>
      <c r="G258" s="20">
        <v>10765490</v>
      </c>
      <c r="H258" s="20">
        <f>SUM(I258:K258)</f>
        <v>23100900</v>
      </c>
      <c r="I258" s="20">
        <v>0</v>
      </c>
      <c r="J258" s="20">
        <v>0</v>
      </c>
      <c r="K258" s="20">
        <v>23100900</v>
      </c>
      <c r="L258" s="20">
        <f>SUM(M258:O258)</f>
        <v>10248273.98</v>
      </c>
      <c r="M258" s="20">
        <v>0</v>
      </c>
      <c r="N258" s="20">
        <v>0</v>
      </c>
      <c r="O258" s="20">
        <v>10248273.98</v>
      </c>
      <c r="P258" s="62">
        <f t="shared" si="206"/>
        <v>95.195610975440971</v>
      </c>
      <c r="Q258" s="62"/>
      <c r="R258" s="62"/>
      <c r="S258" s="62">
        <f>O258/G258*100</f>
        <v>95.195610975440971</v>
      </c>
      <c r="T258" s="21">
        <f t="shared" si="188"/>
        <v>44.36309399200897</v>
      </c>
      <c r="U258" s="21"/>
      <c r="V258" s="21"/>
      <c r="W258" s="21">
        <f t="shared" si="203"/>
        <v>44.36309399200897</v>
      </c>
      <c r="X258" s="28"/>
    </row>
    <row r="259" spans="1:46" s="1" customFormat="1" ht="46.5" hidden="1" customHeight="1" x14ac:dyDescent="0.3">
      <c r="A259" s="134"/>
      <c r="B259" s="165"/>
      <c r="C259" s="19" t="s">
        <v>183</v>
      </c>
      <c r="D259" s="20">
        <f>SUM(E259:G259)</f>
        <v>10688958</v>
      </c>
      <c r="E259" s="20">
        <v>0</v>
      </c>
      <c r="F259" s="20">
        <v>0</v>
      </c>
      <c r="G259" s="20">
        <v>10688958</v>
      </c>
      <c r="H259" s="20">
        <f>SUM(I259:K259)</f>
        <v>22722300</v>
      </c>
      <c r="I259" s="20">
        <v>0</v>
      </c>
      <c r="J259" s="20">
        <v>0</v>
      </c>
      <c r="K259" s="20">
        <v>22722300</v>
      </c>
      <c r="L259" s="20">
        <f>SUM(M259:O259)</f>
        <v>9445072.5399999991</v>
      </c>
      <c r="M259" s="20">
        <v>0</v>
      </c>
      <c r="N259" s="20">
        <v>0</v>
      </c>
      <c r="O259" s="20">
        <v>9445072.5399999991</v>
      </c>
      <c r="P259" s="62">
        <f t="shared" si="206"/>
        <v>88.362893183788344</v>
      </c>
      <c r="Q259" s="62"/>
      <c r="R259" s="62"/>
      <c r="S259" s="62">
        <f>O259/G259*100</f>
        <v>88.362893183788344</v>
      </c>
      <c r="T259" s="21">
        <f t="shared" si="188"/>
        <v>41.567414126210814</v>
      </c>
      <c r="U259" s="21"/>
      <c r="V259" s="21"/>
      <c r="W259" s="21">
        <f t="shared" si="203"/>
        <v>41.567414126210814</v>
      </c>
      <c r="X259" s="78"/>
    </row>
    <row r="260" spans="1:46" ht="63.75" hidden="1" customHeight="1" x14ac:dyDescent="0.3">
      <c r="A260" s="29" t="s">
        <v>103</v>
      </c>
      <c r="B260" s="162" t="s">
        <v>355</v>
      </c>
      <c r="C260" s="163"/>
      <c r="D260" s="30">
        <f t="shared" ref="D260:G260" si="207">D261+D266</f>
        <v>26788208</v>
      </c>
      <c r="E260" s="30">
        <f t="shared" si="207"/>
        <v>26787687</v>
      </c>
      <c r="F260" s="30">
        <f t="shared" si="207"/>
        <v>0</v>
      </c>
      <c r="G260" s="30">
        <f t="shared" si="207"/>
        <v>521</v>
      </c>
      <c r="H260" s="30">
        <f>H261+H266</f>
        <v>146746727.84999999</v>
      </c>
      <c r="I260" s="30">
        <f t="shared" ref="I260:O260" si="208">I261+I266</f>
        <v>146745827.84999999</v>
      </c>
      <c r="J260" s="30">
        <f t="shared" si="208"/>
        <v>0</v>
      </c>
      <c r="K260" s="30">
        <f t="shared" si="208"/>
        <v>900</v>
      </c>
      <c r="L260" s="30">
        <f t="shared" si="208"/>
        <v>22163826.52</v>
      </c>
      <c r="M260" s="30">
        <f t="shared" si="208"/>
        <v>22163435.52</v>
      </c>
      <c r="N260" s="30">
        <f t="shared" si="208"/>
        <v>0</v>
      </c>
      <c r="O260" s="30">
        <f t="shared" si="208"/>
        <v>391</v>
      </c>
      <c r="P260" s="20">
        <f t="shared" si="206"/>
        <v>82.737249613710631</v>
      </c>
      <c r="Q260" s="20">
        <f>M260/E260*100</f>
        <v>82.737399164026371</v>
      </c>
      <c r="R260" s="20"/>
      <c r="S260" s="20">
        <f>O260/G260*100</f>
        <v>75.047984644913626</v>
      </c>
      <c r="T260" s="21">
        <f t="shared" si="188"/>
        <v>15.103455351082978</v>
      </c>
      <c r="U260" s="21">
        <f t="shared" ref="U260:U268" si="209">M260/I260*100</f>
        <v>15.103281534283159</v>
      </c>
      <c r="V260" s="21"/>
      <c r="W260" s="21">
        <f t="shared" si="203"/>
        <v>43.44444444444445</v>
      </c>
      <c r="X260" s="28"/>
    </row>
    <row r="261" spans="1:46" ht="77.25" hidden="1" customHeight="1" x14ac:dyDescent="0.3">
      <c r="A261" s="29" t="s">
        <v>104</v>
      </c>
      <c r="B261" s="66" t="s">
        <v>356</v>
      </c>
      <c r="C261" s="30">
        <f t="shared" ref="C261:G261" si="210">SUM(C262:C265)</f>
        <v>0</v>
      </c>
      <c r="D261" s="30">
        <f>SUM(D262:D265)</f>
        <v>10203830</v>
      </c>
      <c r="E261" s="30">
        <f t="shared" si="210"/>
        <v>10203830</v>
      </c>
      <c r="F261" s="30">
        <f t="shared" si="210"/>
        <v>0</v>
      </c>
      <c r="G261" s="30">
        <f t="shared" si="210"/>
        <v>0</v>
      </c>
      <c r="H261" s="30">
        <f>SUM(H262:H265)</f>
        <v>109336027.84999999</v>
      </c>
      <c r="I261" s="30">
        <f t="shared" ref="I261:O261" si="211">SUM(I262:I265)</f>
        <v>109336027.84999999</v>
      </c>
      <c r="J261" s="30">
        <f t="shared" si="211"/>
        <v>0</v>
      </c>
      <c r="K261" s="30">
        <f t="shared" si="211"/>
        <v>0</v>
      </c>
      <c r="L261" s="30">
        <f t="shared" si="211"/>
        <v>8708851.4600000009</v>
      </c>
      <c r="M261" s="30">
        <f t="shared" si="211"/>
        <v>8708851.4600000009</v>
      </c>
      <c r="N261" s="30">
        <f t="shared" si="211"/>
        <v>0</v>
      </c>
      <c r="O261" s="30">
        <f t="shared" si="211"/>
        <v>0</v>
      </c>
      <c r="P261" s="20">
        <f t="shared" si="206"/>
        <v>85.348849010616618</v>
      </c>
      <c r="Q261" s="20">
        <f>M261/E261*100</f>
        <v>85.348849010616618</v>
      </c>
      <c r="R261" s="20"/>
      <c r="S261" s="20"/>
      <c r="T261" s="21">
        <f t="shared" si="188"/>
        <v>7.9652166182109951</v>
      </c>
      <c r="U261" s="21">
        <f t="shared" si="209"/>
        <v>7.9652166182109951</v>
      </c>
      <c r="V261" s="21"/>
      <c r="W261" s="21"/>
      <c r="X261" s="28"/>
    </row>
    <row r="262" spans="1:46" ht="37.5" hidden="1" customHeight="1" x14ac:dyDescent="0.3">
      <c r="A262" s="133" t="s">
        <v>169</v>
      </c>
      <c r="B262" s="135" t="s">
        <v>357</v>
      </c>
      <c r="C262" s="19" t="s">
        <v>170</v>
      </c>
      <c r="D262" s="20">
        <f>SUM(E262:G262)</f>
        <v>6924894</v>
      </c>
      <c r="E262" s="20">
        <v>6924894</v>
      </c>
      <c r="F262" s="20">
        <v>0</v>
      </c>
      <c r="G262" s="20">
        <v>0</v>
      </c>
      <c r="H262" s="20">
        <f t="shared" ref="H262:H264" si="212">SUM(I262:K262)</f>
        <v>6924894</v>
      </c>
      <c r="I262" s="20">
        <v>6924894</v>
      </c>
      <c r="J262" s="20">
        <v>0</v>
      </c>
      <c r="K262" s="20">
        <v>0</v>
      </c>
      <c r="L262" s="21">
        <f>SUM(M262:O262)</f>
        <v>6924893.6900000004</v>
      </c>
      <c r="M262" s="21">
        <v>6924893.6900000004</v>
      </c>
      <c r="N262" s="37">
        <v>0</v>
      </c>
      <c r="O262" s="37">
        <v>0</v>
      </c>
      <c r="P262" s="20">
        <f t="shared" si="206"/>
        <v>99.999995523397189</v>
      </c>
      <c r="Q262" s="20">
        <f>M262/E262*100</f>
        <v>99.999995523397189</v>
      </c>
      <c r="R262" s="20"/>
      <c r="S262" s="20"/>
      <c r="T262" s="21">
        <f t="shared" si="188"/>
        <v>99.999995523397189</v>
      </c>
      <c r="U262" s="21">
        <f t="shared" si="209"/>
        <v>99.999995523397189</v>
      </c>
      <c r="V262" s="21"/>
      <c r="W262" s="21"/>
      <c r="X262" s="28"/>
    </row>
    <row r="263" spans="1:46" ht="36.75" hidden="1" customHeight="1" x14ac:dyDescent="0.3">
      <c r="A263" s="151"/>
      <c r="B263" s="152"/>
      <c r="C263" s="19" t="s">
        <v>29</v>
      </c>
      <c r="D263" s="20">
        <f>SUM(E263:G263)</f>
        <v>3278936</v>
      </c>
      <c r="E263" s="20">
        <v>3278936</v>
      </c>
      <c r="F263" s="20">
        <v>0</v>
      </c>
      <c r="G263" s="20">
        <v>0</v>
      </c>
      <c r="H263" s="20">
        <f t="shared" si="212"/>
        <v>18470406</v>
      </c>
      <c r="I263" s="20">
        <v>18470406</v>
      </c>
      <c r="J263" s="20">
        <v>0</v>
      </c>
      <c r="K263" s="20">
        <v>0</v>
      </c>
      <c r="L263" s="21">
        <f>SUM(M263:O263)</f>
        <v>1783957.77</v>
      </c>
      <c r="M263" s="21">
        <v>1783957.77</v>
      </c>
      <c r="N263" s="37">
        <v>0</v>
      </c>
      <c r="O263" s="37">
        <v>0</v>
      </c>
      <c r="P263" s="20">
        <f t="shared" si="206"/>
        <v>54.406605374426341</v>
      </c>
      <c r="Q263" s="20">
        <f>M263/E263*100</f>
        <v>54.406605374426341</v>
      </c>
      <c r="R263" s="20"/>
      <c r="S263" s="20"/>
      <c r="T263" s="21">
        <f t="shared" si="188"/>
        <v>9.658465385113896</v>
      </c>
      <c r="U263" s="21">
        <f t="shared" si="209"/>
        <v>9.658465385113896</v>
      </c>
      <c r="V263" s="21"/>
      <c r="W263" s="21"/>
      <c r="X263" s="28"/>
    </row>
    <row r="264" spans="1:46" ht="47.25" hidden="1" customHeight="1" x14ac:dyDescent="0.3">
      <c r="A264" s="134"/>
      <c r="B264" s="136"/>
      <c r="C264" s="19" t="s">
        <v>3</v>
      </c>
      <c r="D264" s="20">
        <f t="shared" ref="D264:D268" si="213">SUM(E264:G264)</f>
        <v>0</v>
      </c>
      <c r="E264" s="20">
        <v>0</v>
      </c>
      <c r="F264" s="20">
        <v>0</v>
      </c>
      <c r="G264" s="20">
        <v>0</v>
      </c>
      <c r="H264" s="20">
        <f t="shared" si="212"/>
        <v>1377600</v>
      </c>
      <c r="I264" s="20">
        <v>1377600</v>
      </c>
      <c r="J264" s="20">
        <v>0</v>
      </c>
      <c r="K264" s="20">
        <v>0</v>
      </c>
      <c r="L264" s="21">
        <f>SUM(M264:O264)</f>
        <v>0</v>
      </c>
      <c r="M264" s="21">
        <v>0</v>
      </c>
      <c r="N264" s="37">
        <v>0</v>
      </c>
      <c r="O264" s="37">
        <v>0</v>
      </c>
      <c r="P264" s="20"/>
      <c r="Q264" s="20"/>
      <c r="R264" s="20"/>
      <c r="S264" s="20"/>
      <c r="T264" s="21">
        <f t="shared" si="188"/>
        <v>0</v>
      </c>
      <c r="U264" s="21">
        <f t="shared" si="209"/>
        <v>0</v>
      </c>
      <c r="V264" s="21"/>
      <c r="W264" s="21"/>
      <c r="X264" s="60"/>
    </row>
    <row r="265" spans="1:46" ht="42.75" hidden="1" customHeight="1" x14ac:dyDescent="0.3">
      <c r="A265" s="111" t="s">
        <v>500</v>
      </c>
      <c r="B265" s="60" t="s">
        <v>358</v>
      </c>
      <c r="C265" s="19" t="s">
        <v>183</v>
      </c>
      <c r="D265" s="20">
        <f t="shared" si="213"/>
        <v>0</v>
      </c>
      <c r="E265" s="20">
        <v>0</v>
      </c>
      <c r="F265" s="20">
        <v>0</v>
      </c>
      <c r="G265" s="20">
        <v>0</v>
      </c>
      <c r="H265" s="20">
        <f>SUM(I265:K265)</f>
        <v>82563127.849999994</v>
      </c>
      <c r="I265" s="20">
        <v>82563127.849999994</v>
      </c>
      <c r="J265" s="20">
        <v>0</v>
      </c>
      <c r="K265" s="20">
        <v>0</v>
      </c>
      <c r="L265" s="21">
        <f>SUM(M265:O265)</f>
        <v>0</v>
      </c>
      <c r="M265" s="21">
        <v>0</v>
      </c>
      <c r="N265" s="37">
        <v>0</v>
      </c>
      <c r="O265" s="37">
        <v>0</v>
      </c>
      <c r="P265" s="20"/>
      <c r="Q265" s="20"/>
      <c r="R265" s="20"/>
      <c r="S265" s="20"/>
      <c r="T265" s="21">
        <f t="shared" si="188"/>
        <v>0</v>
      </c>
      <c r="U265" s="21">
        <f t="shared" si="209"/>
        <v>0</v>
      </c>
      <c r="V265" s="21"/>
      <c r="W265" s="21"/>
      <c r="X265" s="78"/>
    </row>
    <row r="266" spans="1:46" ht="60" hidden="1" customHeight="1" x14ac:dyDescent="0.3">
      <c r="A266" s="29" t="s">
        <v>105</v>
      </c>
      <c r="B266" s="66" t="s">
        <v>359</v>
      </c>
      <c r="C266" s="31"/>
      <c r="D266" s="30">
        <f>SUM(D267:D268)</f>
        <v>16584378</v>
      </c>
      <c r="E266" s="30">
        <f t="shared" ref="E266:O266" si="214">SUM(E267:E268)</f>
        <v>16583857</v>
      </c>
      <c r="F266" s="30">
        <f t="shared" si="214"/>
        <v>0</v>
      </c>
      <c r="G266" s="30">
        <f t="shared" si="214"/>
        <v>521</v>
      </c>
      <c r="H266" s="30">
        <f t="shared" si="214"/>
        <v>37410700</v>
      </c>
      <c r="I266" s="30">
        <f t="shared" si="214"/>
        <v>37409800</v>
      </c>
      <c r="J266" s="30">
        <f t="shared" si="214"/>
        <v>0</v>
      </c>
      <c r="K266" s="30">
        <f t="shared" si="214"/>
        <v>900</v>
      </c>
      <c r="L266" s="30">
        <f t="shared" si="214"/>
        <v>13454975.059999999</v>
      </c>
      <c r="M266" s="30">
        <f t="shared" si="214"/>
        <v>13454584.059999999</v>
      </c>
      <c r="N266" s="30">
        <f t="shared" si="214"/>
        <v>0</v>
      </c>
      <c r="O266" s="30">
        <f t="shared" si="214"/>
        <v>391</v>
      </c>
      <c r="P266" s="20">
        <f t="shared" ref="P266:Q268" si="215">L266/D266*100</f>
        <v>81.13041719140746</v>
      </c>
      <c r="Q266" s="20">
        <f t="shared" si="215"/>
        <v>81.130608277676288</v>
      </c>
      <c r="R266" s="20"/>
      <c r="S266" s="20">
        <f>O266/G266*100</f>
        <v>75.047984644913626</v>
      </c>
      <c r="T266" s="21">
        <f t="shared" si="188"/>
        <v>35.965579526712943</v>
      </c>
      <c r="U266" s="21">
        <f t="shared" si="209"/>
        <v>35.96539960117402</v>
      </c>
      <c r="V266" s="21"/>
      <c r="W266" s="21">
        <f>O266/K266*100</f>
        <v>43.44444444444445</v>
      </c>
      <c r="X266" s="28"/>
    </row>
    <row r="267" spans="1:46" ht="39" hidden="1" customHeight="1" x14ac:dyDescent="0.3">
      <c r="A267" s="133" t="s">
        <v>171</v>
      </c>
      <c r="B267" s="135" t="s">
        <v>360</v>
      </c>
      <c r="C267" s="19" t="s">
        <v>170</v>
      </c>
      <c r="D267" s="20">
        <f t="shared" si="213"/>
        <v>10373537</v>
      </c>
      <c r="E267" s="20">
        <v>10373146</v>
      </c>
      <c r="F267" s="20">
        <v>0</v>
      </c>
      <c r="G267" s="20">
        <v>391</v>
      </c>
      <c r="H267" s="20">
        <f>SUM(I267:K267)</f>
        <v>10373537</v>
      </c>
      <c r="I267" s="20">
        <v>10373146</v>
      </c>
      <c r="J267" s="20">
        <v>0</v>
      </c>
      <c r="K267" s="20">
        <v>391</v>
      </c>
      <c r="L267" s="37">
        <f t="shared" ref="L267:L268" si="216">SUM(M267:O267)</f>
        <v>10373530.539999999</v>
      </c>
      <c r="M267" s="21">
        <v>10373139.539999999</v>
      </c>
      <c r="N267" s="37">
        <v>0</v>
      </c>
      <c r="O267" s="37">
        <v>391</v>
      </c>
      <c r="P267" s="20">
        <f t="shared" si="215"/>
        <v>99.999937726158379</v>
      </c>
      <c r="Q267" s="20">
        <f t="shared" si="215"/>
        <v>99.999937723811072</v>
      </c>
      <c r="R267" s="20"/>
      <c r="S267" s="20">
        <f>O267/G267*100</f>
        <v>100</v>
      </c>
      <c r="T267" s="21">
        <f t="shared" si="188"/>
        <v>99.999937726158379</v>
      </c>
      <c r="U267" s="21">
        <f t="shared" si="209"/>
        <v>99.999937723811072</v>
      </c>
      <c r="V267" s="21"/>
      <c r="W267" s="21">
        <f>O267/K267*100</f>
        <v>100</v>
      </c>
      <c r="X267" s="60" t="s">
        <v>510</v>
      </c>
    </row>
    <row r="268" spans="1:46" ht="67.5" hidden="1" customHeight="1" x14ac:dyDescent="0.3">
      <c r="A268" s="134"/>
      <c r="B268" s="136"/>
      <c r="C268" s="19" t="s">
        <v>29</v>
      </c>
      <c r="D268" s="20">
        <f t="shared" si="213"/>
        <v>6210841</v>
      </c>
      <c r="E268" s="20">
        <v>6210711</v>
      </c>
      <c r="F268" s="20">
        <v>0</v>
      </c>
      <c r="G268" s="20">
        <v>130</v>
      </c>
      <c r="H268" s="20">
        <f>SUM(I268:K268)</f>
        <v>27037163</v>
      </c>
      <c r="I268" s="20">
        <v>27036654</v>
      </c>
      <c r="J268" s="20">
        <v>0</v>
      </c>
      <c r="K268" s="20">
        <v>509</v>
      </c>
      <c r="L268" s="37">
        <f t="shared" si="216"/>
        <v>3081444.52</v>
      </c>
      <c r="M268" s="21">
        <v>3081444.52</v>
      </c>
      <c r="N268" s="37">
        <v>0</v>
      </c>
      <c r="O268" s="37">
        <v>0</v>
      </c>
      <c r="P268" s="20">
        <f t="shared" si="215"/>
        <v>49.613965644910245</v>
      </c>
      <c r="Q268" s="20">
        <f t="shared" si="215"/>
        <v>49.615004143647965</v>
      </c>
      <c r="R268" s="20"/>
      <c r="S268" s="20">
        <f>O268/G268*100</f>
        <v>0</v>
      </c>
      <c r="T268" s="21">
        <f t="shared" si="188"/>
        <v>11.397070469264841</v>
      </c>
      <c r="U268" s="21">
        <f t="shared" si="209"/>
        <v>11.397285033865508</v>
      </c>
      <c r="V268" s="21"/>
      <c r="W268" s="21">
        <f>O268/K268*100</f>
        <v>0</v>
      </c>
      <c r="X268" s="96"/>
    </row>
    <row r="269" spans="1:46" x14ac:dyDescent="0.3">
      <c r="A269" s="12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29"/>
      <c r="M269" s="129"/>
      <c r="N269" s="129"/>
      <c r="O269" s="129"/>
      <c r="P269" s="129"/>
      <c r="Q269" s="129"/>
      <c r="R269" s="129"/>
      <c r="S269" s="129"/>
      <c r="T269" s="130"/>
      <c r="U269" s="130"/>
      <c r="V269" s="130"/>
      <c r="W269" s="130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</row>
    <row r="270" spans="1:46" x14ac:dyDescent="0.3">
      <c r="A270" s="12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29"/>
      <c r="M270" s="129"/>
      <c r="N270" s="129"/>
      <c r="O270" s="129"/>
      <c r="P270" s="129"/>
      <c r="Q270" s="129"/>
      <c r="R270" s="129"/>
      <c r="S270" s="129"/>
      <c r="T270" s="130"/>
      <c r="U270" s="130"/>
      <c r="V270" s="130"/>
      <c r="W270" s="130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</row>
    <row r="271" spans="1:46" x14ac:dyDescent="0.3">
      <c r="A271" s="12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29"/>
      <c r="M271" s="129"/>
      <c r="N271" s="129"/>
      <c r="O271" s="129"/>
      <c r="P271" s="129"/>
      <c r="Q271" s="129"/>
      <c r="R271" s="129"/>
      <c r="S271" s="129"/>
      <c r="T271" s="130"/>
      <c r="U271" s="130"/>
      <c r="V271" s="130"/>
      <c r="W271" s="130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</row>
  </sheetData>
  <autoFilter ref="A4:W268">
    <filterColumn colId="2">
      <filters>
        <filter val="ККиТ"/>
      </filters>
    </filterColumn>
  </autoFilter>
  <mergeCells count="58">
    <mergeCell ref="B217:C217"/>
    <mergeCell ref="B212:C212"/>
    <mergeCell ref="A192:W192"/>
    <mergeCell ref="D2:G2"/>
    <mergeCell ref="B72:C72"/>
    <mergeCell ref="A99:W99"/>
    <mergeCell ref="A105:W105"/>
    <mergeCell ref="A123:W123"/>
    <mergeCell ref="A154:W154"/>
    <mergeCell ref="A101:A102"/>
    <mergeCell ref="B106:C106"/>
    <mergeCell ref="A149:A150"/>
    <mergeCell ref="B149:B150"/>
    <mergeCell ref="A215:A216"/>
    <mergeCell ref="B215:B216"/>
    <mergeCell ref="A1:W1"/>
    <mergeCell ref="A5:C5"/>
    <mergeCell ref="B32:B36"/>
    <mergeCell ref="A32:A36"/>
    <mergeCell ref="T2:W2"/>
    <mergeCell ref="B28:B29"/>
    <mergeCell ref="A28:A29"/>
    <mergeCell ref="H2:K2"/>
    <mergeCell ref="L2:O2"/>
    <mergeCell ref="A2:A3"/>
    <mergeCell ref="C2:C3"/>
    <mergeCell ref="P2:S2"/>
    <mergeCell ref="A6:W6"/>
    <mergeCell ref="X2:X3"/>
    <mergeCell ref="B101:B102"/>
    <mergeCell ref="A112:A113"/>
    <mergeCell ref="B112:B113"/>
    <mergeCell ref="A262:A264"/>
    <mergeCell ref="B262:B264"/>
    <mergeCell ref="B238:C238"/>
    <mergeCell ref="A234:A236"/>
    <mergeCell ref="B234:B236"/>
    <mergeCell ref="B7:C7"/>
    <mergeCell ref="B223:C223"/>
    <mergeCell ref="A227:A232"/>
    <mergeCell ref="B227:B232"/>
    <mergeCell ref="B260:C260"/>
    <mergeCell ref="A258:A259"/>
    <mergeCell ref="B258:B259"/>
    <mergeCell ref="A267:A268"/>
    <mergeCell ref="B267:B268"/>
    <mergeCell ref="B172:B173"/>
    <mergeCell ref="A172:A173"/>
    <mergeCell ref="B100:C100"/>
    <mergeCell ref="A109:W109"/>
    <mergeCell ref="B124:C124"/>
    <mergeCell ref="B155:C155"/>
    <mergeCell ref="B110:C110"/>
    <mergeCell ref="B119:B120"/>
    <mergeCell ref="A119:A120"/>
    <mergeCell ref="B241:C241"/>
    <mergeCell ref="B233:C233"/>
    <mergeCell ref="B193:C193"/>
  </mergeCells>
  <pageMargins left="0" right="0" top="0.19685039370078741" bottom="0" header="0.31496062992125984" footer="0.31496062992125984"/>
  <pageSetup paperSize="9" scale="30" fitToHeight="10" orientation="landscape" verticalDpi="4294967295" r:id="rId1"/>
  <headerFooter>
    <oddFooter>&amp;C&amp;P</oddFooter>
  </headerFooter>
  <rowBreaks count="2" manualBreakCount="2">
    <brk id="163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94" t="s">
        <v>124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</row>
    <row r="2" spans="1:14" ht="32.25" customHeight="1" x14ac:dyDescent="0.25">
      <c r="A2" s="196" t="s">
        <v>0</v>
      </c>
      <c r="B2" s="6" t="s">
        <v>1</v>
      </c>
      <c r="C2" s="197" t="s">
        <v>39</v>
      </c>
      <c r="D2" s="198" t="s">
        <v>119</v>
      </c>
      <c r="E2" s="198"/>
      <c r="F2" s="198"/>
      <c r="G2" s="199" t="s">
        <v>129</v>
      </c>
      <c r="H2" s="199"/>
      <c r="I2" s="199"/>
      <c r="J2" s="200" t="s">
        <v>127</v>
      </c>
      <c r="K2" s="201"/>
      <c r="L2" s="202"/>
      <c r="M2" s="203" t="s">
        <v>122</v>
      </c>
      <c r="N2" s="203" t="s">
        <v>123</v>
      </c>
    </row>
    <row r="3" spans="1:14" ht="25.5" x14ac:dyDescent="0.25">
      <c r="A3" s="196"/>
      <c r="B3" s="7" t="s">
        <v>2</v>
      </c>
      <c r="C3" s="197"/>
      <c r="D3" s="8" t="s">
        <v>65</v>
      </c>
      <c r="E3" s="8" t="s">
        <v>66</v>
      </c>
      <c r="F3" s="8" t="s">
        <v>67</v>
      </c>
      <c r="G3" s="8" t="s">
        <v>65</v>
      </c>
      <c r="H3" s="8" t="s">
        <v>66</v>
      </c>
      <c r="I3" s="8" t="s">
        <v>67</v>
      </c>
      <c r="J3" s="8" t="s">
        <v>65</v>
      </c>
      <c r="K3" s="8" t="s">
        <v>66</v>
      </c>
      <c r="L3" s="8" t="s">
        <v>67</v>
      </c>
      <c r="M3" s="204"/>
      <c r="N3" s="204"/>
    </row>
    <row r="4" spans="1:14" x14ac:dyDescent="0.25">
      <c r="A4" s="9" t="s">
        <v>7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93" t="s">
        <v>125</v>
      </c>
      <c r="C5" s="19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13</v>
      </c>
      <c r="B6" s="15" t="s">
        <v>55</v>
      </c>
      <c r="C6" s="15" t="s">
        <v>128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14</v>
      </c>
      <c r="B7" s="15" t="s">
        <v>126</v>
      </c>
      <c r="C7" s="15" t="s">
        <v>128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212" t="s">
        <v>0</v>
      </c>
      <c r="B1" s="41" t="s">
        <v>1</v>
      </c>
      <c r="C1" s="213" t="s">
        <v>39</v>
      </c>
      <c r="D1" s="214" t="s">
        <v>206</v>
      </c>
      <c r="E1" s="214"/>
      <c r="F1" s="214"/>
      <c r="G1" s="214"/>
      <c r="H1" s="214" t="s">
        <v>207</v>
      </c>
      <c r="I1" s="214"/>
      <c r="J1" s="214"/>
      <c r="K1" s="214"/>
      <c r="L1" s="215" t="s">
        <v>217</v>
      </c>
      <c r="M1" s="216"/>
      <c r="N1" s="216"/>
      <c r="O1" s="217"/>
      <c r="P1" s="209" t="s">
        <v>208</v>
      </c>
      <c r="Q1" s="209"/>
      <c r="R1" s="209"/>
      <c r="S1" s="209"/>
      <c r="T1" s="209" t="s">
        <v>209</v>
      </c>
      <c r="U1" s="210"/>
      <c r="V1" s="210"/>
      <c r="W1" s="210"/>
    </row>
    <row r="2" spans="1:23" ht="22.5" x14ac:dyDescent="0.25">
      <c r="A2" s="212"/>
      <c r="B2" s="41" t="s">
        <v>2</v>
      </c>
      <c r="C2" s="213"/>
      <c r="D2" s="42" t="s">
        <v>65</v>
      </c>
      <c r="E2" s="42" t="s">
        <v>66</v>
      </c>
      <c r="F2" s="42" t="s">
        <v>131</v>
      </c>
      <c r="G2" s="42" t="s">
        <v>67</v>
      </c>
      <c r="H2" s="42" t="s">
        <v>65</v>
      </c>
      <c r="I2" s="42" t="s">
        <v>66</v>
      </c>
      <c r="J2" s="42" t="s">
        <v>131</v>
      </c>
      <c r="K2" s="42" t="s">
        <v>67</v>
      </c>
      <c r="L2" s="42" t="s">
        <v>65</v>
      </c>
      <c r="M2" s="42" t="s">
        <v>66</v>
      </c>
      <c r="N2" s="42" t="s">
        <v>131</v>
      </c>
      <c r="O2" s="42" t="s">
        <v>67</v>
      </c>
      <c r="P2" s="42" t="s">
        <v>65</v>
      </c>
      <c r="Q2" s="42" t="s">
        <v>66</v>
      </c>
      <c r="R2" s="42" t="s">
        <v>131</v>
      </c>
      <c r="S2" s="42" t="s">
        <v>67</v>
      </c>
      <c r="T2" s="42" t="s">
        <v>65</v>
      </c>
      <c r="U2" s="43" t="s">
        <v>66</v>
      </c>
      <c r="V2" s="42" t="s">
        <v>131</v>
      </c>
      <c r="W2" s="42" t="s">
        <v>67</v>
      </c>
    </row>
    <row r="3" spans="1:23" x14ac:dyDescent="0.25">
      <c r="A3" s="39" t="s">
        <v>7</v>
      </c>
      <c r="B3" s="39" t="s">
        <v>33</v>
      </c>
      <c r="C3" s="39" t="s">
        <v>69</v>
      </c>
      <c r="D3" s="39" t="s">
        <v>72</v>
      </c>
      <c r="E3" s="39" t="s">
        <v>36</v>
      </c>
      <c r="F3" s="39" t="s">
        <v>78</v>
      </c>
      <c r="G3" s="39" t="s">
        <v>78</v>
      </c>
      <c r="H3" s="39" t="s">
        <v>106</v>
      </c>
      <c r="I3" s="39" t="s">
        <v>86</v>
      </c>
      <c r="J3" s="39" t="s">
        <v>89</v>
      </c>
      <c r="K3" s="39" t="s">
        <v>91</v>
      </c>
      <c r="L3" s="39" t="s">
        <v>95</v>
      </c>
      <c r="M3" s="39" t="s">
        <v>96</v>
      </c>
      <c r="N3" s="39" t="s">
        <v>97</v>
      </c>
      <c r="O3" s="39" t="s">
        <v>103</v>
      </c>
      <c r="P3" s="39" t="s">
        <v>37</v>
      </c>
      <c r="Q3" s="39" t="s">
        <v>86</v>
      </c>
      <c r="R3" s="39" t="s">
        <v>204</v>
      </c>
      <c r="S3" s="39" t="s">
        <v>89</v>
      </c>
      <c r="T3" s="39" t="s">
        <v>91</v>
      </c>
      <c r="U3" s="39" t="s">
        <v>210</v>
      </c>
      <c r="V3" s="39" t="s">
        <v>175</v>
      </c>
      <c r="W3" s="39" t="s">
        <v>191</v>
      </c>
    </row>
    <row r="4" spans="1:23" x14ac:dyDescent="0.25">
      <c r="A4" s="211" t="s">
        <v>68</v>
      </c>
      <c r="B4" s="211"/>
      <c r="C4" s="211"/>
      <c r="D4" s="44">
        <f>D5+D7+D10+D12+D14</f>
        <v>184652.19499999998</v>
      </c>
      <c r="E4" s="44">
        <f t="shared" ref="E4:S4" si="0">E5+E7+E10+E12+E14</f>
        <v>157039.4</v>
      </c>
      <c r="F4" s="44">
        <f t="shared" si="0"/>
        <v>0</v>
      </c>
      <c r="G4" s="44">
        <f t="shared" si="0"/>
        <v>27612.795000000002</v>
      </c>
      <c r="H4" s="44">
        <f t="shared" si="0"/>
        <v>165482.53099999999</v>
      </c>
      <c r="I4" s="44">
        <f t="shared" si="0"/>
        <v>28216.291000000005</v>
      </c>
      <c r="J4" s="44">
        <f t="shared" si="0"/>
        <v>0</v>
      </c>
      <c r="K4" s="44">
        <f t="shared" si="0"/>
        <v>19077.455999999998</v>
      </c>
      <c r="L4" s="44">
        <f t="shared" si="0"/>
        <v>7375.1418100000001</v>
      </c>
      <c r="M4" s="44">
        <f t="shared" si="0"/>
        <v>0</v>
      </c>
      <c r="N4" s="44">
        <f t="shared" si="0"/>
        <v>0</v>
      </c>
      <c r="O4" s="44">
        <f t="shared" si="0"/>
        <v>7375.1418100000001</v>
      </c>
      <c r="P4" s="44">
        <f t="shared" si="0"/>
        <v>82223.705759999983</v>
      </c>
      <c r="Q4" s="44">
        <f t="shared" si="0"/>
        <v>66038.538280000008</v>
      </c>
      <c r="R4" s="44">
        <f t="shared" si="0"/>
        <v>0</v>
      </c>
      <c r="S4" s="44">
        <f t="shared" si="0"/>
        <v>16185.16748</v>
      </c>
      <c r="T4" s="44">
        <f>P4/D4*100</f>
        <v>44.528962008818787</v>
      </c>
      <c r="U4" s="44">
        <f t="shared" ref="U4:W16" si="1">Q4/E4*100</f>
        <v>42.052210005896619</v>
      </c>
      <c r="V4" s="44"/>
      <c r="W4" s="44">
        <f t="shared" si="1"/>
        <v>58.614738131362657</v>
      </c>
    </row>
    <row r="5" spans="1:23" s="54" customFormat="1" ht="34.5" customHeight="1" x14ac:dyDescent="0.25">
      <c r="A5" s="45">
        <v>1</v>
      </c>
      <c r="B5" s="193" t="s">
        <v>25</v>
      </c>
      <c r="C5" s="193"/>
      <c r="D5" s="44">
        <f>D6</f>
        <v>26153.7</v>
      </c>
      <c r="E5" s="44">
        <f t="shared" ref="E5:S5" si="2">E6</f>
        <v>24846</v>
      </c>
      <c r="F5" s="44">
        <f t="shared" si="2"/>
        <v>0</v>
      </c>
      <c r="G5" s="44">
        <f t="shared" si="2"/>
        <v>1307.7</v>
      </c>
      <c r="H5" s="44">
        <f t="shared" si="2"/>
        <v>0</v>
      </c>
      <c r="I5" s="44">
        <f t="shared" si="2"/>
        <v>0</v>
      </c>
      <c r="J5" s="44">
        <f t="shared" si="2"/>
        <v>0</v>
      </c>
      <c r="K5" s="44">
        <f t="shared" si="2"/>
        <v>0</v>
      </c>
      <c r="L5" s="44">
        <f t="shared" si="2"/>
        <v>0</v>
      </c>
      <c r="M5" s="44">
        <f t="shared" si="2"/>
        <v>0</v>
      </c>
      <c r="N5" s="44">
        <f t="shared" si="2"/>
        <v>0</v>
      </c>
      <c r="O5" s="44">
        <f t="shared" si="2"/>
        <v>0</v>
      </c>
      <c r="P5" s="44">
        <f t="shared" si="2"/>
        <v>0</v>
      </c>
      <c r="Q5" s="44">
        <f t="shared" si="2"/>
        <v>0</v>
      </c>
      <c r="R5" s="44">
        <f t="shared" si="2"/>
        <v>0</v>
      </c>
      <c r="S5" s="44">
        <f t="shared" si="2"/>
        <v>0</v>
      </c>
      <c r="T5" s="44">
        <f t="shared" ref="T5:U18" si="3">P5/D5*100</f>
        <v>0</v>
      </c>
      <c r="U5" s="44">
        <f t="shared" si="1"/>
        <v>0</v>
      </c>
      <c r="V5" s="44"/>
      <c r="W5" s="44">
        <f t="shared" si="1"/>
        <v>0</v>
      </c>
    </row>
    <row r="6" spans="1:23" s="54" customFormat="1" x14ac:dyDescent="0.25">
      <c r="A6" s="46" t="s">
        <v>14</v>
      </c>
      <c r="B6" s="47" t="s">
        <v>173</v>
      </c>
      <c r="C6" s="6" t="s">
        <v>184</v>
      </c>
      <c r="D6" s="48">
        <f t="shared" ref="D6" si="4">E6+G6</f>
        <v>26153.7</v>
      </c>
      <c r="E6" s="48">
        <v>24846</v>
      </c>
      <c r="F6" s="48">
        <v>0</v>
      </c>
      <c r="G6" s="48">
        <v>1307.7</v>
      </c>
      <c r="H6" s="48">
        <f>I6+J6+K6</f>
        <v>0</v>
      </c>
      <c r="I6" s="48">
        <v>0</v>
      </c>
      <c r="J6" s="48">
        <v>0</v>
      </c>
      <c r="K6" s="48">
        <v>0</v>
      </c>
      <c r="L6" s="48">
        <f t="shared" ref="L6" si="5">M6+O6</f>
        <v>0</v>
      </c>
      <c r="M6" s="48">
        <v>0</v>
      </c>
      <c r="N6" s="48">
        <v>0</v>
      </c>
      <c r="O6" s="48">
        <f>S6</f>
        <v>0</v>
      </c>
      <c r="P6" s="48">
        <f>Q6+R6+S6</f>
        <v>0</v>
      </c>
      <c r="Q6" s="48">
        <v>0</v>
      </c>
      <c r="R6" s="48">
        <v>0</v>
      </c>
      <c r="S6" s="48">
        <v>0</v>
      </c>
      <c r="T6" s="48">
        <f t="shared" si="3"/>
        <v>0</v>
      </c>
      <c r="U6" s="48">
        <f t="shared" si="1"/>
        <v>0</v>
      </c>
      <c r="V6" s="48"/>
      <c r="W6" s="48">
        <f t="shared" si="1"/>
        <v>0</v>
      </c>
    </row>
    <row r="7" spans="1:23" ht="37.5" customHeight="1" x14ac:dyDescent="0.25">
      <c r="A7" s="45" t="s">
        <v>33</v>
      </c>
      <c r="B7" s="193" t="s">
        <v>211</v>
      </c>
      <c r="C7" s="193"/>
      <c r="D7" s="44">
        <f>E7+F7+G7</f>
        <v>94522.269</v>
      </c>
      <c r="E7" s="44">
        <f>E8+E9</f>
        <v>89702.2</v>
      </c>
      <c r="F7" s="44">
        <f t="shared" ref="F7:G7" si="6">F8+F9</f>
        <v>0</v>
      </c>
      <c r="G7" s="44">
        <f t="shared" si="6"/>
        <v>4820.0689999999995</v>
      </c>
      <c r="H7" s="51">
        <f t="shared" ref="H7:H12" si="7">H8+H9+H10+H11</f>
        <v>80586.006999999998</v>
      </c>
      <c r="I7" s="50">
        <v>0</v>
      </c>
      <c r="J7" s="50">
        <v>0</v>
      </c>
      <c r="K7" s="50">
        <v>0</v>
      </c>
      <c r="L7" s="44">
        <f>M7+N7+O7</f>
        <v>1960.5039999999999</v>
      </c>
      <c r="M7" s="44">
        <f>M8+M9</f>
        <v>0</v>
      </c>
      <c r="N7" s="44">
        <f t="shared" ref="N7" si="8">N8+N9</f>
        <v>0</v>
      </c>
      <c r="O7" s="44">
        <f t="shared" ref="O7:O12" si="9">S7</f>
        <v>1960.5039999999999</v>
      </c>
      <c r="P7" s="44">
        <f t="shared" ref="P7:P18" si="10">Q7+S7</f>
        <v>39209.203999999998</v>
      </c>
      <c r="Q7" s="44">
        <f>Q8+Q9</f>
        <v>37248.699999999997</v>
      </c>
      <c r="R7" s="44">
        <f t="shared" ref="R7:S7" si="11">R8+R9</f>
        <v>0</v>
      </c>
      <c r="S7" s="44">
        <f t="shared" si="11"/>
        <v>1960.5039999999999</v>
      </c>
      <c r="T7" s="44">
        <f t="shared" si="3"/>
        <v>41.481446028342802</v>
      </c>
      <c r="U7" s="44">
        <f t="shared" si="1"/>
        <v>41.524845544479398</v>
      </c>
      <c r="V7" s="44">
        <v>0</v>
      </c>
      <c r="W7" s="44">
        <f t="shared" si="1"/>
        <v>40.673774587044299</v>
      </c>
    </row>
    <row r="8" spans="1:23" ht="25.5" x14ac:dyDescent="0.25">
      <c r="A8" s="46" t="s">
        <v>18</v>
      </c>
      <c r="B8" s="49" t="s">
        <v>212</v>
      </c>
      <c r="C8" s="6" t="s">
        <v>184</v>
      </c>
      <c r="D8" s="52">
        <f>SUM(E8:G8)</f>
        <v>55313.065000000002</v>
      </c>
      <c r="E8" s="52">
        <v>52453.5</v>
      </c>
      <c r="F8" s="52">
        <v>0</v>
      </c>
      <c r="G8" s="52">
        <f>2760.7+98.865</f>
        <v>2859.5649999999996</v>
      </c>
      <c r="H8" s="52">
        <v>11086.165000000001</v>
      </c>
      <c r="I8" s="52">
        <v>10437.94</v>
      </c>
      <c r="J8" s="52">
        <v>0</v>
      </c>
      <c r="K8" s="52">
        <f>549.36+98.865</f>
        <v>648.22500000000002</v>
      </c>
      <c r="L8" s="52">
        <f t="shared" ref="L8:L9" si="12">M8+O8</f>
        <v>0</v>
      </c>
      <c r="M8" s="52">
        <v>0</v>
      </c>
      <c r="N8" s="52">
        <v>0</v>
      </c>
      <c r="O8" s="48">
        <v>0</v>
      </c>
      <c r="P8" s="48">
        <f t="shared" si="10"/>
        <v>0</v>
      </c>
      <c r="Q8" s="52">
        <v>0</v>
      </c>
      <c r="R8" s="52">
        <v>0</v>
      </c>
      <c r="S8" s="52">
        <v>0</v>
      </c>
      <c r="T8" s="48">
        <f t="shared" si="3"/>
        <v>0</v>
      </c>
      <c r="U8" s="48">
        <f t="shared" si="1"/>
        <v>0</v>
      </c>
      <c r="V8" s="48">
        <v>0</v>
      </c>
      <c r="W8" s="48">
        <f t="shared" si="1"/>
        <v>0</v>
      </c>
    </row>
    <row r="9" spans="1:23" s="57" customFormat="1" ht="38.25" x14ac:dyDescent="0.25">
      <c r="A9" s="46" t="s">
        <v>19</v>
      </c>
      <c r="B9" s="49" t="s">
        <v>213</v>
      </c>
      <c r="C9" s="6" t="s">
        <v>184</v>
      </c>
      <c r="D9" s="52">
        <f>SUM(E9:G9)</f>
        <v>39209.203999999998</v>
      </c>
      <c r="E9" s="52">
        <v>37248.699999999997</v>
      </c>
      <c r="F9" s="52">
        <v>0</v>
      </c>
      <c r="G9" s="52">
        <v>1960.5039999999999</v>
      </c>
      <c r="H9" s="52">
        <v>48966.2</v>
      </c>
      <c r="I9" s="52">
        <v>37248.699999999997</v>
      </c>
      <c r="J9" s="52">
        <v>0</v>
      </c>
      <c r="K9" s="52">
        <v>1960.5039999999999</v>
      </c>
      <c r="L9" s="55">
        <f t="shared" si="12"/>
        <v>0</v>
      </c>
      <c r="M9" s="55">
        <v>0</v>
      </c>
      <c r="N9" s="55">
        <v>0</v>
      </c>
      <c r="O9" s="56">
        <v>0</v>
      </c>
      <c r="P9" s="52">
        <f t="shared" si="10"/>
        <v>39209.203999999998</v>
      </c>
      <c r="Q9" s="52">
        <v>37248.699999999997</v>
      </c>
      <c r="R9" s="52">
        <v>0</v>
      </c>
      <c r="S9" s="52">
        <v>1960.5039999999999</v>
      </c>
      <c r="T9" s="52">
        <f t="shared" si="3"/>
        <v>100</v>
      </c>
      <c r="U9" s="52">
        <f t="shared" si="1"/>
        <v>100</v>
      </c>
      <c r="V9" s="52">
        <v>0</v>
      </c>
      <c r="W9" s="52">
        <f t="shared" si="1"/>
        <v>100</v>
      </c>
    </row>
    <row r="10" spans="1:23" s="57" customFormat="1" ht="33" customHeight="1" x14ac:dyDescent="0.25">
      <c r="A10" s="59" t="s">
        <v>69</v>
      </c>
      <c r="B10" s="38" t="s">
        <v>26</v>
      </c>
      <c r="C10" s="38"/>
      <c r="D10" s="51">
        <f>D11</f>
        <v>10266.821</v>
      </c>
      <c r="E10" s="51">
        <f t="shared" ref="E10:W10" si="13">E11</f>
        <v>0</v>
      </c>
      <c r="F10" s="51">
        <f t="shared" si="13"/>
        <v>0</v>
      </c>
      <c r="G10" s="51">
        <f t="shared" si="13"/>
        <v>10266.821</v>
      </c>
      <c r="H10" s="51">
        <f t="shared" si="13"/>
        <v>10266.821</v>
      </c>
      <c r="I10" s="51">
        <f t="shared" si="13"/>
        <v>0</v>
      </c>
      <c r="J10" s="51">
        <f t="shared" si="13"/>
        <v>0</v>
      </c>
      <c r="K10" s="51">
        <f t="shared" si="13"/>
        <v>10266.821</v>
      </c>
      <c r="L10" s="51">
        <f t="shared" si="13"/>
        <v>4923.6239999999998</v>
      </c>
      <c r="M10" s="51">
        <f t="shared" si="13"/>
        <v>0</v>
      </c>
      <c r="N10" s="51">
        <f t="shared" si="13"/>
        <v>0</v>
      </c>
      <c r="O10" s="51">
        <f t="shared" si="13"/>
        <v>4923.6239999999998</v>
      </c>
      <c r="P10" s="51">
        <f t="shared" si="13"/>
        <v>4923.6239999999998</v>
      </c>
      <c r="Q10" s="51">
        <f t="shared" si="13"/>
        <v>0</v>
      </c>
      <c r="R10" s="51">
        <f t="shared" si="13"/>
        <v>0</v>
      </c>
      <c r="S10" s="51">
        <f t="shared" si="13"/>
        <v>4923.6239999999998</v>
      </c>
      <c r="T10" s="51">
        <f t="shared" si="13"/>
        <v>47.956655716506596</v>
      </c>
      <c r="U10" s="51"/>
      <c r="V10" s="51"/>
      <c r="W10" s="51">
        <f t="shared" si="13"/>
        <v>47.956655716506596</v>
      </c>
    </row>
    <row r="11" spans="1:23" s="57" customFormat="1" ht="25.5" x14ac:dyDescent="0.25">
      <c r="A11" s="40" t="s">
        <v>214</v>
      </c>
      <c r="B11" s="49" t="s">
        <v>215</v>
      </c>
      <c r="C11" s="49"/>
      <c r="D11" s="52">
        <f t="shared" ref="D11" si="14">E11+G11</f>
        <v>10266.821</v>
      </c>
      <c r="E11" s="52">
        <v>0</v>
      </c>
      <c r="F11" s="52">
        <v>0</v>
      </c>
      <c r="G11" s="52">
        <v>10266.821</v>
      </c>
      <c r="H11" s="52">
        <f>J11+K11</f>
        <v>10266.821</v>
      </c>
      <c r="I11" s="52">
        <v>0</v>
      </c>
      <c r="J11" s="52">
        <v>0</v>
      </c>
      <c r="K11" s="52">
        <v>10266.821</v>
      </c>
      <c r="L11" s="52">
        <f t="shared" ref="L11" si="15">M11+O11</f>
        <v>4923.6239999999998</v>
      </c>
      <c r="M11" s="52">
        <v>0</v>
      </c>
      <c r="N11" s="52">
        <v>0</v>
      </c>
      <c r="O11" s="52">
        <f t="shared" si="9"/>
        <v>4923.6239999999998</v>
      </c>
      <c r="P11" s="52">
        <f t="shared" si="10"/>
        <v>4923.6239999999998</v>
      </c>
      <c r="Q11" s="52">
        <v>0</v>
      </c>
      <c r="R11" s="52">
        <v>0</v>
      </c>
      <c r="S11" s="52">
        <v>4923.6239999999998</v>
      </c>
      <c r="T11" s="52">
        <f t="shared" si="3"/>
        <v>47.956655716506596</v>
      </c>
      <c r="U11" s="52"/>
      <c r="V11" s="52"/>
      <c r="W11" s="52">
        <f t="shared" si="1"/>
        <v>47.956655716506596</v>
      </c>
    </row>
    <row r="12" spans="1:23" s="58" customFormat="1" ht="27.75" customHeight="1" x14ac:dyDescent="0.25">
      <c r="A12" s="45" t="s">
        <v>69</v>
      </c>
      <c r="B12" s="193" t="s">
        <v>27</v>
      </c>
      <c r="C12" s="193"/>
      <c r="D12" s="44">
        <f>E12+F12+G12</f>
        <v>3100.0950000000003</v>
      </c>
      <c r="E12" s="44">
        <f>E13</f>
        <v>2574</v>
      </c>
      <c r="F12" s="44">
        <f>F13</f>
        <v>0</v>
      </c>
      <c r="G12" s="44">
        <f>G13</f>
        <v>526.09500000000003</v>
      </c>
      <c r="H12" s="51">
        <f t="shared" si="7"/>
        <v>48093.157000000007</v>
      </c>
      <c r="I12" s="44"/>
      <c r="J12" s="44"/>
      <c r="K12" s="44"/>
      <c r="L12" s="44">
        <f>M12+N12+O12</f>
        <v>491.01380999999998</v>
      </c>
      <c r="M12" s="44">
        <f>M13</f>
        <v>0</v>
      </c>
      <c r="N12" s="44">
        <f t="shared" ref="N12" si="16">N13</f>
        <v>0</v>
      </c>
      <c r="O12" s="48">
        <f t="shared" si="9"/>
        <v>491.01380999999998</v>
      </c>
      <c r="P12" s="44">
        <f t="shared" si="10"/>
        <v>2807.3417100000001</v>
      </c>
      <c r="Q12" s="44">
        <f>Q13</f>
        <v>2316.3279000000002</v>
      </c>
      <c r="R12" s="44">
        <f t="shared" ref="R12:S12" si="17">R13</f>
        <v>0</v>
      </c>
      <c r="S12" s="44">
        <f t="shared" si="17"/>
        <v>491.01380999999998</v>
      </c>
      <c r="T12" s="44">
        <f t="shared" si="3"/>
        <v>90.556634877318274</v>
      </c>
      <c r="U12" s="44">
        <f t="shared" si="1"/>
        <v>89.98942890442892</v>
      </c>
      <c r="V12" s="44"/>
      <c r="W12" s="44">
        <f t="shared" si="1"/>
        <v>93.331776580275417</v>
      </c>
    </row>
    <row r="13" spans="1:23" s="58" customFormat="1" x14ac:dyDescent="0.25">
      <c r="A13" s="46" t="s">
        <v>70</v>
      </c>
      <c r="B13" s="53" t="s">
        <v>35</v>
      </c>
      <c r="C13" s="6" t="s">
        <v>184</v>
      </c>
      <c r="D13" s="48">
        <f>SUM(E13:G13)</f>
        <v>3100.0950000000003</v>
      </c>
      <c r="E13" s="50">
        <v>2574</v>
      </c>
      <c r="F13" s="50">
        <v>0</v>
      </c>
      <c r="G13" s="48">
        <v>526.09500000000003</v>
      </c>
      <c r="H13" s="48">
        <f>I13+J13+K13</f>
        <v>3100.0950000000003</v>
      </c>
      <c r="I13" s="48">
        <v>2574</v>
      </c>
      <c r="J13" s="48">
        <v>0</v>
      </c>
      <c r="K13" s="48">
        <v>526.09500000000003</v>
      </c>
      <c r="L13" s="48">
        <f t="shared" ref="L13" si="18">M13+N13+O13</f>
        <v>491.01380999999998</v>
      </c>
      <c r="M13" s="50">
        <v>0</v>
      </c>
      <c r="N13" s="50">
        <v>0</v>
      </c>
      <c r="O13" s="50">
        <f>S13</f>
        <v>491.01380999999998</v>
      </c>
      <c r="P13" s="48">
        <f t="shared" ref="P13" si="19">Q13+S13</f>
        <v>2807.3417100000001</v>
      </c>
      <c r="Q13" s="48">
        <v>2316.3279000000002</v>
      </c>
      <c r="R13" s="48">
        <v>0</v>
      </c>
      <c r="S13" s="48">
        <v>491.01380999999998</v>
      </c>
      <c r="T13" s="44">
        <f t="shared" si="3"/>
        <v>90.556634877318274</v>
      </c>
      <c r="U13" s="44">
        <f t="shared" si="1"/>
        <v>89.98942890442892</v>
      </c>
      <c r="V13" s="44"/>
      <c r="W13" s="44">
        <f t="shared" si="1"/>
        <v>93.331776580275417</v>
      </c>
    </row>
    <row r="14" spans="1:23" s="57" customFormat="1" ht="28.5" customHeight="1" x14ac:dyDescent="0.25">
      <c r="A14" s="59" t="s">
        <v>37</v>
      </c>
      <c r="B14" s="205" t="s">
        <v>28</v>
      </c>
      <c r="C14" s="206"/>
      <c r="D14" s="51">
        <f>D15+D16+D17+D18</f>
        <v>50609.31</v>
      </c>
      <c r="E14" s="51">
        <f t="shared" ref="E14:S14" si="20">E15+E16+E17+E18</f>
        <v>39917.199999999997</v>
      </c>
      <c r="F14" s="51">
        <f t="shared" si="20"/>
        <v>0</v>
      </c>
      <c r="G14" s="51">
        <f t="shared" si="20"/>
        <v>10692.11</v>
      </c>
      <c r="H14" s="51">
        <f t="shared" si="20"/>
        <v>26536.546000000002</v>
      </c>
      <c r="I14" s="51">
        <f t="shared" si="20"/>
        <v>28216.291000000005</v>
      </c>
      <c r="J14" s="51">
        <f t="shared" si="20"/>
        <v>0</v>
      </c>
      <c r="K14" s="51">
        <f t="shared" si="20"/>
        <v>8810.6349999999984</v>
      </c>
      <c r="L14" s="51">
        <f t="shared" si="20"/>
        <v>0</v>
      </c>
      <c r="M14" s="51">
        <f t="shared" si="20"/>
        <v>0</v>
      </c>
      <c r="N14" s="51">
        <f t="shared" si="20"/>
        <v>0</v>
      </c>
      <c r="O14" s="51">
        <f t="shared" si="20"/>
        <v>0</v>
      </c>
      <c r="P14" s="44">
        <f t="shared" si="10"/>
        <v>35283.536049999995</v>
      </c>
      <c r="Q14" s="51">
        <f t="shared" si="20"/>
        <v>26473.51038</v>
      </c>
      <c r="R14" s="51">
        <f t="shared" si="20"/>
        <v>0</v>
      </c>
      <c r="S14" s="51">
        <f t="shared" si="20"/>
        <v>8810.0256699999991</v>
      </c>
      <c r="T14" s="44">
        <f>P14/D14*100</f>
        <v>69.717480933843987</v>
      </c>
      <c r="U14" s="44">
        <f t="shared" si="1"/>
        <v>66.321060545328834</v>
      </c>
      <c r="V14" s="44">
        <v>0</v>
      </c>
      <c r="W14" s="44">
        <f t="shared" si="1"/>
        <v>82.397446995962426</v>
      </c>
    </row>
    <row r="15" spans="1:23" s="57" customFormat="1" ht="38.25" x14ac:dyDescent="0.25">
      <c r="A15" s="203" t="s">
        <v>54</v>
      </c>
      <c r="B15" s="49" t="s">
        <v>216</v>
      </c>
      <c r="C15" s="6" t="s">
        <v>184</v>
      </c>
      <c r="D15" s="52">
        <f t="shared" ref="D15" si="21">SUM(E15:G15)</f>
        <v>9863.4000000000015</v>
      </c>
      <c r="E15" s="52">
        <v>7382.6</v>
      </c>
      <c r="F15" s="52">
        <v>0</v>
      </c>
      <c r="G15" s="52">
        <v>2480.8000000000002</v>
      </c>
      <c r="H15" s="52">
        <v>9228.2579999999998</v>
      </c>
      <c r="I15" s="52">
        <v>1115.94</v>
      </c>
      <c r="J15" s="52">
        <v>0</v>
      </c>
      <c r="K15" s="52">
        <v>905.38199999999995</v>
      </c>
      <c r="L15" s="52">
        <f t="shared" ref="L15" si="22">M15+O15</f>
        <v>0</v>
      </c>
      <c r="M15" s="52">
        <v>0</v>
      </c>
      <c r="N15" s="52">
        <v>0</v>
      </c>
      <c r="O15" s="52">
        <v>0</v>
      </c>
      <c r="P15" s="52">
        <f t="shared" ref="P15" si="23">Q15+S15</f>
        <v>905.38153999999997</v>
      </c>
      <c r="Q15" s="52">
        <v>0</v>
      </c>
      <c r="R15" s="52">
        <v>0</v>
      </c>
      <c r="S15" s="52">
        <v>905.38153999999997</v>
      </c>
      <c r="T15" s="52">
        <f t="shared" si="3"/>
        <v>9.1792033173145153</v>
      </c>
      <c r="U15" s="52">
        <f t="shared" si="1"/>
        <v>0</v>
      </c>
      <c r="V15" s="52">
        <v>0</v>
      </c>
      <c r="W15" s="52">
        <f t="shared" si="1"/>
        <v>36.495547404063203</v>
      </c>
    </row>
    <row r="16" spans="1:23" s="57" customFormat="1" ht="38.25" x14ac:dyDescent="0.25">
      <c r="A16" s="207"/>
      <c r="B16" s="49" t="s">
        <v>179</v>
      </c>
      <c r="C16" s="6" t="s">
        <v>184</v>
      </c>
      <c r="D16" s="52">
        <f t="shared" ref="D16:D18" si="24">SUM(E16:G16)</f>
        <v>9228.2890000000007</v>
      </c>
      <c r="E16" s="52">
        <v>7382.6</v>
      </c>
      <c r="F16" s="52">
        <v>0</v>
      </c>
      <c r="G16" s="52">
        <v>1845.6890000000001</v>
      </c>
      <c r="H16" s="52">
        <v>9228.2579999999998</v>
      </c>
      <c r="I16" s="52">
        <v>7382.6</v>
      </c>
      <c r="J16" s="52">
        <v>0</v>
      </c>
      <c r="K16" s="52">
        <v>1845.6890000000001</v>
      </c>
      <c r="L16" s="52">
        <f t="shared" ref="L16:L18" si="25">M16+O16</f>
        <v>0</v>
      </c>
      <c r="M16" s="52">
        <v>0</v>
      </c>
      <c r="N16" s="52">
        <v>0</v>
      </c>
      <c r="O16" s="52">
        <v>0</v>
      </c>
      <c r="P16" s="52">
        <f t="shared" si="10"/>
        <v>9228.2885400000014</v>
      </c>
      <c r="Q16" s="52">
        <v>7382.6</v>
      </c>
      <c r="R16" s="52">
        <v>0</v>
      </c>
      <c r="S16" s="52">
        <v>1845.6885400000001</v>
      </c>
      <c r="T16" s="52">
        <f t="shared" si="3"/>
        <v>99.999995015327343</v>
      </c>
      <c r="U16" s="52">
        <f t="shared" si="1"/>
        <v>100</v>
      </c>
      <c r="V16" s="52">
        <v>0</v>
      </c>
      <c r="W16" s="52">
        <f t="shared" si="1"/>
        <v>99.99997507705794</v>
      </c>
    </row>
    <row r="17" spans="1:23" s="57" customFormat="1" ht="38.25" x14ac:dyDescent="0.25">
      <c r="A17" s="207"/>
      <c r="B17" s="49" t="s">
        <v>180</v>
      </c>
      <c r="C17" s="6" t="s">
        <v>184</v>
      </c>
      <c r="D17" s="52">
        <f t="shared" si="24"/>
        <v>3540.8130000000001</v>
      </c>
      <c r="E17" s="52">
        <v>2832.6</v>
      </c>
      <c r="F17" s="52">
        <v>0</v>
      </c>
      <c r="G17" s="52">
        <v>708.21299999999997</v>
      </c>
      <c r="H17" s="52">
        <v>3642.13</v>
      </c>
      <c r="I17" s="52">
        <v>2832.6</v>
      </c>
      <c r="J17" s="52">
        <v>0</v>
      </c>
      <c r="K17" s="52">
        <v>708.21299999999997</v>
      </c>
      <c r="L17" s="52">
        <f t="shared" si="25"/>
        <v>0</v>
      </c>
      <c r="M17" s="52">
        <v>0</v>
      </c>
      <c r="N17" s="52">
        <v>0</v>
      </c>
      <c r="O17" s="52">
        <v>0</v>
      </c>
      <c r="P17" s="52">
        <f t="shared" si="10"/>
        <v>2913.3654099999999</v>
      </c>
      <c r="Q17" s="52">
        <v>2205.75992</v>
      </c>
      <c r="R17" s="52">
        <v>0</v>
      </c>
      <c r="S17" s="52">
        <v>707.60549000000003</v>
      </c>
      <c r="T17" s="52">
        <f t="shared" si="3"/>
        <v>82.279561501835872</v>
      </c>
      <c r="U17" s="52">
        <f t="shared" si="3"/>
        <v>77.870504836545933</v>
      </c>
      <c r="V17" s="52">
        <v>0</v>
      </c>
      <c r="W17" s="52">
        <f t="shared" ref="W17:W18" si="26">S17/G17*100</f>
        <v>99.914219309727443</v>
      </c>
    </row>
    <row r="18" spans="1:23" s="57" customFormat="1" ht="25.5" x14ac:dyDescent="0.25">
      <c r="A18" s="208"/>
      <c r="B18" s="49" t="s">
        <v>181</v>
      </c>
      <c r="C18" s="6" t="s">
        <v>184</v>
      </c>
      <c r="D18" s="52">
        <f t="shared" si="24"/>
        <v>27976.808000000001</v>
      </c>
      <c r="E18" s="52">
        <v>22319.4</v>
      </c>
      <c r="F18" s="52">
        <v>0</v>
      </c>
      <c r="G18" s="52">
        <f>5579.9+77.508</f>
        <v>5657.4079999999994</v>
      </c>
      <c r="H18" s="52">
        <v>4437.8999999999996</v>
      </c>
      <c r="I18" s="52">
        <v>16885.151000000002</v>
      </c>
      <c r="J18" s="52">
        <v>0</v>
      </c>
      <c r="K18" s="52">
        <v>5351.3509999999997</v>
      </c>
      <c r="L18" s="52">
        <f t="shared" si="25"/>
        <v>0</v>
      </c>
      <c r="M18" s="52">
        <v>0</v>
      </c>
      <c r="N18" s="52">
        <v>0</v>
      </c>
      <c r="O18" s="52">
        <v>0</v>
      </c>
      <c r="P18" s="52">
        <f t="shared" si="10"/>
        <v>22236.50056</v>
      </c>
      <c r="Q18" s="52">
        <v>16885.150460000001</v>
      </c>
      <c r="R18" s="52">
        <v>0</v>
      </c>
      <c r="S18" s="52">
        <v>5351.3500999999997</v>
      </c>
      <c r="T18" s="52">
        <f t="shared" si="3"/>
        <v>79.481907156813605</v>
      </c>
      <c r="U18" s="52">
        <f t="shared" si="3"/>
        <v>75.652349346308583</v>
      </c>
      <c r="V18" s="52">
        <v>0</v>
      </c>
      <c r="W18" s="52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ККиТ 01.08.2019</vt:lpstr>
      <vt:lpstr>ведомственная</vt:lpstr>
      <vt:lpstr>АИП</vt:lpstr>
      <vt:lpstr>'ККиТ 01.08.2019'!Заголовки_для_печати</vt:lpstr>
      <vt:lpstr>'ККиТ 01.08.2019'!Область_печати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2019-07-04T07:35:16Z</cp:lastPrinted>
  <dcterms:created xsi:type="dcterms:W3CDTF">2012-05-22T08:33:39Z</dcterms:created>
  <dcterms:modified xsi:type="dcterms:W3CDTF">2019-08-26T06:15:44Z</dcterms:modified>
</cp:coreProperties>
</file>