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4240" windowHeight="11910"/>
  </bookViews>
  <sheets>
    <sheet name="муниципальные на 01.02.2019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'муниципальные на 01.02.2019'!$A$4:$AB$256</definedName>
    <definedName name="для">'[1]УКС по состоянию на 01.05.2010'!#REF!</definedName>
    <definedName name="_xlnm.Print_Titles" localSheetId="0">'муниципальные на 01.02.2019'!$2:$3</definedName>
    <definedName name="копия">'[1]УКС по состоянию на 01.05.2010'!#REF!</definedName>
    <definedName name="_xlnm.Print_Area" localSheetId="0">'муниципальные на 01.02.2019'!$A$1:$AB$256</definedName>
  </definedNames>
  <calcPr calcId="145621"/>
</workbook>
</file>

<file path=xl/calcChain.xml><?xml version="1.0" encoding="utf-8"?>
<calcChain xmlns="http://schemas.openxmlformats.org/spreadsheetml/2006/main">
  <c r="H123" i="33" l="1"/>
  <c r="H119" i="33"/>
  <c r="S8" i="33" l="1"/>
  <c r="K8" i="33"/>
  <c r="I8" i="33"/>
  <c r="G8" i="33"/>
  <c r="U252" i="33" l="1"/>
  <c r="U256" i="33"/>
  <c r="W256" i="33"/>
  <c r="W185" i="33"/>
  <c r="U193" i="33"/>
  <c r="W193" i="33"/>
  <c r="W194" i="33"/>
  <c r="W200" i="33"/>
  <c r="W201" i="33"/>
  <c r="W202" i="33"/>
  <c r="W206" i="33"/>
  <c r="W208" i="33"/>
  <c r="W210" i="33"/>
  <c r="W211" i="33"/>
  <c r="W215" i="33"/>
  <c r="W217" i="33"/>
  <c r="W218" i="33"/>
  <c r="W219" i="33"/>
  <c r="W220" i="33"/>
  <c r="W221" i="33"/>
  <c r="W222" i="33"/>
  <c r="W225" i="33"/>
  <c r="W228" i="33"/>
  <c r="W229" i="33"/>
  <c r="W232" i="33"/>
  <c r="W233" i="33"/>
  <c r="W234" i="33"/>
  <c r="W235" i="33"/>
  <c r="U237" i="33"/>
  <c r="V237" i="33"/>
  <c r="U239" i="33"/>
  <c r="U240" i="33"/>
  <c r="U241" i="33"/>
  <c r="U243" i="33"/>
  <c r="W247" i="33"/>
  <c r="W248" i="33"/>
  <c r="W149" i="33"/>
  <c r="W150" i="33"/>
  <c r="U151" i="33"/>
  <c r="U152" i="33"/>
  <c r="U153" i="33"/>
  <c r="U154" i="33"/>
  <c r="U155" i="33"/>
  <c r="U156" i="33"/>
  <c r="U157" i="33"/>
  <c r="W159" i="33"/>
  <c r="W161" i="33"/>
  <c r="W163" i="33"/>
  <c r="W165" i="33"/>
  <c r="U171" i="33"/>
  <c r="W171" i="33"/>
  <c r="W173" i="33"/>
  <c r="U174" i="33"/>
  <c r="W174" i="33"/>
  <c r="U175" i="33"/>
  <c r="W176" i="33"/>
  <c r="W178" i="33"/>
  <c r="W179" i="33"/>
  <c r="W119" i="33"/>
  <c r="U120" i="33"/>
  <c r="W120" i="33"/>
  <c r="U121" i="33"/>
  <c r="W125" i="33"/>
  <c r="W129" i="33"/>
  <c r="W143" i="33"/>
  <c r="W144" i="33"/>
  <c r="W104" i="33"/>
  <c r="W105" i="33"/>
  <c r="U108" i="33"/>
  <c r="W108" i="33"/>
  <c r="U110" i="33"/>
  <c r="W110" i="33"/>
  <c r="W112" i="33"/>
  <c r="W114" i="33"/>
  <c r="W100" i="33"/>
  <c r="Q99" i="33"/>
  <c r="Q98" i="33" s="1"/>
  <c r="R99" i="33"/>
  <c r="R98" i="33" s="1"/>
  <c r="S99" i="33"/>
  <c r="S98" i="33"/>
  <c r="E99" i="33"/>
  <c r="E98" i="33" s="1"/>
  <c r="F99" i="33"/>
  <c r="F98" i="33" s="1"/>
  <c r="G99" i="33"/>
  <c r="G98" i="33" s="1"/>
  <c r="I99" i="33"/>
  <c r="I98" i="33" s="1"/>
  <c r="J99" i="33"/>
  <c r="J98" i="33" s="1"/>
  <c r="K99" i="33"/>
  <c r="K98" i="33" s="1"/>
  <c r="M99" i="33"/>
  <c r="M98" i="33" s="1"/>
  <c r="N99" i="33"/>
  <c r="N98" i="33" s="1"/>
  <c r="O99" i="33"/>
  <c r="D100" i="33"/>
  <c r="D99" i="33" s="1"/>
  <c r="D98" i="33" s="1"/>
  <c r="H100" i="33"/>
  <c r="H99" i="33" s="1"/>
  <c r="H98" i="33" s="1"/>
  <c r="L100" i="33"/>
  <c r="L99" i="33" s="1"/>
  <c r="L98" i="33" s="1"/>
  <c r="P100" i="33"/>
  <c r="P99" i="33" s="1"/>
  <c r="AA100" i="33"/>
  <c r="W94" i="33"/>
  <c r="W95" i="33"/>
  <c r="W83" i="33"/>
  <c r="W84" i="33"/>
  <c r="W85" i="33"/>
  <c r="W64" i="33"/>
  <c r="W67" i="33"/>
  <c r="W72" i="33"/>
  <c r="W73" i="33"/>
  <c r="W74" i="33"/>
  <c r="W22" i="33"/>
  <c r="W25" i="33"/>
  <c r="W27" i="33"/>
  <c r="W28" i="33"/>
  <c r="W29" i="33"/>
  <c r="W30" i="33"/>
  <c r="W34" i="33"/>
  <c r="W35" i="33"/>
  <c r="U38" i="33"/>
  <c r="W38" i="33"/>
  <c r="W41" i="33"/>
  <c r="W42" i="33"/>
  <c r="W43" i="33"/>
  <c r="W45" i="33"/>
  <c r="W48" i="33"/>
  <c r="W50" i="33"/>
  <c r="W53" i="33"/>
  <c r="W54" i="33"/>
  <c r="W55" i="33"/>
  <c r="W8" i="33"/>
  <c r="W10" i="33"/>
  <c r="W11" i="33"/>
  <c r="W12" i="33"/>
  <c r="E207" i="33"/>
  <c r="F207" i="33"/>
  <c r="G207" i="33"/>
  <c r="E255" i="33"/>
  <c r="F255" i="33"/>
  <c r="G255" i="33"/>
  <c r="D256" i="33"/>
  <c r="D255" i="33" s="1"/>
  <c r="C251" i="33"/>
  <c r="E251" i="33"/>
  <c r="F251" i="33"/>
  <c r="G251" i="33"/>
  <c r="D253" i="33"/>
  <c r="D254" i="33"/>
  <c r="D252" i="33"/>
  <c r="D248" i="33"/>
  <c r="D247" i="33"/>
  <c r="E246" i="33"/>
  <c r="F246" i="33"/>
  <c r="G246" i="33"/>
  <c r="E244" i="33"/>
  <c r="F244" i="33"/>
  <c r="G244" i="33"/>
  <c r="D245" i="33"/>
  <c r="D244" i="33" s="1"/>
  <c r="E236" i="33"/>
  <c r="F236" i="33"/>
  <c r="G236" i="33"/>
  <c r="D238" i="33"/>
  <c r="D239" i="33"/>
  <c r="D240" i="33"/>
  <c r="D241" i="33"/>
  <c r="D242" i="33"/>
  <c r="D243" i="33"/>
  <c r="D237" i="33"/>
  <c r="D233" i="33"/>
  <c r="D234" i="33"/>
  <c r="D235" i="33"/>
  <c r="D232" i="33"/>
  <c r="E231" i="33"/>
  <c r="F231" i="33"/>
  <c r="G231" i="33"/>
  <c r="E227" i="33"/>
  <c r="F227" i="33"/>
  <c r="G227" i="33"/>
  <c r="D229" i="33"/>
  <c r="D228" i="33"/>
  <c r="D225" i="33"/>
  <c r="D226" i="33"/>
  <c r="D224" i="33"/>
  <c r="E223" i="33"/>
  <c r="F223" i="33"/>
  <c r="G223" i="33"/>
  <c r="E216" i="33"/>
  <c r="F216" i="33"/>
  <c r="G216" i="33"/>
  <c r="D218" i="33"/>
  <c r="D219" i="33"/>
  <c r="D220" i="33"/>
  <c r="D221" i="33"/>
  <c r="D222" i="33"/>
  <c r="D217" i="33"/>
  <c r="E214" i="33"/>
  <c r="F214" i="33"/>
  <c r="G214" i="33"/>
  <c r="D215" i="33"/>
  <c r="D214" i="33" s="1"/>
  <c r="D209" i="33"/>
  <c r="D210" i="33"/>
  <c r="D211" i="33"/>
  <c r="D212" i="33"/>
  <c r="D208" i="33"/>
  <c r="E204" i="33"/>
  <c r="E203" i="33" s="1"/>
  <c r="F204" i="33"/>
  <c r="F203" i="33" s="1"/>
  <c r="G204" i="33"/>
  <c r="G203" i="33" s="1"/>
  <c r="D206" i="33"/>
  <c r="D205" i="33"/>
  <c r="E199" i="33"/>
  <c r="F199" i="33"/>
  <c r="G199" i="33"/>
  <c r="D201" i="33"/>
  <c r="D202" i="33"/>
  <c r="D200" i="33"/>
  <c r="E196" i="33"/>
  <c r="F196" i="33"/>
  <c r="G196" i="33"/>
  <c r="D198" i="33"/>
  <c r="D197" i="33"/>
  <c r="I191" i="33"/>
  <c r="J191" i="33"/>
  <c r="K191" i="33"/>
  <c r="L191" i="33"/>
  <c r="M191" i="33"/>
  <c r="N191" i="33"/>
  <c r="O191" i="33"/>
  <c r="Q191" i="33"/>
  <c r="R191" i="33"/>
  <c r="S191" i="33"/>
  <c r="E191" i="33"/>
  <c r="F191" i="33"/>
  <c r="G191" i="33"/>
  <c r="P195" i="33"/>
  <c r="X195" i="33" s="1"/>
  <c r="AA195" i="33"/>
  <c r="D195" i="33"/>
  <c r="H195" i="33"/>
  <c r="D193" i="33"/>
  <c r="D194" i="33"/>
  <c r="D192" i="33"/>
  <c r="E184" i="33"/>
  <c r="F184" i="33"/>
  <c r="G184" i="33"/>
  <c r="D186" i="33"/>
  <c r="D187" i="33"/>
  <c r="D188" i="33"/>
  <c r="D189" i="33"/>
  <c r="D190" i="33"/>
  <c r="D185" i="33"/>
  <c r="E180" i="33"/>
  <c r="F180" i="33"/>
  <c r="G180" i="33"/>
  <c r="D181" i="33"/>
  <c r="D180" i="33" s="1"/>
  <c r="E177" i="33"/>
  <c r="F177" i="33"/>
  <c r="G177" i="33"/>
  <c r="D179" i="33"/>
  <c r="D178" i="33"/>
  <c r="E172" i="33"/>
  <c r="F172" i="33"/>
  <c r="G172" i="33"/>
  <c r="D174" i="33"/>
  <c r="D175" i="33"/>
  <c r="D176" i="33"/>
  <c r="D173" i="33"/>
  <c r="E170" i="33"/>
  <c r="F170" i="33"/>
  <c r="G170" i="33"/>
  <c r="D171" i="33"/>
  <c r="D170" i="33" s="1"/>
  <c r="E168" i="33"/>
  <c r="F168" i="33"/>
  <c r="G168" i="33"/>
  <c r="D204" i="33" l="1"/>
  <c r="D203" i="33" s="1"/>
  <c r="D191" i="33"/>
  <c r="G183" i="33"/>
  <c r="D199" i="33"/>
  <c r="D223" i="33"/>
  <c r="G230" i="33"/>
  <c r="U191" i="33"/>
  <c r="G250" i="33"/>
  <c r="D236" i="33"/>
  <c r="D227" i="33"/>
  <c r="D216" i="33"/>
  <c r="D213" i="33" s="1"/>
  <c r="F183" i="33"/>
  <c r="D196" i="33"/>
  <c r="E213" i="33"/>
  <c r="G213" i="33"/>
  <c r="F230" i="33"/>
  <c r="T99" i="33"/>
  <c r="D172" i="33"/>
  <c r="D177" i="33"/>
  <c r="D184" i="33"/>
  <c r="E183" i="33"/>
  <c r="W191" i="33"/>
  <c r="D207" i="33"/>
  <c r="F213" i="33"/>
  <c r="E230" i="33"/>
  <c r="F250" i="33"/>
  <c r="W98" i="33"/>
  <c r="E250" i="33"/>
  <c r="D251" i="33"/>
  <c r="T100" i="33"/>
  <c r="D246" i="33"/>
  <c r="W99" i="33"/>
  <c r="D250" i="33"/>
  <c r="AA98" i="33"/>
  <c r="P98" i="33"/>
  <c r="T98" i="33" s="1"/>
  <c r="X99" i="33"/>
  <c r="AA99" i="33"/>
  <c r="X100" i="33"/>
  <c r="O98" i="33"/>
  <c r="D231" i="33"/>
  <c r="E148" i="33"/>
  <c r="F148" i="33"/>
  <c r="G148" i="33"/>
  <c r="I148" i="33"/>
  <c r="J148" i="33"/>
  <c r="K148" i="33"/>
  <c r="M148" i="33"/>
  <c r="N148" i="33"/>
  <c r="O148" i="33"/>
  <c r="Q148" i="33"/>
  <c r="R148" i="33"/>
  <c r="S148" i="33"/>
  <c r="E166" i="33"/>
  <c r="F166" i="33"/>
  <c r="G166" i="33"/>
  <c r="I166" i="33"/>
  <c r="J166" i="33"/>
  <c r="K166" i="33"/>
  <c r="L166" i="33"/>
  <c r="M166" i="33"/>
  <c r="N166" i="33"/>
  <c r="O166" i="33"/>
  <c r="Q166" i="33"/>
  <c r="R166" i="33"/>
  <c r="S166" i="33"/>
  <c r="D167" i="33"/>
  <c r="D166" i="33" s="1"/>
  <c r="P167" i="33"/>
  <c r="P166" i="33" s="1"/>
  <c r="H167" i="33"/>
  <c r="H166" i="33" s="1"/>
  <c r="H165" i="33"/>
  <c r="D169" i="33"/>
  <c r="D168" i="33" s="1"/>
  <c r="E164" i="33"/>
  <c r="F164" i="33"/>
  <c r="G164" i="33"/>
  <c r="D165" i="33"/>
  <c r="D164" i="33" s="1"/>
  <c r="P163" i="33"/>
  <c r="E160" i="33"/>
  <c r="F160" i="33"/>
  <c r="G160" i="33"/>
  <c r="I160" i="33"/>
  <c r="J160" i="33"/>
  <c r="K160" i="33"/>
  <c r="L160" i="33"/>
  <c r="M160" i="33"/>
  <c r="N160" i="33"/>
  <c r="O160" i="33"/>
  <c r="Q160" i="33"/>
  <c r="R160" i="33"/>
  <c r="S160" i="33"/>
  <c r="D161" i="33"/>
  <c r="H163" i="33"/>
  <c r="H162" i="33"/>
  <c r="P162" i="33"/>
  <c r="D162" i="33"/>
  <c r="D163" i="33"/>
  <c r="P161" i="33"/>
  <c r="T161" i="33" s="1"/>
  <c r="H161" i="33"/>
  <c r="D149" i="33"/>
  <c r="D150" i="33"/>
  <c r="D151" i="33"/>
  <c r="D152" i="33"/>
  <c r="D153" i="33"/>
  <c r="D154" i="33"/>
  <c r="D155" i="33"/>
  <c r="D156" i="33"/>
  <c r="D157" i="33"/>
  <c r="D158" i="33"/>
  <c r="D159" i="33"/>
  <c r="E142" i="33"/>
  <c r="F142" i="33"/>
  <c r="G142" i="33"/>
  <c r="D144" i="33"/>
  <c r="D143" i="33"/>
  <c r="E140" i="33"/>
  <c r="F140" i="33"/>
  <c r="G140" i="33"/>
  <c r="D141" i="33"/>
  <c r="D140" i="33" s="1"/>
  <c r="E130" i="33"/>
  <c r="F130" i="33"/>
  <c r="G130" i="33"/>
  <c r="D132" i="33"/>
  <c r="D133" i="33"/>
  <c r="D134" i="33"/>
  <c r="D135" i="33"/>
  <c r="D136" i="33"/>
  <c r="D137" i="33"/>
  <c r="D138" i="33"/>
  <c r="D139" i="33"/>
  <c r="D131" i="33"/>
  <c r="E126" i="33"/>
  <c r="F126" i="33"/>
  <c r="G126" i="33"/>
  <c r="D128" i="33"/>
  <c r="D129" i="33"/>
  <c r="D127" i="33"/>
  <c r="E124" i="33"/>
  <c r="F124" i="33"/>
  <c r="G124" i="33"/>
  <c r="D125" i="33"/>
  <c r="D124" i="33" s="1"/>
  <c r="D120" i="33"/>
  <c r="T120" i="33" s="1"/>
  <c r="H120" i="33"/>
  <c r="E118" i="33"/>
  <c r="F118" i="33"/>
  <c r="G118" i="33"/>
  <c r="P123" i="33"/>
  <c r="D121" i="33"/>
  <c r="D122" i="33"/>
  <c r="D123" i="33"/>
  <c r="D119" i="33"/>
  <c r="E113" i="33"/>
  <c r="F113" i="33"/>
  <c r="G113" i="33"/>
  <c r="E109" i="33"/>
  <c r="F109" i="33"/>
  <c r="G109" i="33"/>
  <c r="I109" i="33"/>
  <c r="J109" i="33"/>
  <c r="K109" i="33"/>
  <c r="M109" i="33"/>
  <c r="N109" i="33"/>
  <c r="O109" i="33"/>
  <c r="Q109" i="33"/>
  <c r="R109" i="33"/>
  <c r="S109" i="33"/>
  <c r="W109" i="33" s="1"/>
  <c r="P112" i="33"/>
  <c r="Y112" i="33"/>
  <c r="P111" i="33"/>
  <c r="Y111" i="33"/>
  <c r="D112" i="33"/>
  <c r="D111" i="33"/>
  <c r="H112" i="33"/>
  <c r="H111" i="33"/>
  <c r="E103" i="33"/>
  <c r="F103" i="33"/>
  <c r="G103" i="33"/>
  <c r="D105" i="33"/>
  <c r="D106" i="33"/>
  <c r="D107" i="33"/>
  <c r="D108" i="33"/>
  <c r="D110" i="33"/>
  <c r="D114" i="33"/>
  <c r="D113" i="33" s="1"/>
  <c r="D104" i="33"/>
  <c r="E92" i="33"/>
  <c r="F92" i="33"/>
  <c r="G92" i="33"/>
  <c r="D94" i="33"/>
  <c r="D95" i="33"/>
  <c r="D96" i="33"/>
  <c r="D93" i="33"/>
  <c r="E86" i="33"/>
  <c r="F86" i="33"/>
  <c r="G86" i="33"/>
  <c r="P73" i="33"/>
  <c r="E68" i="33"/>
  <c r="F68" i="33"/>
  <c r="G68" i="33"/>
  <c r="D70" i="33"/>
  <c r="D71" i="33"/>
  <c r="D72" i="33"/>
  <c r="D73" i="33"/>
  <c r="D74" i="33"/>
  <c r="D75" i="33"/>
  <c r="D76" i="33"/>
  <c r="D77" i="33"/>
  <c r="D78" i="33"/>
  <c r="D79" i="33"/>
  <c r="D80" i="33"/>
  <c r="D81" i="33"/>
  <c r="D82" i="33"/>
  <c r="D83" i="33"/>
  <c r="D84" i="33"/>
  <c r="D85" i="33"/>
  <c r="D87" i="33"/>
  <c r="D88" i="33"/>
  <c r="D89" i="33"/>
  <c r="D90" i="33"/>
  <c r="D69" i="33"/>
  <c r="E66" i="33"/>
  <c r="E65" i="33" s="1"/>
  <c r="F66" i="33"/>
  <c r="F65" i="33" s="1"/>
  <c r="G66" i="33"/>
  <c r="G65" i="33" s="1"/>
  <c r="D67" i="33"/>
  <c r="D66" i="33" s="1"/>
  <c r="E63" i="33"/>
  <c r="F63" i="33"/>
  <c r="G63" i="33"/>
  <c r="D64" i="33"/>
  <c r="D63" i="33" s="1"/>
  <c r="E56" i="33"/>
  <c r="F56" i="33"/>
  <c r="G56" i="33"/>
  <c r="D58" i="33"/>
  <c r="D59" i="33"/>
  <c r="D60" i="33"/>
  <c r="D61" i="33"/>
  <c r="D62" i="33"/>
  <c r="D57" i="33"/>
  <c r="E52" i="33"/>
  <c r="F52" i="33"/>
  <c r="G52" i="33"/>
  <c r="D54" i="33"/>
  <c r="D55" i="33"/>
  <c r="D53" i="33"/>
  <c r="E37" i="33"/>
  <c r="F37" i="33"/>
  <c r="G37" i="33"/>
  <c r="P49" i="33"/>
  <c r="AA49" i="33"/>
  <c r="D49" i="33"/>
  <c r="H49" i="33"/>
  <c r="D39" i="33"/>
  <c r="D40" i="33"/>
  <c r="D41" i="33"/>
  <c r="D42" i="33"/>
  <c r="D43" i="33"/>
  <c r="D44" i="33"/>
  <c r="D45" i="33"/>
  <c r="D46" i="33"/>
  <c r="D47" i="33"/>
  <c r="D48" i="33"/>
  <c r="D50" i="33"/>
  <c r="D51" i="33"/>
  <c r="D38" i="33"/>
  <c r="D36" i="33"/>
  <c r="E31" i="33"/>
  <c r="F31" i="33"/>
  <c r="G31" i="33"/>
  <c r="D33" i="33"/>
  <c r="D34" i="33"/>
  <c r="D35" i="33"/>
  <c r="D32" i="33"/>
  <c r="E26" i="33"/>
  <c r="F26" i="33"/>
  <c r="G26" i="33"/>
  <c r="D28" i="33"/>
  <c r="D29" i="33"/>
  <c r="D30" i="33"/>
  <c r="D27" i="33"/>
  <c r="P23" i="33"/>
  <c r="AA23" i="33"/>
  <c r="H23" i="33"/>
  <c r="D23" i="33"/>
  <c r="D22" i="33"/>
  <c r="E8" i="33"/>
  <c r="F8" i="33"/>
  <c r="D10" i="33"/>
  <c r="D11" i="33"/>
  <c r="D12" i="33"/>
  <c r="D13" i="33"/>
  <c r="D14" i="33"/>
  <c r="D15" i="33"/>
  <c r="D16" i="33"/>
  <c r="D17" i="33"/>
  <c r="D18" i="33"/>
  <c r="D19" i="33"/>
  <c r="D20" i="33"/>
  <c r="D21" i="33"/>
  <c r="D24" i="33"/>
  <c r="D25" i="33"/>
  <c r="D9" i="33"/>
  <c r="D183" i="33" l="1"/>
  <c r="G117" i="33"/>
  <c r="G116" i="33" s="1"/>
  <c r="D160" i="33"/>
  <c r="T73" i="33"/>
  <c r="D142" i="33"/>
  <c r="W160" i="33"/>
  <c r="E147" i="33"/>
  <c r="E146" i="33" s="1"/>
  <c r="F147" i="33"/>
  <c r="F146" i="33" s="1"/>
  <c r="W148" i="33"/>
  <c r="D230" i="33"/>
  <c r="T163" i="33"/>
  <c r="F117" i="33"/>
  <c r="F116" i="33" s="1"/>
  <c r="D148" i="33"/>
  <c r="X163" i="33"/>
  <c r="G147" i="33"/>
  <c r="G146" i="33" s="1"/>
  <c r="D8" i="33"/>
  <c r="U109" i="33"/>
  <c r="E117" i="33"/>
  <c r="E116" i="33" s="1"/>
  <c r="U148" i="33"/>
  <c r="T112" i="33"/>
  <c r="X98" i="33"/>
  <c r="H160" i="33"/>
  <c r="D126" i="33"/>
  <c r="D130" i="33"/>
  <c r="X162" i="33"/>
  <c r="P160" i="33"/>
  <c r="X161" i="33"/>
  <c r="E102" i="33"/>
  <c r="D118" i="33"/>
  <c r="G102" i="33"/>
  <c r="G7" i="33"/>
  <c r="D109" i="33"/>
  <c r="X112" i="33"/>
  <c r="F102" i="33"/>
  <c r="X111" i="33"/>
  <c r="X23" i="33"/>
  <c r="X49" i="33"/>
  <c r="D92" i="33"/>
  <c r="D37" i="33"/>
  <c r="D56" i="33"/>
  <c r="D86" i="33"/>
  <c r="D68" i="33"/>
  <c r="D52" i="33"/>
  <c r="D26" i="33"/>
  <c r="D103" i="33"/>
  <c r="D31" i="33"/>
  <c r="AA194" i="33"/>
  <c r="P194" i="33"/>
  <c r="T194" i="33" s="1"/>
  <c r="H194" i="33"/>
  <c r="P193" i="33"/>
  <c r="T193" i="33" s="1"/>
  <c r="AA193" i="33"/>
  <c r="H193" i="33"/>
  <c r="I184" i="33"/>
  <c r="J184" i="33"/>
  <c r="K184" i="33"/>
  <c r="M184" i="33"/>
  <c r="N184" i="33"/>
  <c r="O184" i="33"/>
  <c r="Q184" i="33"/>
  <c r="R184" i="33"/>
  <c r="S184" i="33"/>
  <c r="W184" i="33" s="1"/>
  <c r="P190" i="33"/>
  <c r="AA190" i="33"/>
  <c r="H190" i="33"/>
  <c r="AA187" i="33"/>
  <c r="P189" i="33"/>
  <c r="AA189" i="33"/>
  <c r="H189" i="33"/>
  <c r="P187" i="33"/>
  <c r="H187" i="33"/>
  <c r="I180" i="33"/>
  <c r="J180" i="33"/>
  <c r="K180" i="33"/>
  <c r="L180" i="33"/>
  <c r="M180" i="33"/>
  <c r="N180" i="33"/>
  <c r="O180" i="33"/>
  <c r="Q180" i="33"/>
  <c r="R180" i="33"/>
  <c r="S180" i="33"/>
  <c r="AA181" i="33"/>
  <c r="P181" i="33"/>
  <c r="H181" i="33"/>
  <c r="H180" i="33" s="1"/>
  <c r="I170" i="33"/>
  <c r="J170" i="33"/>
  <c r="K170" i="33"/>
  <c r="M170" i="33"/>
  <c r="N170" i="33"/>
  <c r="O170" i="33"/>
  <c r="Q170" i="33"/>
  <c r="U170" i="33" s="1"/>
  <c r="R170" i="33"/>
  <c r="S170" i="33"/>
  <c r="W170" i="33" s="1"/>
  <c r="I168" i="33"/>
  <c r="J168" i="33"/>
  <c r="K168" i="33"/>
  <c r="M168" i="33"/>
  <c r="N168" i="33"/>
  <c r="O168" i="33"/>
  <c r="Q168" i="33"/>
  <c r="R168" i="33"/>
  <c r="S168" i="33"/>
  <c r="Y171" i="33"/>
  <c r="D147" i="33" l="1"/>
  <c r="D146" i="33" s="1"/>
  <c r="T160" i="33"/>
  <c r="D102" i="33"/>
  <c r="D117" i="33"/>
  <c r="D116" i="33" s="1"/>
  <c r="D7" i="33"/>
  <c r="G5" i="33"/>
  <c r="D65" i="33"/>
  <c r="X190" i="33"/>
  <c r="AA180" i="33"/>
  <c r="X181" i="33"/>
  <c r="X193" i="33"/>
  <c r="X194" i="33"/>
  <c r="P180" i="33"/>
  <c r="X180" i="33" s="1"/>
  <c r="F7" i="33"/>
  <c r="F5" i="33" s="1"/>
  <c r="X187" i="33"/>
  <c r="X189" i="33"/>
  <c r="AA160" i="33"/>
  <c r="I130" i="33"/>
  <c r="J130" i="33"/>
  <c r="K130" i="33"/>
  <c r="L130" i="33"/>
  <c r="M130" i="33"/>
  <c r="N130" i="33"/>
  <c r="O130" i="33"/>
  <c r="Q130" i="33"/>
  <c r="R130" i="33"/>
  <c r="S130" i="33"/>
  <c r="P138" i="33"/>
  <c r="P139" i="33"/>
  <c r="H139" i="33"/>
  <c r="AA131" i="33"/>
  <c r="AA132" i="33"/>
  <c r="AA133" i="33"/>
  <c r="AA134" i="33"/>
  <c r="AA135" i="33"/>
  <c r="AA136" i="33"/>
  <c r="AA137" i="33"/>
  <c r="AA138" i="33"/>
  <c r="AA139" i="33"/>
  <c r="P132" i="33"/>
  <c r="P133" i="33"/>
  <c r="P134" i="33"/>
  <c r="P135" i="33"/>
  <c r="P136" i="33"/>
  <c r="P137" i="33"/>
  <c r="P131" i="33"/>
  <c r="H132" i="33"/>
  <c r="H133" i="33"/>
  <c r="H134" i="33"/>
  <c r="H135" i="33"/>
  <c r="H136" i="33"/>
  <c r="H137" i="33"/>
  <c r="H138" i="33"/>
  <c r="H131" i="33"/>
  <c r="D5" i="33" l="1"/>
  <c r="AA130" i="33"/>
  <c r="E7" i="33"/>
  <c r="E5" i="33" s="1"/>
  <c r="X160" i="33"/>
  <c r="H130" i="33"/>
  <c r="X137" i="33"/>
  <c r="X135" i="33"/>
  <c r="X133" i="33"/>
  <c r="P130" i="33"/>
  <c r="X131" i="33"/>
  <c r="X136" i="33"/>
  <c r="X134" i="33"/>
  <c r="X132" i="33"/>
  <c r="X139" i="33"/>
  <c r="X138" i="33"/>
  <c r="I92" i="33"/>
  <c r="J92" i="33"/>
  <c r="K92" i="33"/>
  <c r="M92" i="33"/>
  <c r="N92" i="33"/>
  <c r="O92" i="33"/>
  <c r="Q92" i="33"/>
  <c r="R92" i="33"/>
  <c r="S92" i="33"/>
  <c r="W92" i="33" s="1"/>
  <c r="H96" i="33"/>
  <c r="P96" i="33"/>
  <c r="I86" i="33"/>
  <c r="J86" i="33"/>
  <c r="K86" i="33"/>
  <c r="L86" i="33"/>
  <c r="M86" i="33"/>
  <c r="N86" i="33"/>
  <c r="O86" i="33"/>
  <c r="Q86" i="33"/>
  <c r="R86" i="33"/>
  <c r="S86" i="33"/>
  <c r="AA88" i="33"/>
  <c r="AA89" i="33"/>
  <c r="AA90" i="33"/>
  <c r="P88" i="33"/>
  <c r="P89" i="33"/>
  <c r="P90" i="33"/>
  <c r="H89" i="33"/>
  <c r="H90" i="33"/>
  <c r="H88" i="33"/>
  <c r="I68" i="33"/>
  <c r="J68" i="33"/>
  <c r="K68" i="33"/>
  <c r="M68" i="33"/>
  <c r="N68" i="33"/>
  <c r="O68" i="33"/>
  <c r="Q68" i="33"/>
  <c r="R68" i="33"/>
  <c r="S68" i="33"/>
  <c r="W68" i="33" s="1"/>
  <c r="AA72" i="33"/>
  <c r="AA73" i="33"/>
  <c r="AA74" i="33"/>
  <c r="AA75" i="33"/>
  <c r="AA76" i="33"/>
  <c r="AA77" i="33"/>
  <c r="AA78" i="33"/>
  <c r="P72" i="33"/>
  <c r="T72" i="33" s="1"/>
  <c r="P74" i="33"/>
  <c r="T74" i="33" s="1"/>
  <c r="P75" i="33"/>
  <c r="P76" i="33"/>
  <c r="P77" i="33"/>
  <c r="P78" i="33"/>
  <c r="H72" i="33"/>
  <c r="H73" i="33"/>
  <c r="H74" i="33"/>
  <c r="H75" i="33"/>
  <c r="H76" i="33"/>
  <c r="H77" i="33"/>
  <c r="H78" i="33"/>
  <c r="AA69" i="33"/>
  <c r="AA70" i="33"/>
  <c r="AA71" i="33"/>
  <c r="P69" i="33"/>
  <c r="P70" i="33"/>
  <c r="P71" i="33"/>
  <c r="H69" i="33"/>
  <c r="H70" i="33"/>
  <c r="H71" i="33"/>
  <c r="I56" i="33"/>
  <c r="J56" i="33"/>
  <c r="K56" i="33"/>
  <c r="M56" i="33"/>
  <c r="N56" i="33"/>
  <c r="O56" i="33"/>
  <c r="Q56" i="33"/>
  <c r="R56" i="33"/>
  <c r="S56" i="33"/>
  <c r="P61" i="33"/>
  <c r="AA61" i="33"/>
  <c r="H61" i="33"/>
  <c r="P62" i="33"/>
  <c r="AA62" i="33"/>
  <c r="H62" i="33"/>
  <c r="AA47" i="33"/>
  <c r="AA48" i="33"/>
  <c r="AA46" i="33"/>
  <c r="P46" i="33"/>
  <c r="P47" i="33"/>
  <c r="P48" i="33"/>
  <c r="T48" i="33" s="1"/>
  <c r="H46" i="33"/>
  <c r="H47" i="33"/>
  <c r="H48" i="33"/>
  <c r="J8" i="33"/>
  <c r="M8" i="33"/>
  <c r="N8" i="33"/>
  <c r="O8" i="33"/>
  <c r="Q8" i="33"/>
  <c r="R8" i="33"/>
  <c r="AA9" i="33"/>
  <c r="AA10" i="33"/>
  <c r="AA11" i="33"/>
  <c r="AA12" i="33"/>
  <c r="AA13" i="33"/>
  <c r="AA14" i="33"/>
  <c r="AA15" i="33"/>
  <c r="AA16" i="33"/>
  <c r="AA17" i="33"/>
  <c r="AA18" i="33"/>
  <c r="AA19" i="33"/>
  <c r="AA20" i="33"/>
  <c r="AA21" i="33"/>
  <c r="AA22" i="33"/>
  <c r="P21" i="33"/>
  <c r="P22" i="33"/>
  <c r="T22" i="33" s="1"/>
  <c r="H22" i="33"/>
  <c r="H21" i="33"/>
  <c r="P9" i="33"/>
  <c r="P10" i="33"/>
  <c r="T10" i="33" s="1"/>
  <c r="P11" i="33"/>
  <c r="T11" i="33" s="1"/>
  <c r="P12" i="33"/>
  <c r="T12" i="33" s="1"/>
  <c r="P13" i="33"/>
  <c r="P14" i="33"/>
  <c r="P15" i="33"/>
  <c r="P16" i="33"/>
  <c r="P17" i="33"/>
  <c r="P18" i="33"/>
  <c r="P19" i="33"/>
  <c r="P20" i="33"/>
  <c r="H9" i="33"/>
  <c r="H10" i="33"/>
  <c r="H11" i="33"/>
  <c r="H12" i="33"/>
  <c r="H13" i="33"/>
  <c r="H14" i="33"/>
  <c r="H15" i="33"/>
  <c r="H16" i="33"/>
  <c r="H17" i="33"/>
  <c r="H18" i="33"/>
  <c r="H19" i="33"/>
  <c r="H20" i="33"/>
  <c r="H24" i="33"/>
  <c r="X130" i="33" l="1"/>
  <c r="X88" i="33"/>
  <c r="X62" i="33"/>
  <c r="X90" i="33"/>
  <c r="X89" i="33"/>
  <c r="X77" i="33"/>
  <c r="X75" i="33"/>
  <c r="X73" i="33"/>
  <c r="X78" i="33"/>
  <c r="X76" i="33"/>
  <c r="X74" i="33"/>
  <c r="X72" i="33"/>
  <c r="X70" i="33"/>
  <c r="X71" i="33"/>
  <c r="X69" i="33"/>
  <c r="X48" i="33"/>
  <c r="X46" i="33"/>
  <c r="X61" i="33"/>
  <c r="X47" i="33"/>
  <c r="X20" i="33"/>
  <c r="X18" i="33"/>
  <c r="X16" i="33"/>
  <c r="X14" i="33"/>
  <c r="X12" i="33"/>
  <c r="X10" i="33"/>
  <c r="X19" i="33"/>
  <c r="X17" i="33"/>
  <c r="X15" i="33"/>
  <c r="X13" i="33"/>
  <c r="X11" i="33"/>
  <c r="X9" i="33"/>
  <c r="X21" i="33"/>
  <c r="X22" i="33"/>
  <c r="Y252" i="33"/>
  <c r="Y253" i="33"/>
  <c r="Y254" i="33"/>
  <c r="Y256" i="33"/>
  <c r="AA256" i="33"/>
  <c r="AA185" i="33"/>
  <c r="Y186" i="33"/>
  <c r="AA186" i="33"/>
  <c r="Y188" i="33"/>
  <c r="AA188" i="33"/>
  <c r="Y192" i="33"/>
  <c r="AA192" i="33"/>
  <c r="Y197" i="33"/>
  <c r="Z197" i="33"/>
  <c r="AA197" i="33"/>
  <c r="Y198" i="33"/>
  <c r="Z198" i="33"/>
  <c r="AA200" i="33"/>
  <c r="AA201" i="33"/>
  <c r="AA202" i="33"/>
  <c r="Y205" i="33"/>
  <c r="AA205" i="33"/>
  <c r="AA206" i="33"/>
  <c r="AA208" i="33"/>
  <c r="AA209" i="33"/>
  <c r="AA210" i="33"/>
  <c r="AA211" i="33"/>
  <c r="AA212" i="33"/>
  <c r="AA215" i="33"/>
  <c r="AA217" i="33"/>
  <c r="AA218" i="33"/>
  <c r="AA219" i="33"/>
  <c r="AA220" i="33"/>
  <c r="AA221" i="33"/>
  <c r="AA222" i="33"/>
  <c r="AA224" i="33"/>
  <c r="AA225" i="33"/>
  <c r="AA226" i="33"/>
  <c r="AA228" i="33"/>
  <c r="AA229" i="33"/>
  <c r="AA232" i="33"/>
  <c r="AA233" i="33"/>
  <c r="AA234" i="33"/>
  <c r="AA235" i="33"/>
  <c r="Y237" i="33"/>
  <c r="Z237" i="33"/>
  <c r="Y238" i="33"/>
  <c r="Y239" i="33"/>
  <c r="Y240" i="33"/>
  <c r="Y241" i="33"/>
  <c r="Z242" i="33"/>
  <c r="Y243" i="33"/>
  <c r="Y245" i="33"/>
  <c r="AA245" i="33"/>
  <c r="AA247" i="33"/>
  <c r="AA248" i="33"/>
  <c r="AA149" i="33"/>
  <c r="AA150" i="33"/>
  <c r="Y151" i="33"/>
  <c r="Y152" i="33"/>
  <c r="Y153" i="33"/>
  <c r="Y154" i="33"/>
  <c r="Y155" i="33"/>
  <c r="Y156" i="33"/>
  <c r="Y157" i="33"/>
  <c r="Y158" i="33"/>
  <c r="AA159" i="33"/>
  <c r="AA165" i="33"/>
  <c r="Y169" i="33"/>
  <c r="AA171" i="33"/>
  <c r="AA173" i="33"/>
  <c r="Y174" i="33"/>
  <c r="AA174" i="33"/>
  <c r="Y175" i="33"/>
  <c r="AA176" i="33"/>
  <c r="AA178" i="33"/>
  <c r="AA179" i="33"/>
  <c r="AA119" i="33"/>
  <c r="Y121" i="33"/>
  <c r="Y122" i="33"/>
  <c r="Z122" i="33"/>
  <c r="AA122" i="33"/>
  <c r="Y123" i="33"/>
  <c r="Z123" i="33"/>
  <c r="AA125" i="33"/>
  <c r="AA127" i="33"/>
  <c r="Y128" i="33"/>
  <c r="AA128" i="33"/>
  <c r="AA129" i="33"/>
  <c r="AA141" i="33"/>
  <c r="AA143" i="33"/>
  <c r="AA144" i="33"/>
  <c r="AA104" i="33"/>
  <c r="AA105" i="33"/>
  <c r="AA106" i="33"/>
  <c r="Y107" i="33"/>
  <c r="AA107" i="33"/>
  <c r="Y108" i="33"/>
  <c r="AA108" i="33"/>
  <c r="Y110" i="33"/>
  <c r="AA114" i="33"/>
  <c r="AA93" i="33"/>
  <c r="AA94" i="33"/>
  <c r="AA95" i="33"/>
  <c r="Y24" i="33"/>
  <c r="AA25" i="33"/>
  <c r="AA27" i="33"/>
  <c r="AA28" i="33"/>
  <c r="AA29" i="33"/>
  <c r="AA30" i="33"/>
  <c r="AA32" i="33"/>
  <c r="AA33" i="33"/>
  <c r="AA34" i="33"/>
  <c r="AA35" i="33"/>
  <c r="AA36" i="33"/>
  <c r="Y38" i="33"/>
  <c r="AA38" i="33"/>
  <c r="AA39" i="33"/>
  <c r="AA40" i="33"/>
  <c r="AA41" i="33"/>
  <c r="AA42" i="33"/>
  <c r="AA43" i="33"/>
  <c r="AA44" i="33"/>
  <c r="AA45" i="33"/>
  <c r="AA50" i="33"/>
  <c r="Y51" i="33"/>
  <c r="Z51" i="33"/>
  <c r="AA51" i="33"/>
  <c r="AA53" i="33"/>
  <c r="AA54" i="33"/>
  <c r="AA55" i="33"/>
  <c r="Y57" i="33"/>
  <c r="AA57" i="33"/>
  <c r="Y58" i="33"/>
  <c r="AA58" i="33"/>
  <c r="Y59" i="33"/>
  <c r="AA59" i="33"/>
  <c r="Y60" i="33"/>
  <c r="AA60" i="33"/>
  <c r="AA64" i="33"/>
  <c r="AA67" i="33"/>
  <c r="Y79" i="33"/>
  <c r="AA79" i="33"/>
  <c r="Y80" i="33"/>
  <c r="AA80" i="33"/>
  <c r="Y81" i="33"/>
  <c r="AA81" i="33"/>
  <c r="Y82" i="33"/>
  <c r="AA82" i="33"/>
  <c r="AA83" i="33"/>
  <c r="AA84" i="33"/>
  <c r="AA85" i="33"/>
  <c r="AA87" i="33"/>
  <c r="I251" i="33" l="1"/>
  <c r="J251" i="33"/>
  <c r="K251" i="33"/>
  <c r="M251" i="33"/>
  <c r="N251" i="33"/>
  <c r="O251" i="33"/>
  <c r="Q251" i="33"/>
  <c r="U251" i="33" s="1"/>
  <c r="R251" i="33"/>
  <c r="S251" i="33"/>
  <c r="P254" i="33"/>
  <c r="H254" i="33"/>
  <c r="P253" i="33"/>
  <c r="H253" i="33"/>
  <c r="I227" i="33"/>
  <c r="J227" i="33"/>
  <c r="K227" i="33"/>
  <c r="M227" i="33"/>
  <c r="N227" i="33"/>
  <c r="O227" i="33"/>
  <c r="Q227" i="33"/>
  <c r="R227" i="33"/>
  <c r="S227" i="33"/>
  <c r="W227" i="33" s="1"/>
  <c r="H228" i="33"/>
  <c r="P228" i="33"/>
  <c r="X228" i="33" l="1"/>
  <c r="T228" i="33"/>
  <c r="AA227" i="33"/>
  <c r="X254" i="33"/>
  <c r="Y251" i="33"/>
  <c r="X253" i="33"/>
  <c r="I207" i="33"/>
  <c r="J207" i="33"/>
  <c r="K207" i="33"/>
  <c r="M207" i="33"/>
  <c r="N207" i="33"/>
  <c r="O207" i="33"/>
  <c r="Q207" i="33"/>
  <c r="R207" i="33"/>
  <c r="S207" i="33"/>
  <c r="W207" i="33" s="1"/>
  <c r="P212" i="33"/>
  <c r="H212" i="33"/>
  <c r="P211" i="33"/>
  <c r="T211" i="33" s="1"/>
  <c r="H211" i="33"/>
  <c r="P210" i="33"/>
  <c r="T210" i="33" s="1"/>
  <c r="H210" i="33"/>
  <c r="P209" i="33"/>
  <c r="H209" i="33"/>
  <c r="AA207" i="33" l="1"/>
  <c r="X209" i="33"/>
  <c r="X210" i="33"/>
  <c r="X211" i="33"/>
  <c r="X212" i="33"/>
  <c r="I214" i="33"/>
  <c r="J214" i="33"/>
  <c r="K214" i="33"/>
  <c r="M214" i="33"/>
  <c r="N214" i="33"/>
  <c r="O214" i="33"/>
  <c r="Q214" i="33"/>
  <c r="R214" i="33"/>
  <c r="S214" i="33"/>
  <c r="W214" i="33" s="1"/>
  <c r="I199" i="33"/>
  <c r="J199" i="33"/>
  <c r="K199" i="33"/>
  <c r="L199" i="33"/>
  <c r="M199" i="33"/>
  <c r="N199" i="33"/>
  <c r="O199" i="33"/>
  <c r="Q199" i="33"/>
  <c r="R199" i="33"/>
  <c r="S199" i="33"/>
  <c r="W199" i="33" s="1"/>
  <c r="P201" i="33"/>
  <c r="T201" i="33" s="1"/>
  <c r="P202" i="33"/>
  <c r="T202" i="33" s="1"/>
  <c r="P200" i="33"/>
  <c r="T200" i="33" s="1"/>
  <c r="H201" i="33"/>
  <c r="H202" i="33"/>
  <c r="H200" i="33"/>
  <c r="P192" i="33"/>
  <c r="P191" i="33" s="1"/>
  <c r="T191" i="33" s="1"/>
  <c r="H192" i="33"/>
  <c r="H191" i="33" s="1"/>
  <c r="H185" i="33"/>
  <c r="L185" i="33"/>
  <c r="P185" i="33"/>
  <c r="T185" i="33" s="1"/>
  <c r="H186" i="33"/>
  <c r="L186" i="33"/>
  <c r="P186" i="33"/>
  <c r="I142" i="33"/>
  <c r="J142" i="33"/>
  <c r="K142" i="33"/>
  <c r="M142" i="33"/>
  <c r="N142" i="33"/>
  <c r="O142" i="33"/>
  <c r="Q142" i="33"/>
  <c r="R142" i="33"/>
  <c r="S142" i="33"/>
  <c r="W142" i="33" s="1"/>
  <c r="P144" i="33"/>
  <c r="T144" i="33" s="1"/>
  <c r="H144" i="33"/>
  <c r="I140" i="33"/>
  <c r="J140" i="33"/>
  <c r="K140" i="33"/>
  <c r="M140" i="33"/>
  <c r="N140" i="33"/>
  <c r="O140" i="33"/>
  <c r="Q140" i="33"/>
  <c r="R140" i="33"/>
  <c r="S140" i="33"/>
  <c r="I126" i="33"/>
  <c r="J126" i="33"/>
  <c r="K126" i="33"/>
  <c r="L126" i="33"/>
  <c r="M126" i="33"/>
  <c r="N126" i="33"/>
  <c r="O126" i="33"/>
  <c r="Q126" i="33"/>
  <c r="R126" i="33"/>
  <c r="S126" i="33"/>
  <c r="W126" i="33" s="1"/>
  <c r="P128" i="33"/>
  <c r="P129" i="33"/>
  <c r="T129" i="33" s="1"/>
  <c r="H129" i="33"/>
  <c r="H128" i="33"/>
  <c r="H127" i="33"/>
  <c r="P127" i="33"/>
  <c r="I124" i="33"/>
  <c r="J124" i="33"/>
  <c r="K124" i="33"/>
  <c r="M124" i="33"/>
  <c r="N124" i="33"/>
  <c r="O124" i="33"/>
  <c r="Q124" i="33"/>
  <c r="R124" i="33"/>
  <c r="S124" i="33"/>
  <c r="W124" i="33" s="1"/>
  <c r="AA140" i="33" l="1"/>
  <c r="X200" i="33"/>
  <c r="AA124" i="33"/>
  <c r="AA142" i="33"/>
  <c r="X185" i="33"/>
  <c r="Y140" i="33"/>
  <c r="AA214" i="33"/>
  <c r="X201" i="33"/>
  <c r="X192" i="33"/>
  <c r="X186" i="33"/>
  <c r="X128" i="33"/>
  <c r="X127" i="33"/>
  <c r="X129" i="33"/>
  <c r="AA126" i="33"/>
  <c r="Y126" i="33"/>
  <c r="X144" i="33"/>
  <c r="AA191" i="33"/>
  <c r="Y191" i="33"/>
  <c r="X202" i="33"/>
  <c r="AA199" i="33"/>
  <c r="H199" i="33"/>
  <c r="P199" i="33"/>
  <c r="T199" i="33" s="1"/>
  <c r="X191" i="33"/>
  <c r="P126" i="33"/>
  <c r="T126" i="33" s="1"/>
  <c r="H126" i="33"/>
  <c r="I113" i="33"/>
  <c r="J113" i="33"/>
  <c r="K113" i="33"/>
  <c r="L113" i="33"/>
  <c r="M113" i="33"/>
  <c r="N113" i="33"/>
  <c r="O113" i="33"/>
  <c r="Q113" i="33"/>
  <c r="R113" i="33"/>
  <c r="S113" i="33"/>
  <c r="W113" i="33" s="1"/>
  <c r="P114" i="33"/>
  <c r="T114" i="33" s="1"/>
  <c r="H114" i="33"/>
  <c r="H113" i="33" s="1"/>
  <c r="H107" i="33"/>
  <c r="I103" i="33"/>
  <c r="J103" i="33"/>
  <c r="K103" i="33"/>
  <c r="M103" i="33"/>
  <c r="N103" i="33"/>
  <c r="O103" i="33"/>
  <c r="Q103" i="33"/>
  <c r="U103" i="33" s="1"/>
  <c r="R103" i="33"/>
  <c r="S103" i="33"/>
  <c r="W103" i="33" s="1"/>
  <c r="P108" i="33"/>
  <c r="T108" i="33" s="1"/>
  <c r="H108" i="33"/>
  <c r="P105" i="33"/>
  <c r="T105" i="33" s="1"/>
  <c r="H105" i="33"/>
  <c r="P87" i="33"/>
  <c r="P86" i="33" s="1"/>
  <c r="AA86" i="33"/>
  <c r="H87" i="33"/>
  <c r="H86" i="33" s="1"/>
  <c r="Y68" i="33"/>
  <c r="AA68" i="33"/>
  <c r="AA56" i="33"/>
  <c r="I37" i="33"/>
  <c r="J37" i="33"/>
  <c r="K37" i="33"/>
  <c r="M37" i="33"/>
  <c r="N37" i="33"/>
  <c r="O37" i="33"/>
  <c r="Q37" i="33"/>
  <c r="U37" i="33" s="1"/>
  <c r="R37" i="33"/>
  <c r="S37" i="33"/>
  <c r="W37" i="33" s="1"/>
  <c r="P51" i="33"/>
  <c r="H51" i="33"/>
  <c r="P50" i="33"/>
  <c r="T50" i="33" s="1"/>
  <c r="H50" i="33"/>
  <c r="H38" i="33"/>
  <c r="P40" i="33"/>
  <c r="P41" i="33"/>
  <c r="T41" i="33" s="1"/>
  <c r="P42" i="33"/>
  <c r="T42" i="33" s="1"/>
  <c r="P43" i="33"/>
  <c r="T43" i="33" s="1"/>
  <c r="P44" i="33"/>
  <c r="P45" i="33"/>
  <c r="T45" i="33" s="1"/>
  <c r="H45" i="33"/>
  <c r="H44" i="33"/>
  <c r="H43" i="33"/>
  <c r="H42" i="33"/>
  <c r="H41" i="33"/>
  <c r="H40" i="33"/>
  <c r="P39" i="33"/>
  <c r="H39" i="33"/>
  <c r="I31" i="33"/>
  <c r="J31" i="33"/>
  <c r="K31" i="33"/>
  <c r="M31" i="33"/>
  <c r="N31" i="33"/>
  <c r="O31" i="33"/>
  <c r="Q31" i="33"/>
  <c r="R31" i="33"/>
  <c r="S31" i="33"/>
  <c r="W31" i="33" s="1"/>
  <c r="P36" i="33"/>
  <c r="H36" i="33"/>
  <c r="Y103" i="33" l="1"/>
  <c r="Y37" i="33"/>
  <c r="Z37" i="33"/>
  <c r="AA37" i="33"/>
  <c r="AA31" i="33"/>
  <c r="AA103" i="33"/>
  <c r="X105" i="33"/>
  <c r="X108" i="33"/>
  <c r="X114" i="33"/>
  <c r="X126" i="33"/>
  <c r="X199" i="33"/>
  <c r="Y56" i="33"/>
  <c r="X39" i="33"/>
  <c r="X44" i="33"/>
  <c r="X42" i="33"/>
  <c r="X40" i="33"/>
  <c r="X36" i="33"/>
  <c r="X45" i="33"/>
  <c r="X43" i="33"/>
  <c r="X41" i="33"/>
  <c r="X50" i="33"/>
  <c r="X51" i="33"/>
  <c r="X86" i="33"/>
  <c r="X87" i="33"/>
  <c r="AA113" i="33"/>
  <c r="P113" i="33"/>
  <c r="H37" i="33"/>
  <c r="X113" i="33" l="1"/>
  <c r="T113" i="33"/>
  <c r="P79" i="33"/>
  <c r="H79" i="33"/>
  <c r="P38" i="33"/>
  <c r="T38" i="33" s="1"/>
  <c r="H25" i="33"/>
  <c r="H8" i="33" s="1"/>
  <c r="P25" i="33"/>
  <c r="T25" i="33" s="1"/>
  <c r="X25" i="33" l="1"/>
  <c r="P37" i="33"/>
  <c r="X38" i="33"/>
  <c r="X79" i="33"/>
  <c r="R63" i="33"/>
  <c r="S63" i="33"/>
  <c r="W63" i="33" s="1"/>
  <c r="Q63" i="33"/>
  <c r="P64" i="33"/>
  <c r="T64" i="33" s="1"/>
  <c r="K63" i="33"/>
  <c r="J63" i="33"/>
  <c r="I63" i="33"/>
  <c r="H64" i="33"/>
  <c r="X37" i="33" l="1"/>
  <c r="T37" i="33"/>
  <c r="H63" i="33"/>
  <c r="AA63" i="33"/>
  <c r="X64" i="33"/>
  <c r="P63" i="33"/>
  <c r="T63" i="33" s="1"/>
  <c r="X63" i="33" l="1"/>
  <c r="L206" i="33" l="1"/>
  <c r="L176" i="33"/>
  <c r="L165" i="33"/>
  <c r="L159" i="33"/>
  <c r="L158" i="33"/>
  <c r="L164" i="33" l="1"/>
  <c r="L82" i="33"/>
  <c r="L83" i="33"/>
  <c r="L84" i="33"/>
  <c r="L85" i="33"/>
  <c r="L80" i="33"/>
  <c r="L38" i="33" l="1"/>
  <c r="L37" i="33" s="1"/>
  <c r="Y8" i="33"/>
  <c r="AA8" i="33" l="1"/>
  <c r="P252" i="33" l="1"/>
  <c r="T252" i="33" s="1"/>
  <c r="P251" i="33" l="1"/>
  <c r="T251" i="33" s="1"/>
  <c r="P83" i="33" l="1"/>
  <c r="T83" i="33" s="1"/>
  <c r="H83" i="33"/>
  <c r="X83" i="33" l="1"/>
  <c r="P34" i="33"/>
  <c r="T34" i="33" s="1"/>
  <c r="P35" i="33"/>
  <c r="T35" i="33" s="1"/>
  <c r="P32" i="33"/>
  <c r="P159" i="33" l="1"/>
  <c r="T159" i="33" s="1"/>
  <c r="H159" i="33"/>
  <c r="P158" i="33"/>
  <c r="H158" i="33"/>
  <c r="X158" i="33" l="1"/>
  <c r="X159" i="33"/>
  <c r="I255" i="33"/>
  <c r="J255" i="33"/>
  <c r="K255" i="33"/>
  <c r="N255" i="33"/>
  <c r="O255" i="33"/>
  <c r="Q255" i="33"/>
  <c r="U255" i="33" s="1"/>
  <c r="R255" i="33"/>
  <c r="S255" i="33"/>
  <c r="W255" i="33" s="1"/>
  <c r="H252" i="33"/>
  <c r="H248" i="33"/>
  <c r="H247" i="33"/>
  <c r="H245" i="33"/>
  <c r="H238" i="33"/>
  <c r="I231" i="33"/>
  <c r="J231" i="33"/>
  <c r="K231" i="33"/>
  <c r="M231" i="33"/>
  <c r="N231" i="33"/>
  <c r="O231" i="33"/>
  <c r="Q231" i="33"/>
  <c r="R231" i="33"/>
  <c r="S231" i="33"/>
  <c r="W231" i="33" s="1"/>
  <c r="H233" i="33"/>
  <c r="H232" i="33"/>
  <c r="H229" i="33"/>
  <c r="H227" i="33" s="1"/>
  <c r="L229" i="33"/>
  <c r="L227" i="33" s="1"/>
  <c r="P229" i="33"/>
  <c r="T229" i="33" s="1"/>
  <c r="I223" i="33"/>
  <c r="J223" i="33"/>
  <c r="K223" i="33"/>
  <c r="M223" i="33"/>
  <c r="N223" i="33"/>
  <c r="O223" i="33"/>
  <c r="Q223" i="33"/>
  <c r="R223" i="33"/>
  <c r="S223" i="33"/>
  <c r="W223" i="33" s="1"/>
  <c r="H225" i="33"/>
  <c r="H226" i="33"/>
  <c r="H224" i="33"/>
  <c r="H215" i="33"/>
  <c r="H214" i="33" s="1"/>
  <c r="I204" i="33"/>
  <c r="I203" i="33" s="1"/>
  <c r="J204" i="33"/>
  <c r="J203" i="33" s="1"/>
  <c r="K204" i="33"/>
  <c r="K203" i="33" s="1"/>
  <c r="M204" i="33"/>
  <c r="M203" i="33" s="1"/>
  <c r="N204" i="33"/>
  <c r="N203" i="33" s="1"/>
  <c r="O204" i="33"/>
  <c r="O203" i="33" s="1"/>
  <c r="Q204" i="33"/>
  <c r="R204" i="33"/>
  <c r="R203" i="33" s="1"/>
  <c r="S204" i="33"/>
  <c r="W204" i="33" s="1"/>
  <c r="P206" i="33"/>
  <c r="T206" i="33" s="1"/>
  <c r="H206" i="33"/>
  <c r="H205" i="33"/>
  <c r="H198" i="33"/>
  <c r="H197" i="33"/>
  <c r="AA223" i="33" l="1"/>
  <c r="AA231" i="33"/>
  <c r="S203" i="33"/>
  <c r="AA204" i="33"/>
  <c r="Q203" i="33"/>
  <c r="Y203" i="33" s="1"/>
  <c r="Y204" i="33"/>
  <c r="P227" i="33"/>
  <c r="X229" i="33"/>
  <c r="H251" i="33"/>
  <c r="X251" i="33" s="1"/>
  <c r="X252" i="33"/>
  <c r="AA184" i="33"/>
  <c r="Y184" i="33"/>
  <c r="X206" i="33"/>
  <c r="AA255" i="33"/>
  <c r="Y255" i="33"/>
  <c r="H223" i="33"/>
  <c r="X227" i="33" l="1"/>
  <c r="T227" i="33"/>
  <c r="AA203" i="33"/>
  <c r="W203" i="33"/>
  <c r="H174" i="33"/>
  <c r="H175" i="33"/>
  <c r="H176" i="33"/>
  <c r="H173" i="33"/>
  <c r="I172" i="33"/>
  <c r="J172" i="33"/>
  <c r="K172" i="33"/>
  <c r="M172" i="33"/>
  <c r="N172" i="33"/>
  <c r="O172" i="33"/>
  <c r="Q172" i="33"/>
  <c r="U172" i="33" s="1"/>
  <c r="R172" i="33"/>
  <c r="S172" i="33"/>
  <c r="W172" i="33" s="1"/>
  <c r="P176" i="33"/>
  <c r="T176" i="33" s="1"/>
  <c r="Y172" i="33" l="1"/>
  <c r="AA172" i="33"/>
  <c r="H172" i="33"/>
  <c r="Y148" i="33"/>
  <c r="AA148" i="33"/>
  <c r="X176" i="33"/>
  <c r="P80" i="33" l="1"/>
  <c r="H85" i="33"/>
  <c r="P84" i="33"/>
  <c r="T84" i="33" s="1"/>
  <c r="P85" i="33"/>
  <c r="T85" i="33" s="1"/>
  <c r="H84" i="33"/>
  <c r="H80" i="33"/>
  <c r="H58" i="33"/>
  <c r="H59" i="33"/>
  <c r="H60" i="33"/>
  <c r="H53" i="33"/>
  <c r="H54" i="33"/>
  <c r="H55" i="33"/>
  <c r="H81" i="33"/>
  <c r="H82" i="33"/>
  <c r="H68" i="33" l="1"/>
  <c r="X84" i="33"/>
  <c r="X80" i="33"/>
  <c r="X85" i="33"/>
  <c r="H52" i="33"/>
  <c r="I164" i="33" l="1"/>
  <c r="I147" i="33" s="1"/>
  <c r="J164" i="33"/>
  <c r="J147" i="33" s="1"/>
  <c r="K164" i="33"/>
  <c r="K147" i="33" s="1"/>
  <c r="Q164" i="33"/>
  <c r="Q147" i="33" s="1"/>
  <c r="U147" i="33" s="1"/>
  <c r="R164" i="33"/>
  <c r="R147" i="33" s="1"/>
  <c r="S164" i="33"/>
  <c r="P82" i="33"/>
  <c r="X82" i="33" s="1"/>
  <c r="S147" i="33" l="1"/>
  <c r="W147" i="33" s="1"/>
  <c r="W164" i="33"/>
  <c r="AA164" i="33"/>
  <c r="Y147" i="33"/>
  <c r="AA147" i="33" l="1"/>
  <c r="H218" i="33"/>
  <c r="H220" i="33"/>
  <c r="H222" i="33"/>
  <c r="P165" i="33"/>
  <c r="T165" i="33" s="1"/>
  <c r="L119" i="33"/>
  <c r="P119" i="33"/>
  <c r="K102" i="33"/>
  <c r="M102" i="33"/>
  <c r="N102" i="33"/>
  <c r="O102" i="33"/>
  <c r="R102" i="33"/>
  <c r="S102" i="33"/>
  <c r="W102" i="33" s="1"/>
  <c r="K52" i="33"/>
  <c r="M52" i="33"/>
  <c r="N52" i="33"/>
  <c r="O52" i="33"/>
  <c r="Q52" i="33"/>
  <c r="R52" i="33"/>
  <c r="S52" i="33"/>
  <c r="W52" i="33" s="1"/>
  <c r="T119" i="33" l="1"/>
  <c r="X119" i="33"/>
  <c r="AA52" i="33"/>
  <c r="AA102" i="33"/>
  <c r="X165" i="33"/>
  <c r="Q102" i="33"/>
  <c r="U102" i="33" s="1"/>
  <c r="H164" i="33"/>
  <c r="P164" i="33"/>
  <c r="T164" i="33" s="1"/>
  <c r="X164" i="33" l="1"/>
  <c r="L157" i="33"/>
  <c r="P157" i="33"/>
  <c r="T157" i="33" s="1"/>
  <c r="M164" i="33"/>
  <c r="M147" i="33" s="1"/>
  <c r="N164" i="33"/>
  <c r="N147" i="33" s="1"/>
  <c r="O164" i="33"/>
  <c r="O147" i="33" s="1"/>
  <c r="H157" i="33" l="1"/>
  <c r="X157" i="33" s="1"/>
  <c r="L81" i="33" l="1"/>
  <c r="L68" i="33" s="1"/>
  <c r="P81" i="33"/>
  <c r="P68" i="33" s="1"/>
  <c r="T68" i="33" s="1"/>
  <c r="X68" i="33" l="1"/>
  <c r="X81" i="33"/>
  <c r="P24" i="33" l="1"/>
  <c r="P8" i="33" s="1"/>
  <c r="T8" i="33" s="1"/>
  <c r="L24" i="33"/>
  <c r="L8" i="33" s="1"/>
  <c r="X24" i="33" l="1"/>
  <c r="L55" i="33"/>
  <c r="L54" i="33"/>
  <c r="L53" i="33"/>
  <c r="J52" i="33"/>
  <c r="I52" i="33"/>
  <c r="P58" i="33"/>
  <c r="P59" i="33"/>
  <c r="X59" i="33" s="1"/>
  <c r="P60" i="33"/>
  <c r="X60" i="33" s="1"/>
  <c r="L58" i="33"/>
  <c r="L59" i="33"/>
  <c r="L60" i="33"/>
  <c r="P57" i="33"/>
  <c r="L57" i="33"/>
  <c r="L35" i="33"/>
  <c r="L34" i="33"/>
  <c r="L33" i="33"/>
  <c r="L32" i="33"/>
  <c r="M26" i="33"/>
  <c r="M7" i="33" s="1"/>
  <c r="N26" i="33"/>
  <c r="N7" i="33" s="1"/>
  <c r="O26" i="33"/>
  <c r="O7" i="33" s="1"/>
  <c r="Q26" i="33"/>
  <c r="Q7" i="33" s="1"/>
  <c r="U7" i="33" s="1"/>
  <c r="R26" i="33"/>
  <c r="R7" i="33" s="1"/>
  <c r="S26" i="33"/>
  <c r="W26" i="33" s="1"/>
  <c r="L30" i="33"/>
  <c r="L28" i="33"/>
  <c r="L29" i="33"/>
  <c r="L27" i="33"/>
  <c r="M66" i="33"/>
  <c r="M65" i="33" s="1"/>
  <c r="N66" i="33"/>
  <c r="N65" i="33" s="1"/>
  <c r="O66" i="33"/>
  <c r="O65" i="33" s="1"/>
  <c r="Q66" i="33"/>
  <c r="Q65" i="33" s="1"/>
  <c r="R66" i="33"/>
  <c r="R65" i="33" s="1"/>
  <c r="S66" i="33"/>
  <c r="W66" i="33" s="1"/>
  <c r="L67" i="33"/>
  <c r="L66" i="33" s="1"/>
  <c r="L65" i="33" s="1"/>
  <c r="M177" i="33"/>
  <c r="M146" i="33" s="1"/>
  <c r="N177" i="33"/>
  <c r="N146" i="33" s="1"/>
  <c r="O177" i="33"/>
  <c r="O146" i="33" s="1"/>
  <c r="Q177" i="33"/>
  <c r="Q146" i="33" s="1"/>
  <c r="U146" i="33" s="1"/>
  <c r="R177" i="33"/>
  <c r="R146" i="33" s="1"/>
  <c r="S177" i="33"/>
  <c r="L179" i="33"/>
  <c r="L178" i="33"/>
  <c r="L175" i="33"/>
  <c r="L174" i="33"/>
  <c r="L173" i="33"/>
  <c r="L171" i="33"/>
  <c r="L170" i="33" s="1"/>
  <c r="L169" i="33"/>
  <c r="L168" i="33" s="1"/>
  <c r="L156" i="33"/>
  <c r="L155" i="33"/>
  <c r="L154" i="33"/>
  <c r="L153" i="33"/>
  <c r="L152" i="33"/>
  <c r="L151" i="33"/>
  <c r="L150" i="33"/>
  <c r="L149" i="33"/>
  <c r="L143" i="33"/>
  <c r="L142" i="33" s="1"/>
  <c r="L125" i="33"/>
  <c r="L124" i="33" s="1"/>
  <c r="L141" i="33"/>
  <c r="M118" i="33"/>
  <c r="M117" i="33" s="1"/>
  <c r="N118" i="33"/>
  <c r="N117" i="33" s="1"/>
  <c r="O118" i="33"/>
  <c r="O117" i="33" s="1"/>
  <c r="Q118" i="33"/>
  <c r="R118" i="33"/>
  <c r="R117" i="33" s="1"/>
  <c r="S118" i="33"/>
  <c r="L123" i="33"/>
  <c r="L121" i="33"/>
  <c r="L122" i="33"/>
  <c r="L110" i="33"/>
  <c r="L109" i="33" s="1"/>
  <c r="L107" i="33"/>
  <c r="L106" i="33"/>
  <c r="L104" i="33"/>
  <c r="L198" i="33"/>
  <c r="L197" i="33"/>
  <c r="M196" i="33"/>
  <c r="M183" i="33" s="1"/>
  <c r="N196" i="33"/>
  <c r="N183" i="33" s="1"/>
  <c r="O196" i="33"/>
  <c r="O183" i="33" s="1"/>
  <c r="Q196" i="33"/>
  <c r="R196" i="33"/>
  <c r="S196" i="33"/>
  <c r="P198" i="33"/>
  <c r="L188" i="33"/>
  <c r="L184" i="33" s="1"/>
  <c r="M236" i="33"/>
  <c r="N236" i="33"/>
  <c r="O236" i="33"/>
  <c r="Q236" i="33"/>
  <c r="U236" i="33" s="1"/>
  <c r="R236" i="33"/>
  <c r="V236" i="33" s="1"/>
  <c r="S236" i="33"/>
  <c r="M246" i="33"/>
  <c r="N246" i="33"/>
  <c r="O246" i="33"/>
  <c r="Q246" i="33"/>
  <c r="R246" i="33"/>
  <c r="S246" i="33"/>
  <c r="W246" i="33" s="1"/>
  <c r="L247" i="33"/>
  <c r="L248" i="33"/>
  <c r="M244" i="33"/>
  <c r="N244" i="33"/>
  <c r="O244" i="33"/>
  <c r="Q244" i="33"/>
  <c r="R244" i="33"/>
  <c r="S244" i="33"/>
  <c r="K244" i="33"/>
  <c r="J244" i="33"/>
  <c r="I244" i="33"/>
  <c r="L245" i="33"/>
  <c r="L244" i="33" s="1"/>
  <c r="L243" i="33"/>
  <c r="L242" i="33"/>
  <c r="L241" i="33"/>
  <c r="L240" i="33"/>
  <c r="L239" i="33"/>
  <c r="L238" i="33"/>
  <c r="H237" i="33"/>
  <c r="L237" i="33"/>
  <c r="L235" i="33"/>
  <c r="L234" i="33"/>
  <c r="L233" i="33"/>
  <c r="L232" i="33"/>
  <c r="S216" i="33"/>
  <c r="W216" i="33" s="1"/>
  <c r="I216" i="33"/>
  <c r="J216" i="33"/>
  <c r="M216" i="33"/>
  <c r="N216" i="33"/>
  <c r="Q216" i="33"/>
  <c r="R216" i="33"/>
  <c r="L219" i="33"/>
  <c r="L220" i="33"/>
  <c r="L221" i="33"/>
  <c r="L222" i="33"/>
  <c r="H221" i="33"/>
  <c r="H219" i="33"/>
  <c r="L218" i="33"/>
  <c r="L217" i="33"/>
  <c r="L215" i="33"/>
  <c r="L214" i="33" s="1"/>
  <c r="L95" i="33"/>
  <c r="L94" i="33"/>
  <c r="L93" i="33"/>
  <c r="H204" i="33"/>
  <c r="H203" i="33" s="1"/>
  <c r="L205" i="33"/>
  <c r="L204" i="33" s="1"/>
  <c r="L203" i="33" s="1"/>
  <c r="L208" i="33"/>
  <c r="L226" i="33"/>
  <c r="L225" i="33"/>
  <c r="L224" i="33"/>
  <c r="M255" i="33"/>
  <c r="L252" i="33"/>
  <c r="L251" i="33" s="1"/>
  <c r="J250" i="33"/>
  <c r="Q117" i="33" l="1"/>
  <c r="U117" i="33" s="1"/>
  <c r="U118" i="33"/>
  <c r="S117" i="33"/>
  <c r="W117" i="33" s="1"/>
  <c r="W118" i="33"/>
  <c r="S146" i="33"/>
  <c r="W146" i="33" s="1"/>
  <c r="W177" i="33"/>
  <c r="L148" i="33"/>
  <c r="L147" i="33" s="1"/>
  <c r="L92" i="33"/>
  <c r="AA244" i="33"/>
  <c r="Y244" i="33"/>
  <c r="L56" i="33"/>
  <c r="X58" i="33"/>
  <c r="P56" i="33"/>
  <c r="S183" i="33"/>
  <c r="W183" i="33" s="1"/>
  <c r="Q183" i="33"/>
  <c r="U183" i="33" s="1"/>
  <c r="S65" i="33"/>
  <c r="W65" i="33" s="1"/>
  <c r="S7" i="33"/>
  <c r="W7" i="33" s="1"/>
  <c r="X198" i="33"/>
  <c r="R183" i="33"/>
  <c r="L207" i="33"/>
  <c r="L140" i="33"/>
  <c r="L103" i="33"/>
  <c r="L31" i="33"/>
  <c r="L231" i="33"/>
  <c r="L172" i="33"/>
  <c r="L223" i="33"/>
  <c r="H243" i="33"/>
  <c r="H67" i="33"/>
  <c r="H66" i="33" s="1"/>
  <c r="H65" i="33" s="1"/>
  <c r="H57" i="33"/>
  <c r="H56" i="33" s="1"/>
  <c r="R213" i="33"/>
  <c r="H241" i="33"/>
  <c r="H240" i="33"/>
  <c r="H239" i="33"/>
  <c r="H242" i="33"/>
  <c r="Q213" i="33"/>
  <c r="J102" i="33"/>
  <c r="J118" i="33"/>
  <c r="H150" i="33"/>
  <c r="H154" i="33"/>
  <c r="H110" i="33"/>
  <c r="H109" i="33" s="1"/>
  <c r="Y109" i="33"/>
  <c r="I118" i="33"/>
  <c r="I117" i="33" s="1"/>
  <c r="H121" i="33"/>
  <c r="H143" i="33"/>
  <c r="H142" i="33" s="1"/>
  <c r="H151" i="33"/>
  <c r="H153" i="33"/>
  <c r="H156" i="33"/>
  <c r="H155" i="33"/>
  <c r="H149" i="33"/>
  <c r="H122" i="33"/>
  <c r="H141" i="33"/>
  <c r="H140" i="33" s="1"/>
  <c r="H152" i="33"/>
  <c r="N116" i="33"/>
  <c r="L52" i="33"/>
  <c r="M116" i="33"/>
  <c r="I177" i="33"/>
  <c r="I146" i="33" s="1"/>
  <c r="K177" i="33"/>
  <c r="L196" i="33"/>
  <c r="S250" i="33"/>
  <c r="W250" i="33" s="1"/>
  <c r="Q250" i="33"/>
  <c r="U250" i="33" s="1"/>
  <c r="N250" i="33"/>
  <c r="I26" i="33"/>
  <c r="K26" i="33"/>
  <c r="AA26" i="33" s="1"/>
  <c r="L26" i="33"/>
  <c r="K250" i="33"/>
  <c r="L256" i="33"/>
  <c r="M213" i="33"/>
  <c r="J213" i="33"/>
  <c r="R250" i="33"/>
  <c r="O250" i="33"/>
  <c r="AA92" i="33"/>
  <c r="N213" i="33"/>
  <c r="I213" i="33"/>
  <c r="L216" i="33"/>
  <c r="I246" i="33"/>
  <c r="K246" i="33"/>
  <c r="AA246" i="33" s="1"/>
  <c r="J26" i="33"/>
  <c r="J7" i="33" s="1"/>
  <c r="Z7" i="33" s="1"/>
  <c r="K118" i="33"/>
  <c r="K117" i="33" s="1"/>
  <c r="AA170" i="33"/>
  <c r="I250" i="33"/>
  <c r="L118" i="33"/>
  <c r="L236" i="33"/>
  <c r="L177" i="33"/>
  <c r="X8" i="33"/>
  <c r="J177" i="33"/>
  <c r="J146" i="33" s="1"/>
  <c r="Y168" i="33"/>
  <c r="Y170" i="33"/>
  <c r="K196" i="33"/>
  <c r="K183" i="33" s="1"/>
  <c r="I196" i="33"/>
  <c r="I183" i="33" s="1"/>
  <c r="J196" i="33"/>
  <c r="J183" i="33" s="1"/>
  <c r="J236" i="33"/>
  <c r="Z236" i="33" s="1"/>
  <c r="S230" i="33"/>
  <c r="W230" i="33" s="1"/>
  <c r="Q230" i="33"/>
  <c r="U230" i="33" s="1"/>
  <c r="N230" i="33"/>
  <c r="K236" i="33"/>
  <c r="J246" i="33"/>
  <c r="L246" i="33"/>
  <c r="R230" i="33"/>
  <c r="V230" i="33" s="1"/>
  <c r="O230" i="33"/>
  <c r="M230" i="33"/>
  <c r="O216" i="33"/>
  <c r="O213" i="33" s="1"/>
  <c r="M250" i="33"/>
  <c r="AA177" i="33" l="1"/>
  <c r="K146" i="33"/>
  <c r="AA146" i="33" s="1"/>
  <c r="L146" i="33"/>
  <c r="AA118" i="33"/>
  <c r="Y250" i="33"/>
  <c r="L117" i="33"/>
  <c r="L116" i="33" s="1"/>
  <c r="Z118" i="33"/>
  <c r="J117" i="33"/>
  <c r="Z117" i="33" s="1"/>
  <c r="Y118" i="33"/>
  <c r="Z196" i="33"/>
  <c r="X57" i="33"/>
  <c r="AA183" i="33"/>
  <c r="Y183" i="33"/>
  <c r="AA250" i="33"/>
  <c r="X56" i="33"/>
  <c r="Y117" i="33"/>
  <c r="AA117" i="33"/>
  <c r="Z183" i="33"/>
  <c r="Y196" i="33"/>
  <c r="AA196" i="33"/>
  <c r="L183" i="33"/>
  <c r="H148" i="33"/>
  <c r="H147" i="33" s="1"/>
  <c r="L102" i="33"/>
  <c r="O116" i="33"/>
  <c r="I102" i="33"/>
  <c r="Y102" i="33" s="1"/>
  <c r="K7" i="33"/>
  <c r="AA7" i="33" s="1"/>
  <c r="I7" i="33"/>
  <c r="Y7" i="33" s="1"/>
  <c r="L7" i="33"/>
  <c r="L255" i="33"/>
  <c r="L250" i="33" s="1"/>
  <c r="Y146" i="33"/>
  <c r="K116" i="33"/>
  <c r="K216" i="33"/>
  <c r="H217" i="33"/>
  <c r="L213" i="33"/>
  <c r="L230" i="33"/>
  <c r="K230" i="33"/>
  <c r="AA230" i="33" s="1"/>
  <c r="N5" i="33"/>
  <c r="M5" i="33"/>
  <c r="J230" i="33"/>
  <c r="Z230" i="33" s="1"/>
  <c r="K213" i="33" l="1"/>
  <c r="AA216" i="33"/>
  <c r="P256" i="33"/>
  <c r="T256" i="33" s="1"/>
  <c r="P94" i="33" l="1"/>
  <c r="T94" i="33" s="1"/>
  <c r="H94" i="33"/>
  <c r="P93" i="33"/>
  <c r="H93" i="33"/>
  <c r="X93" i="33" l="1"/>
  <c r="X94" i="33"/>
  <c r="G18" i="37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P225" i="33" l="1"/>
  <c r="T225" i="33" s="1"/>
  <c r="I116" i="33"/>
  <c r="J116" i="33"/>
  <c r="P175" i="33"/>
  <c r="T175" i="33" s="1"/>
  <c r="X175" i="33" l="1"/>
  <c r="X225" i="33"/>
  <c r="P255" i="33"/>
  <c r="T255" i="33" s="1"/>
  <c r="R116" i="33" l="1"/>
  <c r="Q116" i="33"/>
  <c r="U116" i="33" s="1"/>
  <c r="P250" i="33"/>
  <c r="T250" i="33" l="1"/>
  <c r="AB250" i="33" s="1"/>
  <c r="Y116" i="33"/>
  <c r="Z116" i="33"/>
  <c r="S116" i="33"/>
  <c r="W116" i="33" s="1"/>
  <c r="AA116" i="33" l="1"/>
  <c r="P151" i="33"/>
  <c r="T151" i="33" s="1"/>
  <c r="X123" i="33" l="1"/>
  <c r="X151" i="33"/>
  <c r="P28" i="33"/>
  <c r="T28" i="33" s="1"/>
  <c r="P29" i="33"/>
  <c r="T29" i="33" s="1"/>
  <c r="P30" i="33"/>
  <c r="T30" i="33" s="1"/>
  <c r="P238" i="33" l="1"/>
  <c r="X238" i="33" l="1"/>
  <c r="S213" i="33"/>
  <c r="W213" i="33" s="1"/>
  <c r="AA213" i="33" l="1"/>
  <c r="H256" i="33"/>
  <c r="H244" i="33"/>
  <c r="H234" i="33"/>
  <c r="H235" i="33"/>
  <c r="H208" i="33"/>
  <c r="H196" i="33"/>
  <c r="H188" i="33"/>
  <c r="H184" i="33" s="1"/>
  <c r="H179" i="33"/>
  <c r="H178" i="33"/>
  <c r="H171" i="33"/>
  <c r="H170" i="33" s="1"/>
  <c r="H169" i="33"/>
  <c r="H168" i="33" s="1"/>
  <c r="H177" i="33" l="1"/>
  <c r="H146" i="33" s="1"/>
  <c r="H255" i="33"/>
  <c r="X255" i="33" s="1"/>
  <c r="X256" i="33"/>
  <c r="H207" i="33"/>
  <c r="H231" i="33"/>
  <c r="H183" i="33"/>
  <c r="H246" i="33"/>
  <c r="H216" i="33"/>
  <c r="H125" i="33"/>
  <c r="H106" i="33"/>
  <c r="H104" i="33"/>
  <c r="H95" i="33"/>
  <c r="H92" i="33" s="1"/>
  <c r="I66" i="33"/>
  <c r="I65" i="33" s="1"/>
  <c r="Y65" i="33" s="1"/>
  <c r="J66" i="33"/>
  <c r="J65" i="33" s="1"/>
  <c r="K66" i="33"/>
  <c r="H33" i="33"/>
  <c r="H34" i="33"/>
  <c r="X34" i="33" s="1"/>
  <c r="H35" i="33"/>
  <c r="X35" i="33" s="1"/>
  <c r="H32" i="33"/>
  <c r="X32" i="33" s="1"/>
  <c r="H28" i="33"/>
  <c r="X28" i="33" s="1"/>
  <c r="H29" i="33"/>
  <c r="X29" i="33" s="1"/>
  <c r="H30" i="33"/>
  <c r="X30" i="33" s="1"/>
  <c r="H27" i="33"/>
  <c r="H124" i="33" l="1"/>
  <c r="K65" i="33"/>
  <c r="AA65" i="33" s="1"/>
  <c r="AA66" i="33"/>
  <c r="H103" i="33"/>
  <c r="H102" i="33" s="1"/>
  <c r="H31" i="33"/>
  <c r="H118" i="33"/>
  <c r="H117" i="33" s="1"/>
  <c r="H250" i="33"/>
  <c r="H26" i="33"/>
  <c r="H7" i="33" l="1"/>
  <c r="H116" i="33"/>
  <c r="P242" i="33"/>
  <c r="X242" i="33" s="1"/>
  <c r="P179" i="33" l="1"/>
  <c r="T179" i="33" s="1"/>
  <c r="X179" i="33" l="1"/>
  <c r="P156" i="33"/>
  <c r="T156" i="33" s="1"/>
  <c r="X156" i="33" l="1"/>
  <c r="P235" i="33"/>
  <c r="T235" i="33" s="1"/>
  <c r="X235" i="33" l="1"/>
  <c r="P121" i="33"/>
  <c r="P122" i="33"/>
  <c r="T121" i="33" l="1"/>
  <c r="X121" i="33"/>
  <c r="X122" i="33"/>
  <c r="P118" i="33"/>
  <c r="T118" i="33" s="1"/>
  <c r="X118" i="33" l="1"/>
  <c r="P224" i="33"/>
  <c r="P226" i="33"/>
  <c r="X226" i="33" l="1"/>
  <c r="X224" i="33"/>
  <c r="P223" i="33"/>
  <c r="T223" i="33" s="1"/>
  <c r="X223" i="33" l="1"/>
  <c r="AB98" i="33" l="1"/>
  <c r="P222" i="33"/>
  <c r="T222" i="33" s="1"/>
  <c r="X222" i="33" l="1"/>
  <c r="P110" i="33"/>
  <c r="P109" i="33" l="1"/>
  <c r="T109" i="33" s="1"/>
  <c r="T110" i="33"/>
  <c r="X110" i="33"/>
  <c r="X109" i="33" l="1"/>
  <c r="P197" i="33"/>
  <c r="X197" i="33" l="1"/>
  <c r="P196" i="33"/>
  <c r="X196" i="33" l="1"/>
  <c r="P154" i="33"/>
  <c r="T154" i="33" s="1"/>
  <c r="P54" i="33"/>
  <c r="T54" i="33" s="1"/>
  <c r="X154" i="33" l="1"/>
  <c r="X54" i="33"/>
  <c r="P248" i="33"/>
  <c r="T248" i="33" s="1"/>
  <c r="P247" i="33"/>
  <c r="T247" i="33" s="1"/>
  <c r="P239" i="33"/>
  <c r="T239" i="33" s="1"/>
  <c r="P240" i="33"/>
  <c r="T240" i="33" s="1"/>
  <c r="P241" i="33"/>
  <c r="T241" i="33" s="1"/>
  <c r="P243" i="33"/>
  <c r="T243" i="33" s="1"/>
  <c r="P237" i="33"/>
  <c r="T237" i="33" s="1"/>
  <c r="P208" i="33"/>
  <c r="P188" i="33"/>
  <c r="P184" i="33" s="1"/>
  <c r="T184" i="33" s="1"/>
  <c r="P125" i="33"/>
  <c r="P143" i="33"/>
  <c r="P104" i="33"/>
  <c r="P106" i="33"/>
  <c r="P107" i="33"/>
  <c r="T125" i="33" l="1"/>
  <c r="X104" i="33"/>
  <c r="T104" i="33"/>
  <c r="X143" i="33"/>
  <c r="T143" i="33"/>
  <c r="X208" i="33"/>
  <c r="T208" i="33"/>
  <c r="X106" i="33"/>
  <c r="X188" i="33"/>
  <c r="X243" i="33"/>
  <c r="X240" i="33"/>
  <c r="X247" i="33"/>
  <c r="X107" i="33"/>
  <c r="P124" i="33"/>
  <c r="T124" i="33" s="1"/>
  <c r="X125" i="33"/>
  <c r="X237" i="33"/>
  <c r="X241" i="33"/>
  <c r="X239" i="33"/>
  <c r="X248" i="33"/>
  <c r="P207" i="33"/>
  <c r="T207" i="33" s="1"/>
  <c r="P142" i="33"/>
  <c r="T142" i="33" s="1"/>
  <c r="P103" i="33"/>
  <c r="T103" i="33" s="1"/>
  <c r="P236" i="33"/>
  <c r="T236" i="33" s="1"/>
  <c r="P246" i="33"/>
  <c r="T246" i="33" s="1"/>
  <c r="X124" i="33" l="1"/>
  <c r="X246" i="33"/>
  <c r="P183" i="33"/>
  <c r="T183" i="33" s="1"/>
  <c r="X184" i="33"/>
  <c r="P102" i="33"/>
  <c r="T102" i="33" s="1"/>
  <c r="X103" i="33"/>
  <c r="X142" i="33"/>
  <c r="X207" i="33"/>
  <c r="X250" i="33" l="1"/>
  <c r="J5" i="33" l="1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P232" i="33" l="1"/>
  <c r="T232" i="33" s="1"/>
  <c r="P233" i="33"/>
  <c r="T233" i="33" s="1"/>
  <c r="P234" i="33"/>
  <c r="T234" i="33" s="1"/>
  <c r="P245" i="33"/>
  <c r="X245" i="33" l="1"/>
  <c r="X233" i="33"/>
  <c r="X234" i="33"/>
  <c r="X232" i="33"/>
  <c r="P231" i="33"/>
  <c r="T231" i="33" s="1"/>
  <c r="P244" i="33"/>
  <c r="X231" i="33" l="1"/>
  <c r="X244" i="33"/>
  <c r="P230" i="33"/>
  <c r="T230" i="33" s="1"/>
  <c r="P169" i="33" l="1"/>
  <c r="P168" i="33" s="1"/>
  <c r="X169" i="33" l="1"/>
  <c r="X168" i="33" l="1"/>
  <c r="P219" i="33"/>
  <c r="T219" i="33" s="1"/>
  <c r="P220" i="33"/>
  <c r="T220" i="33" s="1"/>
  <c r="P221" i="33"/>
  <c r="T221" i="33" s="1"/>
  <c r="P218" i="33"/>
  <c r="T218" i="33" s="1"/>
  <c r="X220" i="33" l="1"/>
  <c r="X218" i="33"/>
  <c r="X221" i="33"/>
  <c r="X219" i="33"/>
  <c r="P152" i="33"/>
  <c r="T152" i="33" s="1"/>
  <c r="P141" i="33"/>
  <c r="X141" i="33" l="1"/>
  <c r="X152" i="33"/>
  <c r="P140" i="33"/>
  <c r="P117" i="33" s="1"/>
  <c r="T117" i="33" s="1"/>
  <c r="X117" i="33" l="1"/>
  <c r="X140" i="33"/>
  <c r="K5" i="33" l="1"/>
  <c r="P116" i="33" l="1"/>
  <c r="T116" i="33" s="1"/>
  <c r="P178" i="33"/>
  <c r="T178" i="33" s="1"/>
  <c r="P174" i="33"/>
  <c r="T174" i="33" s="1"/>
  <c r="P173" i="33"/>
  <c r="T173" i="33" s="1"/>
  <c r="P171" i="33"/>
  <c r="P153" i="33"/>
  <c r="T153" i="33" s="1"/>
  <c r="P155" i="33"/>
  <c r="T155" i="33" s="1"/>
  <c r="P150" i="33"/>
  <c r="P149" i="33"/>
  <c r="T149" i="33" s="1"/>
  <c r="P148" i="33" l="1"/>
  <c r="T148" i="33" s="1"/>
  <c r="T150" i="33"/>
  <c r="P170" i="33"/>
  <c r="T170" i="33" s="1"/>
  <c r="T171" i="33"/>
  <c r="X149" i="33"/>
  <c r="X155" i="33"/>
  <c r="X171" i="33"/>
  <c r="X173" i="33"/>
  <c r="X150" i="33"/>
  <c r="X153" i="33"/>
  <c r="X174" i="33"/>
  <c r="X178" i="33"/>
  <c r="P172" i="33"/>
  <c r="T172" i="33" s="1"/>
  <c r="P177" i="33"/>
  <c r="T177" i="33" s="1"/>
  <c r="P217" i="33"/>
  <c r="T217" i="33" s="1"/>
  <c r="P215" i="33"/>
  <c r="T215" i="33" s="1"/>
  <c r="H213" i="33"/>
  <c r="P205" i="33"/>
  <c r="X205" i="33" s="1"/>
  <c r="X148" i="33" l="1"/>
  <c r="P147" i="33"/>
  <c r="P214" i="33"/>
  <c r="X215" i="33"/>
  <c r="X170" i="33"/>
  <c r="X217" i="33"/>
  <c r="X177" i="33"/>
  <c r="X172" i="33"/>
  <c r="P204" i="33"/>
  <c r="P216" i="33"/>
  <c r="T216" i="33" s="1"/>
  <c r="P146" i="33" l="1"/>
  <c r="T146" i="33" s="1"/>
  <c r="T147" i="33"/>
  <c r="X214" i="33"/>
  <c r="T214" i="33"/>
  <c r="X204" i="33"/>
  <c r="T204" i="33"/>
  <c r="X216" i="33"/>
  <c r="X147" i="33"/>
  <c r="P203" i="33"/>
  <c r="T203" i="33" s="1"/>
  <c r="P213" i="33"/>
  <c r="T213" i="33" s="1"/>
  <c r="P95" i="33"/>
  <c r="P92" i="33" l="1"/>
  <c r="T92" i="33" s="1"/>
  <c r="T95" i="33"/>
  <c r="X95" i="33"/>
  <c r="X213" i="33"/>
  <c r="X203" i="33"/>
  <c r="X146" i="33"/>
  <c r="X92" i="33" l="1"/>
  <c r="X102" i="33"/>
  <c r="P67" i="33"/>
  <c r="T67" i="33" s="1"/>
  <c r="P55" i="33"/>
  <c r="T55" i="33" s="1"/>
  <c r="P53" i="33"/>
  <c r="T53" i="33" s="1"/>
  <c r="X55" i="33" l="1"/>
  <c r="X53" i="33"/>
  <c r="X67" i="33"/>
  <c r="P52" i="33"/>
  <c r="T52" i="33" s="1"/>
  <c r="P66" i="33"/>
  <c r="P33" i="33"/>
  <c r="X33" i="33" s="1"/>
  <c r="P27" i="33"/>
  <c r="T27" i="33" s="1"/>
  <c r="X66" i="33" l="1"/>
  <c r="T66" i="33"/>
  <c r="X52" i="33"/>
  <c r="X27" i="33"/>
  <c r="P65" i="33"/>
  <c r="T65" i="33" s="1"/>
  <c r="P31" i="33"/>
  <c r="P26" i="33"/>
  <c r="X26" i="33" l="1"/>
  <c r="T26" i="33"/>
  <c r="X31" i="33"/>
  <c r="T31" i="33"/>
  <c r="X65" i="33"/>
  <c r="P7" i="33"/>
  <c r="T7" i="33" s="1"/>
  <c r="X7" i="33" l="1"/>
  <c r="X183" i="33" l="1"/>
  <c r="R5" i="33" l="1"/>
  <c r="V5" i="33" l="1"/>
  <c r="Z5" i="33"/>
  <c r="Q5" i="33"/>
  <c r="U5" i="33" s="1"/>
  <c r="X116" i="33" l="1"/>
  <c r="P5" i="33"/>
  <c r="T5" i="33" s="1"/>
  <c r="S5" i="33" l="1"/>
  <c r="W5" i="33" l="1"/>
  <c r="AA5" i="33"/>
  <c r="I236" i="33"/>
  <c r="Y236" i="33" s="1"/>
  <c r="H236" i="33" l="1"/>
  <c r="X236" i="33" s="1"/>
  <c r="I230" i="33"/>
  <c r="Y230" i="33" s="1"/>
  <c r="I5" i="33" l="1"/>
  <c r="Y5" i="33" s="1"/>
  <c r="H230" i="33"/>
  <c r="X230" i="33" s="1"/>
  <c r="H5" i="33" l="1"/>
  <c r="X5" i="33" s="1"/>
  <c r="L5" i="33" l="1"/>
  <c r="O5" i="33"/>
</calcChain>
</file>

<file path=xl/sharedStrings.xml><?xml version="1.0" encoding="utf-8"?>
<sst xmlns="http://schemas.openxmlformats.org/spreadsheetml/2006/main" count="852" uniqueCount="537">
  <si>
    <t>№ п/п</t>
  </si>
  <si>
    <t>Наименование программы</t>
  </si>
  <si>
    <t>Запланированные мероприятия</t>
  </si>
  <si>
    <t>ДЖКХ</t>
  </si>
  <si>
    <t>ДФ</t>
  </si>
  <si>
    <t>ДОиМП</t>
  </si>
  <si>
    <t>КФКиС</t>
  </si>
  <si>
    <t>1</t>
  </si>
  <si>
    <t>Департамент жилищно-коммунального хозяйства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</si>
  <si>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</si>
  <si>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</si>
  <si>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</si>
  <si>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</si>
  <si>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</si>
  <si>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</si>
  <si>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</si>
  <si>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</si>
  <si>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</si>
  <si>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</si>
  <si>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</si>
  <si>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</si>
  <si>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</si>
  <si>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</si>
  <si>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</si>
  <si>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</si>
  <si>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</si>
  <si>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</si>
  <si>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</si>
  <si>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</si>
  <si>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</si>
  <si>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1.1.1</t>
  </si>
  <si>
    <t>1.2.1</t>
  </si>
  <si>
    <t>1.2.2</t>
  </si>
  <si>
    <t>2</t>
  </si>
  <si>
    <t>2.1.1</t>
  </si>
  <si>
    <t>Крытый каток в 15 микрорайоне города Нефтеюганска</t>
  </si>
  <si>
    <t>5</t>
  </si>
  <si>
    <t>8</t>
  </si>
  <si>
    <t>8.3</t>
  </si>
  <si>
    <t>Исполнит.    ГРБС</t>
  </si>
  <si>
    <t>Подпрограмма "Создание условий для обеспечения качественными коммунальными услугами"</t>
  </si>
  <si>
    <t>Подпрограмма "Создание условий для обеспечения доступности и повышения качества жилищных услуг"</t>
  </si>
  <si>
    <t>1.3.1</t>
  </si>
  <si>
    <t>Подпрограмма "Повышение энергоэффективности в отраслях экономики"</t>
  </si>
  <si>
    <t>1.4.1</t>
  </si>
  <si>
    <t>1.4.2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</si>
  <si>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</si>
  <si>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</si>
  <si>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</si>
  <si>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</si>
  <si>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Подпрограмма "Транспорт"</t>
  </si>
  <si>
    <t>Подпрограмма "Автомобильные дороги"</t>
  </si>
  <si>
    <t>Подпрограмма "Организация бюджетного процесса в городе Нефтеюганске"</t>
  </si>
  <si>
    <t>8.1.1</t>
  </si>
  <si>
    <t>8.2.1</t>
  </si>
  <si>
    <t>Договора на программное (информационные технологии) обеспечение и обслуживание</t>
  </si>
  <si>
    <t>Мероприятия по организации отдыха и оздоровления детей</t>
  </si>
  <si>
    <t>Расходы на обеспечение функций органов местного самоуправления</t>
  </si>
  <si>
    <t xml:space="preserve">Подпрограмма "Молодёжь Нефтеюганска" </t>
  </si>
  <si>
    <t>Мероприятий по содействию трудоустройства граждан</t>
  </si>
  <si>
    <t>Подпрограмма "Профилактика правонарушений"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</si>
  <si>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</si>
  <si>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</si>
  <si>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</si>
  <si>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</si>
  <si>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</si>
  <si>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</si>
  <si>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</si>
  <si>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</si>
  <si>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</si>
  <si>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</si>
  <si>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3.2</t>
  </si>
  <si>
    <t>4</t>
  </si>
  <si>
    <t>4.1</t>
  </si>
  <si>
    <t>4.1.1</t>
  </si>
  <si>
    <t>5.1.1</t>
  </si>
  <si>
    <t>5.1.2</t>
  </si>
  <si>
    <t>5.2.1</t>
  </si>
  <si>
    <t>6</t>
  </si>
  <si>
    <t>6.1</t>
  </si>
  <si>
    <t>6.1.1</t>
  </si>
  <si>
    <t>6.1.2</t>
  </si>
  <si>
    <t>6.1.3</t>
  </si>
  <si>
    <t>6.1.4</t>
  </si>
  <si>
    <t>6.2</t>
  </si>
  <si>
    <t>6.2.1</t>
  </si>
  <si>
    <t>9</t>
  </si>
  <si>
    <t>9.1</t>
  </si>
  <si>
    <t>9.1.2</t>
  </si>
  <si>
    <t>10</t>
  </si>
  <si>
    <t>10.1</t>
  </si>
  <si>
    <t>11</t>
  </si>
  <si>
    <t>11.1</t>
  </si>
  <si>
    <t>11.1.1</t>
  </si>
  <si>
    <t>11.2</t>
  </si>
  <si>
    <t>12</t>
  </si>
  <si>
    <t>13</t>
  </si>
  <si>
    <t>14</t>
  </si>
  <si>
    <t>14.1</t>
  </si>
  <si>
    <t>14.1.1</t>
  </si>
  <si>
    <t>14.1.2</t>
  </si>
  <si>
    <t>14.2</t>
  </si>
  <si>
    <t>14.2.1</t>
  </si>
  <si>
    <t>15</t>
  </si>
  <si>
    <t>15.1</t>
  </si>
  <si>
    <t>15.2</t>
  </si>
  <si>
    <t>7</t>
  </si>
  <si>
    <t>7.1</t>
  </si>
  <si>
    <t>7.1.1</t>
  </si>
  <si>
    <t>7.1.2</t>
  </si>
  <si>
    <t>7.2</t>
  </si>
  <si>
    <t>7.3</t>
  </si>
  <si>
    <t>7.3.1</t>
  </si>
  <si>
    <t>7.4</t>
  </si>
  <si>
    <t>7.4.1</t>
  </si>
  <si>
    <t>7.4.3</t>
  </si>
  <si>
    <t>7.4.4</t>
  </si>
  <si>
    <t>7.5</t>
  </si>
  <si>
    <t>7.5.1</t>
  </si>
  <si>
    <t>ПЛАН  на 2015 год (рублей)</t>
  </si>
  <si>
    <t xml:space="preserve">Обеспечение мероприятий по капитальному ремонту многоквартирных домов </t>
  </si>
  <si>
    <t>7.2.1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</si>
  <si>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</si>
  <si>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</si>
  <si>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</si>
  <si>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</si>
  <si>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</si>
  <si>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</si>
  <si>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</si>
  <si>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</si>
  <si>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8.1.3</t>
  </si>
  <si>
    <t>федеральный бюджет</t>
  </si>
  <si>
    <t>1.2.3</t>
  </si>
  <si>
    <t>Снос непригодного жилья</t>
  </si>
  <si>
    <t>6.1.1.1</t>
  </si>
  <si>
    <t>6.1.1.2</t>
  </si>
  <si>
    <t>6.1.1.3</t>
  </si>
  <si>
    <t>6.1.2.1</t>
  </si>
  <si>
    <t>6.1.3.1</t>
  </si>
  <si>
    <t>6.1.3.2</t>
  </si>
  <si>
    <t xml:space="preserve"> Развитие дополнительного образования в сфере культуры</t>
  </si>
  <si>
    <t>Реализация мероприятий</t>
  </si>
  <si>
    <t>7.1.1.1</t>
  </si>
  <si>
    <t>7.1.1.3</t>
  </si>
  <si>
    <t>7.1.1.4</t>
  </si>
  <si>
    <t>7.1.1.5</t>
  </si>
  <si>
    <t>7.1.1.6</t>
  </si>
  <si>
    <t>7.1.1.7</t>
  </si>
  <si>
    <t>7.1.1.8</t>
  </si>
  <si>
    <t>7.1.1.9</t>
  </si>
  <si>
    <t>Реализация мероприятий в области градостроительной деятельности</t>
  </si>
  <si>
    <t>Создание условий для деятельности народных дружин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</si>
  <si>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</si>
  <si>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</si>
  <si>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</si>
  <si>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</si>
  <si>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</si>
  <si>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14.2.2</t>
  </si>
  <si>
    <t>Осуществление переданных полномочий в сфере трудовых отношений и государственного управления охраной труда</t>
  </si>
  <si>
    <t>14.2.3</t>
  </si>
  <si>
    <t>14.2.4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</si>
  <si>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</si>
  <si>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14.2.5</t>
  </si>
  <si>
    <t>Государственная поддержка развития растениеводства и животноводства, переработки и реализации продукции</t>
  </si>
  <si>
    <t>14.2.7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</si>
  <si>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</si>
  <si>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</si>
  <si>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</si>
  <si>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</si>
  <si>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Управление опеки и попечительства администрации города</t>
  </si>
  <si>
    <t>15.1.1</t>
  </si>
  <si>
    <t>Опека</t>
  </si>
  <si>
    <t>15.2.1</t>
  </si>
  <si>
    <t>Иные межбюджетные трансферты в рамках наказов избирателей депутатам Думы ХМАО-Югры</t>
  </si>
  <si>
    <t>Станция обезжелезивания 7 мкр.57/7 реестр.№ 522074</t>
  </si>
  <si>
    <t>Причины низкого исполнения</t>
  </si>
  <si>
    <t>22</t>
  </si>
  <si>
    <t>Благоустройство и озеленение города</t>
  </si>
  <si>
    <t>14.4</t>
  </si>
  <si>
    <t>14.4.1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</si>
  <si>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</si>
  <si>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</si>
  <si>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</si>
  <si>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11.2.2</t>
  </si>
  <si>
    <t>ДМИ</t>
  </si>
  <si>
    <t>ДГиЗО</t>
  </si>
  <si>
    <t>7.1.1.10</t>
  </si>
  <si>
    <t>7.5.2</t>
  </si>
  <si>
    <t>Обеспечение функционирования казённого учреждения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</si>
  <si>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</si>
  <si>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2.2.2</t>
  </si>
  <si>
    <t>1.5.3</t>
  </si>
  <si>
    <t>23</t>
  </si>
  <si>
    <t>2.2.3</t>
  </si>
  <si>
    <t>2.2.4</t>
  </si>
  <si>
    <t>2.2.5</t>
  </si>
  <si>
    <t>14.2.6</t>
  </si>
  <si>
    <t>2.2.1</t>
  </si>
  <si>
    <t>6.1.1.4</t>
  </si>
  <si>
    <t>6.1.3.3</t>
  </si>
  <si>
    <t>8.1.2</t>
  </si>
  <si>
    <t>9.1.1</t>
  </si>
  <si>
    <t>14.1.3</t>
  </si>
  <si>
    <t>14.1.4</t>
  </si>
  <si>
    <t>ККиТ</t>
  </si>
  <si>
    <t>18</t>
  </si>
  <si>
    <t>Комитет культуры и туризма  администрации города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</si>
  <si>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</si>
  <si>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</si>
  <si>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</si>
  <si>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</si>
  <si>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</si>
  <si>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</si>
  <si>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</si>
  <si>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</si>
  <si>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</si>
  <si>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</si>
  <si>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</si>
  <si>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</si>
  <si>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2.2.6</t>
  </si>
  <si>
    <t>Подпрограмма "Безопасность дорожного движения"</t>
  </si>
  <si>
    <t>1.4.3</t>
  </si>
  <si>
    <t>16</t>
  </si>
  <si>
    <t>17</t>
  </si>
  <si>
    <t>19</t>
  </si>
  <si>
    <t>20</t>
  </si>
  <si>
    <t>Содержание территорий кладбищ г.Нефтеюганска</t>
  </si>
  <si>
    <t>Содержание земель общего пользования</t>
  </si>
  <si>
    <t>Механизированная уборка снега</t>
  </si>
  <si>
    <t>Услуга по приёму и складированию снежных масс</t>
  </si>
  <si>
    <t>1.4.4</t>
  </si>
  <si>
    <t>1.4.5</t>
  </si>
  <si>
    <t>1.4.6</t>
  </si>
  <si>
    <t>1.4.7</t>
  </si>
  <si>
    <t>1.4.8</t>
  </si>
  <si>
    <t>Осуществление переданных полномочий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</si>
  <si>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1.4.9</t>
  </si>
  <si>
    <t>1.4.10</t>
  </si>
  <si>
    <t>Обеспечение деятельности департамента финансов</t>
  </si>
  <si>
    <t>1.1.2</t>
  </si>
  <si>
    <t>Лицвидация несанкционированных свалок</t>
  </si>
  <si>
    <t>Осуществление переданных полномочий в сфере обращения с твердыми коммунальными отходами</t>
  </si>
  <si>
    <t>1.6</t>
  </si>
  <si>
    <t>Подпрограмма "Формирование комфортной городской среды"</t>
  </si>
  <si>
    <t>1.6.1</t>
  </si>
  <si>
    <t>Департамент  градостроительства и земельных отношений администрации города</t>
  </si>
  <si>
    <t>2.2.7</t>
  </si>
  <si>
    <t>5.1.3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</si>
  <si>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</si>
  <si>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</si>
  <si>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</si>
  <si>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7.1.1.12</t>
  </si>
  <si>
    <t>Обеспечение функционирования и развития систем видеонаблюдения в сфере общественного порядка, приобретение, размещение систем контроля управления доступом, противотаранных устройств, шлагбаумов, информационных стендов в местах массового пребывания граждан, в наиболее криминогенных общественных местах и на улицах города</t>
  </si>
  <si>
    <t>7.4.2</t>
  </si>
  <si>
    <t>7.1.1.13</t>
  </si>
  <si>
    <t>12.1</t>
  </si>
  <si>
    <t>Осуществление переданных полномочий на организацию мероприятий по проведению дезинсекции и дератизации в Ханты- Мансийском автономном округе- Югре</t>
  </si>
  <si>
    <t>ПЛАН  на 9 месяцев 2018 года (рублей)</t>
  </si>
  <si>
    <t>Подпрограмма "Обеспечение предоставления услуг по погребению"</t>
  </si>
  <si>
    <t>Возмещение недополученных доходов юридическим лицам в связи с оказанием услуг по погребению согласно гарантированному перечню услуг по погребению, не возмещаемых за счет государственных внебюджетных фондов и бюджетов иных уровней</t>
  </si>
  <si>
    <t>Между МБУ ЦФКиС "Жемчужина Югры" и ИП Коржан В.Д. заключен договор на поставку пандуса из металоконструкций  от 07.08.2018 №124-1/44. Исполнителем договора произведена работа по изготовлению пандуса по индивидуальному заказу. Оплата будет произведена на основании предоставленных документов после поставки товара в срок до 17 декабря 2018 года.</t>
  </si>
  <si>
    <t>Исполнение договора до 29.12.2018</t>
  </si>
  <si>
    <t>Оплата за фактически оказанные услуги</t>
  </si>
  <si>
    <t>Бюджетные ассигнования запланированные на поставку светодиодных светильников путем проведения аукциона в электронной форме. Аукцион проведен 13.10.18г. МК заключен 02.11.2018. Согласно условиям контракта, оплата после поставки товара.</t>
  </si>
  <si>
    <t>Распоряжение на выплату премии народным дружинникам находится на стадии согласования в ЮПУ, выплата произойдет в декабре.</t>
  </si>
  <si>
    <t xml:space="preserve">МК на оказание услуг на проведение мониторинга  интернет  пространства, с целью выявления ресурсов, призывающих к конфликтной напряженности на межнациональной почве на территории г.Нефтеюганска, размещения контентов запрещенных законодательством РФ, пропаганда экстремистских и террористических явлений заключен на сумму 99 000 рублей. Оплата согласно предоставленным счет-фактурам. </t>
  </si>
  <si>
    <t>Заявительный характер оплаты. Оплата будет произведена после предоставления пакета документов управляющими компаниями на оплату коммунальных услуг и услуг по содержанию, а также по возмещению разницы в тарифах за свободное и нераспределенное муниципальное жилье.</t>
  </si>
  <si>
    <t>Оплата проводится под фактическую площадь муниципального жилого фонда.</t>
  </si>
  <si>
    <t>Оплата производится за фактические объемы оказанных услуг.</t>
  </si>
  <si>
    <t>Работы выполнены, направлены заявки в округ на финансирование.</t>
  </si>
  <si>
    <t>Средства доведены 30.11.2018 г. Выплата субсидии будет произведена до 25.12.2018 года.</t>
  </si>
  <si>
    <t>Заявительный характер предоставления субсидий льготной категории.</t>
  </si>
  <si>
    <t>Заключены договора на поставку слухового аппарата с АО "Аптека № 242", на поставку принтера с ООО "Компьютерная фирма 2М", исполнение до 25.12.18</t>
  </si>
  <si>
    <t>Остаток денежных средств по мероприятию "Олимпиада школьников", исполнение до 26.12.18</t>
  </si>
  <si>
    <t>Договоры на предоставление образовательных услуг заключены. Исполнение после оказания услуг- в декабре</t>
  </si>
  <si>
    <t>Оплата по факту оказания услуг. Оплата за  ноябрь в декабре. Ожидаемое исполнение 98% .</t>
  </si>
  <si>
    <t>Приложение</t>
  </si>
  <si>
    <t>С ООО "Невская Энергетика" заключен муниципальный контракт на выполнение научно-исследовательских работ по технико-экономическому и правовому обоснованию переустройства на закрытую систему теплоснабжения (горячего водоснабжения) и обследованию инженерных систем с разработкой соответствующей документации от 27.08.2018 №59-08/2018 на сумму 9 400,00 тыс.руб. со сроком выполнения работ март 2019 года.</t>
  </si>
  <si>
    <t>с ИП Новиков Евгений Константинович (г.Сургут) на сумму 179 852,65 тыс.руб. заключен контракт 16.05.2018. Выполнение работ с 16.05.2018 до 01 сентября 2019 года. Экономию 3 630,93 тыс.руб. планируется перераспределить на ПИР КНС - 3А в декабре 2018 года</t>
  </si>
  <si>
    <t>заключены: муниципальный контракт № Ф.2018.225980 от 31.05.2018 (дата окончания договора 30.09.2018) с ООО "Сармат" на сумму 1 378,87 тыс. руб., в настоящее время ведется претензионная работа по исполнению условий данного муниципального контракта и м/к № Ф.2018.497149 от 23.10.2018 (дата окончания договора 20.05.2019), с  ИП Файзуллаевым Б.Б. на сумму 967,06 тыс. руб. работы ведутся.</t>
  </si>
  <si>
    <t>Контракт заключен, оплата до 25.12.2018 г.</t>
  </si>
  <si>
    <t>Поступление денежных средств на сумму     4 743,06 тыс. руб. 30.11.2018, оплата до 25.12.18.</t>
  </si>
  <si>
    <t>Оплата производится за фактические объемы оказанных услуг 1 раз в квартал. Оплата будет произведена до 25.12.2018 года.</t>
  </si>
  <si>
    <t>с "ООО "ТехноСтройПроект" (г.Тюмень) на сумму 6 000,0 тыс.руб. заключен контракт от 22.05.2018. Выполнение 220 дней (до 29.12.2018). ПСД на экспертизе. Оплата только по итогам завершения работ, т.е. после 100% исполнения контракта</t>
  </si>
  <si>
    <t>с "ООО "ТехноСтройПроект" (г.Тюмень) на сумму 6 600,0 тыс.руб. заключен контракт от 22.05.2018. Выполнение 220 дней (до 29.12.2018). ПСД на экспертизе. Оплата только по итогам завершения работ, т.е. после 100% исполнения контракта</t>
  </si>
  <si>
    <t>Оплата по факту оказания услуг. Ожидаемое исполнение 98% в связи с карантийными меропрриятиями.</t>
  </si>
  <si>
    <t>Денежные средства освоены не  в полном объеме в связи с тем, что они запланированы в счет корректировки средств бюджета ХИАО-Югры (оплата труда подросткам в полном объеме до поступления средст из бюджета ХМАО-Югры)</t>
  </si>
  <si>
    <t>Денежные средства освоены не  в полном объеме в связи с тем, доплата до МРОТ оплачивается только при выработке нормы времени. Норма времени сотрудниками выработана не в полном объеме в связи с нахождением сотрудников в очередных оплачиваемых отпусках либо на больничном</t>
  </si>
  <si>
    <t>Нарушения исполнения проектными организациями условий исполнения контрактов, претензионная работа, а также заключены контракты со сроком исполнения 2019 год.</t>
  </si>
  <si>
    <t>Оплата по факту выполненных работ и оказанных услуг.</t>
  </si>
  <si>
    <t>Планируется заключение договора на заправку огнетушителей. Освоение 100% в 2018 году.</t>
  </si>
  <si>
    <t>Поступление денежных средст 30.11.18 на сумму 3 143,02 тыс. руб., исполнение до 25.12.18. Заключены договора на обслуживание ОПС и поставку оборудования, оплата до 25.12.18</t>
  </si>
  <si>
    <t>Согласно постановления конкурс о рассмотрении проектов состоялся 07.12.18. На данный момент готовятся соглашения о оказании финансовой поддержки. Выплата планируется на 25.12.2018 года.</t>
  </si>
  <si>
    <t>Бюджетные ассигнования запланированы на на декабрь месяц</t>
  </si>
  <si>
    <t>Ожидается 100% исполнение в 2018 году. Заработная плата за ноябрь выплачивается в декабре.</t>
  </si>
  <si>
    <t>Освоение составит 100%</t>
  </si>
  <si>
    <t>Развитие жилищно-коммунального комплекса и повышение энергетической эффективности в городе Нефтеюганске</t>
  </si>
  <si>
    <t>Возмещение недополученных доходов организациям, осуществляющим реализацию сжиженного газа по социально ориентированным розничным ценам</t>
  </si>
  <si>
    <t>Мероприятия по поддержке технического состояния жилищного фонда</t>
  </si>
  <si>
    <t>1.3.2</t>
  </si>
  <si>
    <t>Реализация энергосберегающих мероприятий в системах наружного освещения и коммунальной инфраструктуры</t>
  </si>
  <si>
    <t>Реализация энергосберегающих мероприятий в муниципальном секторе</t>
  </si>
  <si>
    <t>Федеральный проект "Формирование комфортной городской среды"</t>
  </si>
  <si>
    <t>Подпрограмма "Поддержка частных инвестиций в жилищно-коммунальный комплекс и обеспечение безубыточной деятельности организаций коммунального комплекса, осуществляющих регулируемую деятельность в сфере теплоснабжения, водоснабжения, водоотведения"</t>
  </si>
  <si>
    <t>Капитальный ремонт объекта: "Хозпитьевой водопровод", протяженностью 505м, инв. №71:118:002:000048630, по адресу : Россия,Тюменская обл.ХМАО-Югра, г. Нефтеюганска, мкр-н 13, вдоль ул.Юганская (капитальный ремонт участка водопровода от ул. Нефтяников вдоль ул. Владимира Петухова до ВК-8)</t>
  </si>
  <si>
    <t>1.Капитальный ремонт объекта: «Канализационная насосная станция и напорный коллектор от 11А микрорайона до ул.Сургутская», инв.№ 71:118:002:000047400, по адресу: Россия, Тюменская обл., ХМАО-Югра, г.Нефтеюганск, мкр-н 11А, от КНС вдоль улицы Березовая до ж/д №1, вдоль улицы Кедровая до ж/д №19
(капитальный ремонт напорного коллектора 2КНO110 в 11А мкр., от КК-1 у КНС до КК-4 у ж/д №45).</t>
  </si>
  <si>
    <t>2.Капитальный ремонт объекта: «Соединительные водоводы «Водоснабжение промзоны», по адресу: РФ, Тюменская обл., ХМАО-Югра, г. Нефтеюганск, мкр-н 8А, вдоль объездной дороги у 8А микрорайона. Кадастровый номер: 86-86-04/001/2010-264 (Капитальный ремонт участка водопровода вдоль ул. Мамонтовская, 8Амкр., от ВК-1 до ВК-3 сущ.)</t>
  </si>
  <si>
    <t>3.Капитальный ремонт объекта: «Наружные сети водопровода» по адресу: РФ, Тюменская обл., ХМАО-Югра, г.Нефтеюганск, мкр-н 14, вдоль ул.Нефтяников. Кадастровый номер: 86-86-04/023/2010-195 (капитальный ремонт водопровода ВO415 мм, мкр-н 14, вдоль ул.Нефтяников).</t>
  </si>
  <si>
    <t>Развитие транспортной системы в городе Нефтеюганске</t>
  </si>
  <si>
    <t>Обеспечение доступности и повышение качества транспортных услуг автомобильным транспортом</t>
  </si>
  <si>
    <t>Автодорога общего пользования местного значения по улице Мамонтовская (на участке от ПК 0+000 до ПК 3+542)</t>
  </si>
  <si>
    <t>Автодорога общего пользования местного значения по ул. В.Петухова (на участке от ПК 0+000 до ПК 1+081)</t>
  </si>
  <si>
    <t>Автодорога общего пользования местного значения по улице Жилая (на участке от ПК 0+838 до ПК 1+988)</t>
  </si>
  <si>
    <t>Автодорога общего пользования местного значения по улице Ленина (на участке от ПК 0+000 до ПК 1+322)</t>
  </si>
  <si>
    <t>Оплата потребления э/энергии</t>
  </si>
  <si>
    <t>Обслуживание и содержание светофорного хозяйства</t>
  </si>
  <si>
    <t>Содержание дорог</t>
  </si>
  <si>
    <t>2.3</t>
  </si>
  <si>
    <t>Обустройство улично-дорожной сети техническими средствами организации дорожного движения (установка дорожных знаков 5.19.1 (2) "Пешеходный переход" над проезжей частью)</t>
  </si>
  <si>
    <t>2.3.1</t>
  </si>
  <si>
    <t>Управление муниципальным имуществом города Нефтеюганска</t>
  </si>
  <si>
    <t>Управление и распоряжение муниципальным имуществом города Нефтеюганска</t>
  </si>
  <si>
    <t>Обеспечение деятельности департамента муниципального имущества администрации города Нефтеюганска</t>
  </si>
  <si>
    <t>Управление муниципальными финансами города Нефтеюганска</t>
  </si>
  <si>
    <t>Развитие физической культуры и спорта в городе Нефтеюганске</t>
  </si>
  <si>
    <t>Подпрограмма ""Развитие системы массовой физической культуры, подготовки спортивного резерва и спорта высших достижений"</t>
  </si>
  <si>
    <t>Создание условий в городе Нефтеюганске, ориентирующих граждан на здоровый образ жизни посредством занятий физической культурой и спортом, популяризации массового спорта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</si>
  <si>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</si>
  <si>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Подготовка спортивного резерва и спорта высших достижений</t>
  </si>
  <si>
    <t>5.1.4</t>
  </si>
  <si>
    <t>Подпрограмма "Развитие материально-технической базы и спортивной инфраструктуры"</t>
  </si>
  <si>
    <t>Укрепление материально-технической базы учреждений сферы физической культуры и спорта</t>
  </si>
  <si>
    <t>Подпрограмма "Организация деятельности в сфере физической культуры и спорта"</t>
  </si>
  <si>
    <t>5.3</t>
  </si>
  <si>
    <t>Организационное обеспечение функционирования отрасли</t>
  </si>
  <si>
    <t>5.3.1</t>
  </si>
  <si>
    <t>Развитие культуры и туризма в городе Нефтеюганске</t>
  </si>
  <si>
    <t>Подпрограмма "Модернизация и развитие учреждений культуры"</t>
  </si>
  <si>
    <t>Развитие библиотечного и музейного дела, профессионального искусства, художественно-творческой деятельности; сохранение, возрождение и развитие народных художественных промыслов и ремесел</t>
  </si>
  <si>
    <t>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</si>
  <si>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На государственную поддержку отрасли культуры</t>
  </si>
  <si>
    <t>Организация культурно-массовых мероприятий, организация отдыха и оздоровления детей</t>
  </si>
  <si>
    <t>Федеральный проект "Культурная среда"</t>
  </si>
  <si>
    <t>Hа государственную поддержку отрасли культуры</t>
  </si>
  <si>
    <t>На развитие сферы культуры в муниципальных образованиях Ханты-Мансийского автономного округа - Югры</t>
  </si>
  <si>
    <t>Подпрограмма "Организационные, экономические механизмы развития культуры"</t>
  </si>
  <si>
    <t>Обеспечение деятельности комитета культуры и туризма</t>
  </si>
  <si>
    <t>Усиление социальной направленности культурной политики</t>
  </si>
  <si>
    <t>6.2.2</t>
  </si>
  <si>
    <t>Развитие образования и молодёжной политики в городе Нефтеюганске</t>
  </si>
  <si>
    <t>Подпрограмма "Общее образование. Дополнительное образование детей"</t>
  </si>
  <si>
    <t>Обеспечение предоставления дошкольного, общего, дополнительного образования</t>
  </si>
  <si>
    <t>Субсидия на дополнительное финансовое обеспечение мероприятий по организации питания обучающихся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</t>
  </si>
  <si>
    <t>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</t>
  </si>
  <si>
    <t>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</t>
  </si>
  <si>
    <t>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</t>
  </si>
  <si>
    <t>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</t>
  </si>
  <si>
    <t>Реализация мероприятий по содействию трудоустройству граждан</t>
  </si>
  <si>
    <t>Обеспечение персонифицированного финансирования дополнительного образования</t>
  </si>
  <si>
    <t>Подпрограмма "Система оценки качества образования и информационная прозрачность системы образования"</t>
  </si>
  <si>
    <t>Обеспечение организации и проведения государственной итоговой аттестации</t>
  </si>
  <si>
    <t>Подпрограмма "Отдых и оздоровление детей в каникулярное время"</t>
  </si>
  <si>
    <t>Иные межбюджетные трансферы на реализацию наказов избирателей депутатам Думы Ханты-Мансийского автономного округа-Югры</t>
  </si>
  <si>
    <t>Подпрограмма "Ресурсное обеспечение в сфере образования и молодежной политики"</t>
  </si>
  <si>
    <t>Обеспечение выполнения функции управления и контроля в сфере образования и молодежной политики</t>
  </si>
  <si>
    <t>Развитие жилищной сферы города Нефтеюганска</t>
  </si>
  <si>
    <t>Подпрограмма "Стимулирование развития жилищного строительства"</t>
  </si>
  <si>
    <t>Возмещение части затрат застройщикам (инвесторам) по строительству объектов инженерной инфраструктуры в целях обеспечения инженерной подготовки земельных участков, предназначенных для жилищного строительства</t>
  </si>
  <si>
    <t>Подпрограмма "Переселение граждан из непригодного для проживания жилищного фонда "</t>
  </si>
  <si>
    <t>Подпрограмма "Обеспечение мерами государственной поддержки по улучшению жилищных условий отдельных категорий граждан"</t>
  </si>
  <si>
    <t>Обеспечение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</si>
  <si>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Улучшение жилищных условий отдельных категорий граждан</t>
  </si>
  <si>
    <t>8.3.2</t>
  </si>
  <si>
    <t>8.4</t>
  </si>
  <si>
    <t>8.4.1</t>
  </si>
  <si>
    <t>8.4.2</t>
  </si>
  <si>
    <t>8.4.3</t>
  </si>
  <si>
    <t>Профилактика правонарушений в сфере общественного порядка, пропаганда здорового образа жизни (профилактика наркомании, токсикомании и алкоголизма) в городе Нефтеюганске</t>
  </si>
  <si>
    <t>Защита населения и территории от чрезвычайных ситуаций, обеспечение первичных мер пожарной безопасности в городе Нефтеюганске</t>
  </si>
  <si>
    <t>Подпрограмма "Организация и обеспечение мероприятий по гражданской обороне, защите населения и территории города Нефтеюганска от чрезвычайных ситуаций"</t>
  </si>
  <si>
    <t>Укрепление межнационального и межконфессионального согласия, профилактика экстремизма в городе Нефтеюганске</t>
  </si>
  <si>
    <t>Обеспечение мониторинга состояния межнациональных, межконфессиональных отношений и раннего предупреждения конфликтных ситуаций и выявления фактов распространения идеологии экстремизма</t>
  </si>
  <si>
    <t>Организация и проведение среди молодёжи города мероприятий, направленных на воспитание уважения к представителям разных этносов, профилактику экстремистских проявлений, мониторинг экстремистских направлений в молодежной среде (посредством анкетирования)</t>
  </si>
  <si>
    <t>Проведение в образовательных организациях занятий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</t>
  </si>
  <si>
    <t>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</t>
  </si>
  <si>
    <t>Повышение профессионального уровня работников образовательных организаций в сфере профилактики экстремизма, разработка и внедрение новых педагогических методик, направленных на профилактику экстремизма</t>
  </si>
  <si>
    <t>Доступная среда в городе Нефтеюганске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</si>
  <si>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</si>
  <si>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Поддержка социально ориентированных некоммерческих организаций, осуществляющих деятельность в городе Нефтеюганске</t>
  </si>
  <si>
    <t>Субсидии социально-ориентированным некоммерческим организациям, не являющимся муниципальными учреждениями, осуществляющим деятельность в предоставлении общего образования на территории города Нефтеюганска, на оплату коммунальных услуг, содержание имущества</t>
  </si>
  <si>
    <t>Субсидия на реализацию социально значимых проектов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</t>
  </si>
  <si>
    <t>13.2</t>
  </si>
  <si>
    <t>Социально-экономическое развитие города Нефтеюганска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</si>
  <si>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Ханты- Мансийского автономного округа- Югры</t>
  </si>
  <si>
    <t>Осуществление переданных полномочий по созданию административных комиссий</t>
  </si>
  <si>
    <t>Информационная и финансовая поддержка Субъектов и Организаций, организация мероприятий</t>
  </si>
  <si>
    <t>Муниципальная программа "Дополнительные меры социальной поддержки отдельных категорий граждан города Нефтеюганска"</t>
  </si>
  <si>
    <t>Подпрограмма "Дополнительные гарантии и дополнительные меры социальной поддержки предоставляемые в сфере опеки и попечительства"</t>
  </si>
  <si>
    <t>Дополнительные гарантии и дополнительные меры социальной поддержки детей-сирот и детей, оставшихся без попечения родителей, лиц из их числа, а так же граждан, принявших на воспитание детей, оставшихся без попечения родителей</t>
  </si>
  <si>
    <t>Повышение уровня благосостояния граждан, нуждающихся в особой заботе государства</t>
  </si>
  <si>
    <t>Подпрограмма "Исполнение органом местного самоуправления отдельных государственных полномочий"</t>
  </si>
  <si>
    <t>Исполнение органом местного самоуправления отдельных государственных полномочий по осуществлению деятельности по опеке и попечительству</t>
  </si>
  <si>
    <t>ПЛАН  на 2019 год (рублей)</t>
  </si>
  <si>
    <t>% исполнения  к плану 2019  года</t>
  </si>
  <si>
    <t>Осуществление работ по авторскому надзору объекта: "Сети теплоснабжения, от ЦК-1 до МК1-1Наб. (Реестр. №559218). Теплотрасса, от ТК-1-19 до ТК «КЦ Обь» во 2 микрорайоне. (Реестр. №366226)</t>
  </si>
  <si>
    <t>Уличное (наружное, искусственное) освещение автомобильной дороги по улице Мира на участке от улицы Жилая до улицы Строителей</t>
  </si>
  <si>
    <t>Уличное (наружное, искусственное) освещение автомобильной дороги по улице Нефтяников на участке от улицы Сургутская до улицы Киевская</t>
  </si>
  <si>
    <t>Уличное (наружное, искусственное) освещение автомобильной дороги «Проезд 5П» от улицы Набережная до «Проезд 8П</t>
  </si>
  <si>
    <t>Выполнение проектных работ по реконструкции объекта "Водоводы по ул.Нефтяников"</t>
  </si>
  <si>
    <t>ПИР Напорный канализационный коллектор вдоль ул.Набережная с канализационной насосной станцией, расположенной в 17 микрорайоне", по адресу: г.Нефтеюганск, 17 микрорайон</t>
  </si>
  <si>
    <t>ПИР КНС с резервуарами -усреднителями сточных вод, расположенный по адресу: г. Нефтеюганск, Проезд 5П, район КОС-50 000м3/сут</t>
  </si>
  <si>
    <t>ПИР КНС-3а, Коллектор напорного трубопровода (реконструкция)</t>
  </si>
  <si>
    <t>Инженерное обеспечение 4 микрорайона г.Нефтеюганска</t>
  </si>
  <si>
    <t>ПИР «Сооружение, сети теплоснабжения, протяженностью 1854,0 м.п. в 2-х трубном исполнении» (участок от МК 2а-5 Наб. до ТК 1-15 мкр.)</t>
  </si>
  <si>
    <t>Уличное освещение по улице Жилая от улицы Сургутская до ООО «ЮНГ-Энергонефть»</t>
  </si>
  <si>
    <t>СМР по объекту «Сети теплоснабжения от ЦК-1 до МК 1-1 Наб. (Реестр. № 559218). Теплотрасса от ТК-1-19 до ТК «КЦ Обь» во 2 микрорайоне. (Реестр. №366226)»</t>
  </si>
  <si>
    <t>ПИР «Сооружение, сети теплоснабжения в 2-х трубном исполнении, микрорайон 15 от ТК-1 и ТК-6 до ТК-4. Реестр. №529125 (участок от ТК 1-15мкр. до МК 14-23Неф)»</t>
  </si>
  <si>
    <t>Модернизация нежилого строения станции обезжелезивания, г.Нефтеюганск, 7 микрорайон, строение 57/7. Реестровый № 522074</t>
  </si>
  <si>
    <t>Предоставление субсидий организациям коммунального комплекса, предоставляющим коммунальные услуги населению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</si>
  <si>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</si>
  <si>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</si>
  <si>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</si>
  <si>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</si>
  <si>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</si>
  <si>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</si>
  <si>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</si>
  <si>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</si>
  <si>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</si>
  <si>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1.1.12</t>
  </si>
  <si>
    <t>1.1.13</t>
  </si>
  <si>
    <t>1.1.14</t>
  </si>
  <si>
    <t>1.1.15</t>
  </si>
  <si>
    <t>1.1.16</t>
  </si>
  <si>
    <t>Проектно-изыскательские работы по рекультивации свалки ТБО на 8 км автодороги Нефтеюганск - Сургут</t>
  </si>
  <si>
    <t>ПИР на обследование ливневой канализации в г.Нефтеюганске</t>
  </si>
  <si>
    <t>Кладбище в юго-западной промзоне г.Нефтеюганска (4 очередь)</t>
  </si>
  <si>
    <t>1.4.11</t>
  </si>
  <si>
    <t>1.4.12</t>
  </si>
  <si>
    <t>1.4.13</t>
  </si>
  <si>
    <t>1.6.2</t>
  </si>
  <si>
    <t>1.6.3</t>
  </si>
  <si>
    <t>1.6.4</t>
  </si>
  <si>
    <t>1.7</t>
  </si>
  <si>
    <t>1.7.1</t>
  </si>
  <si>
    <t>Капитальный ремонт объекта: «Соединительные водоводы «Водоснабжение промзоны» по адресу: РФ, Тюменская обл.,ХМАО-Югра, г.Нефтеюганск, мкр-н 8А, вдоль объездной дороги у 8А микрорайона. Кадастровый номер: 86-86-04/001/2010-264 (Капитальный ремонт участка водопровода от Вкам/сущ. 8А мкр. по ул. Парковая до ВК6сущ. по ул.Молодежная у ж.д. №3 в 12 мкр.).</t>
  </si>
  <si>
    <t>1.6.5</t>
  </si>
  <si>
    <t>Капитальный ремонт объекта: «Водопроводная сеть» по адресу: РФ, Тюменская обл., ХМАО-Югра, г.Нефтеюганск, Промышленная зона Пионерная, вдоль ул.Сургутская от ул.Парковая до кладбища. Кадастровый номер: 86-86-04/023/2010-193 (Капитальный ремонт участка водопровода от ВК-сущ. в р-не ул.Сургутская / ул.Парковая до ВК/ПГ-8сущ. в районе ул.Буровиков со стороны промзоны)</t>
  </si>
  <si>
    <t>1.6.6</t>
  </si>
  <si>
    <t>Ремонт автомобильной дороги общего пользования местного значения по улице Нефтяников (на участке от ПК 1+978 до ПК 3+116)</t>
  </si>
  <si>
    <t>Ремонт автомобильной дороги общего пользования местного значения Проезд 6П (на участке от ПК 2+290 до ПК 2+652)</t>
  </si>
  <si>
    <t>Ремонт автомобильной дороги общего пользования местного значения по ул.Жилая (на участке от ПК 0+969 по ПК 2+330)</t>
  </si>
  <si>
    <t>"Автодорога по ул.Набережная" (участок от ул.Романа Кузоваткина до ул.Нефтяников)</t>
  </si>
  <si>
    <t>Автодорога по ул.Нефтяников (участок от ул.Романа Кузоваткина до ул.Набережная)</t>
  </si>
  <si>
    <t>Тех.присоединение объекта: "Автодорога по ул. Нефтяников (от ул.Сургутская до ул. Пойменная) (участок от ул.Юганская до ул.Усть-Балыкская)"</t>
  </si>
  <si>
    <t>ПИР Дорога №5 (ул.Киевская (от ул.Парковая до ул.Объездная-1) (от ул. Парковая до ул.Жилая)</t>
  </si>
  <si>
    <t>Автодорога по ул.Мира (от ул.Жилая до ул.Объездная)</t>
  </si>
  <si>
    <t>Автодорога по ул.Центральная (от ул.Парковая до ул.Алексея Варакина)</t>
  </si>
  <si>
    <t>Улицы и проезды микрорайона 11Б г.Нефтеюганска (3 пусковой комплекс)</t>
  </si>
  <si>
    <t>2.2.8</t>
  </si>
  <si>
    <t>2.2.9</t>
  </si>
  <si>
    <t>2.2.10</t>
  </si>
  <si>
    <t>2.2.11</t>
  </si>
  <si>
    <t>2.2.12</t>
  </si>
  <si>
    <t>2.2.13</t>
  </si>
  <si>
    <t>2.2.14</t>
  </si>
  <si>
    <t>2.2.15</t>
  </si>
  <si>
    <t>2.2.16</t>
  </si>
  <si>
    <t>2.2.17</t>
  </si>
  <si>
    <t>Устройство тротуара с парковочными местами на автомобильной дороге Новый аэропорт в г.Нефтеюганске</t>
  </si>
  <si>
    <t>Поставка с установкой дорожного удерживающего ограждения по ул.Парковая г.Нефтеюганска</t>
  </si>
  <si>
    <t>Поставка с установкой пешеходного металлополимерного ограждения для улично-дорожной сетиг.Нефтеюганска</t>
  </si>
  <si>
    <t>2.3.2</t>
  </si>
  <si>
    <t>2.3.3</t>
  </si>
  <si>
    <t>2.3.4</t>
  </si>
  <si>
    <t>Обеспечение надлежащего уровня эксплуатации недвижимого имущества казны или переданного на праве оперативного управления администрации города Нефтеюганска, органам администрации города Нефтеюганска</t>
  </si>
  <si>
    <t>3.3</t>
  </si>
  <si>
    <t>Техническое обследование, реконструкция, капитальный ремонт, строительство объектов культуры</t>
  </si>
  <si>
    <t>6.1.5</t>
  </si>
  <si>
    <t>6.1.5.1</t>
  </si>
  <si>
    <t>6.1.4.1</t>
  </si>
  <si>
    <t>«Помещение», расположенное по адресу: г.Нефтеюганск, микрорайон 2А, здание №8, пом.1, пом.2, пом.3 (МБУК «Городская библиотека»)</t>
  </si>
  <si>
    <t>"Нежилое административное здание.Детская школа искуств" (устройство козырька в арке здания)</t>
  </si>
  <si>
    <t>ПИР "Капитальный ремонт пожарной лестницы по объекту "Помещение", расположенное по адресу: ХМАО, г.Нефтеюганск, мкр-н 10, д. 14, пом.2</t>
  </si>
  <si>
    <t>ПИР "МБУК "Культурно-досуговый комплекс" культурный центр "Юность"</t>
  </si>
  <si>
    <t>ПИР на капитальный ремонт НГМАУК "Историко-художественный музейный комплекс"</t>
  </si>
  <si>
    <t>ПИР на капитальный ремонт "Нежилое помещение МБУК "Городская библиотека", МБУК "Центр национальных культур" (реестр. №432019,606183,432009)</t>
  </si>
  <si>
    <t>ПИР МБУК "Театр Кукол "Волшебная флейта" (устройство вытяжной противодымной вентиляции)</t>
  </si>
  <si>
    <t>ПИР по капитальному ремонту объекта: «Нежилое здание музыкальной школы», расположенного по адресу: г.Нефтеюганск, микрорайон 2А, здание №1</t>
  </si>
  <si>
    <t>ПИР по устройству скатной кровли нежилого здания "Детская школа искусств" г.Нефтеюганск 11 микр. стр.115</t>
  </si>
  <si>
    <t>6.1.4.2</t>
  </si>
  <si>
    <t>6.1.4.3</t>
  </si>
  <si>
    <t>6.1.4.4</t>
  </si>
  <si>
    <t>6.1.4.5</t>
  </si>
  <si>
    <t>6.1.4.6</t>
  </si>
  <si>
    <t>6.1.4.7</t>
  </si>
  <si>
    <t>6.1.4.8</t>
  </si>
  <si>
    <t>6.1.4.9</t>
  </si>
  <si>
    <t>Развитие материально-технической базы образовательных организаций</t>
  </si>
  <si>
    <t>7.1.3</t>
  </si>
  <si>
    <t>7.1.3.1</t>
  </si>
  <si>
    <t>Обеспечение отдыха и оздоровления детей в каникулярное время</t>
  </si>
  <si>
    <t>Подпрограмма "Формирование законопослушного поведения участников дорожного движения"</t>
  </si>
  <si>
    <t>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</t>
  </si>
  <si>
    <t>7.6</t>
  </si>
  <si>
    <t>7.6.1</t>
  </si>
  <si>
    <t>Строительство и реконструкция объектов муниципальной собственности</t>
  </si>
  <si>
    <t>Возмещение затрат в связи с завершением строительства многоквартирных жилых домов в пределах границ города Нефтеюганска для строительства которых были привлечены денежные средства граждан, права которых нарушены</t>
  </si>
  <si>
    <t>8.1.4</t>
  </si>
  <si>
    <t>8.1.5</t>
  </si>
  <si>
    <t>8.1.6</t>
  </si>
  <si>
    <t>Приобретение жилья, в целях реализации полномочий в области жилищных отношений, установленных законодательством Российской Федерации</t>
  </si>
  <si>
    <t>Ликвидация и расселение приспособленных для проживания строений</t>
  </si>
  <si>
    <t>Изъятие земельных участков и расположенных на них объектов, в целях реализации полномочий в области жилищных отношений, установленных законодательством Российской Федерации</t>
  </si>
  <si>
    <t>8.2.2</t>
  </si>
  <si>
    <t>8.2.3</t>
  </si>
  <si>
    <t>10.2</t>
  </si>
  <si>
    <t>10.3</t>
  </si>
  <si>
    <t>10.4</t>
  </si>
  <si>
    <t>10.5</t>
  </si>
  <si>
    <t>ПЛАН на 1 квартал 2019 (рублей)</t>
  </si>
  <si>
    <t>"Магистральный водовод" расположенный по адресу: г.Нефтеюганск, 7 микрорайон, через ЦГБ до ул.Нефтяников</t>
  </si>
  <si>
    <t>Организация и проведение субботника</t>
  </si>
  <si>
    <t>5.2.2</t>
  </si>
  <si>
    <t>Совершенствование инфраструктуры спорта в городе Нефтеюганске</t>
  </si>
  <si>
    <t>6.1.1.5</t>
  </si>
  <si>
    <t>7.1.2.1</t>
  </si>
  <si>
    <t>7.1.2.2</t>
  </si>
  <si>
    <t xml:space="preserve"> </t>
  </si>
  <si>
    <t>7.1.4</t>
  </si>
  <si>
    <t>Обеспечение и организация профессионального обучения и дополнительного профессионального образования лиц предпенсионного возраста в сфере образования</t>
  </si>
  <si>
    <t>Организация профессионального обучения и дополнительного профессионального образования лиц предпенсионного возраста</t>
  </si>
  <si>
    <t>7.1.4.1</t>
  </si>
  <si>
    <t>Мероприятия по градостроительной деятельности</t>
  </si>
  <si>
    <t>Обеспечение устойчивого сокращения непригодного для проживания жилищного фонда</t>
  </si>
  <si>
    <t>Освоение на 01.02.2019  (рублей)</t>
  </si>
  <si>
    <t>% исполнения  к плану на 01.02 2019 года</t>
  </si>
  <si>
    <t>Отчет об исполнении сетевого плана-графика по реализации муниципальной программы "Развитие культуры и туризма в городе Нефтеюганске" на 01.02.2019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</si>
</sst>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#,##0.00_ ;\-#,##0.00\ "/>
    <numFmt numFmtId="168" formatCode="_(* #,##0.00_);_(* \(#,##0.00\);_(* &quot;-&quot;??_);_(@_)"/>
    <numFmt numFmtId="169" formatCode="_-* #,##0.00_р_._-;\-* #,##0.00_р_._-;_-* \-??_р_._-;_-@_-"/>
    <numFmt numFmtId="170" formatCode="#,##0.0"/>
    <numFmt numFmtId="171" formatCode="#,##0.00&quot;р.&quot;"/>
  </numFmts>
  <fonts count="43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6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211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6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 wrapText="1"/>
    </xf>
    <xf numFmtId="4" fontId="37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/>
    <xf numFmtId="0" fontId="33" fillId="0" borderId="0" xfId="0" applyFont="1" applyFill="1" applyBorder="1" applyAlignment="1"/>
    <xf numFmtId="4" fontId="37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6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wrapText="1"/>
    </xf>
    <xf numFmtId="167" fontId="3" fillId="0" borderId="1" xfId="2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2" fontId="38" fillId="0" borderId="1" xfId="0" applyNumberFormat="1" applyFont="1" applyFill="1" applyBorder="1" applyAlignment="1">
      <alignment horizontal="center" vertical="center" wrapText="1"/>
    </xf>
    <xf numFmtId="166" fontId="39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41" fillId="0" borderId="1" xfId="0" applyNumberFormat="1" applyFont="1" applyFill="1" applyBorder="1" applyAlignment="1">
      <alignment horizontal="center" vertical="center"/>
    </xf>
    <xf numFmtId="170" fontId="41" fillId="0" borderId="1" xfId="0" applyNumberFormat="1" applyFont="1" applyFill="1" applyBorder="1" applyAlignment="1">
      <alignment horizontal="center" vertical="center" wrapText="1"/>
    </xf>
    <xf numFmtId="0" fontId="42" fillId="0" borderId="0" xfId="0" applyFont="1"/>
    <xf numFmtId="0" fontId="35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/>
    <xf numFmtId="0" fontId="10" fillId="0" borderId="1" xfId="0" applyFont="1" applyFill="1" applyBorder="1" applyAlignment="1" applyProtection="1">
      <alignment horizontal="left" vertical="center" wrapText="1"/>
      <protection locked="0"/>
    </xf>
    <xf numFmtId="4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vertical="top" wrapText="1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33" fillId="0" borderId="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vertical="top" wrapText="1"/>
    </xf>
    <xf numFmtId="0" fontId="33" fillId="0" borderId="1" xfId="0" applyFont="1" applyFill="1" applyBorder="1" applyAlignment="1">
      <alignment horizontal="left" vertical="top" wrapText="1"/>
    </xf>
    <xf numFmtId="49" fontId="33" fillId="0" borderId="1" xfId="0" applyNumberFormat="1" applyFont="1" applyFill="1" applyBorder="1" applyAlignment="1">
      <alignment horizontal="left" vertical="center" wrapText="1"/>
    </xf>
    <xf numFmtId="171" fontId="3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vertical="top" wrapText="1"/>
    </xf>
    <xf numFmtId="49" fontId="3" fillId="0" borderId="9" xfId="0" applyNumberFormat="1" applyFont="1" applyFill="1" applyBorder="1" applyAlignment="1">
      <alignment horizontal="left" vertical="center" wrapText="1"/>
    </xf>
    <xf numFmtId="49" fontId="33" fillId="0" borderId="9" xfId="0" applyNumberFormat="1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3" fillId="0" borderId="6" xfId="0" applyFont="1" applyFill="1" applyBorder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2" fontId="37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left" vertical="center" wrapText="1"/>
    </xf>
    <xf numFmtId="2" fontId="37" fillId="0" borderId="1" xfId="0" applyNumberFormat="1" applyFont="1" applyFill="1" applyBorder="1" applyAlignment="1">
      <alignment horizontal="left" vertical="center" wrapText="1"/>
    </xf>
    <xf numFmtId="2" fontId="37" fillId="0" borderId="1" xfId="0" applyNumberFormat="1" applyFont="1" applyFill="1" applyBorder="1" applyAlignment="1">
      <alignment horizontal="left" vertical="top" wrapText="1"/>
    </xf>
    <xf numFmtId="2" fontId="10" fillId="0" borderId="1" xfId="0" applyNumberFormat="1" applyFont="1" applyFill="1" applyBorder="1" applyAlignment="1">
      <alignment horizontal="left" vertical="top" wrapText="1"/>
    </xf>
    <xf numFmtId="2" fontId="10" fillId="0" borderId="4" xfId="0" applyNumberFormat="1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9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4" fontId="10" fillId="0" borderId="1" xfId="2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37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7" fillId="0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>
      <alignment horizontal="left" wrapText="1"/>
    </xf>
    <xf numFmtId="4" fontId="33" fillId="0" borderId="1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2" fontId="37" fillId="0" borderId="4" xfId="0" applyNumberFormat="1" applyFont="1" applyFill="1" applyBorder="1" applyAlignment="1">
      <alignment horizontal="left" vertical="top" wrapText="1"/>
    </xf>
    <xf numFmtId="2" fontId="10" fillId="0" borderId="4" xfId="0" applyNumberFormat="1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7" fillId="0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>
      <alignment horizontal="left" wrapText="1"/>
    </xf>
    <xf numFmtId="0" fontId="33" fillId="0" borderId="1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2" fontId="10" fillId="0" borderId="4" xfId="0" applyNumberFormat="1" applyFont="1" applyFill="1" applyBorder="1" applyAlignment="1">
      <alignment horizontal="left" vertical="top" wrapText="1"/>
    </xf>
    <xf numFmtId="2" fontId="10" fillId="0" borderId="5" xfId="0" applyNumberFormat="1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7" fillId="0" borderId="1" xfId="0" applyFont="1" applyFill="1" applyBorder="1" applyAlignment="1" applyProtection="1">
      <alignment horizontal="left" vertical="center" wrapText="1"/>
      <protection locked="0"/>
    </xf>
    <xf numFmtId="0" fontId="35" fillId="0" borderId="7" xfId="0" applyFont="1" applyFill="1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0" fontId="10" fillId="0" borderId="7" xfId="0" applyFont="1" applyFill="1" applyBorder="1" applyAlignment="1" applyProtection="1">
      <alignment horizontal="left" vertical="center" wrapText="1"/>
      <protection locked="0"/>
    </xf>
    <xf numFmtId="0" fontId="0" fillId="0" borderId="5" xfId="0" applyFill="1" applyBorder="1" applyAlignment="1">
      <alignment horizontal="left" vertical="center" wrapText="1"/>
    </xf>
    <xf numFmtId="164" fontId="33" fillId="0" borderId="1" xfId="0" applyNumberFormat="1" applyFont="1" applyFill="1" applyBorder="1" applyAlignment="1">
      <alignment horizontal="left" vertical="center" wrapText="1"/>
    </xf>
    <xf numFmtId="0" fontId="37" fillId="0" borderId="1" xfId="0" applyFont="1" applyFill="1" applyBorder="1" applyAlignment="1">
      <alignment horizontal="left" vertical="center" wrapText="1"/>
    </xf>
    <xf numFmtId="0" fontId="35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vertical="center" wrapText="1"/>
    </xf>
    <xf numFmtId="0" fontId="0" fillId="0" borderId="6" xfId="0" applyFill="1" applyBorder="1" applyAlignment="1"/>
    <xf numFmtId="49" fontId="33" fillId="0" borderId="2" xfId="0" applyNumberFormat="1" applyFont="1" applyFill="1" applyBorder="1" applyAlignment="1">
      <alignment horizontal="center" vertical="center"/>
    </xf>
    <xf numFmtId="49" fontId="33" fillId="0" borderId="3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35" fillId="0" borderId="6" xfId="0" applyFont="1" applyFill="1" applyBorder="1" applyAlignment="1"/>
    <xf numFmtId="0" fontId="0" fillId="0" borderId="5" xfId="0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0" fontId="0" fillId="0" borderId="20" xfId="0" applyFill="1" applyBorder="1" applyAlignment="1"/>
    <xf numFmtId="1" fontId="36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vertical="center" wrapText="1"/>
    </xf>
    <xf numFmtId="0" fontId="35" fillId="0" borderId="5" xfId="0" applyFont="1" applyFill="1" applyBorder="1" applyAlignment="1">
      <alignment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/>
    </xf>
    <xf numFmtId="0" fontId="35" fillId="0" borderId="3" xfId="0" applyFont="1" applyFill="1" applyBorder="1" applyAlignment="1"/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9" fillId="0" borderId="1" xfId="0" applyNumberFormat="1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8" fillId="0" borderId="1" xfId="0" applyFont="1" applyFill="1" applyBorder="1" applyAlignment="1">
      <alignment horizontal="center" vertical="center" wrapText="1"/>
    </xf>
    <xf numFmtId="2" fontId="38" fillId="0" borderId="1" xfId="0" applyNumberFormat="1" applyFont="1" applyFill="1" applyBorder="1" applyAlignment="1">
      <alignment horizontal="center" vertical="center" wrapText="1"/>
    </xf>
    <xf numFmtId="2" fontId="38" fillId="0" borderId="2" xfId="0" applyNumberFormat="1" applyFont="1" applyFill="1" applyBorder="1" applyAlignment="1">
      <alignment horizontal="center" vertical="center" wrapText="1"/>
    </xf>
    <xf numFmtId="2" fontId="38" fillId="0" borderId="3" xfId="0" applyNumberFormat="1" applyFont="1" applyFill="1" applyBorder="1" applyAlignment="1">
      <alignment horizontal="center" vertical="center" wrapText="1"/>
    </xf>
    <xf numFmtId="2" fontId="38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B256"/>
  <sheetViews>
    <sheetView tabSelected="1" zoomScale="53" zoomScaleNormal="53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AB1"/>
    </sheetView>
  </sheetViews>
  <sheetFormatPr defaultRowHeight="18.75" x14ac:dyDescent="0.3"/>
  <cols>
    <col min="1" max="1" width="10" style="5" customWidth="1"/>
    <col min="2" max="2" width="54.85546875" style="2" customWidth="1"/>
    <col min="3" max="3" width="13.140625" style="2" customWidth="1"/>
    <col min="4" max="4" width="22.42578125" style="2" customWidth="1"/>
    <col min="5" max="6" width="20.5703125" style="2" customWidth="1"/>
    <col min="7" max="7" width="23.140625" style="2" customWidth="1"/>
    <col min="8" max="8" width="25.42578125" style="2" customWidth="1"/>
    <col min="9" max="9" width="25.28515625" style="2" customWidth="1"/>
    <col min="10" max="10" width="23.28515625" style="2" customWidth="1"/>
    <col min="11" max="11" width="23.85546875" style="2" customWidth="1"/>
    <col min="12" max="12" width="22.85546875" style="2" hidden="1" customWidth="1"/>
    <col min="13" max="13" width="21.7109375" style="2" hidden="1" customWidth="1"/>
    <col min="14" max="14" width="21.42578125" style="2" hidden="1" customWidth="1"/>
    <col min="15" max="15" width="22.42578125" style="2" hidden="1" customWidth="1"/>
    <col min="16" max="16" width="24.28515625" style="3" customWidth="1"/>
    <col min="17" max="17" width="23.28515625" style="3" customWidth="1"/>
    <col min="18" max="18" width="21.7109375" style="3" customWidth="1"/>
    <col min="19" max="19" width="23.140625" style="3" customWidth="1"/>
    <col min="20" max="20" width="17" style="3" customWidth="1"/>
    <col min="21" max="21" width="14.28515625" style="3" customWidth="1"/>
    <col min="22" max="22" width="17.42578125" style="3" customWidth="1"/>
    <col min="23" max="23" width="15.42578125" style="3" customWidth="1"/>
    <col min="24" max="24" width="13.85546875" style="4" customWidth="1"/>
    <col min="25" max="25" width="14.42578125" style="4" customWidth="1"/>
    <col min="26" max="26" width="15.85546875" style="4" customWidth="1"/>
    <col min="27" max="27" width="13.5703125" style="4" customWidth="1"/>
    <col min="28" max="28" width="51.28515625" style="2" hidden="1" customWidth="1"/>
    <col min="29" max="16384" width="9.140625" style="2"/>
  </cols>
  <sheetData>
    <row r="1" spans="1:28" s="22" customFormat="1" ht="62.25" customHeight="1" x14ac:dyDescent="0.3">
      <c r="A1" s="164" t="s">
        <v>536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6"/>
    </row>
    <row r="2" spans="1:28" s="1" customFormat="1" ht="57" customHeight="1" x14ac:dyDescent="0.3">
      <c r="A2" s="179" t="s">
        <v>0</v>
      </c>
      <c r="B2" s="23" t="s">
        <v>1</v>
      </c>
      <c r="C2" s="180" t="s">
        <v>39</v>
      </c>
      <c r="D2" s="161" t="s">
        <v>519</v>
      </c>
      <c r="E2" s="162"/>
      <c r="F2" s="162"/>
      <c r="G2" s="163"/>
      <c r="H2" s="177" t="s">
        <v>402</v>
      </c>
      <c r="I2" s="177"/>
      <c r="J2" s="177"/>
      <c r="K2" s="177"/>
      <c r="L2" s="177" t="s">
        <v>257</v>
      </c>
      <c r="M2" s="177"/>
      <c r="N2" s="177"/>
      <c r="O2" s="177"/>
      <c r="P2" s="178" t="s">
        <v>534</v>
      </c>
      <c r="Q2" s="178"/>
      <c r="R2" s="178"/>
      <c r="S2" s="178"/>
      <c r="T2" s="181" t="s">
        <v>535</v>
      </c>
      <c r="U2" s="182"/>
      <c r="V2" s="182"/>
      <c r="W2" s="183"/>
      <c r="X2" s="172" t="s">
        <v>403</v>
      </c>
      <c r="Y2" s="173"/>
      <c r="Z2" s="173"/>
      <c r="AA2" s="174"/>
      <c r="AB2" s="170" t="s">
        <v>175</v>
      </c>
    </row>
    <row r="3" spans="1:28" s="1" customFormat="1" ht="37.5" customHeight="1" x14ac:dyDescent="0.3">
      <c r="A3" s="179"/>
      <c r="B3" s="107" t="s">
        <v>2</v>
      </c>
      <c r="C3" s="180"/>
      <c r="D3" s="107" t="s">
        <v>65</v>
      </c>
      <c r="E3" s="107" t="s">
        <v>66</v>
      </c>
      <c r="F3" s="107" t="s">
        <v>131</v>
      </c>
      <c r="G3" s="107" t="s">
        <v>67</v>
      </c>
      <c r="H3" s="105" t="s">
        <v>65</v>
      </c>
      <c r="I3" s="105" t="s">
        <v>66</v>
      </c>
      <c r="J3" s="105" t="s">
        <v>131</v>
      </c>
      <c r="K3" s="105" t="s">
        <v>67</v>
      </c>
      <c r="L3" s="105" t="s">
        <v>65</v>
      </c>
      <c r="M3" s="105" t="s">
        <v>66</v>
      </c>
      <c r="N3" s="105" t="s">
        <v>131</v>
      </c>
      <c r="O3" s="105" t="s">
        <v>67</v>
      </c>
      <c r="P3" s="105" t="s">
        <v>65</v>
      </c>
      <c r="Q3" s="105" t="s">
        <v>66</v>
      </c>
      <c r="R3" s="105" t="s">
        <v>131</v>
      </c>
      <c r="S3" s="105" t="s">
        <v>67</v>
      </c>
      <c r="T3" s="105" t="s">
        <v>65</v>
      </c>
      <c r="U3" s="105" t="s">
        <v>66</v>
      </c>
      <c r="V3" s="105" t="s">
        <v>131</v>
      </c>
      <c r="W3" s="105" t="s">
        <v>67</v>
      </c>
      <c r="X3" s="24" t="s">
        <v>65</v>
      </c>
      <c r="Y3" s="24" t="s">
        <v>66</v>
      </c>
      <c r="Z3" s="24" t="s">
        <v>131</v>
      </c>
      <c r="AA3" s="24" t="s">
        <v>67</v>
      </c>
      <c r="AB3" s="171"/>
    </row>
    <row r="4" spans="1:28" s="1" customFormat="1" x14ac:dyDescent="0.3">
      <c r="A4" s="106" t="s">
        <v>7</v>
      </c>
      <c r="B4" s="106" t="s">
        <v>33</v>
      </c>
      <c r="C4" s="106" t="s">
        <v>69</v>
      </c>
      <c r="D4" s="106" t="s">
        <v>72</v>
      </c>
      <c r="E4" s="106" t="s">
        <v>36</v>
      </c>
      <c r="F4" s="106" t="s">
        <v>78</v>
      </c>
      <c r="G4" s="106" t="s">
        <v>106</v>
      </c>
      <c r="H4" s="106" t="s">
        <v>37</v>
      </c>
      <c r="I4" s="106" t="s">
        <v>86</v>
      </c>
      <c r="J4" s="106" t="s">
        <v>89</v>
      </c>
      <c r="K4" s="106" t="s">
        <v>91</v>
      </c>
      <c r="L4" s="106" t="s">
        <v>225</v>
      </c>
      <c r="M4" s="106" t="s">
        <v>211</v>
      </c>
      <c r="N4" s="106" t="s">
        <v>176</v>
      </c>
      <c r="O4" s="106" t="s">
        <v>192</v>
      </c>
      <c r="P4" s="106" t="s">
        <v>95</v>
      </c>
      <c r="Q4" s="106" t="s">
        <v>96</v>
      </c>
      <c r="R4" s="106" t="s">
        <v>97</v>
      </c>
      <c r="S4" s="106" t="s">
        <v>103</v>
      </c>
      <c r="T4" s="106" t="s">
        <v>222</v>
      </c>
      <c r="U4" s="106" t="s">
        <v>223</v>
      </c>
      <c r="V4" s="106" t="s">
        <v>205</v>
      </c>
      <c r="W4" s="106" t="s">
        <v>224</v>
      </c>
      <c r="X4" s="106" t="s">
        <v>225</v>
      </c>
      <c r="Y4" s="106" t="s">
        <v>211</v>
      </c>
      <c r="Z4" s="106" t="s">
        <v>176</v>
      </c>
      <c r="AA4" s="106" t="s">
        <v>192</v>
      </c>
      <c r="AB4" s="106" t="s">
        <v>205</v>
      </c>
    </row>
    <row r="5" spans="1:28" s="27" customFormat="1" ht="22.5" hidden="1" x14ac:dyDescent="0.3">
      <c r="A5" s="167" t="s">
        <v>68</v>
      </c>
      <c r="B5" s="167"/>
      <c r="C5" s="167"/>
      <c r="D5" s="25" t="e">
        <f t="shared" ref="D5:S5" si="0">D7+D65+D92+D98+D102+D116+D183+D203+D207+D213+D223+D227+D230+D146+D250</f>
        <v>#REF!</v>
      </c>
      <c r="E5" s="25" t="e">
        <f t="shared" si="0"/>
        <v>#REF!</v>
      </c>
      <c r="F5" s="25" t="e">
        <f t="shared" si="0"/>
        <v>#REF!</v>
      </c>
      <c r="G5" s="25" t="e">
        <f t="shared" si="0"/>
        <v>#REF!</v>
      </c>
      <c r="H5" s="25" t="e">
        <f t="shared" si="0"/>
        <v>#REF!</v>
      </c>
      <c r="I5" s="25" t="e">
        <f t="shared" si="0"/>
        <v>#REF!</v>
      </c>
      <c r="J5" s="25" t="e">
        <f t="shared" si="0"/>
        <v>#REF!</v>
      </c>
      <c r="K5" s="25" t="e">
        <f t="shared" si="0"/>
        <v>#REF!</v>
      </c>
      <c r="L5" s="25" t="e">
        <f t="shared" si="0"/>
        <v>#REF!</v>
      </c>
      <c r="M5" s="25" t="e">
        <f t="shared" si="0"/>
        <v>#REF!</v>
      </c>
      <c r="N5" s="25" t="e">
        <f t="shared" si="0"/>
        <v>#REF!</v>
      </c>
      <c r="O5" s="25" t="e">
        <f t="shared" si="0"/>
        <v>#REF!</v>
      </c>
      <c r="P5" s="25" t="e">
        <f t="shared" si="0"/>
        <v>#REF!</v>
      </c>
      <c r="Q5" s="25" t="e">
        <f t="shared" si="0"/>
        <v>#REF!</v>
      </c>
      <c r="R5" s="25" t="e">
        <f t="shared" si="0"/>
        <v>#REF!</v>
      </c>
      <c r="S5" s="25" t="e">
        <f t="shared" si="0"/>
        <v>#REF!</v>
      </c>
      <c r="T5" s="30" t="e">
        <f>P5/D5*100</f>
        <v>#REF!</v>
      </c>
      <c r="U5" s="30" t="e">
        <f t="shared" ref="U5:W5" si="1">Q5/E5*100</f>
        <v>#REF!</v>
      </c>
      <c r="V5" s="30" t="e">
        <f t="shared" si="1"/>
        <v>#REF!</v>
      </c>
      <c r="W5" s="30" t="e">
        <f t="shared" si="1"/>
        <v>#REF!</v>
      </c>
      <c r="X5" s="25" t="e">
        <f>P5/H5*100</f>
        <v>#REF!</v>
      </c>
      <c r="Y5" s="25" t="e">
        <f t="shared" ref="Y5:AA5" si="2">Q5/I5*100</f>
        <v>#REF!</v>
      </c>
      <c r="Z5" s="25" t="e">
        <f t="shared" si="2"/>
        <v>#REF!</v>
      </c>
      <c r="AA5" s="25" t="e">
        <f t="shared" si="2"/>
        <v>#REF!</v>
      </c>
      <c r="AB5" s="26"/>
    </row>
    <row r="6" spans="1:28" s="1" customFormat="1" ht="21.75" hidden="1" customHeight="1" x14ac:dyDescent="0.3">
      <c r="A6" s="184" t="s">
        <v>8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28"/>
    </row>
    <row r="7" spans="1:28" s="27" customFormat="1" ht="59.25" hidden="1" customHeight="1" x14ac:dyDescent="0.3">
      <c r="A7" s="29">
        <v>1</v>
      </c>
      <c r="B7" s="150" t="s">
        <v>296</v>
      </c>
      <c r="C7" s="150"/>
      <c r="D7" s="30">
        <f t="shared" ref="D7:S7" si="3">D8+D26+D31+D52+D56+D37+D63</f>
        <v>125267807</v>
      </c>
      <c r="E7" s="30">
        <f t="shared" si="3"/>
        <v>175850</v>
      </c>
      <c r="F7" s="30">
        <f t="shared" si="3"/>
        <v>0</v>
      </c>
      <c r="G7" s="30">
        <f t="shared" si="3"/>
        <v>125091957</v>
      </c>
      <c r="H7" s="30">
        <f t="shared" si="3"/>
        <v>920660529.11000001</v>
      </c>
      <c r="I7" s="30">
        <f t="shared" si="3"/>
        <v>70270984.909999996</v>
      </c>
      <c r="J7" s="30">
        <f t="shared" si="3"/>
        <v>16878359.199999999</v>
      </c>
      <c r="K7" s="30">
        <f t="shared" si="3"/>
        <v>833511185</v>
      </c>
      <c r="L7" s="30">
        <f t="shared" si="3"/>
        <v>344585864</v>
      </c>
      <c r="M7" s="30">
        <f t="shared" si="3"/>
        <v>197500</v>
      </c>
      <c r="N7" s="30">
        <f t="shared" si="3"/>
        <v>0</v>
      </c>
      <c r="O7" s="30">
        <f t="shared" si="3"/>
        <v>344388364</v>
      </c>
      <c r="P7" s="30">
        <f t="shared" si="3"/>
        <v>76185037.210000008</v>
      </c>
      <c r="Q7" s="30">
        <f t="shared" si="3"/>
        <v>0</v>
      </c>
      <c r="R7" s="30">
        <f t="shared" si="3"/>
        <v>0</v>
      </c>
      <c r="S7" s="30">
        <f t="shared" si="3"/>
        <v>76185037.210000008</v>
      </c>
      <c r="T7" s="20">
        <f>P7/D7*100</f>
        <v>60.81773045647715</v>
      </c>
      <c r="U7" s="20">
        <f t="shared" ref="U7" si="4">Q7/E7*100</f>
        <v>0</v>
      </c>
      <c r="V7" s="20"/>
      <c r="W7" s="20">
        <f>S7/G7*100</f>
        <v>60.903225944414643</v>
      </c>
      <c r="X7" s="21">
        <f>P7/H7*100</f>
        <v>8.2750411037657798</v>
      </c>
      <c r="Y7" s="21">
        <f>Q7/I7*100</f>
        <v>0</v>
      </c>
      <c r="Z7" s="21">
        <f>R7/J7*100</f>
        <v>0</v>
      </c>
      <c r="AA7" s="21">
        <f>S7/K7*100</f>
        <v>9.1402537339675902</v>
      </c>
      <c r="AB7" s="71"/>
    </row>
    <row r="8" spans="1:28" s="27" customFormat="1" ht="64.5" hidden="1" customHeight="1" x14ac:dyDescent="0.3">
      <c r="A8" s="29" t="s">
        <v>13</v>
      </c>
      <c r="B8" s="72" t="s">
        <v>40</v>
      </c>
      <c r="C8" s="31"/>
      <c r="D8" s="117">
        <f>SUM(D9:D25)</f>
        <v>18012113</v>
      </c>
      <c r="E8" s="117">
        <f t="shared" ref="E8:F8" si="5">SUM(E9:E25)</f>
        <v>0</v>
      </c>
      <c r="F8" s="117">
        <f t="shared" si="5"/>
        <v>0</v>
      </c>
      <c r="G8" s="117">
        <f>SUM(G9:G25)</f>
        <v>18012113</v>
      </c>
      <c r="H8" s="25">
        <f>SUM(H9:H25)</f>
        <v>178993956</v>
      </c>
      <c r="I8" s="25">
        <f>SUM(I9:I25)</f>
        <v>525400</v>
      </c>
      <c r="J8" s="25">
        <f t="shared" ref="J8:R8" si="6">SUM(J9:J25)</f>
        <v>0</v>
      </c>
      <c r="K8" s="25">
        <f>SUM(K9:K25)</f>
        <v>178468556</v>
      </c>
      <c r="L8" s="25">
        <f t="shared" si="6"/>
        <v>57028251</v>
      </c>
      <c r="M8" s="25">
        <f t="shared" si="6"/>
        <v>0</v>
      </c>
      <c r="N8" s="25">
        <f t="shared" si="6"/>
        <v>0</v>
      </c>
      <c r="O8" s="25">
        <f t="shared" si="6"/>
        <v>57028251</v>
      </c>
      <c r="P8" s="25">
        <f>SUM(P9:P25)</f>
        <v>506691.27</v>
      </c>
      <c r="Q8" s="25">
        <f t="shared" si="6"/>
        <v>0</v>
      </c>
      <c r="R8" s="25">
        <f t="shared" si="6"/>
        <v>0</v>
      </c>
      <c r="S8" s="25">
        <f>SUM(S9:S25)</f>
        <v>506691.27</v>
      </c>
      <c r="T8" s="20">
        <f>P8/D8*100</f>
        <v>2.813058467932108</v>
      </c>
      <c r="U8" s="20"/>
      <c r="V8" s="20"/>
      <c r="W8" s="20">
        <f t="shared" ref="W8:W12" si="7">S8/G8*100</f>
        <v>2.813058467932108</v>
      </c>
      <c r="X8" s="21">
        <f t="shared" ref="X8:X88" si="8">P8/H8*100</f>
        <v>0.28307730681140991</v>
      </c>
      <c r="Y8" s="21">
        <f t="shared" ref="Y8:AA36" si="9">Q8/I8*100</f>
        <v>0</v>
      </c>
      <c r="Z8" s="21"/>
      <c r="AA8" s="21">
        <f t="shared" si="9"/>
        <v>0.28391066827480804</v>
      </c>
      <c r="AB8" s="71"/>
    </row>
    <row r="9" spans="1:28" s="1" customFormat="1" ht="93.75" hidden="1" customHeight="1" x14ac:dyDescent="0.3">
      <c r="A9" s="102" t="s">
        <v>30</v>
      </c>
      <c r="B9" s="76" t="s">
        <v>404</v>
      </c>
      <c r="C9" s="19" t="s">
        <v>185</v>
      </c>
      <c r="D9" s="118">
        <f>SUM(E9:G9)</f>
        <v>0</v>
      </c>
      <c r="E9" s="118">
        <v>0</v>
      </c>
      <c r="F9" s="118">
        <v>0</v>
      </c>
      <c r="G9" s="118">
        <v>0</v>
      </c>
      <c r="H9" s="21">
        <f t="shared" ref="H9:H23" si="10">SUM(I9:K9)</f>
        <v>332237</v>
      </c>
      <c r="I9" s="21">
        <v>0</v>
      </c>
      <c r="J9" s="21">
        <v>0</v>
      </c>
      <c r="K9" s="21">
        <v>332237</v>
      </c>
      <c r="L9" s="21"/>
      <c r="M9" s="21"/>
      <c r="N9" s="21"/>
      <c r="O9" s="21"/>
      <c r="P9" s="21">
        <f t="shared" ref="P9:P23" si="11">Q9+R9+S9</f>
        <v>0</v>
      </c>
      <c r="Q9" s="21">
        <v>0</v>
      </c>
      <c r="R9" s="21">
        <v>0</v>
      </c>
      <c r="S9" s="21">
        <v>0</v>
      </c>
      <c r="T9" s="20"/>
      <c r="U9" s="20"/>
      <c r="V9" s="20"/>
      <c r="W9" s="20"/>
      <c r="X9" s="21">
        <f t="shared" si="8"/>
        <v>0</v>
      </c>
      <c r="Y9" s="21"/>
      <c r="Z9" s="21"/>
      <c r="AA9" s="21">
        <f t="shared" si="9"/>
        <v>0</v>
      </c>
      <c r="AB9" s="74"/>
    </row>
    <row r="10" spans="1:28" s="1" customFormat="1" ht="75" hidden="1" customHeight="1" x14ac:dyDescent="0.3">
      <c r="A10" s="102" t="s">
        <v>239</v>
      </c>
      <c r="B10" s="76" t="s">
        <v>405</v>
      </c>
      <c r="C10" s="19" t="s">
        <v>185</v>
      </c>
      <c r="D10" s="118">
        <f t="shared" ref="D10:D25" si="12">SUM(E10:G10)</f>
        <v>550</v>
      </c>
      <c r="E10" s="118">
        <v>0</v>
      </c>
      <c r="F10" s="118">
        <v>0</v>
      </c>
      <c r="G10" s="118">
        <v>550</v>
      </c>
      <c r="H10" s="21">
        <f t="shared" si="10"/>
        <v>953740</v>
      </c>
      <c r="I10" s="21">
        <v>0</v>
      </c>
      <c r="J10" s="21">
        <v>0</v>
      </c>
      <c r="K10" s="21">
        <v>953740</v>
      </c>
      <c r="L10" s="21"/>
      <c r="M10" s="21"/>
      <c r="N10" s="21"/>
      <c r="O10" s="21"/>
      <c r="P10" s="21">
        <f t="shared" si="11"/>
        <v>0</v>
      </c>
      <c r="Q10" s="21">
        <v>0</v>
      </c>
      <c r="R10" s="21">
        <v>0</v>
      </c>
      <c r="S10" s="21">
        <v>0</v>
      </c>
      <c r="T10" s="20">
        <f t="shared" ref="T10:T12" si="13">P10/D10*100</f>
        <v>0</v>
      </c>
      <c r="U10" s="20"/>
      <c r="V10" s="20"/>
      <c r="W10" s="20">
        <f t="shared" si="7"/>
        <v>0</v>
      </c>
      <c r="X10" s="21">
        <f t="shared" si="8"/>
        <v>0</v>
      </c>
      <c r="Y10" s="21"/>
      <c r="Z10" s="21"/>
      <c r="AA10" s="21">
        <f t="shared" si="9"/>
        <v>0</v>
      </c>
      <c r="AB10" s="74"/>
    </row>
    <row r="11" spans="1:28" s="1" customFormat="1" ht="75.75" hidden="1" customHeight="1" x14ac:dyDescent="0.3">
      <c r="A11" s="102" t="s">
        <v>419</v>
      </c>
      <c r="B11" s="76" t="s">
        <v>406</v>
      </c>
      <c r="C11" s="19" t="s">
        <v>185</v>
      </c>
      <c r="D11" s="118">
        <f t="shared" si="12"/>
        <v>550</v>
      </c>
      <c r="E11" s="118">
        <v>0</v>
      </c>
      <c r="F11" s="118">
        <v>0</v>
      </c>
      <c r="G11" s="118">
        <v>550</v>
      </c>
      <c r="H11" s="21">
        <f t="shared" si="10"/>
        <v>828721</v>
      </c>
      <c r="I11" s="21">
        <v>0</v>
      </c>
      <c r="J11" s="21">
        <v>0</v>
      </c>
      <c r="K11" s="21">
        <v>828721</v>
      </c>
      <c r="L11" s="21"/>
      <c r="M11" s="21"/>
      <c r="N11" s="21"/>
      <c r="O11" s="21"/>
      <c r="P11" s="21">
        <f t="shared" si="11"/>
        <v>0</v>
      </c>
      <c r="Q11" s="21">
        <v>0</v>
      </c>
      <c r="R11" s="21">
        <v>0</v>
      </c>
      <c r="S11" s="21">
        <v>0</v>
      </c>
      <c r="T11" s="20">
        <f t="shared" si="13"/>
        <v>0</v>
      </c>
      <c r="U11" s="20"/>
      <c r="V11" s="20"/>
      <c r="W11" s="20">
        <f t="shared" si="7"/>
        <v>0</v>
      </c>
      <c r="X11" s="21">
        <f t="shared" si="8"/>
        <v>0</v>
      </c>
      <c r="Y11" s="21"/>
      <c r="Z11" s="21"/>
      <c r="AA11" s="21">
        <f t="shared" si="9"/>
        <v>0</v>
      </c>
      <c r="AB11" s="74"/>
    </row>
    <row r="12" spans="1:28" s="1" customFormat="1" ht="56.25" hidden="1" customHeight="1" x14ac:dyDescent="0.3">
      <c r="A12" s="102" t="s">
        <v>420</v>
      </c>
      <c r="B12" s="76" t="s">
        <v>407</v>
      </c>
      <c r="C12" s="19" t="s">
        <v>185</v>
      </c>
      <c r="D12" s="118">
        <f t="shared" si="12"/>
        <v>550</v>
      </c>
      <c r="E12" s="118">
        <v>0</v>
      </c>
      <c r="F12" s="118">
        <v>0</v>
      </c>
      <c r="G12" s="118">
        <v>550</v>
      </c>
      <c r="H12" s="21">
        <f t="shared" si="10"/>
        <v>1733630</v>
      </c>
      <c r="I12" s="21">
        <v>0</v>
      </c>
      <c r="J12" s="21">
        <v>0</v>
      </c>
      <c r="K12" s="21">
        <v>1733630</v>
      </c>
      <c r="L12" s="21"/>
      <c r="M12" s="21"/>
      <c r="N12" s="21"/>
      <c r="O12" s="21"/>
      <c r="P12" s="21">
        <f t="shared" si="11"/>
        <v>0</v>
      </c>
      <c r="Q12" s="21">
        <v>0</v>
      </c>
      <c r="R12" s="21">
        <v>0</v>
      </c>
      <c r="S12" s="21">
        <v>0</v>
      </c>
      <c r="T12" s="20">
        <f t="shared" si="13"/>
        <v>0</v>
      </c>
      <c r="U12" s="20"/>
      <c r="V12" s="20"/>
      <c r="W12" s="20">
        <f t="shared" si="7"/>
        <v>0</v>
      </c>
      <c r="X12" s="21">
        <f t="shared" si="8"/>
        <v>0</v>
      </c>
      <c r="Y12" s="21"/>
      <c r="Z12" s="21"/>
      <c r="AA12" s="21">
        <f t="shared" si="9"/>
        <v>0</v>
      </c>
      <c r="AB12" s="74"/>
    </row>
    <row r="13" spans="1:28" s="1" customFormat="1" ht="58.5" hidden="1" customHeight="1" x14ac:dyDescent="0.3">
      <c r="A13" s="102" t="s">
        <v>421</v>
      </c>
      <c r="B13" s="76" t="s">
        <v>408</v>
      </c>
      <c r="C13" s="19" t="s">
        <v>185</v>
      </c>
      <c r="D13" s="118">
        <f t="shared" si="12"/>
        <v>0</v>
      </c>
      <c r="E13" s="118">
        <v>0</v>
      </c>
      <c r="F13" s="118">
        <v>0</v>
      </c>
      <c r="G13" s="118">
        <v>0</v>
      </c>
      <c r="H13" s="21">
        <f t="shared" si="10"/>
        <v>3639368</v>
      </c>
      <c r="I13" s="21">
        <v>0</v>
      </c>
      <c r="J13" s="21">
        <v>0</v>
      </c>
      <c r="K13" s="21">
        <v>3639368</v>
      </c>
      <c r="L13" s="21"/>
      <c r="M13" s="21"/>
      <c r="N13" s="21"/>
      <c r="O13" s="21"/>
      <c r="P13" s="21">
        <f t="shared" si="11"/>
        <v>0</v>
      </c>
      <c r="Q13" s="21">
        <v>0</v>
      </c>
      <c r="R13" s="21">
        <v>0</v>
      </c>
      <c r="S13" s="21">
        <v>0</v>
      </c>
      <c r="T13" s="20"/>
      <c r="U13" s="20"/>
      <c r="V13" s="20"/>
      <c r="W13" s="20"/>
      <c r="X13" s="21">
        <f t="shared" si="8"/>
        <v>0</v>
      </c>
      <c r="Y13" s="21"/>
      <c r="Z13" s="21"/>
      <c r="AA13" s="21">
        <f t="shared" si="9"/>
        <v>0</v>
      </c>
      <c r="AB13" s="74"/>
    </row>
    <row r="14" spans="1:28" s="1" customFormat="1" ht="94.5" hidden="1" customHeight="1" x14ac:dyDescent="0.3">
      <c r="A14" s="102" t="s">
        <v>422</v>
      </c>
      <c r="B14" s="76" t="s">
        <v>409</v>
      </c>
      <c r="C14" s="19" t="s">
        <v>185</v>
      </c>
      <c r="D14" s="118">
        <f t="shared" si="12"/>
        <v>0</v>
      </c>
      <c r="E14" s="118">
        <v>0</v>
      </c>
      <c r="F14" s="118">
        <v>0</v>
      </c>
      <c r="G14" s="118">
        <v>0</v>
      </c>
      <c r="H14" s="21">
        <f t="shared" si="10"/>
        <v>3452306</v>
      </c>
      <c r="I14" s="21">
        <v>0</v>
      </c>
      <c r="J14" s="21">
        <v>0</v>
      </c>
      <c r="K14" s="21">
        <v>3452306</v>
      </c>
      <c r="L14" s="21"/>
      <c r="M14" s="21"/>
      <c r="N14" s="21"/>
      <c r="O14" s="21"/>
      <c r="P14" s="21">
        <f t="shared" si="11"/>
        <v>0</v>
      </c>
      <c r="Q14" s="21">
        <v>0</v>
      </c>
      <c r="R14" s="21">
        <v>0</v>
      </c>
      <c r="S14" s="21">
        <v>0</v>
      </c>
      <c r="T14" s="20"/>
      <c r="U14" s="20"/>
      <c r="V14" s="20"/>
      <c r="W14" s="20"/>
      <c r="X14" s="21">
        <f t="shared" si="8"/>
        <v>0</v>
      </c>
      <c r="Y14" s="21"/>
      <c r="Z14" s="21"/>
      <c r="AA14" s="21">
        <f t="shared" si="9"/>
        <v>0</v>
      </c>
      <c r="AB14" s="74"/>
    </row>
    <row r="15" spans="1:28" s="1" customFormat="1" ht="81" hidden="1" customHeight="1" x14ac:dyDescent="0.3">
      <c r="A15" s="102" t="s">
        <v>423</v>
      </c>
      <c r="B15" s="76" t="s">
        <v>410</v>
      </c>
      <c r="C15" s="19" t="s">
        <v>185</v>
      </c>
      <c r="D15" s="118">
        <f t="shared" si="12"/>
        <v>0</v>
      </c>
      <c r="E15" s="118">
        <v>0</v>
      </c>
      <c r="F15" s="118">
        <v>0</v>
      </c>
      <c r="G15" s="118">
        <v>0</v>
      </c>
      <c r="H15" s="21">
        <f t="shared" si="10"/>
        <v>6634064</v>
      </c>
      <c r="I15" s="21">
        <v>0</v>
      </c>
      <c r="J15" s="21">
        <v>0</v>
      </c>
      <c r="K15" s="21">
        <v>6634064</v>
      </c>
      <c r="L15" s="21"/>
      <c r="M15" s="21"/>
      <c r="N15" s="21"/>
      <c r="O15" s="21"/>
      <c r="P15" s="21">
        <f t="shared" si="11"/>
        <v>0</v>
      </c>
      <c r="Q15" s="21">
        <v>0</v>
      </c>
      <c r="R15" s="21">
        <v>0</v>
      </c>
      <c r="S15" s="21">
        <v>0</v>
      </c>
      <c r="T15" s="20"/>
      <c r="U15" s="20"/>
      <c r="V15" s="20"/>
      <c r="W15" s="20"/>
      <c r="X15" s="21">
        <f t="shared" si="8"/>
        <v>0</v>
      </c>
      <c r="Y15" s="21"/>
      <c r="Z15" s="21"/>
      <c r="AA15" s="21">
        <f t="shared" si="9"/>
        <v>0</v>
      </c>
      <c r="AB15" s="74"/>
    </row>
    <row r="16" spans="1:28" s="1" customFormat="1" ht="42.75" hidden="1" customHeight="1" x14ac:dyDescent="0.3">
      <c r="A16" s="102" t="s">
        <v>424</v>
      </c>
      <c r="B16" s="76" t="s">
        <v>411</v>
      </c>
      <c r="C16" s="19" t="s">
        <v>185</v>
      </c>
      <c r="D16" s="118">
        <f t="shared" si="12"/>
        <v>0</v>
      </c>
      <c r="E16" s="118">
        <v>0</v>
      </c>
      <c r="F16" s="118">
        <v>0</v>
      </c>
      <c r="G16" s="118">
        <v>0</v>
      </c>
      <c r="H16" s="21">
        <f t="shared" si="10"/>
        <v>5114801</v>
      </c>
      <c r="I16" s="21">
        <v>0</v>
      </c>
      <c r="J16" s="21">
        <v>0</v>
      </c>
      <c r="K16" s="21">
        <v>5114801</v>
      </c>
      <c r="L16" s="21"/>
      <c r="M16" s="21"/>
      <c r="N16" s="21"/>
      <c r="O16" s="21"/>
      <c r="P16" s="21">
        <f t="shared" si="11"/>
        <v>0</v>
      </c>
      <c r="Q16" s="21">
        <v>0</v>
      </c>
      <c r="R16" s="21">
        <v>0</v>
      </c>
      <c r="S16" s="21">
        <v>0</v>
      </c>
      <c r="T16" s="20"/>
      <c r="U16" s="20"/>
      <c r="V16" s="20"/>
      <c r="W16" s="20"/>
      <c r="X16" s="21">
        <f t="shared" si="8"/>
        <v>0</v>
      </c>
      <c r="Y16" s="21"/>
      <c r="Z16" s="21"/>
      <c r="AA16" s="21">
        <f t="shared" si="9"/>
        <v>0</v>
      </c>
      <c r="AB16" s="74"/>
    </row>
    <row r="17" spans="1:28" s="1" customFormat="1" ht="40.5" hidden="1" customHeight="1" x14ac:dyDescent="0.3">
      <c r="A17" s="102" t="s">
        <v>425</v>
      </c>
      <c r="B17" s="76" t="s">
        <v>412</v>
      </c>
      <c r="C17" s="19" t="s">
        <v>185</v>
      </c>
      <c r="D17" s="118">
        <f t="shared" si="12"/>
        <v>0</v>
      </c>
      <c r="E17" s="118">
        <v>0</v>
      </c>
      <c r="F17" s="118">
        <v>0</v>
      </c>
      <c r="G17" s="118">
        <v>0</v>
      </c>
      <c r="H17" s="21">
        <f t="shared" si="10"/>
        <v>4109995</v>
      </c>
      <c r="I17" s="21">
        <v>0</v>
      </c>
      <c r="J17" s="21">
        <v>0</v>
      </c>
      <c r="K17" s="21">
        <v>4109995</v>
      </c>
      <c r="L17" s="21"/>
      <c r="M17" s="21"/>
      <c r="N17" s="21"/>
      <c r="O17" s="21"/>
      <c r="P17" s="21">
        <f t="shared" si="11"/>
        <v>0</v>
      </c>
      <c r="Q17" s="21">
        <v>0</v>
      </c>
      <c r="R17" s="21">
        <v>0</v>
      </c>
      <c r="S17" s="21">
        <v>0</v>
      </c>
      <c r="T17" s="20"/>
      <c r="U17" s="20"/>
      <c r="V17" s="20"/>
      <c r="W17" s="20"/>
      <c r="X17" s="21">
        <f t="shared" si="8"/>
        <v>0</v>
      </c>
      <c r="Y17" s="21"/>
      <c r="Z17" s="21"/>
      <c r="AA17" s="21">
        <f t="shared" si="9"/>
        <v>0</v>
      </c>
      <c r="AB17" s="74"/>
    </row>
    <row r="18" spans="1:28" s="1" customFormat="1" ht="78.75" hidden="1" customHeight="1" x14ac:dyDescent="0.3">
      <c r="A18" s="102" t="s">
        <v>426</v>
      </c>
      <c r="B18" s="76" t="s">
        <v>413</v>
      </c>
      <c r="C18" s="19" t="s">
        <v>185</v>
      </c>
      <c r="D18" s="118">
        <f t="shared" si="12"/>
        <v>0</v>
      </c>
      <c r="E18" s="118">
        <v>0</v>
      </c>
      <c r="F18" s="118">
        <v>0</v>
      </c>
      <c r="G18" s="118">
        <v>0</v>
      </c>
      <c r="H18" s="21">
        <f t="shared" si="10"/>
        <v>1350000</v>
      </c>
      <c r="I18" s="21">
        <v>0</v>
      </c>
      <c r="J18" s="21">
        <v>0</v>
      </c>
      <c r="K18" s="21">
        <v>1350000</v>
      </c>
      <c r="L18" s="21"/>
      <c r="M18" s="21"/>
      <c r="N18" s="21"/>
      <c r="O18" s="21"/>
      <c r="P18" s="21">
        <f t="shared" si="11"/>
        <v>0</v>
      </c>
      <c r="Q18" s="21">
        <v>0</v>
      </c>
      <c r="R18" s="21">
        <v>0</v>
      </c>
      <c r="S18" s="21">
        <v>0</v>
      </c>
      <c r="T18" s="20"/>
      <c r="U18" s="20"/>
      <c r="V18" s="20"/>
      <c r="W18" s="20"/>
      <c r="X18" s="21">
        <f t="shared" si="8"/>
        <v>0</v>
      </c>
      <c r="Y18" s="21"/>
      <c r="Z18" s="21"/>
      <c r="AA18" s="21">
        <f t="shared" si="9"/>
        <v>0</v>
      </c>
      <c r="AB18" s="74"/>
    </row>
    <row r="19" spans="1:28" s="1" customFormat="1" ht="42.75" hidden="1" customHeight="1" x14ac:dyDescent="0.3">
      <c r="A19" s="102" t="s">
        <v>427</v>
      </c>
      <c r="B19" s="76" t="s">
        <v>414</v>
      </c>
      <c r="C19" s="19" t="s">
        <v>185</v>
      </c>
      <c r="D19" s="118">
        <f t="shared" si="12"/>
        <v>0</v>
      </c>
      <c r="E19" s="118">
        <v>0</v>
      </c>
      <c r="F19" s="118">
        <v>0</v>
      </c>
      <c r="G19" s="118">
        <v>0</v>
      </c>
      <c r="H19" s="21">
        <f t="shared" si="10"/>
        <v>1649868</v>
      </c>
      <c r="I19" s="21">
        <v>0</v>
      </c>
      <c r="J19" s="21">
        <v>0</v>
      </c>
      <c r="K19" s="21">
        <v>1649868</v>
      </c>
      <c r="L19" s="21"/>
      <c r="M19" s="21"/>
      <c r="N19" s="21"/>
      <c r="O19" s="21"/>
      <c r="P19" s="21">
        <f t="shared" si="11"/>
        <v>0</v>
      </c>
      <c r="Q19" s="21">
        <v>0</v>
      </c>
      <c r="R19" s="21">
        <v>0</v>
      </c>
      <c r="S19" s="21">
        <v>0</v>
      </c>
      <c r="T19" s="20"/>
      <c r="U19" s="20"/>
      <c r="V19" s="20"/>
      <c r="W19" s="20"/>
      <c r="X19" s="21">
        <f t="shared" si="8"/>
        <v>0</v>
      </c>
      <c r="Y19" s="21"/>
      <c r="Z19" s="21"/>
      <c r="AA19" s="21">
        <f t="shared" si="9"/>
        <v>0</v>
      </c>
      <c r="AB19" s="74"/>
    </row>
    <row r="20" spans="1:28" s="1" customFormat="1" ht="83.25" hidden="1" customHeight="1" x14ac:dyDescent="0.3">
      <c r="A20" s="102" t="s">
        <v>428</v>
      </c>
      <c r="B20" s="76" t="s">
        <v>415</v>
      </c>
      <c r="C20" s="19" t="s">
        <v>185</v>
      </c>
      <c r="D20" s="118">
        <f t="shared" si="12"/>
        <v>0</v>
      </c>
      <c r="E20" s="118">
        <v>0</v>
      </c>
      <c r="F20" s="118">
        <v>0</v>
      </c>
      <c r="G20" s="118">
        <v>0</v>
      </c>
      <c r="H20" s="21">
        <f t="shared" si="10"/>
        <v>111318433</v>
      </c>
      <c r="I20" s="21">
        <v>0</v>
      </c>
      <c r="J20" s="21">
        <v>0</v>
      </c>
      <c r="K20" s="21">
        <v>111318433</v>
      </c>
      <c r="L20" s="21"/>
      <c r="M20" s="21"/>
      <c r="N20" s="21"/>
      <c r="O20" s="21"/>
      <c r="P20" s="21">
        <f t="shared" si="11"/>
        <v>0</v>
      </c>
      <c r="Q20" s="21">
        <v>0</v>
      </c>
      <c r="R20" s="21">
        <v>0</v>
      </c>
      <c r="S20" s="21">
        <v>0</v>
      </c>
      <c r="T20" s="20"/>
      <c r="U20" s="20"/>
      <c r="V20" s="20"/>
      <c r="W20" s="20"/>
      <c r="X20" s="21">
        <f t="shared" si="8"/>
        <v>0</v>
      </c>
      <c r="Y20" s="21"/>
      <c r="Z20" s="21"/>
      <c r="AA20" s="21">
        <f t="shared" si="9"/>
        <v>0</v>
      </c>
      <c r="AB20" s="74"/>
    </row>
    <row r="21" spans="1:28" s="1" customFormat="1" ht="83.25" hidden="1" customHeight="1" x14ac:dyDescent="0.3">
      <c r="A21" s="102" t="s">
        <v>429</v>
      </c>
      <c r="B21" s="76" t="s">
        <v>416</v>
      </c>
      <c r="C21" s="19" t="s">
        <v>185</v>
      </c>
      <c r="D21" s="118">
        <f t="shared" si="12"/>
        <v>0</v>
      </c>
      <c r="E21" s="118">
        <v>0</v>
      </c>
      <c r="F21" s="118">
        <v>0</v>
      </c>
      <c r="G21" s="118">
        <v>0</v>
      </c>
      <c r="H21" s="21">
        <f t="shared" si="10"/>
        <v>2691040</v>
      </c>
      <c r="I21" s="21">
        <v>0</v>
      </c>
      <c r="J21" s="21">
        <v>0</v>
      </c>
      <c r="K21" s="21">
        <v>2691040</v>
      </c>
      <c r="L21" s="21"/>
      <c r="M21" s="21"/>
      <c r="N21" s="21"/>
      <c r="O21" s="21"/>
      <c r="P21" s="21">
        <f t="shared" si="11"/>
        <v>0</v>
      </c>
      <c r="Q21" s="21">
        <v>0</v>
      </c>
      <c r="R21" s="21">
        <v>0</v>
      </c>
      <c r="S21" s="21">
        <v>0</v>
      </c>
      <c r="T21" s="20"/>
      <c r="U21" s="20"/>
      <c r="V21" s="20"/>
      <c r="W21" s="20"/>
      <c r="X21" s="21">
        <f t="shared" si="8"/>
        <v>0</v>
      </c>
      <c r="Y21" s="21"/>
      <c r="Z21" s="21"/>
      <c r="AA21" s="21">
        <f t="shared" si="9"/>
        <v>0</v>
      </c>
      <c r="AB21" s="74"/>
    </row>
    <row r="22" spans="1:28" s="1" customFormat="1" ht="75" hidden="1" customHeight="1" x14ac:dyDescent="0.3">
      <c r="A22" s="102" t="s">
        <v>430</v>
      </c>
      <c r="B22" s="76" t="s">
        <v>417</v>
      </c>
      <c r="C22" s="19" t="s">
        <v>185</v>
      </c>
      <c r="D22" s="118">
        <f t="shared" ref="D22:D23" si="14">SUM(E22:G22)</f>
        <v>980893</v>
      </c>
      <c r="E22" s="118">
        <v>0</v>
      </c>
      <c r="F22" s="118">
        <v>0</v>
      </c>
      <c r="G22" s="118">
        <v>980893</v>
      </c>
      <c r="H22" s="21">
        <f t="shared" si="10"/>
        <v>3200893</v>
      </c>
      <c r="I22" s="21">
        <v>0</v>
      </c>
      <c r="J22" s="21">
        <v>0</v>
      </c>
      <c r="K22" s="21">
        <v>3200893</v>
      </c>
      <c r="L22" s="21"/>
      <c r="M22" s="21"/>
      <c r="N22" s="21"/>
      <c r="O22" s="21"/>
      <c r="P22" s="21">
        <f t="shared" si="11"/>
        <v>506691.27</v>
      </c>
      <c r="Q22" s="21">
        <v>0</v>
      </c>
      <c r="R22" s="21">
        <v>0</v>
      </c>
      <c r="S22" s="21">
        <v>506691.27</v>
      </c>
      <c r="T22" s="20">
        <f t="shared" ref="T22:T55" si="15">P22/D22*100</f>
        <v>51.656120494284295</v>
      </c>
      <c r="U22" s="20"/>
      <c r="V22" s="20"/>
      <c r="W22" s="20">
        <f t="shared" ref="W22:W68" si="16">S22/G22*100</f>
        <v>51.656120494284295</v>
      </c>
      <c r="X22" s="21">
        <f t="shared" si="8"/>
        <v>15.829684716108911</v>
      </c>
      <c r="Y22" s="21"/>
      <c r="Z22" s="21"/>
      <c r="AA22" s="21">
        <f t="shared" si="9"/>
        <v>15.829684716108911</v>
      </c>
      <c r="AB22" s="74"/>
    </row>
    <row r="23" spans="1:28" s="1" customFormat="1" ht="59.25" hidden="1" customHeight="1" x14ac:dyDescent="0.3">
      <c r="A23" s="102"/>
      <c r="B23" s="76" t="s">
        <v>520</v>
      </c>
      <c r="C23" s="19" t="s">
        <v>185</v>
      </c>
      <c r="D23" s="118">
        <f t="shared" si="14"/>
        <v>0</v>
      </c>
      <c r="E23" s="118">
        <v>0</v>
      </c>
      <c r="F23" s="118">
        <v>0</v>
      </c>
      <c r="G23" s="118">
        <v>0</v>
      </c>
      <c r="H23" s="21">
        <f t="shared" si="10"/>
        <v>99990</v>
      </c>
      <c r="I23" s="21"/>
      <c r="J23" s="21">
        <v>0</v>
      </c>
      <c r="K23" s="21">
        <v>99990</v>
      </c>
      <c r="L23" s="21"/>
      <c r="M23" s="21"/>
      <c r="N23" s="21"/>
      <c r="O23" s="21"/>
      <c r="P23" s="21">
        <f t="shared" si="11"/>
        <v>0</v>
      </c>
      <c r="Q23" s="21">
        <v>0</v>
      </c>
      <c r="R23" s="21">
        <v>0</v>
      </c>
      <c r="S23" s="21">
        <v>0</v>
      </c>
      <c r="T23" s="20"/>
      <c r="U23" s="20"/>
      <c r="V23" s="20"/>
      <c r="W23" s="20"/>
      <c r="X23" s="21">
        <f t="shared" si="8"/>
        <v>0</v>
      </c>
      <c r="Y23" s="21"/>
      <c r="Z23" s="21"/>
      <c r="AA23" s="21">
        <f t="shared" si="9"/>
        <v>0</v>
      </c>
      <c r="AB23" s="74"/>
    </row>
    <row r="24" spans="1:28" s="1" customFormat="1" ht="75.75" hidden="1" customHeight="1" x14ac:dyDescent="0.3">
      <c r="A24" s="102" t="s">
        <v>431</v>
      </c>
      <c r="B24" s="73" t="s">
        <v>297</v>
      </c>
      <c r="C24" s="19" t="s">
        <v>3</v>
      </c>
      <c r="D24" s="118">
        <f t="shared" si="12"/>
        <v>0</v>
      </c>
      <c r="E24" s="118">
        <v>0</v>
      </c>
      <c r="F24" s="118">
        <v>0</v>
      </c>
      <c r="G24" s="118">
        <v>0</v>
      </c>
      <c r="H24" s="21">
        <f>SUM(I24:K24)</f>
        <v>525400</v>
      </c>
      <c r="I24" s="20">
        <v>525400</v>
      </c>
      <c r="J24" s="20">
        <v>0</v>
      </c>
      <c r="K24" s="20">
        <v>0</v>
      </c>
      <c r="L24" s="21">
        <f t="shared" ref="L24:L30" si="17">M24+N24+O24</f>
        <v>57028251</v>
      </c>
      <c r="M24" s="21">
        <v>0</v>
      </c>
      <c r="N24" s="21">
        <v>0</v>
      </c>
      <c r="O24" s="21">
        <v>57028251</v>
      </c>
      <c r="P24" s="21">
        <f t="shared" ref="P24:P25" si="18">Q24+R24+S24</f>
        <v>0</v>
      </c>
      <c r="Q24" s="21">
        <v>0</v>
      </c>
      <c r="R24" s="21">
        <v>0</v>
      </c>
      <c r="S24" s="21">
        <v>0</v>
      </c>
      <c r="T24" s="20"/>
      <c r="U24" s="20"/>
      <c r="V24" s="20"/>
      <c r="W24" s="20"/>
      <c r="X24" s="21">
        <f t="shared" si="8"/>
        <v>0</v>
      </c>
      <c r="Y24" s="21">
        <f t="shared" si="9"/>
        <v>0</v>
      </c>
      <c r="Z24" s="21"/>
      <c r="AA24" s="21"/>
      <c r="AB24" s="73" t="s">
        <v>278</v>
      </c>
    </row>
    <row r="25" spans="1:28" s="1" customFormat="1" ht="59.25" hidden="1" customHeight="1" x14ac:dyDescent="0.3">
      <c r="A25" s="102" t="s">
        <v>432</v>
      </c>
      <c r="B25" s="73" t="s">
        <v>418</v>
      </c>
      <c r="C25" s="19" t="s">
        <v>3</v>
      </c>
      <c r="D25" s="118">
        <f t="shared" si="12"/>
        <v>17029570</v>
      </c>
      <c r="E25" s="118">
        <v>0</v>
      </c>
      <c r="F25" s="118">
        <v>0</v>
      </c>
      <c r="G25" s="118">
        <v>17029570</v>
      </c>
      <c r="H25" s="21">
        <f t="shared" ref="H25" si="19">SUM(I25:K25)</f>
        <v>31359470</v>
      </c>
      <c r="I25" s="20">
        <v>0</v>
      </c>
      <c r="J25" s="20">
        <v>0</v>
      </c>
      <c r="K25" s="20">
        <v>31359470</v>
      </c>
      <c r="L25" s="21"/>
      <c r="M25" s="21"/>
      <c r="N25" s="21"/>
      <c r="O25" s="21"/>
      <c r="P25" s="21">
        <f t="shared" si="18"/>
        <v>0</v>
      </c>
      <c r="Q25" s="21">
        <v>0</v>
      </c>
      <c r="R25" s="21">
        <v>0</v>
      </c>
      <c r="S25" s="21">
        <v>0</v>
      </c>
      <c r="T25" s="20">
        <f t="shared" si="15"/>
        <v>0</v>
      </c>
      <c r="U25" s="20"/>
      <c r="V25" s="20"/>
      <c r="W25" s="20">
        <f t="shared" si="16"/>
        <v>0</v>
      </c>
      <c r="X25" s="21">
        <f t="shared" si="8"/>
        <v>0</v>
      </c>
      <c r="Y25" s="21"/>
      <c r="Z25" s="21"/>
      <c r="AA25" s="21">
        <f t="shared" si="9"/>
        <v>0</v>
      </c>
      <c r="AB25" s="73"/>
    </row>
    <row r="26" spans="1:28" s="27" customFormat="1" ht="63.75" hidden="1" customHeight="1" x14ac:dyDescent="0.3">
      <c r="A26" s="29" t="s">
        <v>14</v>
      </c>
      <c r="B26" s="72" t="s">
        <v>41</v>
      </c>
      <c r="C26" s="31"/>
      <c r="D26" s="25">
        <f t="shared" ref="D26:G26" si="20">SUM(D27:D30)</f>
        <v>5569656</v>
      </c>
      <c r="E26" s="25">
        <f t="shared" si="20"/>
        <v>0</v>
      </c>
      <c r="F26" s="25">
        <f t="shared" si="20"/>
        <v>0</v>
      </c>
      <c r="G26" s="25">
        <f t="shared" si="20"/>
        <v>5569656</v>
      </c>
      <c r="H26" s="25">
        <f>SUM(H27:H30)</f>
        <v>36353765</v>
      </c>
      <c r="I26" s="25">
        <f t="shared" ref="I26:S26" si="21">SUM(I27:I30)</f>
        <v>0</v>
      </c>
      <c r="J26" s="25">
        <f t="shared" si="21"/>
        <v>0</v>
      </c>
      <c r="K26" s="25">
        <f t="shared" si="21"/>
        <v>36353765</v>
      </c>
      <c r="L26" s="25">
        <f t="shared" si="21"/>
        <v>20459575</v>
      </c>
      <c r="M26" s="25">
        <f t="shared" si="21"/>
        <v>0</v>
      </c>
      <c r="N26" s="25">
        <f t="shared" si="21"/>
        <v>0</v>
      </c>
      <c r="O26" s="25">
        <f t="shared" si="21"/>
        <v>20459575</v>
      </c>
      <c r="P26" s="25">
        <f t="shared" si="21"/>
        <v>2381552.1900000004</v>
      </c>
      <c r="Q26" s="25">
        <f t="shared" si="21"/>
        <v>0</v>
      </c>
      <c r="R26" s="25">
        <f t="shared" si="21"/>
        <v>0</v>
      </c>
      <c r="S26" s="25">
        <f t="shared" si="21"/>
        <v>2381552.1900000004</v>
      </c>
      <c r="T26" s="20">
        <f t="shared" si="15"/>
        <v>42.759412610042709</v>
      </c>
      <c r="U26" s="20"/>
      <c r="V26" s="20"/>
      <c r="W26" s="20">
        <f t="shared" si="16"/>
        <v>42.759412610042709</v>
      </c>
      <c r="X26" s="21">
        <f t="shared" si="8"/>
        <v>6.5510468860653095</v>
      </c>
      <c r="Y26" s="21"/>
      <c r="Z26" s="21"/>
      <c r="AA26" s="21">
        <f t="shared" si="9"/>
        <v>6.5510468860653095</v>
      </c>
      <c r="AB26" s="37"/>
    </row>
    <row r="27" spans="1:28" s="1" customFormat="1" ht="44.25" hidden="1" customHeight="1" x14ac:dyDescent="0.3">
      <c r="A27" s="102" t="s">
        <v>31</v>
      </c>
      <c r="B27" s="101" t="s">
        <v>298</v>
      </c>
      <c r="C27" s="19" t="s">
        <v>3</v>
      </c>
      <c r="D27" s="118">
        <f>SUM(E27:G27)</f>
        <v>992167</v>
      </c>
      <c r="E27" s="118">
        <v>0</v>
      </c>
      <c r="F27" s="118">
        <v>0</v>
      </c>
      <c r="G27" s="118">
        <v>992167</v>
      </c>
      <c r="H27" s="21">
        <f>SUM(I27:K27)</f>
        <v>20058006</v>
      </c>
      <c r="I27" s="20">
        <v>0</v>
      </c>
      <c r="J27" s="20">
        <v>0</v>
      </c>
      <c r="K27" s="20">
        <v>20058006</v>
      </c>
      <c r="L27" s="21">
        <f t="shared" si="17"/>
        <v>10019116</v>
      </c>
      <c r="M27" s="21">
        <v>0</v>
      </c>
      <c r="N27" s="21">
        <v>0</v>
      </c>
      <c r="O27" s="21">
        <v>10019116</v>
      </c>
      <c r="P27" s="21">
        <f>Q27+S27</f>
        <v>617370.55000000005</v>
      </c>
      <c r="Q27" s="21">
        <v>0</v>
      </c>
      <c r="R27" s="21">
        <v>0</v>
      </c>
      <c r="S27" s="21">
        <v>617370.55000000005</v>
      </c>
      <c r="T27" s="20">
        <f t="shared" si="15"/>
        <v>62.224459188826074</v>
      </c>
      <c r="U27" s="20"/>
      <c r="V27" s="20"/>
      <c r="W27" s="20">
        <f t="shared" si="16"/>
        <v>62.224459188826074</v>
      </c>
      <c r="X27" s="21">
        <f t="shared" si="8"/>
        <v>3.0779258416813717</v>
      </c>
      <c r="Y27" s="21"/>
      <c r="Z27" s="21"/>
      <c r="AA27" s="21">
        <f t="shared" si="9"/>
        <v>3.0779258416813717</v>
      </c>
      <c r="AB27" s="61" t="s">
        <v>266</v>
      </c>
    </row>
    <row r="28" spans="1:28" s="1" customFormat="1" ht="31.5" hidden="1" customHeight="1" x14ac:dyDescent="0.3">
      <c r="A28" s="129" t="s">
        <v>32</v>
      </c>
      <c r="B28" s="175" t="s">
        <v>120</v>
      </c>
      <c r="C28" s="19" t="s">
        <v>3</v>
      </c>
      <c r="D28" s="118">
        <f t="shared" ref="D28:D30" si="22">SUM(E28:G28)</f>
        <v>1700625</v>
      </c>
      <c r="E28" s="118">
        <v>0</v>
      </c>
      <c r="F28" s="118">
        <v>0</v>
      </c>
      <c r="G28" s="118">
        <v>1700625</v>
      </c>
      <c r="H28" s="21">
        <f t="shared" ref="H28:H30" si="23">SUM(I28:K28)</f>
        <v>8656200</v>
      </c>
      <c r="I28" s="20">
        <v>0</v>
      </c>
      <c r="J28" s="20">
        <v>0</v>
      </c>
      <c r="K28" s="20">
        <v>8656200</v>
      </c>
      <c r="L28" s="21">
        <f t="shared" si="17"/>
        <v>8800675</v>
      </c>
      <c r="M28" s="21">
        <v>0</v>
      </c>
      <c r="N28" s="21">
        <v>0</v>
      </c>
      <c r="O28" s="21">
        <v>8800675</v>
      </c>
      <c r="P28" s="21">
        <f t="shared" ref="P28:P30" si="24">Q28+S28</f>
        <v>1500077.1</v>
      </c>
      <c r="Q28" s="21">
        <v>0</v>
      </c>
      <c r="R28" s="21">
        <v>0</v>
      </c>
      <c r="S28" s="21">
        <v>1500077.1</v>
      </c>
      <c r="T28" s="20">
        <f t="shared" si="15"/>
        <v>88.207400220507168</v>
      </c>
      <c r="U28" s="20"/>
      <c r="V28" s="20"/>
      <c r="W28" s="20">
        <f t="shared" si="16"/>
        <v>88.207400220507168</v>
      </c>
      <c r="X28" s="21">
        <f t="shared" si="8"/>
        <v>17.32951063977265</v>
      </c>
      <c r="Y28" s="21"/>
      <c r="Z28" s="21"/>
      <c r="AA28" s="21">
        <f t="shared" si="9"/>
        <v>17.32951063977265</v>
      </c>
      <c r="AB28" s="61" t="s">
        <v>267</v>
      </c>
    </row>
    <row r="29" spans="1:28" s="1" customFormat="1" ht="30" hidden="1" customHeight="1" x14ac:dyDescent="0.3">
      <c r="A29" s="151"/>
      <c r="B29" s="176"/>
      <c r="C29" s="19" t="s">
        <v>184</v>
      </c>
      <c r="D29" s="118">
        <f t="shared" si="22"/>
        <v>264105</v>
      </c>
      <c r="E29" s="118">
        <v>0</v>
      </c>
      <c r="F29" s="118">
        <v>0</v>
      </c>
      <c r="G29" s="118">
        <v>264105</v>
      </c>
      <c r="H29" s="21">
        <f t="shared" si="23"/>
        <v>1577300</v>
      </c>
      <c r="I29" s="20">
        <v>0</v>
      </c>
      <c r="J29" s="20">
        <v>0</v>
      </c>
      <c r="K29" s="20">
        <v>1577300</v>
      </c>
      <c r="L29" s="21">
        <f t="shared" si="17"/>
        <v>1090284</v>
      </c>
      <c r="M29" s="21">
        <v>0</v>
      </c>
      <c r="N29" s="21">
        <v>0</v>
      </c>
      <c r="O29" s="21">
        <v>1090284</v>
      </c>
      <c r="P29" s="21">
        <f t="shared" si="24"/>
        <v>264104.53999999998</v>
      </c>
      <c r="Q29" s="21">
        <v>0</v>
      </c>
      <c r="R29" s="21">
        <v>0</v>
      </c>
      <c r="S29" s="21">
        <v>264104.53999999998</v>
      </c>
      <c r="T29" s="20">
        <f t="shared" si="15"/>
        <v>99.999825826849161</v>
      </c>
      <c r="U29" s="20"/>
      <c r="V29" s="20"/>
      <c r="W29" s="20">
        <f t="shared" si="16"/>
        <v>99.999825826849161</v>
      </c>
      <c r="X29" s="21">
        <f t="shared" si="8"/>
        <v>16.744090534457616</v>
      </c>
      <c r="Y29" s="21"/>
      <c r="Z29" s="21"/>
      <c r="AA29" s="21">
        <f t="shared" si="9"/>
        <v>16.744090534457616</v>
      </c>
      <c r="AB29" s="61"/>
    </row>
    <row r="30" spans="1:28" s="1" customFormat="1" ht="31.5" hidden="1" customHeight="1" x14ac:dyDescent="0.3">
      <c r="A30" s="104" t="s">
        <v>132</v>
      </c>
      <c r="B30" s="103" t="s">
        <v>133</v>
      </c>
      <c r="C30" s="19" t="s">
        <v>3</v>
      </c>
      <c r="D30" s="118">
        <f t="shared" si="22"/>
        <v>2612759</v>
      </c>
      <c r="E30" s="118">
        <v>0</v>
      </c>
      <c r="F30" s="118">
        <v>0</v>
      </c>
      <c r="G30" s="118">
        <v>2612759</v>
      </c>
      <c r="H30" s="21">
        <f t="shared" si="23"/>
        <v>6062259</v>
      </c>
      <c r="I30" s="20">
        <v>0</v>
      </c>
      <c r="J30" s="20">
        <v>0</v>
      </c>
      <c r="K30" s="20">
        <v>6062259</v>
      </c>
      <c r="L30" s="21">
        <f t="shared" si="17"/>
        <v>549500</v>
      </c>
      <c r="M30" s="21">
        <v>0</v>
      </c>
      <c r="N30" s="21">
        <v>0</v>
      </c>
      <c r="O30" s="21">
        <v>549500</v>
      </c>
      <c r="P30" s="21">
        <f t="shared" si="24"/>
        <v>0</v>
      </c>
      <c r="Q30" s="21">
        <v>0</v>
      </c>
      <c r="R30" s="21">
        <v>0</v>
      </c>
      <c r="S30" s="21">
        <v>0</v>
      </c>
      <c r="T30" s="20">
        <f t="shared" si="15"/>
        <v>0</v>
      </c>
      <c r="U30" s="20"/>
      <c r="V30" s="20"/>
      <c r="W30" s="20">
        <f t="shared" si="16"/>
        <v>0</v>
      </c>
      <c r="X30" s="21">
        <f t="shared" si="8"/>
        <v>0</v>
      </c>
      <c r="Y30" s="21"/>
      <c r="Z30" s="21"/>
      <c r="AA30" s="21">
        <f t="shared" si="9"/>
        <v>0</v>
      </c>
      <c r="AB30" s="74" t="s">
        <v>279</v>
      </c>
    </row>
    <row r="31" spans="1:28" s="27" customFormat="1" ht="56.25" hidden="1" x14ac:dyDescent="0.3">
      <c r="A31" s="29" t="s">
        <v>15</v>
      </c>
      <c r="B31" s="72" t="s">
        <v>43</v>
      </c>
      <c r="C31" s="31"/>
      <c r="D31" s="25">
        <f t="shared" ref="D31:S31" si="25">SUM(D32:D36)</f>
        <v>1000000</v>
      </c>
      <c r="E31" s="25">
        <f t="shared" si="25"/>
        <v>0</v>
      </c>
      <c r="F31" s="25">
        <f t="shared" si="25"/>
        <v>0</v>
      </c>
      <c r="G31" s="25">
        <f t="shared" si="25"/>
        <v>1000000</v>
      </c>
      <c r="H31" s="25">
        <f t="shared" si="25"/>
        <v>10626416</v>
      </c>
      <c r="I31" s="25">
        <f t="shared" si="25"/>
        <v>0</v>
      </c>
      <c r="J31" s="25">
        <f t="shared" si="25"/>
        <v>0</v>
      </c>
      <c r="K31" s="25">
        <f t="shared" si="25"/>
        <v>10626416</v>
      </c>
      <c r="L31" s="25">
        <f t="shared" si="25"/>
        <v>7531402</v>
      </c>
      <c r="M31" s="25">
        <f t="shared" si="25"/>
        <v>0</v>
      </c>
      <c r="N31" s="25">
        <f t="shared" si="25"/>
        <v>0</v>
      </c>
      <c r="O31" s="25">
        <f t="shared" si="25"/>
        <v>7531402</v>
      </c>
      <c r="P31" s="25">
        <f t="shared" si="25"/>
        <v>909416.46</v>
      </c>
      <c r="Q31" s="25">
        <f t="shared" si="25"/>
        <v>0</v>
      </c>
      <c r="R31" s="25">
        <f t="shared" si="25"/>
        <v>0</v>
      </c>
      <c r="S31" s="25">
        <f t="shared" si="25"/>
        <v>909416.46</v>
      </c>
      <c r="T31" s="20">
        <f t="shared" si="15"/>
        <v>90.941645999999992</v>
      </c>
      <c r="U31" s="20"/>
      <c r="V31" s="20"/>
      <c r="W31" s="20">
        <f t="shared" si="16"/>
        <v>90.941645999999992</v>
      </c>
      <c r="X31" s="21">
        <f t="shared" si="8"/>
        <v>8.5580732017267156</v>
      </c>
      <c r="Y31" s="21"/>
      <c r="Z31" s="21"/>
      <c r="AA31" s="21">
        <f t="shared" si="9"/>
        <v>8.5580732017267156</v>
      </c>
      <c r="AB31" s="75"/>
    </row>
    <row r="32" spans="1:28" s="1" customFormat="1" ht="29.25" hidden="1" customHeight="1" x14ac:dyDescent="0.3">
      <c r="A32" s="169" t="s">
        <v>42</v>
      </c>
      <c r="B32" s="168" t="s">
        <v>301</v>
      </c>
      <c r="C32" s="19" t="s">
        <v>3</v>
      </c>
      <c r="D32" s="118">
        <f>SUM(E32:G32)</f>
        <v>0</v>
      </c>
      <c r="E32" s="118">
        <v>0</v>
      </c>
      <c r="F32" s="118">
        <v>0</v>
      </c>
      <c r="G32" s="118">
        <v>0</v>
      </c>
      <c r="H32" s="21">
        <f>SUM(I32:K32)</f>
        <v>150000</v>
      </c>
      <c r="I32" s="20">
        <v>0</v>
      </c>
      <c r="J32" s="20">
        <v>0</v>
      </c>
      <c r="K32" s="20">
        <v>150000</v>
      </c>
      <c r="L32" s="21">
        <f t="shared" ref="L32:L35" si="26">M32+N32+O32</f>
        <v>450000</v>
      </c>
      <c r="M32" s="21">
        <v>0</v>
      </c>
      <c r="N32" s="21">
        <v>0</v>
      </c>
      <c r="O32" s="21">
        <v>450000</v>
      </c>
      <c r="P32" s="21">
        <f>Q32+S32</f>
        <v>0</v>
      </c>
      <c r="Q32" s="21">
        <v>0</v>
      </c>
      <c r="R32" s="21">
        <v>0</v>
      </c>
      <c r="S32" s="21">
        <v>0</v>
      </c>
      <c r="T32" s="20"/>
      <c r="U32" s="20"/>
      <c r="V32" s="20"/>
      <c r="W32" s="20"/>
      <c r="X32" s="21">
        <f t="shared" si="8"/>
        <v>0</v>
      </c>
      <c r="Y32" s="21"/>
      <c r="Z32" s="21"/>
      <c r="AA32" s="21">
        <f t="shared" si="9"/>
        <v>0</v>
      </c>
      <c r="AB32" s="74" t="s">
        <v>280</v>
      </c>
    </row>
    <row r="33" spans="1:28" s="1" customFormat="1" ht="32.25" hidden="1" customHeight="1" x14ac:dyDescent="0.3">
      <c r="A33" s="169"/>
      <c r="B33" s="168"/>
      <c r="C33" s="19" t="s">
        <v>6</v>
      </c>
      <c r="D33" s="118">
        <f t="shared" ref="D33:D36" si="27">SUM(E33:G33)</f>
        <v>0</v>
      </c>
      <c r="E33" s="118">
        <v>0</v>
      </c>
      <c r="F33" s="118">
        <v>0</v>
      </c>
      <c r="G33" s="118">
        <v>0</v>
      </c>
      <c r="H33" s="21">
        <f t="shared" ref="H33:H36" si="28">SUM(I33:K33)</f>
        <v>795000</v>
      </c>
      <c r="I33" s="20">
        <v>0</v>
      </c>
      <c r="J33" s="20">
        <v>0</v>
      </c>
      <c r="K33" s="20">
        <v>795000</v>
      </c>
      <c r="L33" s="21">
        <f t="shared" si="26"/>
        <v>1053200</v>
      </c>
      <c r="M33" s="21">
        <v>0</v>
      </c>
      <c r="N33" s="21">
        <v>0</v>
      </c>
      <c r="O33" s="21">
        <v>1053200</v>
      </c>
      <c r="P33" s="21">
        <f t="shared" ref="P33:P36" si="29">Q33+S33</f>
        <v>0</v>
      </c>
      <c r="Q33" s="21">
        <v>0</v>
      </c>
      <c r="R33" s="21">
        <v>0</v>
      </c>
      <c r="S33" s="21">
        <v>0</v>
      </c>
      <c r="T33" s="20"/>
      <c r="U33" s="20"/>
      <c r="V33" s="20"/>
      <c r="W33" s="20"/>
      <c r="X33" s="21">
        <f t="shared" si="8"/>
        <v>0</v>
      </c>
      <c r="Y33" s="21"/>
      <c r="Z33" s="21"/>
      <c r="AA33" s="21">
        <f t="shared" si="9"/>
        <v>0</v>
      </c>
      <c r="AB33" s="74"/>
    </row>
    <row r="34" spans="1:28" s="1" customFormat="1" ht="36" hidden="1" customHeight="1" x14ac:dyDescent="0.3">
      <c r="A34" s="169"/>
      <c r="B34" s="168"/>
      <c r="C34" s="19" t="s">
        <v>29</v>
      </c>
      <c r="D34" s="118">
        <f t="shared" si="27"/>
        <v>100000</v>
      </c>
      <c r="E34" s="118">
        <v>0</v>
      </c>
      <c r="F34" s="118">
        <v>0</v>
      </c>
      <c r="G34" s="118">
        <v>100000</v>
      </c>
      <c r="H34" s="21">
        <f t="shared" si="28"/>
        <v>285000</v>
      </c>
      <c r="I34" s="20">
        <v>0</v>
      </c>
      <c r="J34" s="20">
        <v>0</v>
      </c>
      <c r="K34" s="20">
        <v>285000</v>
      </c>
      <c r="L34" s="21">
        <f t="shared" si="26"/>
        <v>285000</v>
      </c>
      <c r="M34" s="21">
        <v>0</v>
      </c>
      <c r="N34" s="21">
        <v>0</v>
      </c>
      <c r="O34" s="21">
        <v>285000</v>
      </c>
      <c r="P34" s="21">
        <f t="shared" si="29"/>
        <v>99416.46</v>
      </c>
      <c r="Q34" s="21">
        <v>0</v>
      </c>
      <c r="R34" s="21">
        <v>0</v>
      </c>
      <c r="S34" s="21">
        <v>99416.46</v>
      </c>
      <c r="T34" s="20">
        <f t="shared" si="15"/>
        <v>99.416460000000001</v>
      </c>
      <c r="U34" s="20"/>
      <c r="V34" s="20"/>
      <c r="W34" s="20">
        <f t="shared" si="16"/>
        <v>99.416460000000001</v>
      </c>
      <c r="X34" s="21">
        <f t="shared" si="8"/>
        <v>34.882968421052638</v>
      </c>
      <c r="Y34" s="21"/>
      <c r="Z34" s="21"/>
      <c r="AA34" s="21">
        <f t="shared" si="9"/>
        <v>34.882968421052638</v>
      </c>
      <c r="AB34" s="74" t="s">
        <v>263</v>
      </c>
    </row>
    <row r="35" spans="1:28" s="1" customFormat="1" ht="30" hidden="1" customHeight="1" x14ac:dyDescent="0.3">
      <c r="A35" s="169"/>
      <c r="B35" s="168"/>
      <c r="C35" s="19" t="s">
        <v>5</v>
      </c>
      <c r="D35" s="118">
        <f t="shared" si="27"/>
        <v>900000</v>
      </c>
      <c r="E35" s="118">
        <v>0</v>
      </c>
      <c r="F35" s="118">
        <v>0</v>
      </c>
      <c r="G35" s="118">
        <v>900000</v>
      </c>
      <c r="H35" s="21">
        <f t="shared" si="28"/>
        <v>8697716</v>
      </c>
      <c r="I35" s="20">
        <v>0</v>
      </c>
      <c r="J35" s="20">
        <v>0</v>
      </c>
      <c r="K35" s="20">
        <v>8697716</v>
      </c>
      <c r="L35" s="21">
        <f t="shared" si="26"/>
        <v>5743202</v>
      </c>
      <c r="M35" s="21">
        <v>0</v>
      </c>
      <c r="N35" s="21">
        <v>0</v>
      </c>
      <c r="O35" s="21">
        <v>5743202</v>
      </c>
      <c r="P35" s="21">
        <f t="shared" si="29"/>
        <v>810000</v>
      </c>
      <c r="Q35" s="21">
        <v>0</v>
      </c>
      <c r="R35" s="21">
        <v>0</v>
      </c>
      <c r="S35" s="21">
        <v>810000</v>
      </c>
      <c r="T35" s="20">
        <f t="shared" si="15"/>
        <v>90</v>
      </c>
      <c r="U35" s="20"/>
      <c r="V35" s="20"/>
      <c r="W35" s="20">
        <f t="shared" si="16"/>
        <v>90</v>
      </c>
      <c r="X35" s="21">
        <f t="shared" si="8"/>
        <v>9.3127897024920117</v>
      </c>
      <c r="Y35" s="21"/>
      <c r="Z35" s="21"/>
      <c r="AA35" s="21">
        <f t="shared" si="9"/>
        <v>9.3127897024920117</v>
      </c>
      <c r="AB35" s="74" t="s">
        <v>281</v>
      </c>
    </row>
    <row r="36" spans="1:28" s="1" customFormat="1" ht="63.75" hidden="1" customHeight="1" x14ac:dyDescent="0.3">
      <c r="A36" s="102" t="s">
        <v>299</v>
      </c>
      <c r="B36" s="101" t="s">
        <v>300</v>
      </c>
      <c r="C36" s="19" t="s">
        <v>3</v>
      </c>
      <c r="D36" s="118">
        <f t="shared" si="27"/>
        <v>0</v>
      </c>
      <c r="E36" s="118">
        <v>0</v>
      </c>
      <c r="F36" s="118">
        <v>0</v>
      </c>
      <c r="G36" s="118">
        <v>0</v>
      </c>
      <c r="H36" s="21">
        <f t="shared" si="28"/>
        <v>698700</v>
      </c>
      <c r="I36" s="20">
        <v>0</v>
      </c>
      <c r="J36" s="20">
        <v>0</v>
      </c>
      <c r="K36" s="20">
        <v>698700</v>
      </c>
      <c r="L36" s="21"/>
      <c r="M36" s="21"/>
      <c r="N36" s="21"/>
      <c r="O36" s="21"/>
      <c r="P36" s="21">
        <f t="shared" si="29"/>
        <v>0</v>
      </c>
      <c r="Q36" s="21">
        <v>0</v>
      </c>
      <c r="R36" s="21">
        <v>0</v>
      </c>
      <c r="S36" s="21">
        <v>0</v>
      </c>
      <c r="T36" s="20"/>
      <c r="U36" s="20"/>
      <c r="V36" s="20"/>
      <c r="W36" s="20"/>
      <c r="X36" s="21">
        <f t="shared" si="8"/>
        <v>0</v>
      </c>
      <c r="Y36" s="21"/>
      <c r="Z36" s="21"/>
      <c r="AA36" s="21">
        <f t="shared" si="9"/>
        <v>0</v>
      </c>
      <c r="AB36" s="74"/>
    </row>
    <row r="37" spans="1:28" s="27" customFormat="1" ht="42.75" hidden="1" customHeight="1" x14ac:dyDescent="0.3">
      <c r="A37" s="29" t="s">
        <v>16</v>
      </c>
      <c r="B37" s="72" t="s">
        <v>243</v>
      </c>
      <c r="C37" s="31"/>
      <c r="D37" s="25">
        <f t="shared" ref="D37:G37" si="30">SUM(D38:D51)</f>
        <v>41660207</v>
      </c>
      <c r="E37" s="25">
        <f t="shared" si="30"/>
        <v>175850</v>
      </c>
      <c r="F37" s="25">
        <f t="shared" si="30"/>
        <v>0</v>
      </c>
      <c r="G37" s="25">
        <f t="shared" si="30"/>
        <v>41484357</v>
      </c>
      <c r="H37" s="25">
        <f t="shared" ref="H37:S37" si="31">SUM(H38:H51)</f>
        <v>358128703.11000001</v>
      </c>
      <c r="I37" s="25">
        <f t="shared" si="31"/>
        <v>27454784.91</v>
      </c>
      <c r="J37" s="25">
        <f t="shared" si="31"/>
        <v>16878359.199999999</v>
      </c>
      <c r="K37" s="25">
        <f t="shared" si="31"/>
        <v>313795559</v>
      </c>
      <c r="L37" s="25">
        <f t="shared" si="31"/>
        <v>98534</v>
      </c>
      <c r="M37" s="25">
        <f t="shared" si="31"/>
        <v>0</v>
      </c>
      <c r="N37" s="25">
        <f t="shared" si="31"/>
        <v>0</v>
      </c>
      <c r="O37" s="25">
        <f t="shared" si="31"/>
        <v>98534</v>
      </c>
      <c r="P37" s="25">
        <f t="shared" si="31"/>
        <v>29613856.280000005</v>
      </c>
      <c r="Q37" s="25">
        <f t="shared" si="31"/>
        <v>0</v>
      </c>
      <c r="R37" s="25">
        <f t="shared" si="31"/>
        <v>0</v>
      </c>
      <c r="S37" s="25">
        <f t="shared" si="31"/>
        <v>29613856.280000005</v>
      </c>
      <c r="T37" s="20">
        <f t="shared" si="15"/>
        <v>71.084275409385285</v>
      </c>
      <c r="U37" s="20">
        <f t="shared" ref="U37:U38" si="32">Q37/E37*100</f>
        <v>0</v>
      </c>
      <c r="V37" s="20"/>
      <c r="W37" s="20">
        <f t="shared" si="16"/>
        <v>71.38559790139692</v>
      </c>
      <c r="X37" s="21">
        <f t="shared" si="8"/>
        <v>8.2690541201619485</v>
      </c>
      <c r="Y37" s="21">
        <f t="shared" ref="Y37:Y82" si="33">Q37/I37*100</f>
        <v>0</v>
      </c>
      <c r="Z37" s="21">
        <f t="shared" ref="Z37:Z51" si="34">R37/J37*100</f>
        <v>0</v>
      </c>
      <c r="AA37" s="21">
        <f t="shared" ref="AA37:AA90" si="35">S37/K37*100</f>
        <v>9.4373089199774185</v>
      </c>
      <c r="AB37" s="71"/>
    </row>
    <row r="38" spans="1:28" s="1" customFormat="1" ht="98.25" hidden="1" customHeight="1" x14ac:dyDescent="0.3">
      <c r="A38" s="102" t="s">
        <v>44</v>
      </c>
      <c r="B38" s="101" t="s">
        <v>235</v>
      </c>
      <c r="C38" s="19" t="s">
        <v>3</v>
      </c>
      <c r="D38" s="118">
        <f>SUM(E38:G38)</f>
        <v>760850</v>
      </c>
      <c r="E38" s="118">
        <v>175850</v>
      </c>
      <c r="F38" s="118">
        <v>0</v>
      </c>
      <c r="G38" s="118">
        <v>585000</v>
      </c>
      <c r="H38" s="21">
        <f>SUM(I38:K38)</f>
        <v>4555300</v>
      </c>
      <c r="I38" s="20">
        <v>1055300</v>
      </c>
      <c r="J38" s="20">
        <v>0</v>
      </c>
      <c r="K38" s="20">
        <v>3500000</v>
      </c>
      <c r="L38" s="21">
        <f t="shared" ref="L38" si="36">M38+N38+O38</f>
        <v>98534</v>
      </c>
      <c r="M38" s="21">
        <v>0</v>
      </c>
      <c r="N38" s="21">
        <v>0</v>
      </c>
      <c r="O38" s="21">
        <v>98534</v>
      </c>
      <c r="P38" s="21">
        <f>Q38+S38+R38</f>
        <v>85140</v>
      </c>
      <c r="Q38" s="21">
        <v>0</v>
      </c>
      <c r="R38" s="21">
        <v>0</v>
      </c>
      <c r="S38" s="21">
        <v>85140</v>
      </c>
      <c r="T38" s="20">
        <f t="shared" si="15"/>
        <v>11.190116317276729</v>
      </c>
      <c r="U38" s="20">
        <f t="shared" si="32"/>
        <v>0</v>
      </c>
      <c r="V38" s="20"/>
      <c r="W38" s="20">
        <f t="shared" si="16"/>
        <v>14.553846153846154</v>
      </c>
      <c r="X38" s="21">
        <f t="shared" si="8"/>
        <v>1.8690316773867801</v>
      </c>
      <c r="Y38" s="21">
        <f t="shared" si="33"/>
        <v>0</v>
      </c>
      <c r="Z38" s="21"/>
      <c r="AA38" s="21">
        <f t="shared" si="35"/>
        <v>2.4325714285714288</v>
      </c>
      <c r="AB38" s="74" t="s">
        <v>269</v>
      </c>
    </row>
    <row r="39" spans="1:28" s="1" customFormat="1" ht="83.25" hidden="1" customHeight="1" x14ac:dyDescent="0.3">
      <c r="A39" s="102" t="s">
        <v>45</v>
      </c>
      <c r="B39" s="101" t="s">
        <v>256</v>
      </c>
      <c r="C39" s="19" t="s">
        <v>3</v>
      </c>
      <c r="D39" s="118">
        <f t="shared" ref="D39:D51" si="37">SUM(E39:G39)</f>
        <v>0</v>
      </c>
      <c r="E39" s="118">
        <v>0</v>
      </c>
      <c r="F39" s="118">
        <v>0</v>
      </c>
      <c r="G39" s="118">
        <v>0</v>
      </c>
      <c r="H39" s="21">
        <f t="shared" ref="H39:H64" si="38">SUM(I39:K39)</f>
        <v>7566800</v>
      </c>
      <c r="I39" s="20">
        <v>0</v>
      </c>
      <c r="J39" s="20">
        <v>0</v>
      </c>
      <c r="K39" s="20">
        <v>7566800</v>
      </c>
      <c r="L39" s="21"/>
      <c r="M39" s="21"/>
      <c r="N39" s="21"/>
      <c r="O39" s="21"/>
      <c r="P39" s="21">
        <f>Q39+S39+R39</f>
        <v>0</v>
      </c>
      <c r="Q39" s="21">
        <v>0</v>
      </c>
      <c r="R39" s="21">
        <v>0</v>
      </c>
      <c r="S39" s="21">
        <v>0</v>
      </c>
      <c r="T39" s="20"/>
      <c r="U39" s="20"/>
      <c r="V39" s="20"/>
      <c r="W39" s="20"/>
      <c r="X39" s="21">
        <f t="shared" si="8"/>
        <v>0</v>
      </c>
      <c r="Y39" s="21"/>
      <c r="Z39" s="21"/>
      <c r="AA39" s="21">
        <f t="shared" si="35"/>
        <v>0</v>
      </c>
      <c r="AB39" s="74"/>
    </row>
    <row r="40" spans="1:28" s="1" customFormat="1" ht="57.75" hidden="1" customHeight="1" x14ac:dyDescent="0.3">
      <c r="A40" s="102" t="s">
        <v>221</v>
      </c>
      <c r="B40" s="76" t="s">
        <v>241</v>
      </c>
      <c r="C40" s="19" t="s">
        <v>3</v>
      </c>
      <c r="D40" s="118">
        <f t="shared" si="37"/>
        <v>0</v>
      </c>
      <c r="E40" s="118">
        <v>0</v>
      </c>
      <c r="F40" s="118">
        <v>0</v>
      </c>
      <c r="G40" s="118">
        <v>0</v>
      </c>
      <c r="H40" s="21">
        <f t="shared" si="38"/>
        <v>212800</v>
      </c>
      <c r="I40" s="20">
        <v>0</v>
      </c>
      <c r="J40" s="20">
        <v>0</v>
      </c>
      <c r="K40" s="20">
        <v>212800</v>
      </c>
      <c r="L40" s="21"/>
      <c r="M40" s="21"/>
      <c r="N40" s="21"/>
      <c r="O40" s="21"/>
      <c r="P40" s="21">
        <f t="shared" ref="P40:P51" si="39">Q40+S40+R40</f>
        <v>0</v>
      </c>
      <c r="Q40" s="21">
        <v>0</v>
      </c>
      <c r="R40" s="21">
        <v>0</v>
      </c>
      <c r="S40" s="21">
        <v>0</v>
      </c>
      <c r="T40" s="20"/>
      <c r="U40" s="20"/>
      <c r="V40" s="20"/>
      <c r="W40" s="20"/>
      <c r="X40" s="21">
        <f t="shared" si="8"/>
        <v>0</v>
      </c>
      <c r="Y40" s="21"/>
      <c r="Z40" s="21"/>
      <c r="AA40" s="21">
        <f t="shared" si="35"/>
        <v>0</v>
      </c>
      <c r="AB40" s="74"/>
    </row>
    <row r="41" spans="1:28" s="1" customFormat="1" ht="39" hidden="1" customHeight="1" x14ac:dyDescent="0.3">
      <c r="A41" s="102" t="s">
        <v>230</v>
      </c>
      <c r="B41" s="76" t="s">
        <v>226</v>
      </c>
      <c r="C41" s="19" t="s">
        <v>3</v>
      </c>
      <c r="D41" s="118">
        <f t="shared" si="37"/>
        <v>455000</v>
      </c>
      <c r="E41" s="118">
        <v>0</v>
      </c>
      <c r="F41" s="118">
        <v>0</v>
      </c>
      <c r="G41" s="118">
        <v>455000</v>
      </c>
      <c r="H41" s="21">
        <f t="shared" si="38"/>
        <v>2398300</v>
      </c>
      <c r="I41" s="20">
        <v>0</v>
      </c>
      <c r="J41" s="20">
        <v>0</v>
      </c>
      <c r="K41" s="20">
        <v>2398300</v>
      </c>
      <c r="L41" s="21"/>
      <c r="M41" s="21"/>
      <c r="N41" s="21"/>
      <c r="O41" s="21"/>
      <c r="P41" s="21">
        <f t="shared" si="39"/>
        <v>323173.92</v>
      </c>
      <c r="Q41" s="21">
        <v>0</v>
      </c>
      <c r="R41" s="21">
        <v>0</v>
      </c>
      <c r="S41" s="21">
        <v>323173.92</v>
      </c>
      <c r="T41" s="20">
        <f t="shared" si="15"/>
        <v>71.027235164835162</v>
      </c>
      <c r="U41" s="20"/>
      <c r="V41" s="20"/>
      <c r="W41" s="20">
        <f t="shared" si="16"/>
        <v>71.027235164835162</v>
      </c>
      <c r="X41" s="21">
        <f t="shared" si="8"/>
        <v>13.47512488012342</v>
      </c>
      <c r="Y41" s="21"/>
      <c r="Z41" s="21"/>
      <c r="AA41" s="21">
        <f t="shared" si="35"/>
        <v>13.47512488012342</v>
      </c>
      <c r="AB41" s="74"/>
    </row>
    <row r="42" spans="1:28" s="1" customFormat="1" ht="24.75" hidden="1" customHeight="1" x14ac:dyDescent="0.3">
      <c r="A42" s="102" t="s">
        <v>231</v>
      </c>
      <c r="B42" s="76" t="s">
        <v>227</v>
      </c>
      <c r="C42" s="19" t="s">
        <v>3</v>
      </c>
      <c r="D42" s="118">
        <f t="shared" si="37"/>
        <v>5000000</v>
      </c>
      <c r="E42" s="118">
        <v>0</v>
      </c>
      <c r="F42" s="118">
        <v>0</v>
      </c>
      <c r="G42" s="118">
        <v>5000000</v>
      </c>
      <c r="H42" s="21">
        <f t="shared" si="38"/>
        <v>70489592</v>
      </c>
      <c r="I42" s="20">
        <v>0</v>
      </c>
      <c r="J42" s="20">
        <v>0</v>
      </c>
      <c r="K42" s="20">
        <v>70489592</v>
      </c>
      <c r="L42" s="21"/>
      <c r="M42" s="21"/>
      <c r="N42" s="21"/>
      <c r="O42" s="21"/>
      <c r="P42" s="21">
        <f t="shared" si="39"/>
        <v>2299544.5</v>
      </c>
      <c r="Q42" s="21">
        <v>0</v>
      </c>
      <c r="R42" s="21">
        <v>0</v>
      </c>
      <c r="S42" s="21">
        <v>2299544.5</v>
      </c>
      <c r="T42" s="20">
        <f t="shared" si="15"/>
        <v>45.99089</v>
      </c>
      <c r="U42" s="20"/>
      <c r="V42" s="20"/>
      <c r="W42" s="20">
        <f t="shared" si="16"/>
        <v>45.99089</v>
      </c>
      <c r="X42" s="21">
        <f t="shared" si="8"/>
        <v>3.2622468576637522</v>
      </c>
      <c r="Y42" s="21"/>
      <c r="Z42" s="21"/>
      <c r="AA42" s="21">
        <f t="shared" si="35"/>
        <v>3.2622468576637522</v>
      </c>
      <c r="AB42" s="74"/>
    </row>
    <row r="43" spans="1:28" s="1" customFormat="1" ht="24" hidden="1" customHeight="1" x14ac:dyDescent="0.3">
      <c r="A43" s="102" t="s">
        <v>232</v>
      </c>
      <c r="B43" s="76" t="s">
        <v>228</v>
      </c>
      <c r="C43" s="19" t="s">
        <v>3</v>
      </c>
      <c r="D43" s="118">
        <f t="shared" si="37"/>
        <v>24000000</v>
      </c>
      <c r="E43" s="118">
        <v>0</v>
      </c>
      <c r="F43" s="118">
        <v>0</v>
      </c>
      <c r="G43" s="118">
        <v>24000000</v>
      </c>
      <c r="H43" s="21">
        <f t="shared" si="38"/>
        <v>57442800</v>
      </c>
      <c r="I43" s="20">
        <v>0</v>
      </c>
      <c r="J43" s="20">
        <v>0</v>
      </c>
      <c r="K43" s="20">
        <v>57442800</v>
      </c>
      <c r="L43" s="21"/>
      <c r="M43" s="21"/>
      <c r="N43" s="21"/>
      <c r="O43" s="21"/>
      <c r="P43" s="21">
        <f t="shared" si="39"/>
        <v>20072887.600000001</v>
      </c>
      <c r="Q43" s="21">
        <v>0</v>
      </c>
      <c r="R43" s="21">
        <v>0</v>
      </c>
      <c r="S43" s="21">
        <v>20072887.600000001</v>
      </c>
      <c r="T43" s="20">
        <f t="shared" si="15"/>
        <v>83.637031666666672</v>
      </c>
      <c r="U43" s="20"/>
      <c r="V43" s="20"/>
      <c r="W43" s="20">
        <f t="shared" si="16"/>
        <v>83.637031666666672</v>
      </c>
      <c r="X43" s="21">
        <f t="shared" si="8"/>
        <v>34.944131553475813</v>
      </c>
      <c r="Y43" s="21"/>
      <c r="Z43" s="21"/>
      <c r="AA43" s="21">
        <f t="shared" si="35"/>
        <v>34.944131553475813</v>
      </c>
      <c r="AB43" s="74"/>
    </row>
    <row r="44" spans="1:28" s="1" customFormat="1" ht="27" hidden="1" customHeight="1" x14ac:dyDescent="0.3">
      <c r="A44" s="102" t="s">
        <v>233</v>
      </c>
      <c r="B44" s="76" t="s">
        <v>240</v>
      </c>
      <c r="C44" s="19" t="s">
        <v>3</v>
      </c>
      <c r="D44" s="118">
        <f t="shared" si="37"/>
        <v>0</v>
      </c>
      <c r="E44" s="118"/>
      <c r="F44" s="118"/>
      <c r="G44" s="118"/>
      <c r="H44" s="21">
        <f t="shared" si="38"/>
        <v>200000</v>
      </c>
      <c r="I44" s="20">
        <v>0</v>
      </c>
      <c r="J44" s="20">
        <v>0</v>
      </c>
      <c r="K44" s="20">
        <v>200000</v>
      </c>
      <c r="L44" s="21"/>
      <c r="M44" s="21"/>
      <c r="N44" s="21"/>
      <c r="O44" s="21"/>
      <c r="P44" s="21">
        <f t="shared" si="39"/>
        <v>0</v>
      </c>
      <c r="Q44" s="21">
        <v>0</v>
      </c>
      <c r="R44" s="21">
        <v>0</v>
      </c>
      <c r="S44" s="21">
        <v>0</v>
      </c>
      <c r="T44" s="20"/>
      <c r="U44" s="20"/>
      <c r="V44" s="20"/>
      <c r="W44" s="20"/>
      <c r="X44" s="21">
        <f t="shared" si="8"/>
        <v>0</v>
      </c>
      <c r="Y44" s="21"/>
      <c r="Z44" s="21"/>
      <c r="AA44" s="21">
        <f t="shared" si="35"/>
        <v>0</v>
      </c>
      <c r="AB44" s="74"/>
    </row>
    <row r="45" spans="1:28" s="1" customFormat="1" ht="39.75" hidden="1" customHeight="1" x14ac:dyDescent="0.3">
      <c r="A45" s="102" t="s">
        <v>234</v>
      </c>
      <c r="B45" s="101" t="s">
        <v>229</v>
      </c>
      <c r="C45" s="19" t="s">
        <v>3</v>
      </c>
      <c r="D45" s="118">
        <f t="shared" si="37"/>
        <v>5327213</v>
      </c>
      <c r="E45" s="118">
        <v>0</v>
      </c>
      <c r="F45" s="118">
        <v>0</v>
      </c>
      <c r="G45" s="118">
        <v>5327213</v>
      </c>
      <c r="H45" s="21">
        <f t="shared" si="38"/>
        <v>11357900</v>
      </c>
      <c r="I45" s="20">
        <v>0</v>
      </c>
      <c r="J45" s="20">
        <v>0</v>
      </c>
      <c r="K45" s="20">
        <v>11357900</v>
      </c>
      <c r="L45" s="21"/>
      <c r="M45" s="21"/>
      <c r="N45" s="21"/>
      <c r="O45" s="21"/>
      <c r="P45" s="21">
        <f t="shared" si="39"/>
        <v>5327212.8</v>
      </c>
      <c r="Q45" s="21">
        <v>0</v>
      </c>
      <c r="R45" s="21">
        <v>0</v>
      </c>
      <c r="S45" s="21">
        <v>5327212.8</v>
      </c>
      <c r="T45" s="20">
        <f t="shared" si="15"/>
        <v>99.99999624569169</v>
      </c>
      <c r="U45" s="20"/>
      <c r="V45" s="20"/>
      <c r="W45" s="20">
        <f t="shared" si="16"/>
        <v>99.99999624569169</v>
      </c>
      <c r="X45" s="21">
        <f t="shared" si="8"/>
        <v>46.903149349791775</v>
      </c>
      <c r="Y45" s="21"/>
      <c r="Z45" s="21"/>
      <c r="AA45" s="21">
        <f t="shared" si="35"/>
        <v>46.903149349791775</v>
      </c>
      <c r="AB45" s="74"/>
    </row>
    <row r="46" spans="1:28" s="1" customFormat="1" ht="60" hidden="1" customHeight="1" x14ac:dyDescent="0.3">
      <c r="A46" s="102" t="s">
        <v>236</v>
      </c>
      <c r="B46" s="76" t="s">
        <v>433</v>
      </c>
      <c r="C46" s="19" t="s">
        <v>3</v>
      </c>
      <c r="D46" s="118">
        <f t="shared" si="37"/>
        <v>0</v>
      </c>
      <c r="E46" s="118">
        <v>0</v>
      </c>
      <c r="F46" s="118">
        <v>0</v>
      </c>
      <c r="G46" s="118">
        <v>0</v>
      </c>
      <c r="H46" s="21">
        <f t="shared" si="38"/>
        <v>7835000</v>
      </c>
      <c r="I46" s="20">
        <v>0</v>
      </c>
      <c r="J46" s="20">
        <v>0</v>
      </c>
      <c r="K46" s="20">
        <v>7835000</v>
      </c>
      <c r="L46" s="21"/>
      <c r="M46" s="21"/>
      <c r="N46" s="21"/>
      <c r="O46" s="21"/>
      <c r="P46" s="21">
        <f t="shared" si="39"/>
        <v>0</v>
      </c>
      <c r="Q46" s="21">
        <v>0</v>
      </c>
      <c r="R46" s="21">
        <v>0</v>
      </c>
      <c r="S46" s="21">
        <v>0</v>
      </c>
      <c r="T46" s="20"/>
      <c r="U46" s="20"/>
      <c r="V46" s="20"/>
      <c r="W46" s="20"/>
      <c r="X46" s="21">
        <f t="shared" si="8"/>
        <v>0</v>
      </c>
      <c r="Y46" s="21"/>
      <c r="Z46" s="21"/>
      <c r="AA46" s="21">
        <f t="shared" si="35"/>
        <v>0</v>
      </c>
      <c r="AB46" s="74"/>
    </row>
    <row r="47" spans="1:28" s="1" customFormat="1" ht="39.75" hidden="1" customHeight="1" x14ac:dyDescent="0.3">
      <c r="A47" s="102" t="s">
        <v>237</v>
      </c>
      <c r="B47" s="76" t="s">
        <v>434</v>
      </c>
      <c r="C47" s="19" t="s">
        <v>3</v>
      </c>
      <c r="D47" s="118">
        <f t="shared" si="37"/>
        <v>0</v>
      </c>
      <c r="E47" s="118">
        <v>0</v>
      </c>
      <c r="F47" s="118">
        <v>0</v>
      </c>
      <c r="G47" s="118">
        <v>0</v>
      </c>
      <c r="H47" s="21">
        <f t="shared" si="38"/>
        <v>14919334</v>
      </c>
      <c r="I47" s="20">
        <v>0</v>
      </c>
      <c r="J47" s="20">
        <v>0</v>
      </c>
      <c r="K47" s="20">
        <v>14919334</v>
      </c>
      <c r="L47" s="21"/>
      <c r="M47" s="21"/>
      <c r="N47" s="21"/>
      <c r="O47" s="21"/>
      <c r="P47" s="21">
        <f t="shared" si="39"/>
        <v>0</v>
      </c>
      <c r="Q47" s="21">
        <v>0</v>
      </c>
      <c r="R47" s="21">
        <v>0</v>
      </c>
      <c r="S47" s="21">
        <v>0</v>
      </c>
      <c r="T47" s="20"/>
      <c r="U47" s="20"/>
      <c r="V47" s="20"/>
      <c r="W47" s="20"/>
      <c r="X47" s="21">
        <f t="shared" si="8"/>
        <v>0</v>
      </c>
      <c r="Y47" s="21"/>
      <c r="Z47" s="21"/>
      <c r="AA47" s="21">
        <f t="shared" si="35"/>
        <v>0</v>
      </c>
      <c r="AB47" s="74"/>
    </row>
    <row r="48" spans="1:28" s="1" customFormat="1" ht="39.75" hidden="1" customHeight="1" x14ac:dyDescent="0.3">
      <c r="A48" s="102" t="s">
        <v>436</v>
      </c>
      <c r="B48" s="76" t="s">
        <v>435</v>
      </c>
      <c r="C48" s="19" t="s">
        <v>185</v>
      </c>
      <c r="D48" s="118">
        <f t="shared" si="37"/>
        <v>1800550</v>
      </c>
      <c r="E48" s="118">
        <v>0</v>
      </c>
      <c r="F48" s="118">
        <v>0</v>
      </c>
      <c r="G48" s="118">
        <v>1800550</v>
      </c>
      <c r="H48" s="21">
        <f t="shared" si="38"/>
        <v>1800550</v>
      </c>
      <c r="I48" s="20">
        <v>0</v>
      </c>
      <c r="J48" s="20">
        <v>0</v>
      </c>
      <c r="K48" s="20">
        <v>1800550</v>
      </c>
      <c r="L48" s="21"/>
      <c r="M48" s="21"/>
      <c r="N48" s="21"/>
      <c r="O48" s="21"/>
      <c r="P48" s="21">
        <f t="shared" si="39"/>
        <v>550</v>
      </c>
      <c r="Q48" s="21">
        <v>0</v>
      </c>
      <c r="R48" s="21">
        <v>0</v>
      </c>
      <c r="S48" s="21">
        <v>550</v>
      </c>
      <c r="T48" s="20">
        <f t="shared" si="15"/>
        <v>3.0546221987725972E-2</v>
      </c>
      <c r="U48" s="20"/>
      <c r="V48" s="20"/>
      <c r="W48" s="20">
        <f t="shared" si="16"/>
        <v>3.0546221987725972E-2</v>
      </c>
      <c r="X48" s="21">
        <f t="shared" si="8"/>
        <v>3.0546221987725972E-2</v>
      </c>
      <c r="Y48" s="21"/>
      <c r="Z48" s="21"/>
      <c r="AA48" s="21">
        <f t="shared" si="35"/>
        <v>3.0546221987725972E-2</v>
      </c>
      <c r="AB48" s="74"/>
    </row>
    <row r="49" spans="1:28" s="1" customFormat="1" ht="25.5" hidden="1" customHeight="1" x14ac:dyDescent="0.3">
      <c r="A49" s="102"/>
      <c r="B49" s="76" t="s">
        <v>521</v>
      </c>
      <c r="C49" s="19"/>
      <c r="D49" s="118">
        <f t="shared" si="37"/>
        <v>0</v>
      </c>
      <c r="E49" s="118">
        <v>0</v>
      </c>
      <c r="F49" s="118"/>
      <c r="G49" s="118">
        <v>0</v>
      </c>
      <c r="H49" s="21">
        <f t="shared" si="38"/>
        <v>146360</v>
      </c>
      <c r="I49" s="20">
        <v>0</v>
      </c>
      <c r="J49" s="20">
        <v>0</v>
      </c>
      <c r="K49" s="20">
        <v>146360</v>
      </c>
      <c r="L49" s="21"/>
      <c r="M49" s="21"/>
      <c r="N49" s="21"/>
      <c r="O49" s="21"/>
      <c r="P49" s="21">
        <f t="shared" si="39"/>
        <v>0</v>
      </c>
      <c r="Q49" s="21">
        <v>0</v>
      </c>
      <c r="R49" s="21">
        <v>0</v>
      </c>
      <c r="S49" s="21">
        <v>0</v>
      </c>
      <c r="T49" s="20"/>
      <c r="U49" s="20"/>
      <c r="V49" s="20"/>
      <c r="W49" s="20"/>
      <c r="X49" s="21">
        <f t="shared" si="8"/>
        <v>0</v>
      </c>
      <c r="Y49" s="21"/>
      <c r="Z49" s="21"/>
      <c r="AA49" s="21">
        <f t="shared" si="35"/>
        <v>0</v>
      </c>
      <c r="AB49" s="74"/>
    </row>
    <row r="50" spans="1:28" s="1" customFormat="1" ht="25.5" hidden="1" customHeight="1" x14ac:dyDescent="0.3">
      <c r="A50" s="102" t="s">
        <v>437</v>
      </c>
      <c r="B50" s="76" t="s">
        <v>177</v>
      </c>
      <c r="C50" s="19" t="s">
        <v>3</v>
      </c>
      <c r="D50" s="118">
        <f t="shared" si="37"/>
        <v>4316594</v>
      </c>
      <c r="E50" s="118">
        <v>0</v>
      </c>
      <c r="F50" s="118">
        <v>0</v>
      </c>
      <c r="G50" s="118">
        <v>4316594</v>
      </c>
      <c r="H50" s="21">
        <f t="shared" si="38"/>
        <v>127681623</v>
      </c>
      <c r="I50" s="20">
        <v>0</v>
      </c>
      <c r="J50" s="20">
        <v>0</v>
      </c>
      <c r="K50" s="20">
        <v>127681623</v>
      </c>
      <c r="L50" s="21"/>
      <c r="M50" s="21"/>
      <c r="N50" s="21"/>
      <c r="O50" s="21"/>
      <c r="P50" s="21">
        <f t="shared" si="39"/>
        <v>1505347.46</v>
      </c>
      <c r="Q50" s="21">
        <v>0</v>
      </c>
      <c r="R50" s="21">
        <v>0</v>
      </c>
      <c r="S50" s="21">
        <v>1505347.46</v>
      </c>
      <c r="T50" s="20">
        <f t="shared" si="15"/>
        <v>34.873501190985301</v>
      </c>
      <c r="U50" s="20"/>
      <c r="V50" s="20"/>
      <c r="W50" s="20">
        <f t="shared" si="16"/>
        <v>34.873501190985301</v>
      </c>
      <c r="X50" s="21">
        <f t="shared" si="8"/>
        <v>1.1789852170033897</v>
      </c>
      <c r="Y50" s="21"/>
      <c r="Z50" s="21"/>
      <c r="AA50" s="21">
        <f t="shared" si="35"/>
        <v>1.1789852170033897</v>
      </c>
      <c r="AB50" s="74"/>
    </row>
    <row r="51" spans="1:28" s="1" customFormat="1" ht="39.75" hidden="1" customHeight="1" x14ac:dyDescent="0.3">
      <c r="A51" s="102" t="s">
        <v>438</v>
      </c>
      <c r="B51" s="76" t="s">
        <v>302</v>
      </c>
      <c r="C51" s="19" t="s">
        <v>3</v>
      </c>
      <c r="D51" s="118">
        <f t="shared" si="37"/>
        <v>0</v>
      </c>
      <c r="E51" s="118">
        <v>0</v>
      </c>
      <c r="F51" s="118">
        <v>0</v>
      </c>
      <c r="G51" s="118">
        <v>0</v>
      </c>
      <c r="H51" s="21">
        <f t="shared" si="38"/>
        <v>51522344.109999999</v>
      </c>
      <c r="I51" s="20">
        <v>26399484.91</v>
      </c>
      <c r="J51" s="20">
        <v>16878359.199999999</v>
      </c>
      <c r="K51" s="20">
        <v>8244500</v>
      </c>
      <c r="L51" s="21"/>
      <c r="M51" s="21"/>
      <c r="N51" s="21"/>
      <c r="O51" s="21"/>
      <c r="P51" s="21">
        <f t="shared" si="39"/>
        <v>0</v>
      </c>
      <c r="Q51" s="21">
        <v>0</v>
      </c>
      <c r="R51" s="21">
        <v>0</v>
      </c>
      <c r="S51" s="21">
        <v>0</v>
      </c>
      <c r="T51" s="20"/>
      <c r="U51" s="20"/>
      <c r="V51" s="20"/>
      <c r="W51" s="20"/>
      <c r="X51" s="21">
        <f t="shared" si="8"/>
        <v>0</v>
      </c>
      <c r="Y51" s="21">
        <f t="shared" si="33"/>
        <v>0</v>
      </c>
      <c r="Z51" s="21">
        <f t="shared" si="34"/>
        <v>0</v>
      </c>
      <c r="AA51" s="21">
        <f t="shared" si="35"/>
        <v>0</v>
      </c>
      <c r="AB51" s="74"/>
    </row>
    <row r="52" spans="1:28" s="1" customFormat="1" ht="42.75" hidden="1" customHeight="1" x14ac:dyDescent="0.3">
      <c r="A52" s="29" t="s">
        <v>17</v>
      </c>
      <c r="B52" s="72" t="s">
        <v>46</v>
      </c>
      <c r="C52" s="31"/>
      <c r="D52" s="25">
        <f t="shared" ref="D52:G52" si="40">SUM(D53:D55)</f>
        <v>57640231</v>
      </c>
      <c r="E52" s="25">
        <f t="shared" si="40"/>
        <v>0</v>
      </c>
      <c r="F52" s="25">
        <f t="shared" si="40"/>
        <v>0</v>
      </c>
      <c r="G52" s="25">
        <f t="shared" si="40"/>
        <v>57640231</v>
      </c>
      <c r="H52" s="25">
        <f t="shared" ref="H52:S52" si="41">SUM(H53:H55)</f>
        <v>241713969</v>
      </c>
      <c r="I52" s="25">
        <f t="shared" si="41"/>
        <v>0</v>
      </c>
      <c r="J52" s="25">
        <f t="shared" si="41"/>
        <v>0</v>
      </c>
      <c r="K52" s="25">
        <f t="shared" si="41"/>
        <v>241713969</v>
      </c>
      <c r="L52" s="25">
        <f t="shared" si="41"/>
        <v>176053861</v>
      </c>
      <c r="M52" s="25">
        <f t="shared" si="41"/>
        <v>0</v>
      </c>
      <c r="N52" s="25">
        <f t="shared" si="41"/>
        <v>0</v>
      </c>
      <c r="O52" s="25">
        <f t="shared" si="41"/>
        <v>176053861</v>
      </c>
      <c r="P52" s="25">
        <f t="shared" si="41"/>
        <v>42736365.010000005</v>
      </c>
      <c r="Q52" s="25">
        <f t="shared" si="41"/>
        <v>0</v>
      </c>
      <c r="R52" s="25">
        <f t="shared" si="41"/>
        <v>0</v>
      </c>
      <c r="S52" s="25">
        <f t="shared" si="41"/>
        <v>42736365.010000005</v>
      </c>
      <c r="T52" s="20">
        <f t="shared" si="15"/>
        <v>74.143292399366004</v>
      </c>
      <c r="U52" s="20"/>
      <c r="V52" s="20"/>
      <c r="W52" s="20">
        <f t="shared" si="16"/>
        <v>74.143292399366004</v>
      </c>
      <c r="X52" s="21">
        <f t="shared" si="8"/>
        <v>17.680552425995703</v>
      </c>
      <c r="Y52" s="21"/>
      <c r="Z52" s="21"/>
      <c r="AA52" s="21">
        <f t="shared" si="35"/>
        <v>17.680552425995703</v>
      </c>
      <c r="AB52" s="74"/>
    </row>
    <row r="53" spans="1:28" s="1" customFormat="1" ht="42.75" hidden="1" customHeight="1" x14ac:dyDescent="0.3">
      <c r="A53" s="102" t="s">
        <v>47</v>
      </c>
      <c r="B53" s="101" t="s">
        <v>49</v>
      </c>
      <c r="C53" s="19" t="s">
        <v>3</v>
      </c>
      <c r="D53" s="118">
        <f>SUM(E53:G53)</f>
        <v>40704476</v>
      </c>
      <c r="E53" s="118">
        <v>0</v>
      </c>
      <c r="F53" s="118">
        <v>0</v>
      </c>
      <c r="G53" s="118">
        <v>40704476</v>
      </c>
      <c r="H53" s="21">
        <f t="shared" ref="H53:H55" si="42">SUM(I53:K53)</f>
        <v>172726421</v>
      </c>
      <c r="I53" s="20">
        <v>0</v>
      </c>
      <c r="J53" s="20">
        <v>0</v>
      </c>
      <c r="K53" s="20">
        <v>172726421</v>
      </c>
      <c r="L53" s="21">
        <f>M53+N53+O53</f>
        <v>116771511</v>
      </c>
      <c r="M53" s="21">
        <v>0</v>
      </c>
      <c r="N53" s="21">
        <v>0</v>
      </c>
      <c r="O53" s="21">
        <v>116771511</v>
      </c>
      <c r="P53" s="21">
        <f>Q53+S53</f>
        <v>31031068.260000002</v>
      </c>
      <c r="Q53" s="21">
        <v>0</v>
      </c>
      <c r="R53" s="21">
        <v>0</v>
      </c>
      <c r="S53" s="21">
        <v>31031068.260000002</v>
      </c>
      <c r="T53" s="20">
        <f t="shared" si="15"/>
        <v>76.235026978359826</v>
      </c>
      <c r="U53" s="20"/>
      <c r="V53" s="20"/>
      <c r="W53" s="20">
        <f t="shared" si="16"/>
        <v>76.235026978359826</v>
      </c>
      <c r="X53" s="21">
        <f t="shared" si="8"/>
        <v>17.965443896970459</v>
      </c>
      <c r="Y53" s="21"/>
      <c r="Z53" s="21"/>
      <c r="AA53" s="21">
        <f t="shared" si="35"/>
        <v>17.965443896970459</v>
      </c>
      <c r="AB53" s="74"/>
    </row>
    <row r="54" spans="1:28" s="1" customFormat="1" ht="48" hidden="1" customHeight="1" x14ac:dyDescent="0.3">
      <c r="A54" s="102" t="s">
        <v>48</v>
      </c>
      <c r="B54" s="101" t="s">
        <v>57</v>
      </c>
      <c r="C54" s="19" t="s">
        <v>3</v>
      </c>
      <c r="D54" s="118">
        <f t="shared" ref="D54:D55" si="43">SUM(E54:G54)</f>
        <v>16480276</v>
      </c>
      <c r="E54" s="118">
        <v>0</v>
      </c>
      <c r="F54" s="118">
        <v>0</v>
      </c>
      <c r="G54" s="118">
        <v>16480276</v>
      </c>
      <c r="H54" s="21">
        <f t="shared" si="42"/>
        <v>57594995</v>
      </c>
      <c r="I54" s="20">
        <v>0</v>
      </c>
      <c r="J54" s="20">
        <v>0</v>
      </c>
      <c r="K54" s="20">
        <v>57594995</v>
      </c>
      <c r="L54" s="21">
        <f>M54+N54+O54</f>
        <v>44487736</v>
      </c>
      <c r="M54" s="21">
        <v>0</v>
      </c>
      <c r="N54" s="21">
        <v>0</v>
      </c>
      <c r="O54" s="21">
        <v>44487736</v>
      </c>
      <c r="P54" s="21">
        <f>Q54+S54</f>
        <v>11381167.75</v>
      </c>
      <c r="Q54" s="21">
        <v>0</v>
      </c>
      <c r="R54" s="21">
        <v>0</v>
      </c>
      <c r="S54" s="21">
        <v>11381167.75</v>
      </c>
      <c r="T54" s="20">
        <f t="shared" si="15"/>
        <v>69.059327343789633</v>
      </c>
      <c r="U54" s="20"/>
      <c r="V54" s="20"/>
      <c r="W54" s="20">
        <f t="shared" si="16"/>
        <v>69.059327343789633</v>
      </c>
      <c r="X54" s="21">
        <f t="shared" si="8"/>
        <v>19.760688841105033</v>
      </c>
      <c r="Y54" s="21"/>
      <c r="Z54" s="21"/>
      <c r="AA54" s="21">
        <f t="shared" si="35"/>
        <v>19.760688841105033</v>
      </c>
      <c r="AB54" s="74"/>
    </row>
    <row r="55" spans="1:28" s="1" customFormat="1" ht="46.5" hidden="1" customHeight="1" x14ac:dyDescent="0.3">
      <c r="A55" s="102" t="s">
        <v>191</v>
      </c>
      <c r="B55" s="101" t="s">
        <v>154</v>
      </c>
      <c r="C55" s="19" t="s">
        <v>3</v>
      </c>
      <c r="D55" s="118">
        <f t="shared" si="43"/>
        <v>455479</v>
      </c>
      <c r="E55" s="118">
        <v>0</v>
      </c>
      <c r="F55" s="118">
        <v>0</v>
      </c>
      <c r="G55" s="118">
        <v>455479</v>
      </c>
      <c r="H55" s="21">
        <f t="shared" si="42"/>
        <v>11392553</v>
      </c>
      <c r="I55" s="20">
        <v>0</v>
      </c>
      <c r="J55" s="20">
        <v>0</v>
      </c>
      <c r="K55" s="20">
        <v>11392553</v>
      </c>
      <c r="L55" s="21">
        <f>M55+N55+O55</f>
        <v>14794614</v>
      </c>
      <c r="M55" s="21">
        <v>0</v>
      </c>
      <c r="N55" s="21">
        <v>0</v>
      </c>
      <c r="O55" s="21">
        <v>14794614</v>
      </c>
      <c r="P55" s="21">
        <f>Q55+S55</f>
        <v>324129</v>
      </c>
      <c r="Q55" s="21">
        <v>0</v>
      </c>
      <c r="R55" s="21">
        <v>0</v>
      </c>
      <c r="S55" s="21">
        <v>324129</v>
      </c>
      <c r="T55" s="20">
        <f t="shared" si="15"/>
        <v>71.162227018150119</v>
      </c>
      <c r="U55" s="20"/>
      <c r="V55" s="20"/>
      <c r="W55" s="20">
        <f t="shared" si="16"/>
        <v>71.162227018150119</v>
      </c>
      <c r="X55" s="21">
        <f t="shared" si="8"/>
        <v>2.8450953881891095</v>
      </c>
      <c r="Y55" s="21"/>
      <c r="Z55" s="21"/>
      <c r="AA55" s="21">
        <f t="shared" si="35"/>
        <v>2.8450953881891095</v>
      </c>
      <c r="AB55" s="74" t="s">
        <v>277</v>
      </c>
    </row>
    <row r="56" spans="1:28" s="1" customFormat="1" ht="156" hidden="1" customHeight="1" x14ac:dyDescent="0.3">
      <c r="A56" s="29" t="s">
        <v>242</v>
      </c>
      <c r="B56" s="72" t="s">
        <v>303</v>
      </c>
      <c r="C56" s="30"/>
      <c r="D56" s="30">
        <f t="shared" ref="D56:G56" si="44">SUM(D57:D62)</f>
        <v>0</v>
      </c>
      <c r="E56" s="30">
        <f t="shared" si="44"/>
        <v>0</v>
      </c>
      <c r="F56" s="30">
        <f t="shared" si="44"/>
        <v>0</v>
      </c>
      <c r="G56" s="30">
        <f t="shared" si="44"/>
        <v>0</v>
      </c>
      <c r="H56" s="30">
        <f>SUM(H57:H62)</f>
        <v>85163120</v>
      </c>
      <c r="I56" s="30">
        <f t="shared" ref="I56:S56" si="45">SUM(I57:I62)</f>
        <v>42290800</v>
      </c>
      <c r="J56" s="30">
        <f t="shared" si="45"/>
        <v>0</v>
      </c>
      <c r="K56" s="30">
        <f t="shared" si="45"/>
        <v>42872320</v>
      </c>
      <c r="L56" s="30">
        <f t="shared" si="45"/>
        <v>83414241</v>
      </c>
      <c r="M56" s="30">
        <f t="shared" si="45"/>
        <v>197500</v>
      </c>
      <c r="N56" s="30">
        <f t="shared" si="45"/>
        <v>0</v>
      </c>
      <c r="O56" s="30">
        <f t="shared" si="45"/>
        <v>83216741</v>
      </c>
      <c r="P56" s="30">
        <f t="shared" si="45"/>
        <v>0</v>
      </c>
      <c r="Q56" s="30">
        <f t="shared" si="45"/>
        <v>0</v>
      </c>
      <c r="R56" s="30">
        <f t="shared" si="45"/>
        <v>0</v>
      </c>
      <c r="S56" s="30">
        <f t="shared" si="45"/>
        <v>0</v>
      </c>
      <c r="T56" s="20"/>
      <c r="U56" s="20"/>
      <c r="V56" s="20"/>
      <c r="W56" s="20"/>
      <c r="X56" s="21">
        <f t="shared" si="8"/>
        <v>0</v>
      </c>
      <c r="Y56" s="21">
        <f t="shared" si="33"/>
        <v>0</v>
      </c>
      <c r="Z56" s="21"/>
      <c r="AA56" s="21">
        <f t="shared" si="35"/>
        <v>0</v>
      </c>
      <c r="AB56" s="116"/>
    </row>
    <row r="57" spans="1:28" s="1" customFormat="1" ht="150.75" hidden="1" customHeight="1" x14ac:dyDescent="0.3">
      <c r="A57" s="104" t="s">
        <v>244</v>
      </c>
      <c r="B57" s="77" t="s">
        <v>304</v>
      </c>
      <c r="C57" s="19" t="s">
        <v>3</v>
      </c>
      <c r="D57" s="118">
        <f>SUM(E57:G57)</f>
        <v>0</v>
      </c>
      <c r="E57" s="118">
        <v>0</v>
      </c>
      <c r="F57" s="118">
        <v>0</v>
      </c>
      <c r="G57" s="118">
        <v>0</v>
      </c>
      <c r="H57" s="21">
        <f t="shared" ref="H57" si="46">SUM(I57:K57)</f>
        <v>6985760</v>
      </c>
      <c r="I57" s="20">
        <v>4000119</v>
      </c>
      <c r="J57" s="20">
        <v>0</v>
      </c>
      <c r="K57" s="20">
        <v>2985641</v>
      </c>
      <c r="L57" s="21">
        <f t="shared" ref="L57:L60" si="47">M57+N57+O57</f>
        <v>197500</v>
      </c>
      <c r="M57" s="21">
        <v>197500</v>
      </c>
      <c r="N57" s="21">
        <v>0</v>
      </c>
      <c r="O57" s="21">
        <v>0</v>
      </c>
      <c r="P57" s="21">
        <f t="shared" ref="P57" si="48">Q57+R57+S57</f>
        <v>0</v>
      </c>
      <c r="Q57" s="21">
        <v>0</v>
      </c>
      <c r="R57" s="21">
        <v>0</v>
      </c>
      <c r="S57" s="21">
        <v>0</v>
      </c>
      <c r="T57" s="20"/>
      <c r="U57" s="20"/>
      <c r="V57" s="20"/>
      <c r="W57" s="20"/>
      <c r="X57" s="21">
        <f t="shared" si="8"/>
        <v>0</v>
      </c>
      <c r="Y57" s="21">
        <f t="shared" si="33"/>
        <v>0</v>
      </c>
      <c r="Z57" s="21"/>
      <c r="AA57" s="21">
        <f t="shared" si="35"/>
        <v>0</v>
      </c>
      <c r="AB57" s="74"/>
    </row>
    <row r="58" spans="1:28" s="1" customFormat="1" ht="205.5" hidden="1" customHeight="1" x14ac:dyDescent="0.3">
      <c r="A58" s="104" t="s">
        <v>439</v>
      </c>
      <c r="B58" s="77" t="s">
        <v>305</v>
      </c>
      <c r="C58" s="19" t="s">
        <v>3</v>
      </c>
      <c r="D58" s="118">
        <f t="shared" ref="D58:D62" si="49">SUM(E58:G58)</f>
        <v>0</v>
      </c>
      <c r="E58" s="118">
        <v>0</v>
      </c>
      <c r="F58" s="118">
        <v>0</v>
      </c>
      <c r="G58" s="118">
        <v>0</v>
      </c>
      <c r="H58" s="21">
        <f t="shared" ref="H58:H62" si="50">SUM(I58:K58)</f>
        <v>17002020</v>
      </c>
      <c r="I58" s="20">
        <v>14451717</v>
      </c>
      <c r="J58" s="20">
        <v>0</v>
      </c>
      <c r="K58" s="20">
        <v>2550303</v>
      </c>
      <c r="L58" s="21">
        <f t="shared" si="47"/>
        <v>2088612</v>
      </c>
      <c r="M58" s="21">
        <v>0</v>
      </c>
      <c r="N58" s="21">
        <v>0</v>
      </c>
      <c r="O58" s="21">
        <v>2088612</v>
      </c>
      <c r="P58" s="21">
        <f t="shared" ref="P58:P62" si="51">Q58+R58+S58</f>
        <v>0</v>
      </c>
      <c r="Q58" s="21">
        <v>0</v>
      </c>
      <c r="R58" s="21">
        <v>0</v>
      </c>
      <c r="S58" s="21">
        <v>0</v>
      </c>
      <c r="T58" s="20"/>
      <c r="U58" s="20"/>
      <c r="V58" s="20"/>
      <c r="W58" s="20"/>
      <c r="X58" s="21">
        <f t="shared" si="8"/>
        <v>0</v>
      </c>
      <c r="Y58" s="21">
        <f t="shared" si="33"/>
        <v>0</v>
      </c>
      <c r="Z58" s="21"/>
      <c r="AA58" s="21">
        <f t="shared" si="35"/>
        <v>0</v>
      </c>
      <c r="AB58" s="74" t="s">
        <v>268</v>
      </c>
    </row>
    <row r="59" spans="1:28" s="1" customFormat="1" ht="168" hidden="1" customHeight="1" x14ac:dyDescent="0.3">
      <c r="A59" s="104" t="s">
        <v>440</v>
      </c>
      <c r="B59" s="77" t="s">
        <v>306</v>
      </c>
      <c r="C59" s="19" t="s">
        <v>3</v>
      </c>
      <c r="D59" s="118">
        <f t="shared" si="49"/>
        <v>0</v>
      </c>
      <c r="E59" s="118">
        <v>0</v>
      </c>
      <c r="F59" s="118">
        <v>0</v>
      </c>
      <c r="G59" s="118">
        <v>0</v>
      </c>
      <c r="H59" s="21">
        <f t="shared" si="50"/>
        <v>7663020</v>
      </c>
      <c r="I59" s="20">
        <v>6513567</v>
      </c>
      <c r="J59" s="20">
        <v>0</v>
      </c>
      <c r="K59" s="20">
        <v>1149453</v>
      </c>
      <c r="L59" s="21">
        <f t="shared" si="47"/>
        <v>42361608</v>
      </c>
      <c r="M59" s="21">
        <v>0</v>
      </c>
      <c r="N59" s="21">
        <v>0</v>
      </c>
      <c r="O59" s="21">
        <v>42361608</v>
      </c>
      <c r="P59" s="21">
        <f t="shared" si="51"/>
        <v>0</v>
      </c>
      <c r="Q59" s="21">
        <v>0</v>
      </c>
      <c r="R59" s="21">
        <v>0</v>
      </c>
      <c r="S59" s="21">
        <v>0</v>
      </c>
      <c r="T59" s="20"/>
      <c r="U59" s="20"/>
      <c r="V59" s="20"/>
      <c r="W59" s="20"/>
      <c r="X59" s="21">
        <f t="shared" si="8"/>
        <v>0</v>
      </c>
      <c r="Y59" s="21">
        <f t="shared" si="33"/>
        <v>0</v>
      </c>
      <c r="Z59" s="21"/>
      <c r="AA59" s="21">
        <f t="shared" si="35"/>
        <v>0</v>
      </c>
      <c r="AB59" s="74"/>
    </row>
    <row r="60" spans="1:28" s="1" customFormat="1" ht="135" hidden="1" customHeight="1" x14ac:dyDescent="0.3">
      <c r="A60" s="104" t="s">
        <v>441</v>
      </c>
      <c r="B60" s="77" t="s">
        <v>307</v>
      </c>
      <c r="C60" s="19" t="s">
        <v>3</v>
      </c>
      <c r="D60" s="118">
        <f t="shared" si="49"/>
        <v>0</v>
      </c>
      <c r="E60" s="118">
        <v>0</v>
      </c>
      <c r="F60" s="118">
        <v>0</v>
      </c>
      <c r="G60" s="118">
        <v>0</v>
      </c>
      <c r="H60" s="21">
        <f t="shared" si="50"/>
        <v>20382820</v>
      </c>
      <c r="I60" s="20">
        <v>17325397</v>
      </c>
      <c r="J60" s="20">
        <v>0</v>
      </c>
      <c r="K60" s="20">
        <v>3057423</v>
      </c>
      <c r="L60" s="21">
        <f t="shared" si="47"/>
        <v>38766521</v>
      </c>
      <c r="M60" s="21">
        <v>0</v>
      </c>
      <c r="N60" s="21">
        <v>0</v>
      </c>
      <c r="O60" s="21">
        <v>38766521</v>
      </c>
      <c r="P60" s="21">
        <f t="shared" si="51"/>
        <v>0</v>
      </c>
      <c r="Q60" s="21">
        <v>0</v>
      </c>
      <c r="R60" s="21">
        <v>0</v>
      </c>
      <c r="S60" s="21">
        <v>0</v>
      </c>
      <c r="T60" s="20"/>
      <c r="U60" s="20"/>
      <c r="V60" s="20"/>
      <c r="W60" s="20"/>
      <c r="X60" s="21">
        <f t="shared" si="8"/>
        <v>0</v>
      </c>
      <c r="Y60" s="21">
        <f t="shared" si="33"/>
        <v>0</v>
      </c>
      <c r="Z60" s="21"/>
      <c r="AA60" s="21">
        <f t="shared" si="35"/>
        <v>0</v>
      </c>
      <c r="AB60" s="74" t="s">
        <v>282</v>
      </c>
    </row>
    <row r="61" spans="1:28" s="1" customFormat="1" ht="185.25" hidden="1" customHeight="1" x14ac:dyDescent="0.3">
      <c r="A61" s="104" t="s">
        <v>445</v>
      </c>
      <c r="B61" s="77" t="s">
        <v>446</v>
      </c>
      <c r="C61" s="19" t="s">
        <v>3</v>
      </c>
      <c r="D61" s="118">
        <f t="shared" si="49"/>
        <v>0</v>
      </c>
      <c r="E61" s="118">
        <v>0</v>
      </c>
      <c r="F61" s="118">
        <v>0</v>
      </c>
      <c r="G61" s="118">
        <v>0</v>
      </c>
      <c r="H61" s="21">
        <f t="shared" si="50"/>
        <v>15293530</v>
      </c>
      <c r="I61" s="20">
        <v>0</v>
      </c>
      <c r="J61" s="20">
        <v>0</v>
      </c>
      <c r="K61" s="20">
        <v>15293530</v>
      </c>
      <c r="L61" s="21"/>
      <c r="M61" s="21"/>
      <c r="N61" s="21"/>
      <c r="O61" s="21"/>
      <c r="P61" s="21">
        <f t="shared" si="51"/>
        <v>0</v>
      </c>
      <c r="Q61" s="21">
        <v>0</v>
      </c>
      <c r="R61" s="21">
        <v>0</v>
      </c>
      <c r="S61" s="21">
        <v>0</v>
      </c>
      <c r="T61" s="20"/>
      <c r="U61" s="20"/>
      <c r="V61" s="20"/>
      <c r="W61" s="20"/>
      <c r="X61" s="21">
        <f t="shared" si="8"/>
        <v>0</v>
      </c>
      <c r="Y61" s="21"/>
      <c r="Z61" s="21"/>
      <c r="AA61" s="21">
        <f t="shared" si="35"/>
        <v>0</v>
      </c>
      <c r="AB61" s="74"/>
    </row>
    <row r="62" spans="1:28" s="1" customFormat="1" ht="188.25" hidden="1" customHeight="1" x14ac:dyDescent="0.3">
      <c r="A62" s="104" t="s">
        <v>447</v>
      </c>
      <c r="B62" s="77" t="s">
        <v>444</v>
      </c>
      <c r="C62" s="19" t="s">
        <v>3</v>
      </c>
      <c r="D62" s="118">
        <f t="shared" si="49"/>
        <v>0</v>
      </c>
      <c r="E62" s="118">
        <v>0</v>
      </c>
      <c r="F62" s="118">
        <v>0</v>
      </c>
      <c r="G62" s="118">
        <v>0</v>
      </c>
      <c r="H62" s="21">
        <f t="shared" si="50"/>
        <v>17835970</v>
      </c>
      <c r="I62" s="20">
        <v>0</v>
      </c>
      <c r="J62" s="20">
        <v>0</v>
      </c>
      <c r="K62" s="20">
        <v>17835970</v>
      </c>
      <c r="L62" s="21"/>
      <c r="M62" s="21"/>
      <c r="N62" s="21"/>
      <c r="O62" s="21"/>
      <c r="P62" s="21">
        <f t="shared" si="51"/>
        <v>0</v>
      </c>
      <c r="Q62" s="21">
        <v>0</v>
      </c>
      <c r="R62" s="21">
        <v>0</v>
      </c>
      <c r="S62" s="21">
        <v>0</v>
      </c>
      <c r="T62" s="20"/>
      <c r="U62" s="20"/>
      <c r="V62" s="20"/>
      <c r="W62" s="20"/>
      <c r="X62" s="21">
        <f t="shared" si="8"/>
        <v>0</v>
      </c>
      <c r="Y62" s="21"/>
      <c r="Z62" s="21"/>
      <c r="AA62" s="21">
        <f t="shared" si="35"/>
        <v>0</v>
      </c>
      <c r="AB62" s="74"/>
    </row>
    <row r="63" spans="1:28" s="27" customFormat="1" ht="42" hidden="1" customHeight="1" x14ac:dyDescent="0.3">
      <c r="A63" s="29" t="s">
        <v>442</v>
      </c>
      <c r="B63" s="72" t="s">
        <v>258</v>
      </c>
      <c r="C63" s="31"/>
      <c r="D63" s="25">
        <f t="shared" ref="D63:F63" si="52">D64</f>
        <v>1385600</v>
      </c>
      <c r="E63" s="25">
        <f t="shared" si="52"/>
        <v>0</v>
      </c>
      <c r="F63" s="25">
        <f t="shared" si="52"/>
        <v>0</v>
      </c>
      <c r="G63" s="25">
        <f>G64</f>
        <v>1385600</v>
      </c>
      <c r="H63" s="25">
        <f>SUM(I63:K63)</f>
        <v>9680600</v>
      </c>
      <c r="I63" s="30">
        <f>I64</f>
        <v>0</v>
      </c>
      <c r="J63" s="30">
        <f>J64</f>
        <v>0</v>
      </c>
      <c r="K63" s="30">
        <f>K64</f>
        <v>9680600</v>
      </c>
      <c r="L63" s="25"/>
      <c r="M63" s="25"/>
      <c r="N63" s="25"/>
      <c r="O63" s="25"/>
      <c r="P63" s="25">
        <f t="shared" ref="P63:P64" si="53">Q63+S63</f>
        <v>37156</v>
      </c>
      <c r="Q63" s="25">
        <f>Q64</f>
        <v>0</v>
      </c>
      <c r="R63" s="25">
        <f t="shared" ref="R63:S63" si="54">R64</f>
        <v>0</v>
      </c>
      <c r="S63" s="25">
        <f t="shared" si="54"/>
        <v>37156</v>
      </c>
      <c r="T63" s="20">
        <f>P63/D63*100</f>
        <v>2.6815819861431871</v>
      </c>
      <c r="U63" s="20"/>
      <c r="V63" s="20"/>
      <c r="W63" s="20">
        <f t="shared" si="16"/>
        <v>2.6815819861431871</v>
      </c>
      <c r="X63" s="21">
        <f t="shared" si="8"/>
        <v>0.38381918476127513</v>
      </c>
      <c r="Y63" s="21"/>
      <c r="Z63" s="21"/>
      <c r="AA63" s="21">
        <f t="shared" si="35"/>
        <v>0.38381918476127513</v>
      </c>
      <c r="AB63" s="71"/>
    </row>
    <row r="64" spans="1:28" s="1" customFormat="1" ht="132" hidden="1" customHeight="1" x14ac:dyDescent="0.3">
      <c r="A64" s="102" t="s">
        <v>443</v>
      </c>
      <c r="B64" s="101" t="s">
        <v>259</v>
      </c>
      <c r="C64" s="19" t="s">
        <v>3</v>
      </c>
      <c r="D64" s="118">
        <f>SUM(E64:G64)</f>
        <v>1385600</v>
      </c>
      <c r="E64" s="118">
        <v>0</v>
      </c>
      <c r="F64" s="118">
        <v>0</v>
      </c>
      <c r="G64" s="118">
        <v>1385600</v>
      </c>
      <c r="H64" s="21">
        <f t="shared" si="38"/>
        <v>9680600</v>
      </c>
      <c r="I64" s="20">
        <v>0</v>
      </c>
      <c r="J64" s="20">
        <v>0</v>
      </c>
      <c r="K64" s="20">
        <v>9680600</v>
      </c>
      <c r="L64" s="21"/>
      <c r="M64" s="21"/>
      <c r="N64" s="21"/>
      <c r="O64" s="21"/>
      <c r="P64" s="21">
        <f t="shared" si="53"/>
        <v>37156</v>
      </c>
      <c r="Q64" s="21">
        <v>0</v>
      </c>
      <c r="R64" s="21">
        <v>0</v>
      </c>
      <c r="S64" s="21">
        <v>37156</v>
      </c>
      <c r="T64" s="20">
        <f t="shared" ref="T64:T74" si="55">P64/D64*100</f>
        <v>2.6815819861431871</v>
      </c>
      <c r="U64" s="20"/>
      <c r="V64" s="20"/>
      <c r="W64" s="20">
        <f t="shared" si="16"/>
        <v>2.6815819861431871</v>
      </c>
      <c r="X64" s="21">
        <f t="shared" si="8"/>
        <v>0.38381918476127513</v>
      </c>
      <c r="Y64" s="21"/>
      <c r="Z64" s="21"/>
      <c r="AA64" s="21">
        <f t="shared" si="35"/>
        <v>0.38381918476127513</v>
      </c>
      <c r="AB64" s="74" t="s">
        <v>270</v>
      </c>
    </row>
    <row r="65" spans="1:28" s="1" customFormat="1" ht="45" hidden="1" customHeight="1" x14ac:dyDescent="0.3">
      <c r="A65" s="29" t="s">
        <v>33</v>
      </c>
      <c r="B65" s="137" t="s">
        <v>308</v>
      </c>
      <c r="C65" s="137"/>
      <c r="D65" s="32">
        <f t="shared" ref="D65:G65" si="56">D66+D68+D86</f>
        <v>121599643</v>
      </c>
      <c r="E65" s="32">
        <f t="shared" si="56"/>
        <v>0</v>
      </c>
      <c r="F65" s="32">
        <f t="shared" si="56"/>
        <v>0</v>
      </c>
      <c r="G65" s="32">
        <f t="shared" si="56"/>
        <v>121599643</v>
      </c>
      <c r="H65" s="32">
        <f t="shared" ref="H65:S65" si="57">H66+H68+H86</f>
        <v>674566038</v>
      </c>
      <c r="I65" s="32">
        <f t="shared" si="57"/>
        <v>86530600</v>
      </c>
      <c r="J65" s="32">
        <f t="shared" si="57"/>
        <v>0</v>
      </c>
      <c r="K65" s="32">
        <f t="shared" si="57"/>
        <v>588035438</v>
      </c>
      <c r="L65" s="32">
        <f t="shared" si="57"/>
        <v>182773757</v>
      </c>
      <c r="M65" s="32">
        <f t="shared" si="57"/>
        <v>28100299</v>
      </c>
      <c r="N65" s="32">
        <f t="shared" si="57"/>
        <v>0</v>
      </c>
      <c r="O65" s="32">
        <f t="shared" si="57"/>
        <v>154673458</v>
      </c>
      <c r="P65" s="32">
        <f t="shared" si="57"/>
        <v>99250563.75</v>
      </c>
      <c r="Q65" s="32">
        <f t="shared" si="57"/>
        <v>0</v>
      </c>
      <c r="R65" s="32">
        <f t="shared" si="57"/>
        <v>0</v>
      </c>
      <c r="S65" s="32">
        <f t="shared" si="57"/>
        <v>99250563.75</v>
      </c>
      <c r="T65" s="20">
        <f t="shared" si="55"/>
        <v>81.620769026435383</v>
      </c>
      <c r="U65" s="20"/>
      <c r="V65" s="20"/>
      <c r="W65" s="20">
        <f t="shared" si="16"/>
        <v>81.620769026435383</v>
      </c>
      <c r="X65" s="21">
        <f t="shared" si="8"/>
        <v>14.713246466463822</v>
      </c>
      <c r="Y65" s="21">
        <f t="shared" si="33"/>
        <v>0</v>
      </c>
      <c r="Z65" s="21"/>
      <c r="AA65" s="21">
        <f t="shared" si="35"/>
        <v>16.878330341376465</v>
      </c>
      <c r="AB65" s="74"/>
    </row>
    <row r="66" spans="1:28" s="27" customFormat="1" ht="25.5" hidden="1" customHeight="1" x14ac:dyDescent="0.3">
      <c r="A66" s="29" t="s">
        <v>18</v>
      </c>
      <c r="B66" s="72" t="s">
        <v>50</v>
      </c>
      <c r="C66" s="31"/>
      <c r="D66" s="25">
        <f t="shared" ref="D66:G66" si="58">D67</f>
        <v>63770800</v>
      </c>
      <c r="E66" s="25">
        <f t="shared" si="58"/>
        <v>0</v>
      </c>
      <c r="F66" s="25">
        <f t="shared" si="58"/>
        <v>0</v>
      </c>
      <c r="G66" s="25">
        <f t="shared" si="58"/>
        <v>63770800</v>
      </c>
      <c r="H66" s="25">
        <f>H67</f>
        <v>263686300</v>
      </c>
      <c r="I66" s="25">
        <f t="shared" ref="I66:S66" si="59">I67</f>
        <v>0</v>
      </c>
      <c r="J66" s="25">
        <f t="shared" si="59"/>
        <v>0</v>
      </c>
      <c r="K66" s="25">
        <f t="shared" si="59"/>
        <v>263686300</v>
      </c>
      <c r="L66" s="25">
        <f t="shared" si="59"/>
        <v>151932794</v>
      </c>
      <c r="M66" s="25">
        <f t="shared" si="59"/>
        <v>0</v>
      </c>
      <c r="N66" s="25">
        <f t="shared" si="59"/>
        <v>0</v>
      </c>
      <c r="O66" s="25">
        <f t="shared" si="59"/>
        <v>151932794</v>
      </c>
      <c r="P66" s="25">
        <f t="shared" si="59"/>
        <v>41851142.119999997</v>
      </c>
      <c r="Q66" s="25">
        <f t="shared" si="59"/>
        <v>0</v>
      </c>
      <c r="R66" s="25">
        <f t="shared" si="59"/>
        <v>0</v>
      </c>
      <c r="S66" s="25">
        <f t="shared" si="59"/>
        <v>41851142.119999997</v>
      </c>
      <c r="T66" s="20">
        <f t="shared" si="55"/>
        <v>65.627437824207945</v>
      </c>
      <c r="U66" s="20"/>
      <c r="V66" s="20"/>
      <c r="W66" s="20">
        <f t="shared" si="16"/>
        <v>65.627437824207945</v>
      </c>
      <c r="X66" s="21">
        <f t="shared" si="8"/>
        <v>15.871564855663717</v>
      </c>
      <c r="Y66" s="21"/>
      <c r="Z66" s="21"/>
      <c r="AA66" s="21">
        <f t="shared" si="35"/>
        <v>15.871564855663717</v>
      </c>
      <c r="AB66" s="74"/>
    </row>
    <row r="67" spans="1:28" s="1" customFormat="1" ht="61.5" hidden="1" customHeight="1" x14ac:dyDescent="0.3">
      <c r="A67" s="102" t="s">
        <v>34</v>
      </c>
      <c r="B67" s="101" t="s">
        <v>309</v>
      </c>
      <c r="C67" s="19" t="s">
        <v>3</v>
      </c>
      <c r="D67" s="118">
        <f>SUM(E67:G67)</f>
        <v>63770800</v>
      </c>
      <c r="E67" s="118">
        <v>0</v>
      </c>
      <c r="F67" s="118">
        <v>0</v>
      </c>
      <c r="G67" s="118">
        <v>63770800</v>
      </c>
      <c r="H67" s="21">
        <f>SUM(I67:K67)</f>
        <v>263686300</v>
      </c>
      <c r="I67" s="20">
        <v>0</v>
      </c>
      <c r="J67" s="20">
        <v>0</v>
      </c>
      <c r="K67" s="20">
        <v>263686300</v>
      </c>
      <c r="L67" s="21">
        <f>M67+N67+O67</f>
        <v>151932794</v>
      </c>
      <c r="M67" s="21">
        <v>0</v>
      </c>
      <c r="N67" s="21">
        <v>0</v>
      </c>
      <c r="O67" s="21">
        <v>151932794</v>
      </c>
      <c r="P67" s="21">
        <f>Q67+S67</f>
        <v>41851142.119999997</v>
      </c>
      <c r="Q67" s="21">
        <v>0</v>
      </c>
      <c r="R67" s="21">
        <v>0</v>
      </c>
      <c r="S67" s="21">
        <v>41851142.119999997</v>
      </c>
      <c r="T67" s="20">
        <f t="shared" si="55"/>
        <v>65.627437824207945</v>
      </c>
      <c r="U67" s="20"/>
      <c r="V67" s="20"/>
      <c r="W67" s="20">
        <f t="shared" si="16"/>
        <v>65.627437824207945</v>
      </c>
      <c r="X67" s="21">
        <f t="shared" si="8"/>
        <v>15.871564855663717</v>
      </c>
      <c r="Y67" s="21"/>
      <c r="Z67" s="21"/>
      <c r="AA67" s="21">
        <f t="shared" si="35"/>
        <v>15.871564855663717</v>
      </c>
      <c r="AB67" s="74"/>
    </row>
    <row r="68" spans="1:28" s="27" customFormat="1" ht="24.75" hidden="1" customHeight="1" x14ac:dyDescent="0.3">
      <c r="A68" s="29" t="s">
        <v>19</v>
      </c>
      <c r="B68" s="72" t="s">
        <v>51</v>
      </c>
      <c r="C68" s="31"/>
      <c r="D68" s="25">
        <f t="shared" ref="D68:G68" si="60">SUM(D69:D85)</f>
        <v>57828843</v>
      </c>
      <c r="E68" s="25">
        <f t="shared" si="60"/>
        <v>0</v>
      </c>
      <c r="F68" s="25">
        <f t="shared" si="60"/>
        <v>0</v>
      </c>
      <c r="G68" s="25">
        <f t="shared" si="60"/>
        <v>57828843</v>
      </c>
      <c r="H68" s="25">
        <f>SUM(H69:H85)</f>
        <v>398866192</v>
      </c>
      <c r="I68" s="25">
        <f t="shared" ref="I68:S68" si="61">SUM(I69:I85)</f>
        <v>86530600</v>
      </c>
      <c r="J68" s="25">
        <f t="shared" si="61"/>
        <v>0</v>
      </c>
      <c r="K68" s="25">
        <f t="shared" si="61"/>
        <v>312335592</v>
      </c>
      <c r="L68" s="25">
        <f t="shared" si="61"/>
        <v>30840963</v>
      </c>
      <c r="M68" s="25">
        <f t="shared" si="61"/>
        <v>28100299</v>
      </c>
      <c r="N68" s="25">
        <f t="shared" si="61"/>
        <v>0</v>
      </c>
      <c r="O68" s="25">
        <f t="shared" si="61"/>
        <v>2740664</v>
      </c>
      <c r="P68" s="25">
        <f t="shared" si="61"/>
        <v>57399421.630000003</v>
      </c>
      <c r="Q68" s="25">
        <f t="shared" si="61"/>
        <v>0</v>
      </c>
      <c r="R68" s="25">
        <f t="shared" si="61"/>
        <v>0</v>
      </c>
      <c r="S68" s="25">
        <f t="shared" si="61"/>
        <v>57399421.630000003</v>
      </c>
      <c r="T68" s="20">
        <f t="shared" si="55"/>
        <v>99.257427007488303</v>
      </c>
      <c r="U68" s="20"/>
      <c r="V68" s="20"/>
      <c r="W68" s="20">
        <f t="shared" si="16"/>
        <v>99.257427007488303</v>
      </c>
      <c r="X68" s="21">
        <f t="shared" si="8"/>
        <v>14.390645981347047</v>
      </c>
      <c r="Y68" s="21">
        <f t="shared" si="33"/>
        <v>0</v>
      </c>
      <c r="Z68" s="21"/>
      <c r="AA68" s="21">
        <f t="shared" si="35"/>
        <v>18.377483418540404</v>
      </c>
      <c r="AB68" s="74"/>
    </row>
    <row r="69" spans="1:28" s="98" customFormat="1" ht="74.25" hidden="1" customHeight="1" x14ac:dyDescent="0.25">
      <c r="A69" s="102" t="s">
        <v>197</v>
      </c>
      <c r="B69" s="96" t="s">
        <v>448</v>
      </c>
      <c r="C69" s="19" t="s">
        <v>3</v>
      </c>
      <c r="D69" s="118">
        <f>SUM(E69:G69)</f>
        <v>0</v>
      </c>
      <c r="E69" s="118">
        <v>0</v>
      </c>
      <c r="F69" s="118">
        <v>0</v>
      </c>
      <c r="G69" s="118">
        <v>0</v>
      </c>
      <c r="H69" s="20">
        <f t="shared" ref="H69:H78" si="62">SUM(I69:K69)</f>
        <v>14600000</v>
      </c>
      <c r="I69" s="21">
        <v>0</v>
      </c>
      <c r="J69" s="21">
        <v>0</v>
      </c>
      <c r="K69" s="21">
        <v>14600000</v>
      </c>
      <c r="L69" s="21"/>
      <c r="M69" s="21"/>
      <c r="N69" s="21"/>
      <c r="O69" s="21"/>
      <c r="P69" s="21">
        <f t="shared" ref="P69:P78" si="63">Q69+S69</f>
        <v>0</v>
      </c>
      <c r="Q69" s="21">
        <v>0</v>
      </c>
      <c r="R69" s="21">
        <v>0</v>
      </c>
      <c r="S69" s="21">
        <v>0</v>
      </c>
      <c r="T69" s="20"/>
      <c r="U69" s="20"/>
      <c r="V69" s="20"/>
      <c r="W69" s="20"/>
      <c r="X69" s="21">
        <f t="shared" si="8"/>
        <v>0</v>
      </c>
      <c r="Y69" s="21"/>
      <c r="Z69" s="21"/>
      <c r="AA69" s="21">
        <f t="shared" si="35"/>
        <v>0</v>
      </c>
      <c r="AB69" s="97"/>
    </row>
    <row r="70" spans="1:28" s="98" customFormat="1" ht="57" hidden="1" customHeight="1" x14ac:dyDescent="0.25">
      <c r="A70" s="102" t="s">
        <v>190</v>
      </c>
      <c r="B70" s="96" t="s">
        <v>449</v>
      </c>
      <c r="C70" s="19" t="s">
        <v>3</v>
      </c>
      <c r="D70" s="118">
        <f t="shared" ref="D70:D90" si="64">SUM(E70:G70)</f>
        <v>0</v>
      </c>
      <c r="E70" s="118">
        <v>0</v>
      </c>
      <c r="F70" s="118">
        <v>0</v>
      </c>
      <c r="G70" s="118">
        <v>0</v>
      </c>
      <c r="H70" s="20">
        <f t="shared" si="62"/>
        <v>3170000</v>
      </c>
      <c r="I70" s="21">
        <v>0</v>
      </c>
      <c r="J70" s="21">
        <v>0</v>
      </c>
      <c r="K70" s="21">
        <v>3170000</v>
      </c>
      <c r="L70" s="21"/>
      <c r="M70" s="21"/>
      <c r="N70" s="21"/>
      <c r="O70" s="21"/>
      <c r="P70" s="21">
        <f t="shared" si="63"/>
        <v>0</v>
      </c>
      <c r="Q70" s="21">
        <v>0</v>
      </c>
      <c r="R70" s="21">
        <v>0</v>
      </c>
      <c r="S70" s="21">
        <v>0</v>
      </c>
      <c r="T70" s="20"/>
      <c r="U70" s="20"/>
      <c r="V70" s="20"/>
      <c r="W70" s="20"/>
      <c r="X70" s="21">
        <f t="shared" si="8"/>
        <v>0</v>
      </c>
      <c r="Y70" s="21"/>
      <c r="Z70" s="21"/>
      <c r="AA70" s="21">
        <f t="shared" si="35"/>
        <v>0</v>
      </c>
      <c r="AB70" s="97"/>
    </row>
    <row r="71" spans="1:28" s="98" customFormat="1" ht="60.75" hidden="1" customHeight="1" x14ac:dyDescent="0.25">
      <c r="A71" s="102" t="s">
        <v>193</v>
      </c>
      <c r="B71" s="96" t="s">
        <v>450</v>
      </c>
      <c r="C71" s="19" t="s">
        <v>3</v>
      </c>
      <c r="D71" s="118">
        <f t="shared" si="64"/>
        <v>0</v>
      </c>
      <c r="E71" s="118">
        <v>0</v>
      </c>
      <c r="F71" s="118">
        <v>0</v>
      </c>
      <c r="G71" s="118">
        <v>0</v>
      </c>
      <c r="H71" s="20">
        <f t="shared" si="62"/>
        <v>17074699</v>
      </c>
      <c r="I71" s="21">
        <v>0</v>
      </c>
      <c r="J71" s="21">
        <v>0</v>
      </c>
      <c r="K71" s="21">
        <v>17074699</v>
      </c>
      <c r="L71" s="21"/>
      <c r="M71" s="21"/>
      <c r="N71" s="21"/>
      <c r="O71" s="21"/>
      <c r="P71" s="21">
        <f t="shared" si="63"/>
        <v>0</v>
      </c>
      <c r="Q71" s="21">
        <v>0</v>
      </c>
      <c r="R71" s="21">
        <v>0</v>
      </c>
      <c r="S71" s="21">
        <v>0</v>
      </c>
      <c r="T71" s="20"/>
      <c r="U71" s="20"/>
      <c r="V71" s="20"/>
      <c r="W71" s="20"/>
      <c r="X71" s="21">
        <f t="shared" si="8"/>
        <v>0</v>
      </c>
      <c r="Y71" s="21"/>
      <c r="Z71" s="21"/>
      <c r="AA71" s="21">
        <f>S71/K71*100</f>
        <v>0</v>
      </c>
      <c r="AB71" s="97"/>
    </row>
    <row r="72" spans="1:28" s="98" customFormat="1" ht="41.25" hidden="1" customHeight="1" x14ac:dyDescent="0.25">
      <c r="A72" s="102" t="s">
        <v>194</v>
      </c>
      <c r="B72" s="96" t="s">
        <v>451</v>
      </c>
      <c r="C72" s="19" t="s">
        <v>185</v>
      </c>
      <c r="D72" s="118">
        <f t="shared" si="64"/>
        <v>550</v>
      </c>
      <c r="E72" s="118">
        <v>0</v>
      </c>
      <c r="F72" s="118">
        <v>0</v>
      </c>
      <c r="G72" s="118">
        <v>550</v>
      </c>
      <c r="H72" s="20">
        <f t="shared" si="62"/>
        <v>6600550</v>
      </c>
      <c r="I72" s="21">
        <v>0</v>
      </c>
      <c r="J72" s="21">
        <v>0</v>
      </c>
      <c r="K72" s="21">
        <v>6600550</v>
      </c>
      <c r="L72" s="21"/>
      <c r="M72" s="21"/>
      <c r="N72" s="21"/>
      <c r="O72" s="21"/>
      <c r="P72" s="21">
        <f t="shared" si="63"/>
        <v>550</v>
      </c>
      <c r="Q72" s="21">
        <v>0</v>
      </c>
      <c r="R72" s="21">
        <v>0</v>
      </c>
      <c r="S72" s="21">
        <v>550</v>
      </c>
      <c r="T72" s="20">
        <f t="shared" si="55"/>
        <v>100</v>
      </c>
      <c r="U72" s="20"/>
      <c r="V72" s="20"/>
      <c r="W72" s="20">
        <f t="shared" ref="W72:W74" si="65">S72/G72*100</f>
        <v>100</v>
      </c>
      <c r="X72" s="21">
        <f t="shared" si="8"/>
        <v>8.3326389467544386E-3</v>
      </c>
      <c r="Y72" s="21"/>
      <c r="Z72" s="21"/>
      <c r="AA72" s="21">
        <f t="shared" ref="AA72:AA78" si="66">S72/K72*100</f>
        <v>8.3326389467544386E-3</v>
      </c>
      <c r="AB72" s="97"/>
    </row>
    <row r="73" spans="1:28" s="98" customFormat="1" ht="40.5" hidden="1" customHeight="1" x14ac:dyDescent="0.25">
      <c r="A73" s="102" t="s">
        <v>195</v>
      </c>
      <c r="B73" s="96" t="s">
        <v>452</v>
      </c>
      <c r="C73" s="19" t="s">
        <v>185</v>
      </c>
      <c r="D73" s="118">
        <f t="shared" si="64"/>
        <v>6000550</v>
      </c>
      <c r="E73" s="118">
        <v>0</v>
      </c>
      <c r="F73" s="118">
        <v>0</v>
      </c>
      <c r="G73" s="118">
        <v>6000550</v>
      </c>
      <c r="H73" s="20">
        <f t="shared" si="62"/>
        <v>6000550</v>
      </c>
      <c r="I73" s="21">
        <v>0</v>
      </c>
      <c r="J73" s="21">
        <v>0</v>
      </c>
      <c r="K73" s="21">
        <v>6000550</v>
      </c>
      <c r="L73" s="21"/>
      <c r="M73" s="21"/>
      <c r="N73" s="21"/>
      <c r="O73" s="21"/>
      <c r="P73" s="21">
        <f>Q73+S73</f>
        <v>6000550</v>
      </c>
      <c r="Q73" s="21">
        <v>0</v>
      </c>
      <c r="R73" s="21">
        <v>0</v>
      </c>
      <c r="S73" s="21">
        <v>6000550</v>
      </c>
      <c r="T73" s="20">
        <f t="shared" si="55"/>
        <v>100</v>
      </c>
      <c r="U73" s="20"/>
      <c r="V73" s="20"/>
      <c r="W73" s="20">
        <f t="shared" si="65"/>
        <v>100</v>
      </c>
      <c r="X73" s="21">
        <f t="shared" si="8"/>
        <v>100</v>
      </c>
      <c r="Y73" s="21"/>
      <c r="Z73" s="21"/>
      <c r="AA73" s="21">
        <f t="shared" si="66"/>
        <v>100</v>
      </c>
      <c r="AB73" s="97"/>
    </row>
    <row r="74" spans="1:28" s="98" customFormat="1" ht="60.75" hidden="1" customHeight="1" x14ac:dyDescent="0.25">
      <c r="A74" s="102" t="s">
        <v>219</v>
      </c>
      <c r="B74" s="96" t="s">
        <v>453</v>
      </c>
      <c r="C74" s="19" t="s">
        <v>185</v>
      </c>
      <c r="D74" s="118">
        <f t="shared" si="64"/>
        <v>9793</v>
      </c>
      <c r="E74" s="118">
        <v>0</v>
      </c>
      <c r="F74" s="118">
        <v>0</v>
      </c>
      <c r="G74" s="118">
        <v>9793</v>
      </c>
      <c r="H74" s="20">
        <f t="shared" si="62"/>
        <v>9793</v>
      </c>
      <c r="I74" s="21">
        <v>0</v>
      </c>
      <c r="J74" s="21">
        <v>0</v>
      </c>
      <c r="K74" s="21">
        <v>9793</v>
      </c>
      <c r="L74" s="21"/>
      <c r="M74" s="21"/>
      <c r="N74" s="21"/>
      <c r="O74" s="21"/>
      <c r="P74" s="21">
        <f t="shared" si="63"/>
        <v>9792.49</v>
      </c>
      <c r="Q74" s="21">
        <v>0</v>
      </c>
      <c r="R74" s="21">
        <v>0</v>
      </c>
      <c r="S74" s="21">
        <v>9792.49</v>
      </c>
      <c r="T74" s="20">
        <f t="shared" si="55"/>
        <v>99.994792198509145</v>
      </c>
      <c r="U74" s="20"/>
      <c r="V74" s="20"/>
      <c r="W74" s="20">
        <f t="shared" si="65"/>
        <v>99.994792198509145</v>
      </c>
      <c r="X74" s="21">
        <f t="shared" si="8"/>
        <v>99.994792198509145</v>
      </c>
      <c r="Y74" s="21"/>
      <c r="Z74" s="21"/>
      <c r="AA74" s="21">
        <f t="shared" si="66"/>
        <v>99.994792198509145</v>
      </c>
      <c r="AB74" s="97"/>
    </row>
    <row r="75" spans="1:28" s="98" customFormat="1" ht="60.75" hidden="1" customHeight="1" x14ac:dyDescent="0.25">
      <c r="A75" s="102" t="s">
        <v>246</v>
      </c>
      <c r="B75" s="96" t="s">
        <v>454</v>
      </c>
      <c r="C75" s="19" t="s">
        <v>185</v>
      </c>
      <c r="D75" s="118">
        <f t="shared" si="64"/>
        <v>0</v>
      </c>
      <c r="E75" s="118">
        <v>0</v>
      </c>
      <c r="F75" s="118">
        <v>0</v>
      </c>
      <c r="G75" s="118">
        <v>0</v>
      </c>
      <c r="H75" s="20">
        <f t="shared" si="62"/>
        <v>1645784</v>
      </c>
      <c r="I75" s="21">
        <v>0</v>
      </c>
      <c r="J75" s="21">
        <v>0</v>
      </c>
      <c r="K75" s="21">
        <v>1645784</v>
      </c>
      <c r="L75" s="21"/>
      <c r="M75" s="21"/>
      <c r="N75" s="21"/>
      <c r="O75" s="21"/>
      <c r="P75" s="21">
        <f t="shared" si="63"/>
        <v>0</v>
      </c>
      <c r="Q75" s="21">
        <v>0</v>
      </c>
      <c r="R75" s="21">
        <v>0</v>
      </c>
      <c r="S75" s="21">
        <v>0</v>
      </c>
      <c r="T75" s="20"/>
      <c r="U75" s="20"/>
      <c r="V75" s="20"/>
      <c r="W75" s="20"/>
      <c r="X75" s="21">
        <f t="shared" si="8"/>
        <v>0</v>
      </c>
      <c r="Y75" s="21"/>
      <c r="Z75" s="21"/>
      <c r="AA75" s="21">
        <f t="shared" si="66"/>
        <v>0</v>
      </c>
      <c r="AB75" s="97"/>
    </row>
    <row r="76" spans="1:28" s="98" customFormat="1" ht="43.5" hidden="1" customHeight="1" x14ac:dyDescent="0.25">
      <c r="A76" s="102" t="s">
        <v>458</v>
      </c>
      <c r="B76" s="96" t="s">
        <v>455</v>
      </c>
      <c r="C76" s="19" t="s">
        <v>185</v>
      </c>
      <c r="D76" s="118">
        <f t="shared" si="64"/>
        <v>0</v>
      </c>
      <c r="E76" s="118">
        <v>0</v>
      </c>
      <c r="F76" s="118">
        <v>0</v>
      </c>
      <c r="G76" s="118">
        <v>0</v>
      </c>
      <c r="H76" s="20">
        <f t="shared" si="62"/>
        <v>6255119</v>
      </c>
      <c r="I76" s="21">
        <v>0</v>
      </c>
      <c r="J76" s="21">
        <v>0</v>
      </c>
      <c r="K76" s="21">
        <v>6255119</v>
      </c>
      <c r="L76" s="21"/>
      <c r="M76" s="21"/>
      <c r="N76" s="21"/>
      <c r="O76" s="21"/>
      <c r="P76" s="21">
        <f t="shared" si="63"/>
        <v>0</v>
      </c>
      <c r="Q76" s="21">
        <v>0</v>
      </c>
      <c r="R76" s="21">
        <v>0</v>
      </c>
      <c r="S76" s="21">
        <v>0</v>
      </c>
      <c r="T76" s="20"/>
      <c r="U76" s="20"/>
      <c r="V76" s="20"/>
      <c r="W76" s="20"/>
      <c r="X76" s="21">
        <f t="shared" si="8"/>
        <v>0</v>
      </c>
      <c r="Y76" s="21"/>
      <c r="Z76" s="21"/>
      <c r="AA76" s="21">
        <f t="shared" si="66"/>
        <v>0</v>
      </c>
      <c r="AB76" s="97"/>
    </row>
    <row r="77" spans="1:28" s="98" customFormat="1" ht="42" hidden="1" customHeight="1" x14ac:dyDescent="0.25">
      <c r="A77" s="102" t="s">
        <v>459</v>
      </c>
      <c r="B77" s="96" t="s">
        <v>456</v>
      </c>
      <c r="C77" s="19" t="s">
        <v>185</v>
      </c>
      <c r="D77" s="118">
        <f t="shared" si="64"/>
        <v>0</v>
      </c>
      <c r="E77" s="118">
        <v>0</v>
      </c>
      <c r="F77" s="118">
        <v>0</v>
      </c>
      <c r="G77" s="118">
        <v>0</v>
      </c>
      <c r="H77" s="20">
        <f t="shared" si="62"/>
        <v>5437005</v>
      </c>
      <c r="I77" s="21">
        <v>0</v>
      </c>
      <c r="J77" s="21">
        <v>0</v>
      </c>
      <c r="K77" s="21">
        <v>5437005</v>
      </c>
      <c r="L77" s="21"/>
      <c r="M77" s="21"/>
      <c r="N77" s="21"/>
      <c r="O77" s="21"/>
      <c r="P77" s="21">
        <f t="shared" si="63"/>
        <v>0</v>
      </c>
      <c r="Q77" s="21">
        <v>0</v>
      </c>
      <c r="R77" s="21">
        <v>0</v>
      </c>
      <c r="S77" s="21">
        <v>0</v>
      </c>
      <c r="T77" s="20"/>
      <c r="U77" s="20"/>
      <c r="V77" s="20"/>
      <c r="W77" s="20"/>
      <c r="X77" s="21">
        <f t="shared" si="8"/>
        <v>0</v>
      </c>
      <c r="Y77" s="21"/>
      <c r="Z77" s="21"/>
      <c r="AA77" s="21">
        <f t="shared" si="66"/>
        <v>0</v>
      </c>
      <c r="AB77" s="97"/>
    </row>
    <row r="78" spans="1:28" s="98" customFormat="1" ht="43.5" hidden="1" customHeight="1" x14ac:dyDescent="0.25">
      <c r="A78" s="102" t="s">
        <v>460</v>
      </c>
      <c r="B78" s="96" t="s">
        <v>457</v>
      </c>
      <c r="C78" s="19" t="s">
        <v>185</v>
      </c>
      <c r="D78" s="118">
        <f t="shared" si="64"/>
        <v>0</v>
      </c>
      <c r="E78" s="118">
        <v>0</v>
      </c>
      <c r="F78" s="118">
        <v>0</v>
      </c>
      <c r="G78" s="118">
        <v>0</v>
      </c>
      <c r="H78" s="20">
        <f t="shared" si="62"/>
        <v>24776940</v>
      </c>
      <c r="I78" s="21">
        <v>0</v>
      </c>
      <c r="J78" s="21">
        <v>0</v>
      </c>
      <c r="K78" s="21">
        <v>24776940</v>
      </c>
      <c r="L78" s="21"/>
      <c r="M78" s="21"/>
      <c r="N78" s="21"/>
      <c r="O78" s="21"/>
      <c r="P78" s="21">
        <f t="shared" si="63"/>
        <v>0</v>
      </c>
      <c r="Q78" s="21">
        <v>0</v>
      </c>
      <c r="R78" s="21">
        <v>0</v>
      </c>
      <c r="S78" s="21">
        <v>0</v>
      </c>
      <c r="T78" s="20"/>
      <c r="U78" s="20"/>
      <c r="V78" s="20"/>
      <c r="W78" s="20"/>
      <c r="X78" s="21">
        <f t="shared" si="8"/>
        <v>0</v>
      </c>
      <c r="Y78" s="21"/>
      <c r="Z78" s="21"/>
      <c r="AA78" s="21">
        <f t="shared" si="66"/>
        <v>0</v>
      </c>
      <c r="AB78" s="97"/>
    </row>
    <row r="79" spans="1:28" s="1" customFormat="1" ht="57" hidden="1" customHeight="1" x14ac:dyDescent="0.3">
      <c r="A79" s="102" t="s">
        <v>461</v>
      </c>
      <c r="B79" s="78" t="s">
        <v>310</v>
      </c>
      <c r="C79" s="19" t="s">
        <v>3</v>
      </c>
      <c r="D79" s="118">
        <f t="shared" si="64"/>
        <v>0</v>
      </c>
      <c r="E79" s="118">
        <v>0</v>
      </c>
      <c r="F79" s="118">
        <v>0</v>
      </c>
      <c r="G79" s="118">
        <v>0</v>
      </c>
      <c r="H79" s="20">
        <f>SUM(I79:K79)</f>
        <v>45472220</v>
      </c>
      <c r="I79" s="20">
        <v>43198600</v>
      </c>
      <c r="J79" s="20">
        <v>0</v>
      </c>
      <c r="K79" s="20">
        <v>2273620</v>
      </c>
      <c r="L79" s="21"/>
      <c r="M79" s="21"/>
      <c r="N79" s="21"/>
      <c r="O79" s="21"/>
      <c r="P79" s="21">
        <f>Q79+S79</f>
        <v>0</v>
      </c>
      <c r="Q79" s="21">
        <v>0</v>
      </c>
      <c r="R79" s="21">
        <v>0</v>
      </c>
      <c r="S79" s="21">
        <v>0</v>
      </c>
      <c r="T79" s="20"/>
      <c r="U79" s="20"/>
      <c r="V79" s="20"/>
      <c r="W79" s="20"/>
      <c r="X79" s="21">
        <f t="shared" si="8"/>
        <v>0</v>
      </c>
      <c r="Y79" s="21">
        <f t="shared" si="33"/>
        <v>0</v>
      </c>
      <c r="Z79" s="21"/>
      <c r="AA79" s="21">
        <f t="shared" si="35"/>
        <v>0</v>
      </c>
      <c r="AB79" s="74"/>
    </row>
    <row r="80" spans="1:28" s="1" customFormat="1" ht="56.25" hidden="1" x14ac:dyDescent="0.3">
      <c r="A80" s="102" t="s">
        <v>462</v>
      </c>
      <c r="B80" s="78" t="s">
        <v>311</v>
      </c>
      <c r="C80" s="19" t="s">
        <v>3</v>
      </c>
      <c r="D80" s="118">
        <f t="shared" si="64"/>
        <v>0</v>
      </c>
      <c r="E80" s="118">
        <v>0</v>
      </c>
      <c r="F80" s="118">
        <v>0</v>
      </c>
      <c r="G80" s="118">
        <v>0</v>
      </c>
      <c r="H80" s="20">
        <f>SUM(I80:K80)</f>
        <v>13877900</v>
      </c>
      <c r="I80" s="20">
        <v>13184000</v>
      </c>
      <c r="J80" s="20">
        <v>0</v>
      </c>
      <c r="K80" s="20">
        <v>693900</v>
      </c>
      <c r="L80" s="21">
        <f>M80+N80+O80</f>
        <v>1250808</v>
      </c>
      <c r="M80" s="21">
        <v>0</v>
      </c>
      <c r="N80" s="21">
        <v>0</v>
      </c>
      <c r="O80" s="21">
        <v>1250808</v>
      </c>
      <c r="P80" s="21">
        <f>Q80+S80</f>
        <v>0</v>
      </c>
      <c r="Q80" s="21">
        <v>0</v>
      </c>
      <c r="R80" s="21">
        <v>0</v>
      </c>
      <c r="S80" s="21">
        <v>0</v>
      </c>
      <c r="T80" s="20"/>
      <c r="U80" s="20"/>
      <c r="V80" s="20"/>
      <c r="W80" s="20"/>
      <c r="X80" s="21">
        <f t="shared" si="8"/>
        <v>0</v>
      </c>
      <c r="Y80" s="21">
        <f t="shared" si="33"/>
        <v>0</v>
      </c>
      <c r="Z80" s="21"/>
      <c r="AA80" s="21">
        <f t="shared" si="35"/>
        <v>0</v>
      </c>
      <c r="AB80" s="74"/>
    </row>
    <row r="81" spans="1:28" s="1" customFormat="1" ht="57.75" hidden="1" customHeight="1" x14ac:dyDescent="0.3">
      <c r="A81" s="102" t="s">
        <v>463</v>
      </c>
      <c r="B81" s="78" t="s">
        <v>312</v>
      </c>
      <c r="C81" s="19" t="s">
        <v>3</v>
      </c>
      <c r="D81" s="118">
        <f t="shared" si="64"/>
        <v>0</v>
      </c>
      <c r="E81" s="118">
        <v>0</v>
      </c>
      <c r="F81" s="118">
        <v>0</v>
      </c>
      <c r="G81" s="118">
        <v>0</v>
      </c>
      <c r="H81" s="20">
        <f t="shared" ref="H81:H85" si="67">SUM(I81:K81)</f>
        <v>14763700</v>
      </c>
      <c r="I81" s="20">
        <v>14025500</v>
      </c>
      <c r="J81" s="20">
        <v>0</v>
      </c>
      <c r="K81" s="20">
        <v>738200</v>
      </c>
      <c r="L81" s="21">
        <f>M81+N81+O81</f>
        <v>550</v>
      </c>
      <c r="M81" s="21">
        <v>0</v>
      </c>
      <c r="N81" s="21">
        <v>0</v>
      </c>
      <c r="O81" s="21">
        <v>550</v>
      </c>
      <c r="P81" s="21">
        <f>Q81+S81</f>
        <v>0</v>
      </c>
      <c r="Q81" s="21">
        <v>0</v>
      </c>
      <c r="R81" s="21">
        <v>0</v>
      </c>
      <c r="S81" s="21">
        <v>0</v>
      </c>
      <c r="T81" s="20"/>
      <c r="U81" s="20"/>
      <c r="V81" s="20"/>
      <c r="W81" s="20"/>
      <c r="X81" s="21">
        <f t="shared" si="8"/>
        <v>0</v>
      </c>
      <c r="Y81" s="21">
        <f t="shared" si="33"/>
        <v>0</v>
      </c>
      <c r="Z81" s="21"/>
      <c r="AA81" s="21">
        <f t="shared" si="35"/>
        <v>0</v>
      </c>
      <c r="AB81" s="74" t="s">
        <v>283</v>
      </c>
    </row>
    <row r="82" spans="1:28" s="1" customFormat="1" ht="60.75" hidden="1" customHeight="1" x14ac:dyDescent="0.3">
      <c r="A82" s="102" t="s">
        <v>464</v>
      </c>
      <c r="B82" s="78" t="s">
        <v>313</v>
      </c>
      <c r="C82" s="19" t="s">
        <v>3</v>
      </c>
      <c r="D82" s="118">
        <f t="shared" si="64"/>
        <v>0</v>
      </c>
      <c r="E82" s="118">
        <v>0</v>
      </c>
      <c r="F82" s="118">
        <v>0</v>
      </c>
      <c r="G82" s="118">
        <v>0</v>
      </c>
      <c r="H82" s="20">
        <f t="shared" si="67"/>
        <v>16971080</v>
      </c>
      <c r="I82" s="20">
        <v>16122500</v>
      </c>
      <c r="J82" s="20">
        <v>0</v>
      </c>
      <c r="K82" s="20">
        <v>848580</v>
      </c>
      <c r="L82" s="21">
        <f t="shared" ref="L82:L85" si="68">M82+N82+O82</f>
        <v>550</v>
      </c>
      <c r="M82" s="21">
        <v>0</v>
      </c>
      <c r="N82" s="21">
        <v>0</v>
      </c>
      <c r="O82" s="21">
        <v>550</v>
      </c>
      <c r="P82" s="21">
        <f>Q82+S82</f>
        <v>0</v>
      </c>
      <c r="Q82" s="21">
        <v>0</v>
      </c>
      <c r="R82" s="21">
        <v>0</v>
      </c>
      <c r="S82" s="21">
        <v>0</v>
      </c>
      <c r="T82" s="20"/>
      <c r="U82" s="20"/>
      <c r="V82" s="20"/>
      <c r="W82" s="20"/>
      <c r="X82" s="21">
        <f t="shared" si="8"/>
        <v>0</v>
      </c>
      <c r="Y82" s="21">
        <f t="shared" si="33"/>
        <v>0</v>
      </c>
      <c r="Z82" s="21"/>
      <c r="AA82" s="21">
        <f t="shared" si="35"/>
        <v>0</v>
      </c>
      <c r="AB82" s="74" t="s">
        <v>284</v>
      </c>
    </row>
    <row r="83" spans="1:28" s="1" customFormat="1" ht="31.5" hidden="1" customHeight="1" x14ac:dyDescent="0.3">
      <c r="A83" s="102" t="s">
        <v>465</v>
      </c>
      <c r="B83" s="78" t="s">
        <v>314</v>
      </c>
      <c r="C83" s="19" t="s">
        <v>3</v>
      </c>
      <c r="D83" s="118">
        <f t="shared" si="64"/>
        <v>77950</v>
      </c>
      <c r="E83" s="118">
        <v>0</v>
      </c>
      <c r="F83" s="118">
        <v>0</v>
      </c>
      <c r="G83" s="118">
        <v>77950</v>
      </c>
      <c r="H83" s="20">
        <f t="shared" si="67"/>
        <v>467700</v>
      </c>
      <c r="I83" s="20">
        <v>0</v>
      </c>
      <c r="J83" s="20">
        <v>0</v>
      </c>
      <c r="K83" s="20">
        <v>467700</v>
      </c>
      <c r="L83" s="21">
        <f t="shared" si="68"/>
        <v>9793</v>
      </c>
      <c r="M83" s="21">
        <v>0</v>
      </c>
      <c r="N83" s="21">
        <v>0</v>
      </c>
      <c r="O83" s="21">
        <v>9793</v>
      </c>
      <c r="P83" s="21">
        <f>Q83+S83</f>
        <v>64098.62</v>
      </c>
      <c r="Q83" s="21">
        <v>0</v>
      </c>
      <c r="R83" s="21">
        <v>0</v>
      </c>
      <c r="S83" s="21">
        <v>64098.62</v>
      </c>
      <c r="T83" s="20">
        <f t="shared" ref="T83:T85" si="69">P83/D83*100</f>
        <v>82.230429762668379</v>
      </c>
      <c r="U83" s="20"/>
      <c r="V83" s="20"/>
      <c r="W83" s="20">
        <f t="shared" ref="W83:W85" si="70">S83/G83*100</f>
        <v>82.230429762668379</v>
      </c>
      <c r="X83" s="21">
        <f t="shared" si="8"/>
        <v>13.705071627111396</v>
      </c>
      <c r="Y83" s="21"/>
      <c r="Z83" s="21"/>
      <c r="AA83" s="21">
        <f t="shared" si="35"/>
        <v>13.705071627111396</v>
      </c>
      <c r="AB83" s="74" t="s">
        <v>261</v>
      </c>
    </row>
    <row r="84" spans="1:28" s="1" customFormat="1" ht="37.5" hidden="1" x14ac:dyDescent="0.3">
      <c r="A84" s="102" t="s">
        <v>466</v>
      </c>
      <c r="B84" s="78" t="s">
        <v>315</v>
      </c>
      <c r="C84" s="19" t="s">
        <v>3</v>
      </c>
      <c r="D84" s="118">
        <f t="shared" si="64"/>
        <v>1740000</v>
      </c>
      <c r="E84" s="118">
        <v>0</v>
      </c>
      <c r="F84" s="118">
        <v>0</v>
      </c>
      <c r="G84" s="118">
        <v>1740000</v>
      </c>
      <c r="H84" s="20">
        <f t="shared" si="67"/>
        <v>10436000</v>
      </c>
      <c r="I84" s="20">
        <v>0</v>
      </c>
      <c r="J84" s="20">
        <v>0</v>
      </c>
      <c r="K84" s="20">
        <v>10436000</v>
      </c>
      <c r="L84" s="21">
        <f t="shared" si="68"/>
        <v>15097524</v>
      </c>
      <c r="M84" s="21">
        <v>14342647</v>
      </c>
      <c r="N84" s="21">
        <v>0</v>
      </c>
      <c r="O84" s="21">
        <v>754877</v>
      </c>
      <c r="P84" s="21">
        <f t="shared" ref="P84:P85" si="71">Q84+S84</f>
        <v>1691301.2</v>
      </c>
      <c r="Q84" s="21">
        <v>0</v>
      </c>
      <c r="R84" s="21">
        <v>0</v>
      </c>
      <c r="S84" s="21">
        <v>1691301.2</v>
      </c>
      <c r="T84" s="20">
        <f t="shared" si="69"/>
        <v>97.201218390804598</v>
      </c>
      <c r="U84" s="20"/>
      <c r="V84" s="20"/>
      <c r="W84" s="20">
        <f t="shared" si="70"/>
        <v>97.201218390804598</v>
      </c>
      <c r="X84" s="21">
        <f t="shared" si="8"/>
        <v>16.206412418551171</v>
      </c>
      <c r="Y84" s="21"/>
      <c r="Z84" s="21"/>
      <c r="AA84" s="21">
        <f t="shared" si="35"/>
        <v>16.206412418551171</v>
      </c>
      <c r="AB84" s="74"/>
    </row>
    <row r="85" spans="1:28" s="1" customFormat="1" ht="37.5" hidden="1" x14ac:dyDescent="0.3">
      <c r="A85" s="102" t="s">
        <v>467</v>
      </c>
      <c r="B85" s="78" t="s">
        <v>316</v>
      </c>
      <c r="C85" s="19" t="s">
        <v>3</v>
      </c>
      <c r="D85" s="118">
        <f t="shared" si="64"/>
        <v>50000000</v>
      </c>
      <c r="E85" s="118">
        <v>0</v>
      </c>
      <c r="F85" s="118">
        <v>0</v>
      </c>
      <c r="G85" s="118">
        <v>50000000</v>
      </c>
      <c r="H85" s="20">
        <f t="shared" si="67"/>
        <v>211307152</v>
      </c>
      <c r="I85" s="20">
        <v>0</v>
      </c>
      <c r="J85" s="20">
        <v>0</v>
      </c>
      <c r="K85" s="20">
        <v>211307152</v>
      </c>
      <c r="L85" s="21">
        <f t="shared" si="68"/>
        <v>14481738</v>
      </c>
      <c r="M85" s="21">
        <v>13757652</v>
      </c>
      <c r="N85" s="21">
        <v>0</v>
      </c>
      <c r="O85" s="21">
        <v>724086</v>
      </c>
      <c r="P85" s="21">
        <f t="shared" si="71"/>
        <v>49633129.32</v>
      </c>
      <c r="Q85" s="21">
        <v>0</v>
      </c>
      <c r="R85" s="21">
        <v>0</v>
      </c>
      <c r="S85" s="21">
        <v>49633129.32</v>
      </c>
      <c r="T85" s="20">
        <f t="shared" si="69"/>
        <v>99.266258640000004</v>
      </c>
      <c r="U85" s="20"/>
      <c r="V85" s="20"/>
      <c r="W85" s="20">
        <f t="shared" si="70"/>
        <v>99.266258640000004</v>
      </c>
      <c r="X85" s="21">
        <f t="shared" si="8"/>
        <v>23.488617801256439</v>
      </c>
      <c r="Y85" s="21"/>
      <c r="Z85" s="21"/>
      <c r="AA85" s="21">
        <f t="shared" si="35"/>
        <v>23.488617801256439</v>
      </c>
      <c r="AB85" s="74" t="s">
        <v>269</v>
      </c>
    </row>
    <row r="86" spans="1:28" s="27" customFormat="1" ht="37.5" hidden="1" x14ac:dyDescent="0.3">
      <c r="A86" s="29" t="s">
        <v>317</v>
      </c>
      <c r="B86" s="79" t="s">
        <v>220</v>
      </c>
      <c r="C86" s="31"/>
      <c r="D86" s="30">
        <f t="shared" ref="D86:G86" si="72">SUM(D87:D90)</f>
        <v>0</v>
      </c>
      <c r="E86" s="30">
        <f t="shared" si="72"/>
        <v>0</v>
      </c>
      <c r="F86" s="30">
        <f t="shared" si="72"/>
        <v>0</v>
      </c>
      <c r="G86" s="30">
        <f t="shared" si="72"/>
        <v>0</v>
      </c>
      <c r="H86" s="30">
        <f>SUM(H87:H90)</f>
        <v>12013546</v>
      </c>
      <c r="I86" s="30">
        <f t="shared" ref="I86:S86" si="73">SUM(I87:I90)</f>
        <v>0</v>
      </c>
      <c r="J86" s="30">
        <f t="shared" si="73"/>
        <v>0</v>
      </c>
      <c r="K86" s="30">
        <f t="shared" si="73"/>
        <v>12013546</v>
      </c>
      <c r="L86" s="30">
        <f t="shared" si="73"/>
        <v>0</v>
      </c>
      <c r="M86" s="30">
        <f t="shared" si="73"/>
        <v>0</v>
      </c>
      <c r="N86" s="30">
        <f t="shared" si="73"/>
        <v>0</v>
      </c>
      <c r="O86" s="30">
        <f t="shared" si="73"/>
        <v>0</v>
      </c>
      <c r="P86" s="30">
        <f t="shared" si="73"/>
        <v>0</v>
      </c>
      <c r="Q86" s="30">
        <f t="shared" si="73"/>
        <v>0</v>
      </c>
      <c r="R86" s="30">
        <f t="shared" si="73"/>
        <v>0</v>
      </c>
      <c r="S86" s="30">
        <f t="shared" si="73"/>
        <v>0</v>
      </c>
      <c r="T86" s="20"/>
      <c r="U86" s="20"/>
      <c r="V86" s="20"/>
      <c r="W86" s="20"/>
      <c r="X86" s="21">
        <f t="shared" si="8"/>
        <v>0</v>
      </c>
      <c r="Y86" s="21"/>
      <c r="Z86" s="21"/>
      <c r="AA86" s="21">
        <f t="shared" si="35"/>
        <v>0</v>
      </c>
      <c r="AB86" s="80"/>
    </row>
    <row r="87" spans="1:28" s="1" customFormat="1" ht="56.25" hidden="1" x14ac:dyDescent="0.3">
      <c r="A87" s="102" t="s">
        <v>319</v>
      </c>
      <c r="B87" s="101" t="s">
        <v>468</v>
      </c>
      <c r="C87" s="19" t="s">
        <v>3</v>
      </c>
      <c r="D87" s="118">
        <f t="shared" si="64"/>
        <v>0</v>
      </c>
      <c r="E87" s="118">
        <v>0</v>
      </c>
      <c r="F87" s="118">
        <v>0</v>
      </c>
      <c r="G87" s="118">
        <v>0</v>
      </c>
      <c r="H87" s="20">
        <f>SUM(I87:K87)</f>
        <v>1132108</v>
      </c>
      <c r="I87" s="20">
        <v>0</v>
      </c>
      <c r="J87" s="20">
        <v>0</v>
      </c>
      <c r="K87" s="20">
        <v>1132108</v>
      </c>
      <c r="L87" s="21"/>
      <c r="M87" s="21"/>
      <c r="N87" s="21"/>
      <c r="O87" s="21"/>
      <c r="P87" s="21">
        <f>SUM(Q87:S87)</f>
        <v>0</v>
      </c>
      <c r="Q87" s="21">
        <v>0</v>
      </c>
      <c r="R87" s="21">
        <v>0</v>
      </c>
      <c r="S87" s="21">
        <v>0</v>
      </c>
      <c r="T87" s="20"/>
      <c r="U87" s="20"/>
      <c r="V87" s="20"/>
      <c r="W87" s="20"/>
      <c r="X87" s="21">
        <f t="shared" si="8"/>
        <v>0</v>
      </c>
      <c r="Y87" s="21"/>
      <c r="Z87" s="21"/>
      <c r="AA87" s="21">
        <f t="shared" si="35"/>
        <v>0</v>
      </c>
      <c r="AB87" s="81"/>
    </row>
    <row r="88" spans="1:28" s="1" customFormat="1" ht="93.75" hidden="1" x14ac:dyDescent="0.3">
      <c r="A88" s="102" t="s">
        <v>471</v>
      </c>
      <c r="B88" s="101" t="s">
        <v>318</v>
      </c>
      <c r="C88" s="19" t="s">
        <v>3</v>
      </c>
      <c r="D88" s="118">
        <f t="shared" si="64"/>
        <v>0</v>
      </c>
      <c r="E88" s="118">
        <v>0</v>
      </c>
      <c r="F88" s="118">
        <v>0</v>
      </c>
      <c r="G88" s="118">
        <v>0</v>
      </c>
      <c r="H88" s="20">
        <f>SUM(I88:K88)</f>
        <v>1999400</v>
      </c>
      <c r="I88" s="20">
        <v>0</v>
      </c>
      <c r="J88" s="20">
        <v>0</v>
      </c>
      <c r="K88" s="20">
        <v>1999400</v>
      </c>
      <c r="L88" s="21"/>
      <c r="M88" s="21"/>
      <c r="N88" s="21"/>
      <c r="O88" s="21"/>
      <c r="P88" s="21">
        <f t="shared" ref="P88:P90" si="74">SUM(Q88:S88)</f>
        <v>0</v>
      </c>
      <c r="Q88" s="21">
        <v>0</v>
      </c>
      <c r="R88" s="21">
        <v>0</v>
      </c>
      <c r="S88" s="21">
        <v>0</v>
      </c>
      <c r="T88" s="20"/>
      <c r="U88" s="20"/>
      <c r="V88" s="20"/>
      <c r="W88" s="20"/>
      <c r="X88" s="21">
        <f t="shared" si="8"/>
        <v>0</v>
      </c>
      <c r="Y88" s="21"/>
      <c r="Z88" s="21"/>
      <c r="AA88" s="21">
        <f t="shared" si="35"/>
        <v>0</v>
      </c>
      <c r="AB88" s="81"/>
    </row>
    <row r="89" spans="1:28" s="1" customFormat="1" ht="56.25" hidden="1" x14ac:dyDescent="0.3">
      <c r="A89" s="102" t="s">
        <v>472</v>
      </c>
      <c r="B89" s="101" t="s">
        <v>469</v>
      </c>
      <c r="C89" s="19" t="s">
        <v>3</v>
      </c>
      <c r="D89" s="118">
        <f t="shared" si="64"/>
        <v>0</v>
      </c>
      <c r="E89" s="118">
        <v>0</v>
      </c>
      <c r="F89" s="118">
        <v>0</v>
      </c>
      <c r="G89" s="118">
        <v>0</v>
      </c>
      <c r="H89" s="20">
        <f t="shared" ref="H89:H90" si="75">SUM(I89:K89)</f>
        <v>794790</v>
      </c>
      <c r="I89" s="20">
        <v>0</v>
      </c>
      <c r="J89" s="20">
        <v>0</v>
      </c>
      <c r="K89" s="20">
        <v>794790</v>
      </c>
      <c r="L89" s="21"/>
      <c r="M89" s="21"/>
      <c r="N89" s="21"/>
      <c r="O89" s="21"/>
      <c r="P89" s="21">
        <f t="shared" si="74"/>
        <v>0</v>
      </c>
      <c r="Q89" s="21">
        <v>0</v>
      </c>
      <c r="R89" s="21">
        <v>0</v>
      </c>
      <c r="S89" s="21">
        <v>0</v>
      </c>
      <c r="T89" s="20"/>
      <c r="U89" s="20"/>
      <c r="V89" s="20"/>
      <c r="W89" s="20"/>
      <c r="X89" s="21">
        <f t="shared" ref="X89:X90" si="76">P89/H89*100</f>
        <v>0</v>
      </c>
      <c r="Y89" s="21"/>
      <c r="Z89" s="21"/>
      <c r="AA89" s="21">
        <f t="shared" si="35"/>
        <v>0</v>
      </c>
      <c r="AB89" s="81"/>
    </row>
    <row r="90" spans="1:28" s="1" customFormat="1" ht="56.25" hidden="1" x14ac:dyDescent="0.3">
      <c r="A90" s="102" t="s">
        <v>473</v>
      </c>
      <c r="B90" s="101" t="s">
        <v>470</v>
      </c>
      <c r="C90" s="19" t="s">
        <v>3</v>
      </c>
      <c r="D90" s="118">
        <f t="shared" si="64"/>
        <v>0</v>
      </c>
      <c r="E90" s="118">
        <v>0</v>
      </c>
      <c r="F90" s="118">
        <v>0</v>
      </c>
      <c r="G90" s="118">
        <v>0</v>
      </c>
      <c r="H90" s="20">
        <f t="shared" si="75"/>
        <v>8087248</v>
      </c>
      <c r="I90" s="20">
        <v>0</v>
      </c>
      <c r="J90" s="20">
        <v>0</v>
      </c>
      <c r="K90" s="20">
        <v>8087248</v>
      </c>
      <c r="L90" s="21"/>
      <c r="M90" s="21"/>
      <c r="N90" s="21"/>
      <c r="O90" s="21"/>
      <c r="P90" s="21">
        <f t="shared" si="74"/>
        <v>0</v>
      </c>
      <c r="Q90" s="21">
        <v>0</v>
      </c>
      <c r="R90" s="21">
        <v>0</v>
      </c>
      <c r="S90" s="21">
        <v>0</v>
      </c>
      <c r="T90" s="20"/>
      <c r="U90" s="20"/>
      <c r="V90" s="20"/>
      <c r="W90" s="20"/>
      <c r="X90" s="21">
        <f t="shared" si="76"/>
        <v>0</v>
      </c>
      <c r="Y90" s="21"/>
      <c r="Z90" s="21"/>
      <c r="AA90" s="21">
        <f t="shared" si="35"/>
        <v>0</v>
      </c>
      <c r="AB90" s="81"/>
    </row>
    <row r="91" spans="1:28" s="27" customFormat="1" ht="24.75" hidden="1" customHeight="1" x14ac:dyDescent="0.3">
      <c r="A91" s="133" t="s">
        <v>11</v>
      </c>
      <c r="B91" s="134"/>
      <c r="C91" s="134"/>
      <c r="D91" s="134"/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4"/>
      <c r="R91" s="134"/>
      <c r="S91" s="134"/>
      <c r="T91" s="134"/>
      <c r="U91" s="134"/>
      <c r="V91" s="134"/>
      <c r="W91" s="134"/>
      <c r="X91" s="134"/>
      <c r="Y91" s="134"/>
      <c r="Z91" s="134"/>
      <c r="AA91" s="134"/>
      <c r="AB91" s="159"/>
    </row>
    <row r="92" spans="1:28" s="27" customFormat="1" ht="45.75" hidden="1" customHeight="1" x14ac:dyDescent="0.3">
      <c r="A92" s="29" t="s">
        <v>69</v>
      </c>
      <c r="B92" s="135" t="s">
        <v>320</v>
      </c>
      <c r="C92" s="136"/>
      <c r="D92" s="30">
        <f t="shared" ref="D92:G92" si="77">SUM(D93:D96)</f>
        <v>16561130</v>
      </c>
      <c r="E92" s="30">
        <f t="shared" si="77"/>
        <v>0</v>
      </c>
      <c r="F92" s="30">
        <f t="shared" si="77"/>
        <v>0</v>
      </c>
      <c r="G92" s="30">
        <f t="shared" si="77"/>
        <v>16561130</v>
      </c>
      <c r="H92" s="30">
        <f>SUM(H93:H96)</f>
        <v>55955861</v>
      </c>
      <c r="I92" s="30">
        <f t="shared" ref="I92:S92" si="78">SUM(I93:I96)</f>
        <v>0</v>
      </c>
      <c r="J92" s="30">
        <f t="shared" si="78"/>
        <v>0</v>
      </c>
      <c r="K92" s="30">
        <f t="shared" si="78"/>
        <v>55955861</v>
      </c>
      <c r="L92" s="30">
        <f t="shared" si="78"/>
        <v>40613487</v>
      </c>
      <c r="M92" s="30">
        <f t="shared" si="78"/>
        <v>0</v>
      </c>
      <c r="N92" s="30">
        <f t="shared" si="78"/>
        <v>0</v>
      </c>
      <c r="O92" s="30">
        <f t="shared" si="78"/>
        <v>40613487</v>
      </c>
      <c r="P92" s="30">
        <f t="shared" si="78"/>
        <v>9232116.1399999987</v>
      </c>
      <c r="Q92" s="30">
        <f t="shared" si="78"/>
        <v>0</v>
      </c>
      <c r="R92" s="30">
        <f t="shared" si="78"/>
        <v>0</v>
      </c>
      <c r="S92" s="30">
        <f t="shared" si="78"/>
        <v>9232116.1399999987</v>
      </c>
      <c r="T92" s="20">
        <f>P92/D92*100</f>
        <v>55.745689696294875</v>
      </c>
      <c r="U92" s="20"/>
      <c r="V92" s="20"/>
      <c r="W92" s="20">
        <f t="shared" ref="W92" si="79">S92/G92*100</f>
        <v>55.745689696294875</v>
      </c>
      <c r="X92" s="21">
        <f>P92/H92*100</f>
        <v>16.498926073177568</v>
      </c>
      <c r="Y92" s="21"/>
      <c r="Z92" s="21"/>
      <c r="AA92" s="21">
        <f t="shared" ref="AA92:AA95" si="80">S92/K92*100</f>
        <v>16.498926073177568</v>
      </c>
      <c r="AB92" s="26"/>
    </row>
    <row r="93" spans="1:28" s="27" customFormat="1" ht="28.5" hidden="1" customHeight="1" x14ac:dyDescent="0.3">
      <c r="A93" s="129" t="s">
        <v>70</v>
      </c>
      <c r="B93" s="127" t="s">
        <v>321</v>
      </c>
      <c r="C93" s="82" t="s">
        <v>185</v>
      </c>
      <c r="D93" s="64">
        <f>SUM(E93:G93)</f>
        <v>0</v>
      </c>
      <c r="E93" s="64">
        <v>0</v>
      </c>
      <c r="F93" s="64">
        <v>0</v>
      </c>
      <c r="G93" s="64">
        <v>0</v>
      </c>
      <c r="H93" s="20">
        <f>SUM(I93:K93)</f>
        <v>430000</v>
      </c>
      <c r="I93" s="20">
        <v>0</v>
      </c>
      <c r="J93" s="20">
        <v>0</v>
      </c>
      <c r="K93" s="20">
        <v>430000</v>
      </c>
      <c r="L93" s="20">
        <f>M93+N93+O93</f>
        <v>1536884</v>
      </c>
      <c r="M93" s="20">
        <v>0</v>
      </c>
      <c r="N93" s="20">
        <v>0</v>
      </c>
      <c r="O93" s="20">
        <v>1536884</v>
      </c>
      <c r="P93" s="20">
        <f>Q93+S93</f>
        <v>0</v>
      </c>
      <c r="Q93" s="20">
        <v>0</v>
      </c>
      <c r="R93" s="20">
        <v>0</v>
      </c>
      <c r="S93" s="20">
        <v>0</v>
      </c>
      <c r="T93" s="20"/>
      <c r="U93" s="20"/>
      <c r="V93" s="20"/>
      <c r="W93" s="20"/>
      <c r="X93" s="21">
        <f t="shared" ref="X93:X95" si="81">P93/H93*100</f>
        <v>0</v>
      </c>
      <c r="Y93" s="21"/>
      <c r="Z93" s="21"/>
      <c r="AA93" s="21">
        <f t="shared" si="80"/>
        <v>0</v>
      </c>
      <c r="AB93" s="74"/>
    </row>
    <row r="94" spans="1:28" s="27" customFormat="1" ht="24.75" hidden="1" customHeight="1" x14ac:dyDescent="0.3">
      <c r="A94" s="160"/>
      <c r="B94" s="128"/>
      <c r="C94" s="82" t="s">
        <v>184</v>
      </c>
      <c r="D94" s="64">
        <f t="shared" ref="D94:D96" si="82">SUM(E94:G94)</f>
        <v>663100</v>
      </c>
      <c r="E94" s="64">
        <v>0</v>
      </c>
      <c r="F94" s="64">
        <v>0</v>
      </c>
      <c r="G94" s="64">
        <v>663100</v>
      </c>
      <c r="H94" s="20">
        <f>SUM(I94:K94)</f>
        <v>3418800</v>
      </c>
      <c r="I94" s="20">
        <v>0</v>
      </c>
      <c r="J94" s="20">
        <v>0</v>
      </c>
      <c r="K94" s="20">
        <v>3418800</v>
      </c>
      <c r="L94" s="20">
        <f>M94+N94+O94</f>
        <v>2537217</v>
      </c>
      <c r="M94" s="21">
        <v>0</v>
      </c>
      <c r="N94" s="21">
        <v>0</v>
      </c>
      <c r="O94" s="21">
        <v>2537217</v>
      </c>
      <c r="P94" s="20">
        <f>Q94+S94</f>
        <v>291963.62</v>
      </c>
      <c r="Q94" s="20">
        <v>0</v>
      </c>
      <c r="R94" s="20">
        <v>0</v>
      </c>
      <c r="S94" s="20">
        <v>291963.62</v>
      </c>
      <c r="T94" s="20">
        <f t="shared" ref="T94:T95" si="83">P94/D94*100</f>
        <v>44.030104056703365</v>
      </c>
      <c r="U94" s="20"/>
      <c r="V94" s="20"/>
      <c r="W94" s="20">
        <f t="shared" ref="W94:W95" si="84">S94/G94*100</f>
        <v>44.030104056703365</v>
      </c>
      <c r="X94" s="21">
        <f t="shared" si="81"/>
        <v>8.5399444249444247</v>
      </c>
      <c r="Y94" s="21"/>
      <c r="Z94" s="21"/>
      <c r="AA94" s="21">
        <f t="shared" si="80"/>
        <v>8.5399444249444247</v>
      </c>
      <c r="AB94" s="83"/>
    </row>
    <row r="95" spans="1:28" s="27" customFormat="1" ht="60.75" hidden="1" customHeight="1" x14ac:dyDescent="0.3">
      <c r="A95" s="102" t="s">
        <v>71</v>
      </c>
      <c r="B95" s="101" t="s">
        <v>322</v>
      </c>
      <c r="C95" s="82" t="s">
        <v>184</v>
      </c>
      <c r="D95" s="64">
        <f t="shared" si="82"/>
        <v>15898030</v>
      </c>
      <c r="E95" s="64">
        <v>0</v>
      </c>
      <c r="F95" s="64">
        <v>0</v>
      </c>
      <c r="G95" s="64">
        <v>15898030</v>
      </c>
      <c r="H95" s="20">
        <f t="shared" ref="H95:H96" si="85">SUM(I95:K95)</f>
        <v>47157000</v>
      </c>
      <c r="I95" s="20">
        <v>0</v>
      </c>
      <c r="J95" s="20">
        <v>0</v>
      </c>
      <c r="K95" s="20">
        <v>47157000</v>
      </c>
      <c r="L95" s="20">
        <f t="shared" ref="L95" si="86">M95+N95+O95</f>
        <v>36539386</v>
      </c>
      <c r="M95" s="21">
        <v>0</v>
      </c>
      <c r="N95" s="21">
        <v>0</v>
      </c>
      <c r="O95" s="21">
        <v>36539386</v>
      </c>
      <c r="P95" s="20">
        <f t="shared" ref="P95:P96" si="87">Q95+S95</f>
        <v>8940152.5199999996</v>
      </c>
      <c r="Q95" s="20">
        <v>0</v>
      </c>
      <c r="R95" s="20">
        <v>0</v>
      </c>
      <c r="S95" s="20">
        <v>8940152.5199999996</v>
      </c>
      <c r="T95" s="20">
        <f t="shared" si="83"/>
        <v>56.234341739196616</v>
      </c>
      <c r="U95" s="20"/>
      <c r="V95" s="20"/>
      <c r="W95" s="20">
        <f t="shared" si="84"/>
        <v>56.234341739196616</v>
      </c>
      <c r="X95" s="21">
        <f t="shared" si="81"/>
        <v>18.958272409186332</v>
      </c>
      <c r="Y95" s="21"/>
      <c r="Z95" s="21"/>
      <c r="AA95" s="21">
        <f t="shared" si="80"/>
        <v>18.958272409186332</v>
      </c>
      <c r="AB95" s="61"/>
    </row>
    <row r="96" spans="1:28" s="27" customFormat="1" ht="114" hidden="1" customHeight="1" x14ac:dyDescent="0.3">
      <c r="A96" s="102" t="s">
        <v>475</v>
      </c>
      <c r="B96" s="76" t="s">
        <v>474</v>
      </c>
      <c r="C96" s="82" t="s">
        <v>185</v>
      </c>
      <c r="D96" s="64">
        <f t="shared" si="82"/>
        <v>0</v>
      </c>
      <c r="E96" s="64">
        <v>0</v>
      </c>
      <c r="F96" s="64">
        <v>0</v>
      </c>
      <c r="G96" s="64">
        <v>0</v>
      </c>
      <c r="H96" s="20">
        <f t="shared" si="85"/>
        <v>4950061</v>
      </c>
      <c r="I96" s="20">
        <v>0</v>
      </c>
      <c r="J96" s="20">
        <v>0</v>
      </c>
      <c r="K96" s="20">
        <v>4950061</v>
      </c>
      <c r="L96" s="20"/>
      <c r="M96" s="21"/>
      <c r="N96" s="21"/>
      <c r="O96" s="21"/>
      <c r="P96" s="20">
        <f t="shared" si="87"/>
        <v>0</v>
      </c>
      <c r="Q96" s="20">
        <v>0</v>
      </c>
      <c r="R96" s="20">
        <v>0</v>
      </c>
      <c r="S96" s="20">
        <v>0</v>
      </c>
      <c r="T96" s="20"/>
      <c r="U96" s="20"/>
      <c r="V96" s="20"/>
      <c r="W96" s="20"/>
      <c r="X96" s="21"/>
      <c r="Y96" s="21"/>
      <c r="Z96" s="21"/>
      <c r="AA96" s="21"/>
      <c r="AB96" s="86"/>
    </row>
    <row r="97" spans="1:28" s="27" customFormat="1" ht="24.75" hidden="1" customHeight="1" x14ac:dyDescent="0.3">
      <c r="A97" s="133" t="s">
        <v>10</v>
      </c>
      <c r="B97" s="134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  <c r="R97" s="134"/>
      <c r="S97" s="134"/>
      <c r="T97" s="134"/>
      <c r="U97" s="134"/>
      <c r="V97" s="134"/>
      <c r="W97" s="134"/>
      <c r="X97" s="134"/>
      <c r="Y97" s="134"/>
      <c r="Z97" s="134"/>
      <c r="AA97" s="134"/>
      <c r="AB97" s="159"/>
    </row>
    <row r="98" spans="1:28" s="27" customFormat="1" ht="48" hidden="1" customHeight="1" x14ac:dyDescent="0.3">
      <c r="A98" s="29" t="s">
        <v>72</v>
      </c>
      <c r="B98" s="138" t="s">
        <v>323</v>
      </c>
      <c r="C98" s="139"/>
      <c r="D98" s="30">
        <f t="shared" ref="D98:G98" si="88">D99</f>
        <v>13590925</v>
      </c>
      <c r="E98" s="30">
        <f t="shared" si="88"/>
        <v>0</v>
      </c>
      <c r="F98" s="30">
        <f t="shared" si="88"/>
        <v>0</v>
      </c>
      <c r="G98" s="30">
        <f t="shared" si="88"/>
        <v>13590925</v>
      </c>
      <c r="H98" s="30">
        <f>H99</f>
        <v>63420500</v>
      </c>
      <c r="I98" s="30">
        <f t="shared" ref="I98:S98" si="89">I99</f>
        <v>0</v>
      </c>
      <c r="J98" s="30">
        <f t="shared" si="89"/>
        <v>0</v>
      </c>
      <c r="K98" s="30">
        <f t="shared" si="89"/>
        <v>63420500</v>
      </c>
      <c r="L98" s="30">
        <f t="shared" si="89"/>
        <v>46932168</v>
      </c>
      <c r="M98" s="30">
        <f t="shared" si="89"/>
        <v>0</v>
      </c>
      <c r="N98" s="30">
        <f t="shared" si="89"/>
        <v>0</v>
      </c>
      <c r="O98" s="30">
        <f t="shared" si="89"/>
        <v>46932168</v>
      </c>
      <c r="P98" s="30">
        <f t="shared" si="89"/>
        <v>11684340.109999999</v>
      </c>
      <c r="Q98" s="30">
        <f t="shared" si="89"/>
        <v>0</v>
      </c>
      <c r="R98" s="30">
        <f t="shared" si="89"/>
        <v>0</v>
      </c>
      <c r="S98" s="30">
        <f t="shared" si="89"/>
        <v>11684340.109999999</v>
      </c>
      <c r="T98" s="20">
        <f>P98/D98*100</f>
        <v>85.971632615145765</v>
      </c>
      <c r="U98" s="20"/>
      <c r="V98" s="20"/>
      <c r="W98" s="20">
        <f t="shared" ref="W98" si="90">S98/G98*100</f>
        <v>85.971632615145765</v>
      </c>
      <c r="X98" s="21">
        <f>P98/H98*100</f>
        <v>18.42360137494974</v>
      </c>
      <c r="Y98" s="21"/>
      <c r="Z98" s="21"/>
      <c r="AA98" s="21">
        <f t="shared" ref="AA98:AB100" si="91">S98/K98*100</f>
        <v>18.42360137494974</v>
      </c>
      <c r="AB98" s="21">
        <f t="shared" si="91"/>
        <v>1.8318274283673784E-4</v>
      </c>
    </row>
    <row r="99" spans="1:28" s="27" customFormat="1" ht="55.5" hidden="1" customHeight="1" x14ac:dyDescent="0.3">
      <c r="A99" s="29" t="s">
        <v>73</v>
      </c>
      <c r="B99" s="108" t="s">
        <v>52</v>
      </c>
      <c r="C99" s="30"/>
      <c r="D99" s="30">
        <f t="shared" ref="D99:G99" si="92">D100</f>
        <v>13590925</v>
      </c>
      <c r="E99" s="30">
        <f t="shared" si="92"/>
        <v>0</v>
      </c>
      <c r="F99" s="30">
        <f t="shared" si="92"/>
        <v>0</v>
      </c>
      <c r="G99" s="30">
        <f t="shared" si="92"/>
        <v>13590925</v>
      </c>
      <c r="H99" s="30">
        <f>H100</f>
        <v>63420500</v>
      </c>
      <c r="I99" s="30">
        <f t="shared" ref="I99:K99" si="93">I100</f>
        <v>0</v>
      </c>
      <c r="J99" s="30">
        <f t="shared" si="93"/>
        <v>0</v>
      </c>
      <c r="K99" s="30">
        <f t="shared" si="93"/>
        <v>63420500</v>
      </c>
      <c r="L99" s="30">
        <f t="shared" ref="L99:O99" si="94">L100</f>
        <v>46932168</v>
      </c>
      <c r="M99" s="30">
        <f t="shared" si="94"/>
        <v>0</v>
      </c>
      <c r="N99" s="30">
        <f t="shared" si="94"/>
        <v>0</v>
      </c>
      <c r="O99" s="30">
        <f t="shared" si="94"/>
        <v>46932168</v>
      </c>
      <c r="P99" s="30">
        <f t="shared" ref="P99:S99" si="95">P100</f>
        <v>11684340.109999999</v>
      </c>
      <c r="Q99" s="30">
        <f t="shared" si="95"/>
        <v>0</v>
      </c>
      <c r="R99" s="30">
        <f t="shared" si="95"/>
        <v>0</v>
      </c>
      <c r="S99" s="30">
        <f t="shared" si="95"/>
        <v>11684340.109999999</v>
      </c>
      <c r="T99" s="20">
        <f t="shared" ref="T99:T100" si="96">P99/D99*100</f>
        <v>85.971632615145765</v>
      </c>
      <c r="U99" s="20"/>
      <c r="V99" s="20"/>
      <c r="W99" s="20">
        <f t="shared" ref="W99:W100" si="97">S99/G99*100</f>
        <v>85.971632615145765</v>
      </c>
      <c r="X99" s="21">
        <f>P99/H99*100</f>
        <v>18.42360137494974</v>
      </c>
      <c r="Y99" s="21"/>
      <c r="Z99" s="21"/>
      <c r="AA99" s="21">
        <f t="shared" si="91"/>
        <v>18.42360137494974</v>
      </c>
      <c r="AB99" s="26"/>
    </row>
    <row r="100" spans="1:28" s="27" customFormat="1" ht="47.25" hidden="1" customHeight="1" x14ac:dyDescent="0.3">
      <c r="A100" s="102" t="s">
        <v>74</v>
      </c>
      <c r="B100" s="109" t="s">
        <v>238</v>
      </c>
      <c r="C100" s="82" t="s">
        <v>4</v>
      </c>
      <c r="D100" s="64">
        <f>SUM(E100:G100)</f>
        <v>13590925</v>
      </c>
      <c r="E100" s="64">
        <v>0</v>
      </c>
      <c r="F100" s="64">
        <v>0</v>
      </c>
      <c r="G100" s="64">
        <v>13590925</v>
      </c>
      <c r="H100" s="20">
        <f>I100+K100</f>
        <v>63420500</v>
      </c>
      <c r="I100" s="20">
        <v>0</v>
      </c>
      <c r="J100" s="20">
        <v>0</v>
      </c>
      <c r="K100" s="20">
        <v>63420500</v>
      </c>
      <c r="L100" s="20">
        <f>M100+N100+O100</f>
        <v>46932168</v>
      </c>
      <c r="M100" s="20">
        <v>0</v>
      </c>
      <c r="N100" s="20">
        <v>0</v>
      </c>
      <c r="O100" s="20">
        <v>46932168</v>
      </c>
      <c r="P100" s="20">
        <f t="shared" ref="P100" si="98">Q100+S100</f>
        <v>11684340.109999999</v>
      </c>
      <c r="Q100" s="20">
        <v>0</v>
      </c>
      <c r="R100" s="20">
        <v>0</v>
      </c>
      <c r="S100" s="20">
        <v>11684340.109999999</v>
      </c>
      <c r="T100" s="20">
        <f t="shared" si="96"/>
        <v>85.971632615145765</v>
      </c>
      <c r="U100" s="20"/>
      <c r="V100" s="20"/>
      <c r="W100" s="20">
        <f t="shared" si="97"/>
        <v>85.971632615145765</v>
      </c>
      <c r="X100" s="21">
        <f>P100/H100*100</f>
        <v>18.42360137494974</v>
      </c>
      <c r="Y100" s="21"/>
      <c r="Z100" s="21"/>
      <c r="AA100" s="21">
        <f t="shared" si="91"/>
        <v>18.42360137494974</v>
      </c>
      <c r="AB100" s="84"/>
    </row>
    <row r="101" spans="1:28" s="34" customFormat="1" ht="30.75" hidden="1" customHeight="1" x14ac:dyDescent="0.3">
      <c r="A101" s="133" t="s">
        <v>12</v>
      </c>
      <c r="B101" s="134"/>
      <c r="C101" s="134"/>
      <c r="D101" s="134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S101" s="134"/>
      <c r="T101" s="134"/>
      <c r="U101" s="134"/>
      <c r="V101" s="134"/>
      <c r="W101" s="134"/>
      <c r="X101" s="134"/>
      <c r="Y101" s="134"/>
      <c r="Z101" s="134"/>
      <c r="AA101" s="134"/>
      <c r="AB101" s="33"/>
    </row>
    <row r="102" spans="1:28" s="1" customFormat="1" ht="49.5" hidden="1" customHeight="1" x14ac:dyDescent="0.3">
      <c r="A102" s="29" t="s">
        <v>36</v>
      </c>
      <c r="B102" s="137" t="s">
        <v>324</v>
      </c>
      <c r="C102" s="137"/>
      <c r="D102" s="32">
        <f t="shared" ref="D102:G102" si="99">D103+D109+D113</f>
        <v>147787858</v>
      </c>
      <c r="E102" s="32">
        <f t="shared" si="99"/>
        <v>1318200</v>
      </c>
      <c r="F102" s="32">
        <f t="shared" si="99"/>
        <v>0</v>
      </c>
      <c r="G102" s="32">
        <f t="shared" si="99"/>
        <v>146469658</v>
      </c>
      <c r="H102" s="32">
        <f t="shared" ref="H102:S102" si="100">H103+H109+H113</f>
        <v>677934678</v>
      </c>
      <c r="I102" s="32">
        <f t="shared" si="100"/>
        <v>7250844</v>
      </c>
      <c r="J102" s="32">
        <f t="shared" si="100"/>
        <v>0</v>
      </c>
      <c r="K102" s="32">
        <f t="shared" si="100"/>
        <v>670683834</v>
      </c>
      <c r="L102" s="32">
        <f t="shared" si="100"/>
        <v>416394699</v>
      </c>
      <c r="M102" s="32">
        <f t="shared" si="100"/>
        <v>10452422</v>
      </c>
      <c r="N102" s="32">
        <f t="shared" si="100"/>
        <v>0</v>
      </c>
      <c r="O102" s="32">
        <f t="shared" si="100"/>
        <v>405942277</v>
      </c>
      <c r="P102" s="32">
        <f t="shared" si="100"/>
        <v>133503802.05999999</v>
      </c>
      <c r="Q102" s="32">
        <f t="shared" si="100"/>
        <v>912500</v>
      </c>
      <c r="R102" s="32">
        <f t="shared" si="100"/>
        <v>0</v>
      </c>
      <c r="S102" s="32">
        <f t="shared" si="100"/>
        <v>132591302.05999999</v>
      </c>
      <c r="T102" s="64">
        <f>P102/D102*100</f>
        <v>90.334756770072403</v>
      </c>
      <c r="U102" s="64">
        <f t="shared" ref="U102:W102" si="101">Q102/E102*100</f>
        <v>69.223183128508566</v>
      </c>
      <c r="V102" s="64"/>
      <c r="W102" s="64">
        <f t="shared" si="101"/>
        <v>90.524757052412852</v>
      </c>
      <c r="X102" s="21">
        <f>P102/H102*100</f>
        <v>19.692723560602396</v>
      </c>
      <c r="Y102" s="21">
        <f t="shared" ref="Y102:AA114" si="102">Q102/I102*100</f>
        <v>12.584741859016688</v>
      </c>
      <c r="Z102" s="21"/>
      <c r="AA102" s="21">
        <f t="shared" si="102"/>
        <v>19.76956880997373</v>
      </c>
      <c r="AB102" s="61"/>
    </row>
    <row r="103" spans="1:28" s="1" customFormat="1" ht="79.5" hidden="1" customHeight="1" x14ac:dyDescent="0.3">
      <c r="A103" s="29" t="s">
        <v>20</v>
      </c>
      <c r="B103" s="108" t="s">
        <v>325</v>
      </c>
      <c r="C103" s="108"/>
      <c r="D103" s="32">
        <f t="shared" ref="D103:G103" si="103">SUM(D104:D108)</f>
        <v>134592604</v>
      </c>
      <c r="E103" s="32">
        <f t="shared" si="103"/>
        <v>318200</v>
      </c>
      <c r="F103" s="32">
        <f t="shared" si="103"/>
        <v>0</v>
      </c>
      <c r="G103" s="32">
        <f t="shared" si="103"/>
        <v>134274404</v>
      </c>
      <c r="H103" s="32">
        <f>SUM(H104:H108)</f>
        <v>554564992</v>
      </c>
      <c r="I103" s="32">
        <f t="shared" ref="I103:S103" si="104">SUM(I104:I108)</f>
        <v>4521844</v>
      </c>
      <c r="J103" s="32">
        <f t="shared" si="104"/>
        <v>0</v>
      </c>
      <c r="K103" s="32">
        <f t="shared" si="104"/>
        <v>550043148</v>
      </c>
      <c r="L103" s="32">
        <f t="shared" si="104"/>
        <v>402467699</v>
      </c>
      <c r="M103" s="32">
        <f t="shared" si="104"/>
        <v>10452422</v>
      </c>
      <c r="N103" s="32">
        <f t="shared" si="104"/>
        <v>0</v>
      </c>
      <c r="O103" s="32">
        <f t="shared" si="104"/>
        <v>392015277</v>
      </c>
      <c r="P103" s="32">
        <f t="shared" si="104"/>
        <v>123277132.8</v>
      </c>
      <c r="Q103" s="32">
        <f t="shared" si="104"/>
        <v>0</v>
      </c>
      <c r="R103" s="32">
        <f t="shared" si="104"/>
        <v>0</v>
      </c>
      <c r="S103" s="32">
        <f t="shared" si="104"/>
        <v>123277132.8</v>
      </c>
      <c r="T103" s="64">
        <f t="shared" ref="T103:T114" si="105">P103/D103*100</f>
        <v>91.592798665222347</v>
      </c>
      <c r="U103" s="64">
        <f t="shared" ref="U103:U110" si="106">Q103/E103*100</f>
        <v>0</v>
      </c>
      <c r="V103" s="64"/>
      <c r="W103" s="64">
        <f t="shared" ref="W103:W114" si="107">S103/G103*100</f>
        <v>91.809852903908634</v>
      </c>
      <c r="X103" s="21">
        <f t="shared" ref="X103:X114" si="108">P103/H103*100</f>
        <v>22.229519457297442</v>
      </c>
      <c r="Y103" s="21">
        <f t="shared" si="102"/>
        <v>0</v>
      </c>
      <c r="Z103" s="21"/>
      <c r="AA103" s="21">
        <f t="shared" si="102"/>
        <v>22.412265882821249</v>
      </c>
      <c r="AB103" s="61"/>
    </row>
    <row r="104" spans="1:28" s="1" customFormat="1" ht="55.5" hidden="1" customHeight="1" x14ac:dyDescent="0.3">
      <c r="A104" s="129" t="s">
        <v>75</v>
      </c>
      <c r="B104" s="131" t="s">
        <v>326</v>
      </c>
      <c r="C104" s="19" t="s">
        <v>5</v>
      </c>
      <c r="D104" s="20">
        <f>SUM(E104:G104)</f>
        <v>66070</v>
      </c>
      <c r="E104" s="20">
        <v>0</v>
      </c>
      <c r="F104" s="20">
        <v>0</v>
      </c>
      <c r="G104" s="20">
        <v>66070</v>
      </c>
      <c r="H104" s="20">
        <f>SUM(I104:K104)</f>
        <v>299170</v>
      </c>
      <c r="I104" s="20">
        <v>0</v>
      </c>
      <c r="J104" s="20">
        <v>0</v>
      </c>
      <c r="K104" s="20">
        <v>299170</v>
      </c>
      <c r="L104" s="20">
        <f>M104+N104+O104</f>
        <v>263170</v>
      </c>
      <c r="M104" s="20">
        <v>0</v>
      </c>
      <c r="N104" s="20">
        <v>0</v>
      </c>
      <c r="O104" s="20">
        <v>263170</v>
      </c>
      <c r="P104" s="21">
        <f t="shared" ref="P104:P108" si="109">SUM(Q104:S104)</f>
        <v>55070</v>
      </c>
      <c r="Q104" s="21">
        <v>0</v>
      </c>
      <c r="R104" s="21">
        <v>0</v>
      </c>
      <c r="S104" s="21">
        <v>55070</v>
      </c>
      <c r="T104" s="64">
        <f t="shared" si="105"/>
        <v>83.350991372786439</v>
      </c>
      <c r="U104" s="64"/>
      <c r="V104" s="64"/>
      <c r="W104" s="64">
        <f t="shared" si="107"/>
        <v>83.350991372786439</v>
      </c>
      <c r="X104" s="21">
        <f t="shared" si="108"/>
        <v>18.407594344352709</v>
      </c>
      <c r="Y104" s="21"/>
      <c r="Z104" s="21"/>
      <c r="AA104" s="21">
        <f t="shared" si="102"/>
        <v>18.407594344352709</v>
      </c>
      <c r="AB104" s="61"/>
    </row>
    <row r="105" spans="1:28" s="1" customFormat="1" ht="43.5" hidden="1" customHeight="1" x14ac:dyDescent="0.3">
      <c r="A105" s="130"/>
      <c r="B105" s="132"/>
      <c r="C105" s="19" t="s">
        <v>6</v>
      </c>
      <c r="D105" s="20">
        <f t="shared" ref="D105:D114" si="110">SUM(E105:G105)</f>
        <v>1428897</v>
      </c>
      <c r="E105" s="20">
        <v>0</v>
      </c>
      <c r="F105" s="20">
        <v>0</v>
      </c>
      <c r="G105" s="20">
        <v>1428897</v>
      </c>
      <c r="H105" s="20">
        <f>SUM(I105:K105)</f>
        <v>5692650</v>
      </c>
      <c r="I105" s="20">
        <v>0</v>
      </c>
      <c r="J105" s="20">
        <v>0</v>
      </c>
      <c r="K105" s="20">
        <v>5692650</v>
      </c>
      <c r="L105" s="20"/>
      <c r="M105" s="20"/>
      <c r="N105" s="20"/>
      <c r="O105" s="20"/>
      <c r="P105" s="21">
        <f t="shared" si="109"/>
        <v>745662.6</v>
      </c>
      <c r="Q105" s="21">
        <v>0</v>
      </c>
      <c r="R105" s="21">
        <v>0</v>
      </c>
      <c r="S105" s="21">
        <v>745662.6</v>
      </c>
      <c r="T105" s="64">
        <f t="shared" si="105"/>
        <v>52.184489154921586</v>
      </c>
      <c r="U105" s="64"/>
      <c r="V105" s="64"/>
      <c r="W105" s="64">
        <f t="shared" si="107"/>
        <v>52.184489154921586</v>
      </c>
      <c r="X105" s="21">
        <f t="shared" si="108"/>
        <v>13.098690416589811</v>
      </c>
      <c r="Y105" s="21"/>
      <c r="Z105" s="21"/>
      <c r="AA105" s="21">
        <f t="shared" si="102"/>
        <v>13.098690416589811</v>
      </c>
      <c r="AB105" s="61"/>
    </row>
    <row r="106" spans="1:28" s="1" customFormat="1" ht="42" hidden="1" customHeight="1" x14ac:dyDescent="0.3">
      <c r="A106" s="102" t="s">
        <v>76</v>
      </c>
      <c r="B106" s="109" t="s">
        <v>56</v>
      </c>
      <c r="C106" s="19" t="s">
        <v>6</v>
      </c>
      <c r="D106" s="20">
        <f t="shared" si="110"/>
        <v>0</v>
      </c>
      <c r="E106" s="20">
        <v>0</v>
      </c>
      <c r="F106" s="20">
        <v>0</v>
      </c>
      <c r="G106" s="20">
        <v>0</v>
      </c>
      <c r="H106" s="20">
        <f t="shared" ref="H106:H108" si="111">SUM(I106:K106)</f>
        <v>689111</v>
      </c>
      <c r="I106" s="20">
        <v>0</v>
      </c>
      <c r="J106" s="20">
        <v>0</v>
      </c>
      <c r="K106" s="20">
        <v>689111</v>
      </c>
      <c r="L106" s="20">
        <f t="shared" ref="L106:L107" si="112">M106+N106+O106</f>
        <v>2456832</v>
      </c>
      <c r="M106" s="20">
        <v>1212711</v>
      </c>
      <c r="N106" s="20">
        <v>0</v>
      </c>
      <c r="O106" s="20">
        <v>1244121</v>
      </c>
      <c r="P106" s="21">
        <f t="shared" si="109"/>
        <v>0</v>
      </c>
      <c r="Q106" s="21">
        <v>0</v>
      </c>
      <c r="R106" s="21">
        <v>0</v>
      </c>
      <c r="S106" s="20">
        <v>0</v>
      </c>
      <c r="T106" s="64"/>
      <c r="U106" s="64"/>
      <c r="V106" s="64"/>
      <c r="W106" s="64"/>
      <c r="X106" s="21">
        <f t="shared" si="108"/>
        <v>0</v>
      </c>
      <c r="Y106" s="21"/>
      <c r="Z106" s="21"/>
      <c r="AA106" s="21">
        <f t="shared" si="102"/>
        <v>0</v>
      </c>
      <c r="AB106" s="61"/>
    </row>
    <row r="107" spans="1:28" s="1" customFormat="1" ht="136.5" hidden="1" customHeight="1" x14ac:dyDescent="0.3">
      <c r="A107" s="104" t="s">
        <v>247</v>
      </c>
      <c r="B107" s="109" t="s">
        <v>327</v>
      </c>
      <c r="C107" s="19" t="s">
        <v>6</v>
      </c>
      <c r="D107" s="20">
        <f t="shared" si="110"/>
        <v>0</v>
      </c>
      <c r="E107" s="20">
        <v>0</v>
      </c>
      <c r="F107" s="20">
        <v>0</v>
      </c>
      <c r="G107" s="20">
        <v>0</v>
      </c>
      <c r="H107" s="20">
        <f>SUM(I107:K107)</f>
        <v>1919349</v>
      </c>
      <c r="I107" s="20">
        <v>1343544</v>
      </c>
      <c r="J107" s="20">
        <v>0</v>
      </c>
      <c r="K107" s="20">
        <v>575805</v>
      </c>
      <c r="L107" s="20">
        <f t="shared" si="112"/>
        <v>399747697</v>
      </c>
      <c r="M107" s="20">
        <v>9239711</v>
      </c>
      <c r="N107" s="20">
        <v>0</v>
      </c>
      <c r="O107" s="20">
        <v>390507986</v>
      </c>
      <c r="P107" s="21">
        <f t="shared" si="109"/>
        <v>0</v>
      </c>
      <c r="Q107" s="21">
        <v>0</v>
      </c>
      <c r="R107" s="21">
        <v>0</v>
      </c>
      <c r="S107" s="21">
        <v>0</v>
      </c>
      <c r="T107" s="64"/>
      <c r="U107" s="64"/>
      <c r="V107" s="64"/>
      <c r="W107" s="64"/>
      <c r="X107" s="21">
        <f t="shared" si="108"/>
        <v>0</v>
      </c>
      <c r="Y107" s="21">
        <f t="shared" si="102"/>
        <v>0</v>
      </c>
      <c r="Z107" s="21"/>
      <c r="AA107" s="21">
        <f t="shared" si="102"/>
        <v>0</v>
      </c>
      <c r="AB107" s="61"/>
    </row>
    <row r="108" spans="1:28" s="1" customFormat="1" ht="42.75" hidden="1" customHeight="1" x14ac:dyDescent="0.3">
      <c r="A108" s="102" t="s">
        <v>329</v>
      </c>
      <c r="B108" s="74" t="s">
        <v>328</v>
      </c>
      <c r="C108" s="19" t="s">
        <v>6</v>
      </c>
      <c r="D108" s="20">
        <f t="shared" si="110"/>
        <v>133097637</v>
      </c>
      <c r="E108" s="20">
        <v>318200</v>
      </c>
      <c r="F108" s="20">
        <v>0</v>
      </c>
      <c r="G108" s="20">
        <v>132779437</v>
      </c>
      <c r="H108" s="20">
        <f t="shared" si="111"/>
        <v>545964712</v>
      </c>
      <c r="I108" s="20">
        <v>3178300</v>
      </c>
      <c r="J108" s="20">
        <v>0</v>
      </c>
      <c r="K108" s="20">
        <v>542786412</v>
      </c>
      <c r="L108" s="20"/>
      <c r="M108" s="20"/>
      <c r="N108" s="20"/>
      <c r="O108" s="20"/>
      <c r="P108" s="21">
        <f t="shared" si="109"/>
        <v>122476400.2</v>
      </c>
      <c r="Q108" s="21">
        <v>0</v>
      </c>
      <c r="R108" s="21">
        <v>0</v>
      </c>
      <c r="S108" s="21">
        <v>122476400.2</v>
      </c>
      <c r="T108" s="64">
        <f t="shared" si="105"/>
        <v>92.019965914195751</v>
      </c>
      <c r="U108" s="64">
        <f t="shared" si="106"/>
        <v>0</v>
      </c>
      <c r="V108" s="64"/>
      <c r="W108" s="64">
        <f t="shared" si="107"/>
        <v>92.240487659245005</v>
      </c>
      <c r="X108" s="21">
        <f t="shared" si="108"/>
        <v>22.433024975431014</v>
      </c>
      <c r="Y108" s="21">
        <f t="shared" si="102"/>
        <v>0</v>
      </c>
      <c r="Z108" s="21"/>
      <c r="AA108" s="21">
        <f t="shared" si="102"/>
        <v>22.564382138586033</v>
      </c>
      <c r="AB108" s="61"/>
    </row>
    <row r="109" spans="1:28" s="27" customFormat="1" ht="69" hidden="1" customHeight="1" x14ac:dyDescent="0.3">
      <c r="A109" s="29" t="s">
        <v>21</v>
      </c>
      <c r="B109" s="108" t="s">
        <v>330</v>
      </c>
      <c r="C109" s="31"/>
      <c r="D109" s="30">
        <f>SUM(D110:D112)</f>
        <v>8746263</v>
      </c>
      <c r="E109" s="30">
        <f t="shared" ref="E109:S109" si="113">SUM(E110:E112)</f>
        <v>1000000</v>
      </c>
      <c r="F109" s="30">
        <f t="shared" si="113"/>
        <v>0</v>
      </c>
      <c r="G109" s="30">
        <f t="shared" si="113"/>
        <v>7746263</v>
      </c>
      <c r="H109" s="30">
        <f t="shared" si="113"/>
        <v>103209086</v>
      </c>
      <c r="I109" s="30">
        <f t="shared" si="113"/>
        <v>2729000</v>
      </c>
      <c r="J109" s="30">
        <f t="shared" si="113"/>
        <v>0</v>
      </c>
      <c r="K109" s="30">
        <f t="shared" si="113"/>
        <v>100480086</v>
      </c>
      <c r="L109" s="30">
        <f t="shared" si="113"/>
        <v>13927000</v>
      </c>
      <c r="M109" s="30">
        <f t="shared" si="113"/>
        <v>0</v>
      </c>
      <c r="N109" s="30">
        <f t="shared" si="113"/>
        <v>0</v>
      </c>
      <c r="O109" s="30">
        <f t="shared" si="113"/>
        <v>13927000</v>
      </c>
      <c r="P109" s="30">
        <f t="shared" si="113"/>
        <v>6291090.6899999995</v>
      </c>
      <c r="Q109" s="30">
        <f t="shared" si="113"/>
        <v>912500</v>
      </c>
      <c r="R109" s="30">
        <f t="shared" si="113"/>
        <v>0</v>
      </c>
      <c r="S109" s="30">
        <f t="shared" si="113"/>
        <v>5378590.6899999995</v>
      </c>
      <c r="T109" s="64">
        <f t="shared" si="105"/>
        <v>71.928899119543971</v>
      </c>
      <c r="U109" s="64">
        <f t="shared" si="106"/>
        <v>91.25</v>
      </c>
      <c r="V109" s="64"/>
      <c r="W109" s="64">
        <f t="shared" si="107"/>
        <v>69.434651134359882</v>
      </c>
      <c r="X109" s="21">
        <f t="shared" si="108"/>
        <v>6.095481448212805</v>
      </c>
      <c r="Y109" s="21">
        <f t="shared" si="102"/>
        <v>33.437156467570539</v>
      </c>
      <c r="Z109" s="21"/>
      <c r="AA109" s="21"/>
      <c r="AB109" s="61"/>
    </row>
    <row r="110" spans="1:28" s="1" customFormat="1" ht="62.25" hidden="1" customHeight="1" x14ac:dyDescent="0.3">
      <c r="A110" s="102" t="s">
        <v>77</v>
      </c>
      <c r="B110" s="109" t="s">
        <v>331</v>
      </c>
      <c r="C110" s="19" t="s">
        <v>6</v>
      </c>
      <c r="D110" s="20">
        <f t="shared" si="110"/>
        <v>5188510</v>
      </c>
      <c r="E110" s="20">
        <v>1000000</v>
      </c>
      <c r="F110" s="20">
        <v>0</v>
      </c>
      <c r="G110" s="20">
        <v>4188510</v>
      </c>
      <c r="H110" s="20">
        <f>SUM(I110:K110)</f>
        <v>44265534</v>
      </c>
      <c r="I110" s="20">
        <v>2729000</v>
      </c>
      <c r="J110" s="20">
        <v>0</v>
      </c>
      <c r="K110" s="20">
        <v>41536534</v>
      </c>
      <c r="L110" s="20">
        <f t="shared" ref="L110" si="114">M110+N110+O110</f>
        <v>13927000</v>
      </c>
      <c r="M110" s="20">
        <v>0</v>
      </c>
      <c r="N110" s="20">
        <v>0</v>
      </c>
      <c r="O110" s="20">
        <v>13927000</v>
      </c>
      <c r="P110" s="21">
        <f>SUM(Q110:S110)</f>
        <v>3844457</v>
      </c>
      <c r="Q110" s="21">
        <v>912500</v>
      </c>
      <c r="R110" s="21">
        <v>0</v>
      </c>
      <c r="S110" s="21">
        <v>2931957</v>
      </c>
      <c r="T110" s="64">
        <f t="shared" si="105"/>
        <v>74.095588136093014</v>
      </c>
      <c r="U110" s="64">
        <f t="shared" si="106"/>
        <v>91.25</v>
      </c>
      <c r="V110" s="64"/>
      <c r="W110" s="64">
        <f t="shared" si="107"/>
        <v>70</v>
      </c>
      <c r="X110" s="21">
        <f t="shared" si="108"/>
        <v>8.6849895451391141</v>
      </c>
      <c r="Y110" s="21">
        <f t="shared" si="102"/>
        <v>33.437156467570539</v>
      </c>
      <c r="Z110" s="21"/>
      <c r="AA110" s="21"/>
      <c r="AB110" s="61"/>
    </row>
    <row r="111" spans="1:28" s="1" customFormat="1" ht="42" hidden="1" customHeight="1" x14ac:dyDescent="0.3">
      <c r="A111" s="129" t="s">
        <v>522</v>
      </c>
      <c r="B111" s="131" t="s">
        <v>523</v>
      </c>
      <c r="C111" s="19" t="s">
        <v>185</v>
      </c>
      <c r="D111" s="20">
        <f t="shared" si="110"/>
        <v>0</v>
      </c>
      <c r="E111" s="20">
        <v>0</v>
      </c>
      <c r="F111" s="20">
        <v>0</v>
      </c>
      <c r="G111" s="20">
        <v>0</v>
      </c>
      <c r="H111" s="20">
        <f>SUM(I111:K111)</f>
        <v>24724961</v>
      </c>
      <c r="I111" s="20">
        <v>0</v>
      </c>
      <c r="J111" s="20">
        <v>0</v>
      </c>
      <c r="K111" s="20">
        <v>24724961</v>
      </c>
      <c r="L111" s="20"/>
      <c r="M111" s="20"/>
      <c r="N111" s="20"/>
      <c r="O111" s="20"/>
      <c r="P111" s="21">
        <f>SUM(Q111:S111)</f>
        <v>0</v>
      </c>
      <c r="Q111" s="21">
        <v>0</v>
      </c>
      <c r="R111" s="21">
        <v>0</v>
      </c>
      <c r="S111" s="21">
        <v>0</v>
      </c>
      <c r="T111" s="64"/>
      <c r="U111" s="64"/>
      <c r="V111" s="64"/>
      <c r="W111" s="64"/>
      <c r="X111" s="21">
        <f t="shared" si="108"/>
        <v>0</v>
      </c>
      <c r="Y111" s="21" t="e">
        <f t="shared" si="102"/>
        <v>#DIV/0!</v>
      </c>
      <c r="Z111" s="21"/>
      <c r="AA111" s="21"/>
      <c r="AB111" s="86"/>
    </row>
    <row r="112" spans="1:28" s="1" customFormat="1" ht="42" hidden="1" customHeight="1" x14ac:dyDescent="0.3">
      <c r="A112" s="130"/>
      <c r="B112" s="132"/>
      <c r="C112" s="19" t="s">
        <v>6</v>
      </c>
      <c r="D112" s="20">
        <f t="shared" si="110"/>
        <v>3557753</v>
      </c>
      <c r="E112" s="20">
        <v>0</v>
      </c>
      <c r="F112" s="20">
        <v>0</v>
      </c>
      <c r="G112" s="20">
        <v>3557753</v>
      </c>
      <c r="H112" s="20">
        <f>SUM(I112:K112)</f>
        <v>34218591</v>
      </c>
      <c r="I112" s="20">
        <v>0</v>
      </c>
      <c r="J112" s="20">
        <v>0</v>
      </c>
      <c r="K112" s="20">
        <v>34218591</v>
      </c>
      <c r="L112" s="20"/>
      <c r="M112" s="20"/>
      <c r="N112" s="20"/>
      <c r="O112" s="20"/>
      <c r="P112" s="21">
        <f>SUM(Q112:S112)</f>
        <v>2446633.69</v>
      </c>
      <c r="Q112" s="21">
        <v>0</v>
      </c>
      <c r="R112" s="21">
        <v>0</v>
      </c>
      <c r="S112" s="21">
        <v>2446633.69</v>
      </c>
      <c r="T112" s="64">
        <f t="shared" si="105"/>
        <v>68.769071096279021</v>
      </c>
      <c r="U112" s="64"/>
      <c r="V112" s="64"/>
      <c r="W112" s="64">
        <f t="shared" si="107"/>
        <v>68.769071096279021</v>
      </c>
      <c r="X112" s="21">
        <f t="shared" si="108"/>
        <v>7.1500129564072354</v>
      </c>
      <c r="Y112" s="21" t="e">
        <f t="shared" si="102"/>
        <v>#DIV/0!</v>
      </c>
      <c r="Z112" s="21"/>
      <c r="AA112" s="21"/>
      <c r="AB112" s="86"/>
    </row>
    <row r="113" spans="1:28" s="27" customFormat="1" ht="62.25" hidden="1" customHeight="1" x14ac:dyDescent="0.3">
      <c r="A113" s="29" t="s">
        <v>333</v>
      </c>
      <c r="B113" s="108" t="s">
        <v>332</v>
      </c>
      <c r="C113" s="31"/>
      <c r="D113" s="30">
        <f t="shared" ref="D113:G113" si="115">D114</f>
        <v>4448991</v>
      </c>
      <c r="E113" s="30">
        <f t="shared" si="115"/>
        <v>0</v>
      </c>
      <c r="F113" s="30">
        <f t="shared" si="115"/>
        <v>0</v>
      </c>
      <c r="G113" s="30">
        <f t="shared" si="115"/>
        <v>4448991</v>
      </c>
      <c r="H113" s="30">
        <f>H114</f>
        <v>20160600</v>
      </c>
      <c r="I113" s="30">
        <f t="shared" ref="I113:S113" si="116">I114</f>
        <v>0</v>
      </c>
      <c r="J113" s="30">
        <f t="shared" si="116"/>
        <v>0</v>
      </c>
      <c r="K113" s="30">
        <f t="shared" si="116"/>
        <v>20160600</v>
      </c>
      <c r="L113" s="30">
        <f t="shared" si="116"/>
        <v>0</v>
      </c>
      <c r="M113" s="30">
        <f t="shared" si="116"/>
        <v>0</v>
      </c>
      <c r="N113" s="30">
        <f t="shared" si="116"/>
        <v>0</v>
      </c>
      <c r="O113" s="30">
        <f t="shared" si="116"/>
        <v>0</v>
      </c>
      <c r="P113" s="30">
        <f t="shared" si="116"/>
        <v>3935578.57</v>
      </c>
      <c r="Q113" s="30">
        <f t="shared" si="116"/>
        <v>0</v>
      </c>
      <c r="R113" s="30">
        <f t="shared" si="116"/>
        <v>0</v>
      </c>
      <c r="S113" s="30">
        <f t="shared" si="116"/>
        <v>3935578.57</v>
      </c>
      <c r="T113" s="64">
        <f t="shared" si="105"/>
        <v>88.460025430485246</v>
      </c>
      <c r="U113" s="64"/>
      <c r="V113" s="64"/>
      <c r="W113" s="64">
        <f t="shared" si="107"/>
        <v>88.460025430485246</v>
      </c>
      <c r="X113" s="21">
        <f t="shared" si="108"/>
        <v>19.52113811096892</v>
      </c>
      <c r="Y113" s="21"/>
      <c r="Z113" s="21"/>
      <c r="AA113" s="21">
        <f t="shared" si="102"/>
        <v>19.52113811096892</v>
      </c>
      <c r="AB113" s="85"/>
    </row>
    <row r="114" spans="1:28" s="1" customFormat="1" ht="48.75" hidden="1" customHeight="1" x14ac:dyDescent="0.3">
      <c r="A114" s="102" t="s">
        <v>335</v>
      </c>
      <c r="B114" s="109" t="s">
        <v>334</v>
      </c>
      <c r="C114" s="19"/>
      <c r="D114" s="20">
        <f t="shared" si="110"/>
        <v>4448991</v>
      </c>
      <c r="E114" s="20">
        <v>0</v>
      </c>
      <c r="F114" s="20">
        <v>0</v>
      </c>
      <c r="G114" s="20">
        <v>4448991</v>
      </c>
      <c r="H114" s="20">
        <f>SUM(I114:K114)</f>
        <v>20160600</v>
      </c>
      <c r="I114" s="20">
        <v>0</v>
      </c>
      <c r="J114" s="20">
        <v>0</v>
      </c>
      <c r="K114" s="20">
        <v>20160600</v>
      </c>
      <c r="L114" s="20"/>
      <c r="M114" s="20"/>
      <c r="N114" s="20"/>
      <c r="O114" s="20"/>
      <c r="P114" s="21">
        <f>SUM(Q114:S114)</f>
        <v>3935578.57</v>
      </c>
      <c r="Q114" s="21">
        <v>0</v>
      </c>
      <c r="R114" s="21">
        <v>0</v>
      </c>
      <c r="S114" s="21">
        <v>3935578.57</v>
      </c>
      <c r="T114" s="64">
        <f t="shared" si="105"/>
        <v>88.460025430485246</v>
      </c>
      <c r="U114" s="64"/>
      <c r="V114" s="64"/>
      <c r="W114" s="64">
        <f t="shared" si="107"/>
        <v>88.460025430485246</v>
      </c>
      <c r="X114" s="21">
        <f t="shared" si="108"/>
        <v>19.52113811096892</v>
      </c>
      <c r="Y114" s="21"/>
      <c r="Z114" s="21"/>
      <c r="AA114" s="21">
        <f t="shared" si="102"/>
        <v>19.52113811096892</v>
      </c>
      <c r="AB114" s="86"/>
    </row>
    <row r="115" spans="1:28" s="27" customFormat="1" ht="27" hidden="1" customHeight="1" x14ac:dyDescent="0.3">
      <c r="A115" s="133" t="s">
        <v>206</v>
      </c>
      <c r="B115" s="134"/>
      <c r="C115" s="134"/>
      <c r="D115" s="134"/>
      <c r="E115" s="134"/>
      <c r="F115" s="134"/>
      <c r="G115" s="134"/>
      <c r="H115" s="134"/>
      <c r="I115" s="134"/>
      <c r="J115" s="134"/>
      <c r="K115" s="134"/>
      <c r="L115" s="134"/>
      <c r="M115" s="134"/>
      <c r="N115" s="134"/>
      <c r="O115" s="134"/>
      <c r="P115" s="134"/>
      <c r="Q115" s="134"/>
      <c r="R115" s="134"/>
      <c r="S115" s="134"/>
      <c r="T115" s="134"/>
      <c r="U115" s="134"/>
      <c r="V115" s="134"/>
      <c r="W115" s="134"/>
      <c r="X115" s="134"/>
      <c r="Y115" s="134"/>
      <c r="Z115" s="134"/>
      <c r="AA115" s="134"/>
      <c r="AB115" s="159"/>
    </row>
    <row r="116" spans="1:28" s="1" customFormat="1" ht="39.75" hidden="1" customHeight="1" x14ac:dyDescent="0.3">
      <c r="A116" s="29" t="s">
        <v>78</v>
      </c>
      <c r="B116" s="137" t="s">
        <v>336</v>
      </c>
      <c r="C116" s="137"/>
      <c r="D116" s="32">
        <f t="shared" ref="D116:G116" si="117">D117+D142</f>
        <v>119573212</v>
      </c>
      <c r="E116" s="32">
        <f t="shared" si="117"/>
        <v>206987</v>
      </c>
      <c r="F116" s="32">
        <f t="shared" si="117"/>
        <v>0</v>
      </c>
      <c r="G116" s="32">
        <f t="shared" si="117"/>
        <v>119366225</v>
      </c>
      <c r="H116" s="32">
        <f t="shared" ref="H116:S116" si="118">H117+H142</f>
        <v>615841815</v>
      </c>
      <c r="I116" s="32">
        <f t="shared" si="118"/>
        <v>4196799</v>
      </c>
      <c r="J116" s="32">
        <f t="shared" si="118"/>
        <v>295300</v>
      </c>
      <c r="K116" s="32">
        <f t="shared" si="118"/>
        <v>611349716</v>
      </c>
      <c r="L116" s="32">
        <f t="shared" si="118"/>
        <v>230515326</v>
      </c>
      <c r="M116" s="32">
        <f t="shared" si="118"/>
        <v>21477399</v>
      </c>
      <c r="N116" s="32">
        <f t="shared" si="118"/>
        <v>39700</v>
      </c>
      <c r="O116" s="32">
        <f t="shared" si="118"/>
        <v>208998227</v>
      </c>
      <c r="P116" s="32">
        <f t="shared" si="118"/>
        <v>14721988.24</v>
      </c>
      <c r="Q116" s="32">
        <f t="shared" si="118"/>
        <v>0</v>
      </c>
      <c r="R116" s="32">
        <f t="shared" si="118"/>
        <v>0</v>
      </c>
      <c r="S116" s="32">
        <f t="shared" si="118"/>
        <v>14721988.24</v>
      </c>
      <c r="T116" s="64">
        <f>P116/D116*100</f>
        <v>12.312112381826793</v>
      </c>
      <c r="U116" s="64">
        <f t="shared" ref="U116:W116" si="119">Q116/E116*100</f>
        <v>0</v>
      </c>
      <c r="V116" s="64"/>
      <c r="W116" s="64">
        <f t="shared" si="119"/>
        <v>12.333462200048633</v>
      </c>
      <c r="X116" s="21">
        <f t="shared" ref="X116:X141" si="120">P116/H116*100</f>
        <v>2.3905470335754972</v>
      </c>
      <c r="Y116" s="21">
        <f t="shared" ref="Y116:Y140" si="121">Q116/I116*100</f>
        <v>0</v>
      </c>
      <c r="Z116" s="21">
        <f t="shared" ref="Z116:Z123" si="122">R116/J116*100</f>
        <v>0</v>
      </c>
      <c r="AA116" s="21">
        <f t="shared" ref="AA116:AA144" si="123">S116/K116*100</f>
        <v>2.4081123871823307</v>
      </c>
      <c r="AB116" s="28"/>
    </row>
    <row r="117" spans="1:28" s="1" customFormat="1" ht="42" hidden="1" customHeight="1" x14ac:dyDescent="0.3">
      <c r="A117" s="29" t="s">
        <v>79</v>
      </c>
      <c r="B117" s="108" t="s">
        <v>337</v>
      </c>
      <c r="C117" s="108"/>
      <c r="D117" s="32">
        <f t="shared" ref="D117:G117" si="124">D118+D124+D126+D140+D130</f>
        <v>112389950</v>
      </c>
      <c r="E117" s="32">
        <f t="shared" si="124"/>
        <v>206987</v>
      </c>
      <c r="F117" s="32">
        <f t="shared" si="124"/>
        <v>0</v>
      </c>
      <c r="G117" s="32">
        <f t="shared" si="124"/>
        <v>112182963</v>
      </c>
      <c r="H117" s="32">
        <f t="shared" ref="H117:S117" si="125">H118+H124+H126+H140+H130</f>
        <v>588951166</v>
      </c>
      <c r="I117" s="32">
        <f t="shared" si="125"/>
        <v>4196799</v>
      </c>
      <c r="J117" s="32">
        <f t="shared" si="125"/>
        <v>295300</v>
      </c>
      <c r="K117" s="32">
        <f t="shared" si="125"/>
        <v>584459067</v>
      </c>
      <c r="L117" s="32">
        <f t="shared" si="125"/>
        <v>211335556</v>
      </c>
      <c r="M117" s="32">
        <f t="shared" si="125"/>
        <v>21477399</v>
      </c>
      <c r="N117" s="32">
        <f t="shared" si="125"/>
        <v>39700</v>
      </c>
      <c r="O117" s="32">
        <f t="shared" si="125"/>
        <v>189818457</v>
      </c>
      <c r="P117" s="32">
        <f t="shared" si="125"/>
        <v>14039743.890000001</v>
      </c>
      <c r="Q117" s="32">
        <f t="shared" si="125"/>
        <v>0</v>
      </c>
      <c r="R117" s="32">
        <f t="shared" si="125"/>
        <v>0</v>
      </c>
      <c r="S117" s="32">
        <f t="shared" si="125"/>
        <v>14039743.890000001</v>
      </c>
      <c r="T117" s="64">
        <f t="shared" ref="T117:T144" si="126">P117/D117*100</f>
        <v>12.491992291125676</v>
      </c>
      <c r="U117" s="64">
        <f t="shared" ref="U117:U121" si="127">Q117/E117*100</f>
        <v>0</v>
      </c>
      <c r="V117" s="64"/>
      <c r="W117" s="64">
        <f t="shared" ref="W117:W144" si="128">S117/G117*100</f>
        <v>12.515041067332122</v>
      </c>
      <c r="X117" s="21">
        <f t="shared" si="120"/>
        <v>2.383855351769522</v>
      </c>
      <c r="Y117" s="21">
        <f t="shared" si="121"/>
        <v>0</v>
      </c>
      <c r="Z117" s="21">
        <f t="shared" si="122"/>
        <v>0</v>
      </c>
      <c r="AA117" s="21">
        <f t="shared" si="123"/>
        <v>2.4021774462436394</v>
      </c>
      <c r="AB117" s="28"/>
    </row>
    <row r="118" spans="1:28" s="1" customFormat="1" ht="113.25" hidden="1" customHeight="1" x14ac:dyDescent="0.3">
      <c r="A118" s="29" t="s">
        <v>80</v>
      </c>
      <c r="B118" s="108" t="s">
        <v>338</v>
      </c>
      <c r="C118" s="87"/>
      <c r="D118" s="25">
        <f>SUM(D119:D123)</f>
        <v>78395741</v>
      </c>
      <c r="E118" s="25">
        <f t="shared" ref="E118:G118" si="129">SUM(E119:E123)</f>
        <v>206987</v>
      </c>
      <c r="F118" s="25">
        <f t="shared" si="129"/>
        <v>0</v>
      </c>
      <c r="G118" s="25">
        <f t="shared" si="129"/>
        <v>78188754</v>
      </c>
      <c r="H118" s="25">
        <f>SUM(H119:H123)</f>
        <v>375012711</v>
      </c>
      <c r="I118" s="25">
        <f t="shared" ref="I118:S118" si="130">SUM(I119:I123)</f>
        <v>1612200</v>
      </c>
      <c r="J118" s="25">
        <f t="shared" si="130"/>
        <v>295300</v>
      </c>
      <c r="K118" s="25">
        <f t="shared" si="130"/>
        <v>373105211</v>
      </c>
      <c r="L118" s="25">
        <f t="shared" si="130"/>
        <v>76781034</v>
      </c>
      <c r="M118" s="25">
        <f t="shared" si="130"/>
        <v>21477399</v>
      </c>
      <c r="N118" s="25">
        <f t="shared" si="130"/>
        <v>39700</v>
      </c>
      <c r="O118" s="25">
        <f t="shared" si="130"/>
        <v>55263935</v>
      </c>
      <c r="P118" s="25">
        <f t="shared" si="130"/>
        <v>8321570.0300000003</v>
      </c>
      <c r="Q118" s="25">
        <f t="shared" si="130"/>
        <v>0</v>
      </c>
      <c r="R118" s="25">
        <f t="shared" si="130"/>
        <v>0</v>
      </c>
      <c r="S118" s="25">
        <f t="shared" si="130"/>
        <v>8321570.0300000003</v>
      </c>
      <c r="T118" s="64">
        <f t="shared" si="126"/>
        <v>10.614824126734131</v>
      </c>
      <c r="U118" s="64">
        <f t="shared" si="127"/>
        <v>0</v>
      </c>
      <c r="V118" s="64"/>
      <c r="W118" s="64">
        <f t="shared" si="128"/>
        <v>10.642924467117099</v>
      </c>
      <c r="X118" s="21">
        <f>P118/H118*100</f>
        <v>2.2190101257661103</v>
      </c>
      <c r="Y118" s="21">
        <f t="shared" si="121"/>
        <v>0</v>
      </c>
      <c r="Z118" s="21">
        <f t="shared" si="122"/>
        <v>0</v>
      </c>
      <c r="AA118" s="21">
        <f t="shared" si="123"/>
        <v>2.2303548127072395</v>
      </c>
      <c r="AB118" s="28"/>
    </row>
    <row r="119" spans="1:28" s="1" customFormat="1" ht="65.25" customHeight="1" x14ac:dyDescent="0.3">
      <c r="A119" s="102" t="s">
        <v>134</v>
      </c>
      <c r="B119" s="88" t="s">
        <v>49</v>
      </c>
      <c r="C119" s="105" t="s">
        <v>204</v>
      </c>
      <c r="D119" s="21">
        <f>SUM(E119:G119)</f>
        <v>78183992</v>
      </c>
      <c r="E119" s="21">
        <v>0</v>
      </c>
      <c r="F119" s="21">
        <v>0</v>
      </c>
      <c r="G119" s="21">
        <v>78183992</v>
      </c>
      <c r="H119" s="64">
        <f>SUM(I119:K119)</f>
        <v>372637951</v>
      </c>
      <c r="I119" s="20">
        <v>0</v>
      </c>
      <c r="J119" s="20">
        <v>0</v>
      </c>
      <c r="K119" s="20">
        <v>372637951</v>
      </c>
      <c r="L119" s="20">
        <f t="shared" ref="L119:L123" si="131">M119+N119+O119</f>
        <v>46198261</v>
      </c>
      <c r="M119" s="20">
        <v>0</v>
      </c>
      <c r="N119" s="20">
        <v>0</v>
      </c>
      <c r="O119" s="20">
        <v>46198261</v>
      </c>
      <c r="P119" s="21">
        <f t="shared" ref="P119:P123" si="132">SUM(Q119:S119)</f>
        <v>8321570.0300000003</v>
      </c>
      <c r="Q119" s="20">
        <v>0</v>
      </c>
      <c r="R119" s="20">
        <v>0</v>
      </c>
      <c r="S119" s="20">
        <v>8321570.0300000003</v>
      </c>
      <c r="T119" s="64">
        <f t="shared" si="126"/>
        <v>10.643572702197146</v>
      </c>
      <c r="U119" s="64"/>
      <c r="V119" s="64"/>
      <c r="W119" s="64">
        <f t="shared" si="128"/>
        <v>10.643572702197146</v>
      </c>
      <c r="X119" s="21">
        <f t="shared" si="120"/>
        <v>2.2331515101101447</v>
      </c>
      <c r="Y119" s="21"/>
      <c r="Z119" s="21"/>
      <c r="AA119" s="21">
        <f t="shared" si="123"/>
        <v>2.2331515101101447</v>
      </c>
      <c r="AB119" s="28"/>
    </row>
    <row r="120" spans="1:28" s="1" customFormat="1" ht="75.75" customHeight="1" x14ac:dyDescent="0.3">
      <c r="A120" s="102" t="s">
        <v>135</v>
      </c>
      <c r="B120" s="91" t="s">
        <v>344</v>
      </c>
      <c r="C120" s="105" t="s">
        <v>204</v>
      </c>
      <c r="D120" s="21">
        <f>SUM(E120:G120)</f>
        <v>31749</v>
      </c>
      <c r="E120" s="21">
        <v>26987</v>
      </c>
      <c r="F120" s="21">
        <v>0</v>
      </c>
      <c r="G120" s="21">
        <v>4762</v>
      </c>
      <c r="H120" s="64">
        <f>SUM(I120:K120)</f>
        <v>837754</v>
      </c>
      <c r="I120" s="20">
        <v>415600</v>
      </c>
      <c r="J120" s="20">
        <v>0</v>
      </c>
      <c r="K120" s="20">
        <v>422154</v>
      </c>
      <c r="L120" s="20"/>
      <c r="M120" s="20"/>
      <c r="N120" s="20"/>
      <c r="O120" s="20"/>
      <c r="P120" s="21"/>
      <c r="Q120" s="20">
        <v>0</v>
      </c>
      <c r="R120" s="20">
        <v>0</v>
      </c>
      <c r="S120" s="20">
        <v>0</v>
      </c>
      <c r="T120" s="64">
        <f t="shared" si="126"/>
        <v>0</v>
      </c>
      <c r="U120" s="64">
        <f t="shared" si="127"/>
        <v>0</v>
      </c>
      <c r="V120" s="64"/>
      <c r="W120" s="64">
        <f t="shared" si="128"/>
        <v>0</v>
      </c>
      <c r="X120" s="21">
        <v>0</v>
      </c>
      <c r="Y120" s="21">
        <v>0</v>
      </c>
      <c r="Z120" s="21">
        <v>0</v>
      </c>
      <c r="AA120" s="21">
        <v>0</v>
      </c>
      <c r="AB120" s="28"/>
    </row>
    <row r="121" spans="1:28" s="1" customFormat="1" ht="73.5" customHeight="1" x14ac:dyDescent="0.3">
      <c r="A121" s="102" t="s">
        <v>136</v>
      </c>
      <c r="B121" s="91" t="s">
        <v>173</v>
      </c>
      <c r="C121" s="105" t="s">
        <v>204</v>
      </c>
      <c r="D121" s="21">
        <f t="shared" ref="D121:D123" si="133">SUM(E121:G121)</f>
        <v>180000</v>
      </c>
      <c r="E121" s="21">
        <v>180000</v>
      </c>
      <c r="F121" s="21">
        <v>0</v>
      </c>
      <c r="G121" s="21">
        <v>0</v>
      </c>
      <c r="H121" s="64">
        <f t="shared" ref="H121:H123" si="134">SUM(I121:K121)</f>
        <v>395000</v>
      </c>
      <c r="I121" s="20">
        <v>395000</v>
      </c>
      <c r="J121" s="20">
        <v>0</v>
      </c>
      <c r="K121" s="20">
        <v>0</v>
      </c>
      <c r="L121" s="20">
        <f t="shared" si="131"/>
        <v>283926.39</v>
      </c>
      <c r="M121" s="20">
        <v>201637.39</v>
      </c>
      <c r="N121" s="20">
        <v>39700</v>
      </c>
      <c r="O121" s="20">
        <v>42589</v>
      </c>
      <c r="P121" s="21">
        <f t="shared" si="132"/>
        <v>0</v>
      </c>
      <c r="Q121" s="21">
        <v>0</v>
      </c>
      <c r="R121" s="21">
        <v>0</v>
      </c>
      <c r="S121" s="21">
        <v>0</v>
      </c>
      <c r="T121" s="64">
        <f t="shared" si="126"/>
        <v>0</v>
      </c>
      <c r="U121" s="64">
        <f t="shared" si="127"/>
        <v>0</v>
      </c>
      <c r="V121" s="64"/>
      <c r="W121" s="64"/>
      <c r="X121" s="21">
        <f t="shared" si="120"/>
        <v>0</v>
      </c>
      <c r="Y121" s="21">
        <f t="shared" si="121"/>
        <v>0</v>
      </c>
      <c r="Z121" s="21"/>
      <c r="AA121" s="21">
        <v>0</v>
      </c>
      <c r="AB121" s="61"/>
    </row>
    <row r="122" spans="1:28" s="1" customFormat="1" ht="94.5" customHeight="1" x14ac:dyDescent="0.3">
      <c r="A122" s="102" t="s">
        <v>198</v>
      </c>
      <c r="B122" s="88" t="s">
        <v>339</v>
      </c>
      <c r="C122" s="105" t="s">
        <v>204</v>
      </c>
      <c r="D122" s="21">
        <f t="shared" si="133"/>
        <v>0</v>
      </c>
      <c r="E122" s="21">
        <v>0</v>
      </c>
      <c r="F122" s="21">
        <v>0</v>
      </c>
      <c r="G122" s="21">
        <v>0</v>
      </c>
      <c r="H122" s="64">
        <f t="shared" si="134"/>
        <v>902106</v>
      </c>
      <c r="I122" s="20">
        <v>600000</v>
      </c>
      <c r="J122" s="20">
        <v>257000</v>
      </c>
      <c r="K122" s="20">
        <v>45106</v>
      </c>
      <c r="L122" s="20">
        <f t="shared" si="131"/>
        <v>443968.61</v>
      </c>
      <c r="M122" s="20">
        <v>377373.61</v>
      </c>
      <c r="N122" s="20">
        <v>0</v>
      </c>
      <c r="O122" s="20">
        <v>66595</v>
      </c>
      <c r="P122" s="21">
        <f t="shared" si="132"/>
        <v>0</v>
      </c>
      <c r="Q122" s="21">
        <v>0</v>
      </c>
      <c r="R122" s="21">
        <v>0</v>
      </c>
      <c r="S122" s="20">
        <v>0</v>
      </c>
      <c r="T122" s="64"/>
      <c r="U122" s="64"/>
      <c r="V122" s="64"/>
      <c r="W122" s="64"/>
      <c r="X122" s="21">
        <f t="shared" si="120"/>
        <v>0</v>
      </c>
      <c r="Y122" s="21">
        <f t="shared" si="121"/>
        <v>0</v>
      </c>
      <c r="Z122" s="21">
        <f t="shared" si="122"/>
        <v>0</v>
      </c>
      <c r="AA122" s="21">
        <f t="shared" si="123"/>
        <v>0</v>
      </c>
      <c r="AB122" s="61"/>
    </row>
    <row r="123" spans="1:28" s="1" customFormat="1" ht="57" customHeight="1" x14ac:dyDescent="0.3">
      <c r="A123" s="102" t="s">
        <v>524</v>
      </c>
      <c r="B123" s="74" t="s">
        <v>340</v>
      </c>
      <c r="C123" s="105" t="s">
        <v>204</v>
      </c>
      <c r="D123" s="21">
        <f t="shared" si="133"/>
        <v>0</v>
      </c>
      <c r="E123" s="21">
        <v>0</v>
      </c>
      <c r="F123" s="21">
        <v>0</v>
      </c>
      <c r="G123" s="21">
        <v>0</v>
      </c>
      <c r="H123" s="64">
        <f t="shared" si="134"/>
        <v>239900</v>
      </c>
      <c r="I123" s="20">
        <v>201600</v>
      </c>
      <c r="J123" s="20">
        <v>38300</v>
      </c>
      <c r="K123" s="20">
        <v>0</v>
      </c>
      <c r="L123" s="20">
        <f t="shared" si="131"/>
        <v>29854878</v>
      </c>
      <c r="M123" s="20">
        <v>20898388</v>
      </c>
      <c r="N123" s="20">
        <v>0</v>
      </c>
      <c r="O123" s="20">
        <v>8956490</v>
      </c>
      <c r="P123" s="21">
        <f t="shared" si="132"/>
        <v>0</v>
      </c>
      <c r="Q123" s="21">
        <v>0</v>
      </c>
      <c r="R123" s="21">
        <v>0</v>
      </c>
      <c r="S123" s="21">
        <v>0</v>
      </c>
      <c r="T123" s="64"/>
      <c r="U123" s="64"/>
      <c r="V123" s="64"/>
      <c r="W123" s="64"/>
      <c r="X123" s="21">
        <f t="shared" si="120"/>
        <v>0</v>
      </c>
      <c r="Y123" s="21">
        <f t="shared" si="121"/>
        <v>0</v>
      </c>
      <c r="Z123" s="21">
        <f t="shared" si="122"/>
        <v>0</v>
      </c>
      <c r="AA123" s="21">
        <v>0</v>
      </c>
      <c r="AB123" s="61"/>
    </row>
    <row r="124" spans="1:28" s="1" customFormat="1" ht="43.5" hidden="1" customHeight="1" x14ac:dyDescent="0.3">
      <c r="A124" s="29" t="s">
        <v>81</v>
      </c>
      <c r="B124" s="89" t="s">
        <v>140</v>
      </c>
      <c r="C124" s="87"/>
      <c r="D124" s="25">
        <f t="shared" ref="D124:G124" si="135">D125</f>
        <v>33614209</v>
      </c>
      <c r="E124" s="25">
        <f t="shared" si="135"/>
        <v>0</v>
      </c>
      <c r="F124" s="25">
        <f t="shared" si="135"/>
        <v>0</v>
      </c>
      <c r="G124" s="25">
        <f t="shared" si="135"/>
        <v>33614209</v>
      </c>
      <c r="H124" s="25">
        <f>H125</f>
        <v>180539740</v>
      </c>
      <c r="I124" s="25">
        <f t="shared" ref="I124:S124" si="136">I125</f>
        <v>0</v>
      </c>
      <c r="J124" s="25">
        <f t="shared" si="136"/>
        <v>0</v>
      </c>
      <c r="K124" s="25">
        <f t="shared" si="136"/>
        <v>180539740</v>
      </c>
      <c r="L124" s="25">
        <f t="shared" si="136"/>
        <v>116005874</v>
      </c>
      <c r="M124" s="25">
        <f t="shared" si="136"/>
        <v>0</v>
      </c>
      <c r="N124" s="25">
        <f t="shared" si="136"/>
        <v>0</v>
      </c>
      <c r="O124" s="25">
        <f t="shared" si="136"/>
        <v>116005874</v>
      </c>
      <c r="P124" s="25">
        <f t="shared" si="136"/>
        <v>5718173.8600000003</v>
      </c>
      <c r="Q124" s="25">
        <f t="shared" si="136"/>
        <v>0</v>
      </c>
      <c r="R124" s="25">
        <f t="shared" si="136"/>
        <v>0</v>
      </c>
      <c r="S124" s="25">
        <f t="shared" si="136"/>
        <v>5718173.8600000003</v>
      </c>
      <c r="T124" s="64">
        <f t="shared" si="126"/>
        <v>17.011180777747885</v>
      </c>
      <c r="U124" s="64"/>
      <c r="V124" s="64"/>
      <c r="W124" s="64">
        <f t="shared" si="128"/>
        <v>17.011180777747885</v>
      </c>
      <c r="X124" s="21">
        <f t="shared" si="120"/>
        <v>3.167266032398186</v>
      </c>
      <c r="Y124" s="21"/>
      <c r="Z124" s="21"/>
      <c r="AA124" s="21">
        <f t="shared" si="123"/>
        <v>3.167266032398186</v>
      </c>
      <c r="AB124" s="61"/>
    </row>
    <row r="125" spans="1:28" s="1" customFormat="1" ht="53.25" customHeight="1" x14ac:dyDescent="0.3">
      <c r="A125" s="102" t="s">
        <v>137</v>
      </c>
      <c r="B125" s="88" t="s">
        <v>49</v>
      </c>
      <c r="C125" s="105" t="s">
        <v>204</v>
      </c>
      <c r="D125" s="21">
        <f>SUM(E125:G125)</f>
        <v>33614209</v>
      </c>
      <c r="E125" s="21">
        <v>0</v>
      </c>
      <c r="F125" s="21">
        <v>0</v>
      </c>
      <c r="G125" s="21">
        <v>33614209</v>
      </c>
      <c r="H125" s="64">
        <f>SUM(I125:K125)</f>
        <v>180539740</v>
      </c>
      <c r="I125" s="20">
        <v>0</v>
      </c>
      <c r="J125" s="20">
        <v>0</v>
      </c>
      <c r="K125" s="20">
        <v>180539740</v>
      </c>
      <c r="L125" s="20">
        <f>M125+N125+O125</f>
        <v>116005874</v>
      </c>
      <c r="M125" s="20">
        <v>0</v>
      </c>
      <c r="N125" s="20">
        <v>0</v>
      </c>
      <c r="O125" s="20">
        <v>116005874</v>
      </c>
      <c r="P125" s="21">
        <f>SUM(Q125:S125)</f>
        <v>5718173.8600000003</v>
      </c>
      <c r="Q125" s="21">
        <v>0</v>
      </c>
      <c r="R125" s="21">
        <v>0</v>
      </c>
      <c r="S125" s="21">
        <v>5718173.8600000003</v>
      </c>
      <c r="T125" s="64">
        <f t="shared" si="126"/>
        <v>17.011180777747885</v>
      </c>
      <c r="U125" s="64"/>
      <c r="V125" s="64"/>
      <c r="W125" s="64">
        <f t="shared" si="128"/>
        <v>17.011180777747885</v>
      </c>
      <c r="X125" s="21">
        <f t="shared" si="120"/>
        <v>3.167266032398186</v>
      </c>
      <c r="Y125" s="21"/>
      <c r="Z125" s="21"/>
      <c r="AA125" s="21">
        <f t="shared" si="123"/>
        <v>3.167266032398186</v>
      </c>
      <c r="AB125" s="61"/>
    </row>
    <row r="126" spans="1:28" s="27" customFormat="1" ht="62.25" hidden="1" customHeight="1" x14ac:dyDescent="0.3">
      <c r="A126" s="29" t="s">
        <v>82</v>
      </c>
      <c r="B126" s="90" t="s">
        <v>341</v>
      </c>
      <c r="C126" s="32"/>
      <c r="D126" s="32">
        <f t="shared" ref="D126:G126" si="137">SUM(D127:D129)</f>
        <v>380000</v>
      </c>
      <c r="E126" s="32">
        <f t="shared" si="137"/>
        <v>0</v>
      </c>
      <c r="F126" s="32">
        <f t="shared" si="137"/>
        <v>0</v>
      </c>
      <c r="G126" s="32">
        <f t="shared" si="137"/>
        <v>380000</v>
      </c>
      <c r="H126" s="32">
        <f>SUM(H127:H129)</f>
        <v>3241908</v>
      </c>
      <c r="I126" s="32">
        <f t="shared" ref="I126:S126" si="138">SUM(I127:I129)</f>
        <v>607999</v>
      </c>
      <c r="J126" s="32">
        <f t="shared" si="138"/>
        <v>0</v>
      </c>
      <c r="K126" s="32">
        <f t="shared" si="138"/>
        <v>2633909</v>
      </c>
      <c r="L126" s="32">
        <f t="shared" si="138"/>
        <v>0</v>
      </c>
      <c r="M126" s="32">
        <f t="shared" si="138"/>
        <v>0</v>
      </c>
      <c r="N126" s="32">
        <f t="shared" si="138"/>
        <v>0</v>
      </c>
      <c r="O126" s="32">
        <f t="shared" si="138"/>
        <v>0</v>
      </c>
      <c r="P126" s="32">
        <f t="shared" si="138"/>
        <v>0</v>
      </c>
      <c r="Q126" s="32">
        <f t="shared" si="138"/>
        <v>0</v>
      </c>
      <c r="R126" s="32">
        <f t="shared" si="138"/>
        <v>0</v>
      </c>
      <c r="S126" s="32">
        <f t="shared" si="138"/>
        <v>0</v>
      </c>
      <c r="T126" s="64">
        <f t="shared" si="126"/>
        <v>0</v>
      </c>
      <c r="U126" s="64"/>
      <c r="V126" s="64"/>
      <c r="W126" s="64">
        <f t="shared" si="128"/>
        <v>0</v>
      </c>
      <c r="X126" s="21">
        <f t="shared" si="120"/>
        <v>0</v>
      </c>
      <c r="Y126" s="21">
        <f t="shared" si="121"/>
        <v>0</v>
      </c>
      <c r="Z126" s="21"/>
      <c r="AA126" s="21">
        <f t="shared" si="123"/>
        <v>0</v>
      </c>
      <c r="AB126" s="68"/>
    </row>
    <row r="127" spans="1:28" s="1" customFormat="1" ht="69" customHeight="1" x14ac:dyDescent="0.3">
      <c r="A127" s="102" t="s">
        <v>138</v>
      </c>
      <c r="B127" s="88" t="s">
        <v>56</v>
      </c>
      <c r="C127" s="105" t="s">
        <v>204</v>
      </c>
      <c r="D127" s="21">
        <f>SUM(E127:G127)</f>
        <v>0</v>
      </c>
      <c r="E127" s="21">
        <v>0</v>
      </c>
      <c r="F127" s="21">
        <v>0</v>
      </c>
      <c r="G127" s="21">
        <v>0</v>
      </c>
      <c r="H127" s="64">
        <f>SUM(I127:K127)</f>
        <v>370338</v>
      </c>
      <c r="I127" s="20">
        <v>0</v>
      </c>
      <c r="J127" s="20">
        <v>0</v>
      </c>
      <c r="K127" s="20">
        <v>370338</v>
      </c>
      <c r="L127" s="20"/>
      <c r="M127" s="20"/>
      <c r="N127" s="20"/>
      <c r="O127" s="20"/>
      <c r="P127" s="21">
        <f>SUM(Q127:S127)</f>
        <v>0</v>
      </c>
      <c r="Q127" s="21">
        <v>0</v>
      </c>
      <c r="R127" s="21">
        <v>0</v>
      </c>
      <c r="S127" s="21">
        <v>0</v>
      </c>
      <c r="T127" s="64"/>
      <c r="U127" s="64"/>
      <c r="V127" s="64"/>
      <c r="W127" s="64"/>
      <c r="X127" s="21">
        <f t="shared" si="120"/>
        <v>0</v>
      </c>
      <c r="Y127" s="21"/>
      <c r="Z127" s="21"/>
      <c r="AA127" s="21">
        <f t="shared" si="123"/>
        <v>0</v>
      </c>
      <c r="AB127" s="61"/>
    </row>
    <row r="128" spans="1:28" s="1" customFormat="1" ht="146.25" customHeight="1" x14ac:dyDescent="0.3">
      <c r="A128" s="102" t="s">
        <v>139</v>
      </c>
      <c r="B128" s="91" t="s">
        <v>327</v>
      </c>
      <c r="C128" s="105" t="s">
        <v>204</v>
      </c>
      <c r="D128" s="21">
        <f t="shared" ref="D128:D129" si="139">SUM(E128:G128)</f>
        <v>0</v>
      </c>
      <c r="E128" s="21">
        <v>0</v>
      </c>
      <c r="F128" s="21">
        <v>0</v>
      </c>
      <c r="G128" s="21">
        <v>0</v>
      </c>
      <c r="H128" s="64">
        <f>SUM(I128:K128)</f>
        <v>868570</v>
      </c>
      <c r="I128" s="20">
        <v>607999</v>
      </c>
      <c r="J128" s="20">
        <v>0</v>
      </c>
      <c r="K128" s="20">
        <v>260571</v>
      </c>
      <c r="L128" s="20"/>
      <c r="M128" s="20"/>
      <c r="N128" s="20"/>
      <c r="O128" s="20"/>
      <c r="P128" s="21">
        <f t="shared" ref="P128:P129" si="140">SUM(Q128:S128)</f>
        <v>0</v>
      </c>
      <c r="Q128" s="21">
        <v>0</v>
      </c>
      <c r="R128" s="21">
        <v>0</v>
      </c>
      <c r="S128" s="21">
        <v>0</v>
      </c>
      <c r="T128" s="64"/>
      <c r="U128" s="64"/>
      <c r="V128" s="64"/>
      <c r="W128" s="64"/>
      <c r="X128" s="21">
        <f t="shared" si="120"/>
        <v>0</v>
      </c>
      <c r="Y128" s="21">
        <f t="shared" si="121"/>
        <v>0</v>
      </c>
      <c r="Z128" s="21"/>
      <c r="AA128" s="21">
        <f t="shared" si="123"/>
        <v>0</v>
      </c>
      <c r="AB128" s="61"/>
    </row>
    <row r="129" spans="1:28" s="1" customFormat="1" ht="39" customHeight="1" x14ac:dyDescent="0.3">
      <c r="A129" s="102" t="s">
        <v>199</v>
      </c>
      <c r="B129" s="91" t="s">
        <v>141</v>
      </c>
      <c r="C129" s="105" t="s">
        <v>204</v>
      </c>
      <c r="D129" s="21">
        <f t="shared" si="139"/>
        <v>380000</v>
      </c>
      <c r="E129" s="21">
        <v>0</v>
      </c>
      <c r="F129" s="21">
        <v>0</v>
      </c>
      <c r="G129" s="21">
        <v>380000</v>
      </c>
      <c r="H129" s="64">
        <f>SUM(I129:K129)</f>
        <v>2003000</v>
      </c>
      <c r="I129" s="20">
        <v>0</v>
      </c>
      <c r="J129" s="20">
        <v>0</v>
      </c>
      <c r="K129" s="20">
        <v>2003000</v>
      </c>
      <c r="L129" s="20"/>
      <c r="M129" s="20"/>
      <c r="N129" s="20"/>
      <c r="O129" s="20"/>
      <c r="P129" s="21">
        <f t="shared" si="140"/>
        <v>0</v>
      </c>
      <c r="Q129" s="21">
        <v>0</v>
      </c>
      <c r="R129" s="21">
        <v>0</v>
      </c>
      <c r="S129" s="21">
        <v>0</v>
      </c>
      <c r="T129" s="64">
        <f t="shared" si="126"/>
        <v>0</v>
      </c>
      <c r="U129" s="64"/>
      <c r="V129" s="64"/>
      <c r="W129" s="64">
        <f t="shared" si="128"/>
        <v>0</v>
      </c>
      <c r="X129" s="21">
        <f t="shared" si="120"/>
        <v>0</v>
      </c>
      <c r="Y129" s="21"/>
      <c r="Z129" s="21"/>
      <c r="AA129" s="21">
        <f t="shared" si="123"/>
        <v>0</v>
      </c>
      <c r="AB129" s="61"/>
    </row>
    <row r="130" spans="1:28" s="27" customFormat="1" ht="57" hidden="1" customHeight="1" x14ac:dyDescent="0.3">
      <c r="A130" s="29" t="s">
        <v>83</v>
      </c>
      <c r="B130" s="90" t="s">
        <v>476</v>
      </c>
      <c r="C130" s="87"/>
      <c r="D130" s="32">
        <f t="shared" ref="D130:G130" si="141">SUM(D131:D139)</f>
        <v>0</v>
      </c>
      <c r="E130" s="32">
        <f t="shared" si="141"/>
        <v>0</v>
      </c>
      <c r="F130" s="32">
        <f t="shared" si="141"/>
        <v>0</v>
      </c>
      <c r="G130" s="32">
        <f t="shared" si="141"/>
        <v>0</v>
      </c>
      <c r="H130" s="32">
        <f>SUM(H131:H139)</f>
        <v>28144630</v>
      </c>
      <c r="I130" s="32">
        <f t="shared" ref="I130:S130" si="142">SUM(I131:I139)</f>
        <v>0</v>
      </c>
      <c r="J130" s="32">
        <f t="shared" si="142"/>
        <v>0</v>
      </c>
      <c r="K130" s="32">
        <f t="shared" si="142"/>
        <v>28144630</v>
      </c>
      <c r="L130" s="32">
        <f t="shared" si="142"/>
        <v>0</v>
      </c>
      <c r="M130" s="32">
        <f t="shared" si="142"/>
        <v>0</v>
      </c>
      <c r="N130" s="32">
        <f t="shared" si="142"/>
        <v>0</v>
      </c>
      <c r="O130" s="32">
        <f t="shared" si="142"/>
        <v>0</v>
      </c>
      <c r="P130" s="32">
        <f t="shared" si="142"/>
        <v>0</v>
      </c>
      <c r="Q130" s="32">
        <f t="shared" si="142"/>
        <v>0</v>
      </c>
      <c r="R130" s="32">
        <f t="shared" si="142"/>
        <v>0</v>
      </c>
      <c r="S130" s="32">
        <f t="shared" si="142"/>
        <v>0</v>
      </c>
      <c r="T130" s="64"/>
      <c r="U130" s="64"/>
      <c r="V130" s="64"/>
      <c r="W130" s="64"/>
      <c r="X130" s="21">
        <f t="shared" si="120"/>
        <v>0</v>
      </c>
      <c r="Y130" s="21"/>
      <c r="Z130" s="21"/>
      <c r="AA130" s="21">
        <f t="shared" si="123"/>
        <v>0</v>
      </c>
      <c r="AB130" s="68"/>
    </row>
    <row r="131" spans="1:28" s="1" customFormat="1" ht="74.25" hidden="1" customHeight="1" x14ac:dyDescent="0.3">
      <c r="A131" s="102" t="s">
        <v>479</v>
      </c>
      <c r="B131" s="91" t="s">
        <v>480</v>
      </c>
      <c r="C131" s="105" t="s">
        <v>185</v>
      </c>
      <c r="D131" s="21">
        <f>SUM(E131:G131)</f>
        <v>0</v>
      </c>
      <c r="E131" s="21">
        <v>0</v>
      </c>
      <c r="F131" s="21">
        <v>0</v>
      </c>
      <c r="G131" s="21">
        <v>0</v>
      </c>
      <c r="H131" s="64">
        <f>SUM(I131:K131)</f>
        <v>22959080</v>
      </c>
      <c r="I131" s="20">
        <v>0</v>
      </c>
      <c r="J131" s="20">
        <v>0</v>
      </c>
      <c r="K131" s="20">
        <v>22959080</v>
      </c>
      <c r="L131" s="20"/>
      <c r="M131" s="20"/>
      <c r="N131" s="20"/>
      <c r="O131" s="20"/>
      <c r="P131" s="21">
        <f>SUM(Q131:S131)</f>
        <v>0</v>
      </c>
      <c r="Q131" s="21">
        <v>0</v>
      </c>
      <c r="R131" s="21">
        <v>0</v>
      </c>
      <c r="S131" s="21">
        <v>0</v>
      </c>
      <c r="T131" s="64"/>
      <c r="U131" s="64"/>
      <c r="V131" s="64"/>
      <c r="W131" s="64"/>
      <c r="X131" s="21">
        <f t="shared" si="120"/>
        <v>0</v>
      </c>
      <c r="Y131" s="21"/>
      <c r="Z131" s="21"/>
      <c r="AA131" s="21">
        <f t="shared" si="123"/>
        <v>0</v>
      </c>
      <c r="AB131" s="61"/>
    </row>
    <row r="132" spans="1:28" s="1" customFormat="1" ht="55.5" hidden="1" customHeight="1" x14ac:dyDescent="0.3">
      <c r="A132" s="102" t="s">
        <v>489</v>
      </c>
      <c r="B132" s="91" t="s">
        <v>481</v>
      </c>
      <c r="C132" s="105" t="s">
        <v>185</v>
      </c>
      <c r="D132" s="21">
        <f t="shared" ref="D132:D139" si="143">SUM(E132:G132)</f>
        <v>0</v>
      </c>
      <c r="E132" s="21">
        <v>0</v>
      </c>
      <c r="F132" s="21">
        <v>0</v>
      </c>
      <c r="G132" s="21">
        <v>0</v>
      </c>
      <c r="H132" s="64">
        <f t="shared" ref="H132:H139" si="144">SUM(I132:K132)</f>
        <v>99701</v>
      </c>
      <c r="I132" s="20">
        <v>0</v>
      </c>
      <c r="J132" s="20">
        <v>0</v>
      </c>
      <c r="K132" s="20">
        <v>99701</v>
      </c>
      <c r="L132" s="20"/>
      <c r="M132" s="20"/>
      <c r="N132" s="20"/>
      <c r="O132" s="20"/>
      <c r="P132" s="21">
        <f t="shared" ref="P132:P139" si="145">SUM(Q132:S132)</f>
        <v>0</v>
      </c>
      <c r="Q132" s="21">
        <v>0</v>
      </c>
      <c r="R132" s="21">
        <v>0</v>
      </c>
      <c r="S132" s="21">
        <v>0</v>
      </c>
      <c r="T132" s="64"/>
      <c r="U132" s="64"/>
      <c r="V132" s="64"/>
      <c r="W132" s="64"/>
      <c r="X132" s="21">
        <f t="shared" si="120"/>
        <v>0</v>
      </c>
      <c r="Y132" s="21"/>
      <c r="Z132" s="21"/>
      <c r="AA132" s="21">
        <f t="shared" si="123"/>
        <v>0</v>
      </c>
      <c r="AB132" s="61"/>
    </row>
    <row r="133" spans="1:28" s="1" customFormat="1" ht="75.75" hidden="1" customHeight="1" x14ac:dyDescent="0.3">
      <c r="A133" s="102" t="s">
        <v>490</v>
      </c>
      <c r="B133" s="91" t="s">
        <v>482</v>
      </c>
      <c r="C133" s="105" t="s">
        <v>185</v>
      </c>
      <c r="D133" s="21">
        <f t="shared" si="143"/>
        <v>0</v>
      </c>
      <c r="E133" s="21">
        <v>0</v>
      </c>
      <c r="F133" s="21">
        <v>0</v>
      </c>
      <c r="G133" s="21">
        <v>0</v>
      </c>
      <c r="H133" s="64">
        <f t="shared" si="144"/>
        <v>191121</v>
      </c>
      <c r="I133" s="20">
        <v>0</v>
      </c>
      <c r="J133" s="20">
        <v>0</v>
      </c>
      <c r="K133" s="20">
        <v>191121</v>
      </c>
      <c r="L133" s="20"/>
      <c r="M133" s="20"/>
      <c r="N133" s="20"/>
      <c r="O133" s="20"/>
      <c r="P133" s="21">
        <f t="shared" si="145"/>
        <v>0</v>
      </c>
      <c r="Q133" s="21">
        <v>0</v>
      </c>
      <c r="R133" s="21">
        <v>0</v>
      </c>
      <c r="S133" s="21">
        <v>0</v>
      </c>
      <c r="T133" s="64"/>
      <c r="U133" s="64"/>
      <c r="V133" s="64"/>
      <c r="W133" s="64"/>
      <c r="X133" s="21">
        <f t="shared" si="120"/>
        <v>0</v>
      </c>
      <c r="Y133" s="21"/>
      <c r="Z133" s="21"/>
      <c r="AA133" s="21">
        <f t="shared" si="123"/>
        <v>0</v>
      </c>
      <c r="AB133" s="61"/>
    </row>
    <row r="134" spans="1:28" s="1" customFormat="1" ht="43.5" hidden="1" customHeight="1" x14ac:dyDescent="0.3">
      <c r="A134" s="102" t="s">
        <v>491</v>
      </c>
      <c r="B134" s="91" t="s">
        <v>483</v>
      </c>
      <c r="C134" s="105" t="s">
        <v>185</v>
      </c>
      <c r="D134" s="21">
        <f t="shared" si="143"/>
        <v>0</v>
      </c>
      <c r="E134" s="21">
        <v>0</v>
      </c>
      <c r="F134" s="21">
        <v>0</v>
      </c>
      <c r="G134" s="21">
        <v>0</v>
      </c>
      <c r="H134" s="64">
        <f t="shared" si="144"/>
        <v>210647</v>
      </c>
      <c r="I134" s="20">
        <v>0</v>
      </c>
      <c r="J134" s="20">
        <v>0</v>
      </c>
      <c r="K134" s="20">
        <v>210647</v>
      </c>
      <c r="L134" s="20"/>
      <c r="M134" s="20"/>
      <c r="N134" s="20"/>
      <c r="O134" s="20"/>
      <c r="P134" s="21">
        <f t="shared" si="145"/>
        <v>0</v>
      </c>
      <c r="Q134" s="21">
        <v>0</v>
      </c>
      <c r="R134" s="21">
        <v>0</v>
      </c>
      <c r="S134" s="21">
        <v>0</v>
      </c>
      <c r="T134" s="64"/>
      <c r="U134" s="64"/>
      <c r="V134" s="64"/>
      <c r="W134" s="64"/>
      <c r="X134" s="21">
        <f t="shared" si="120"/>
        <v>0</v>
      </c>
      <c r="Y134" s="21"/>
      <c r="Z134" s="21"/>
      <c r="AA134" s="21">
        <f t="shared" si="123"/>
        <v>0</v>
      </c>
      <c r="AB134" s="61"/>
    </row>
    <row r="135" spans="1:28" s="1" customFormat="1" ht="58.5" hidden="1" customHeight="1" x14ac:dyDescent="0.3">
      <c r="A135" s="102" t="s">
        <v>492</v>
      </c>
      <c r="B135" s="91" t="s">
        <v>484</v>
      </c>
      <c r="C135" s="105" t="s">
        <v>185</v>
      </c>
      <c r="D135" s="21">
        <f t="shared" si="143"/>
        <v>0</v>
      </c>
      <c r="E135" s="21">
        <v>0</v>
      </c>
      <c r="F135" s="21">
        <v>0</v>
      </c>
      <c r="G135" s="21">
        <v>0</v>
      </c>
      <c r="H135" s="64">
        <f t="shared" si="144"/>
        <v>94716</v>
      </c>
      <c r="I135" s="20">
        <v>0</v>
      </c>
      <c r="J135" s="20">
        <v>0</v>
      </c>
      <c r="K135" s="20">
        <v>94716</v>
      </c>
      <c r="L135" s="20"/>
      <c r="M135" s="20"/>
      <c r="N135" s="20"/>
      <c r="O135" s="20"/>
      <c r="P135" s="21">
        <f t="shared" si="145"/>
        <v>0</v>
      </c>
      <c r="Q135" s="21">
        <v>0</v>
      </c>
      <c r="R135" s="21">
        <v>0</v>
      </c>
      <c r="S135" s="21">
        <v>0</v>
      </c>
      <c r="T135" s="64"/>
      <c r="U135" s="64"/>
      <c r="V135" s="64"/>
      <c r="W135" s="64"/>
      <c r="X135" s="21">
        <f t="shared" si="120"/>
        <v>0</v>
      </c>
      <c r="Y135" s="21"/>
      <c r="Z135" s="21"/>
      <c r="AA135" s="21">
        <f t="shared" si="123"/>
        <v>0</v>
      </c>
      <c r="AB135" s="61"/>
    </row>
    <row r="136" spans="1:28" s="1" customFormat="1" ht="80.25" hidden="1" customHeight="1" x14ac:dyDescent="0.3">
      <c r="A136" s="102" t="s">
        <v>493</v>
      </c>
      <c r="B136" s="91" t="s">
        <v>485</v>
      </c>
      <c r="C136" s="105" t="s">
        <v>185</v>
      </c>
      <c r="D136" s="21">
        <f t="shared" si="143"/>
        <v>0</v>
      </c>
      <c r="E136" s="21">
        <v>0</v>
      </c>
      <c r="F136" s="21">
        <v>0</v>
      </c>
      <c r="G136" s="21">
        <v>0</v>
      </c>
      <c r="H136" s="64">
        <f t="shared" si="144"/>
        <v>1840000</v>
      </c>
      <c r="I136" s="20">
        <v>0</v>
      </c>
      <c r="J136" s="20">
        <v>0</v>
      </c>
      <c r="K136" s="20">
        <v>1840000</v>
      </c>
      <c r="L136" s="20"/>
      <c r="M136" s="20"/>
      <c r="N136" s="20"/>
      <c r="O136" s="20"/>
      <c r="P136" s="21">
        <f t="shared" si="145"/>
        <v>0</v>
      </c>
      <c r="Q136" s="21">
        <v>0</v>
      </c>
      <c r="R136" s="21">
        <v>0</v>
      </c>
      <c r="S136" s="21">
        <v>0</v>
      </c>
      <c r="T136" s="64"/>
      <c r="U136" s="64"/>
      <c r="V136" s="64"/>
      <c r="W136" s="64"/>
      <c r="X136" s="21">
        <f t="shared" si="120"/>
        <v>0</v>
      </c>
      <c r="Y136" s="21"/>
      <c r="Z136" s="21"/>
      <c r="AA136" s="21">
        <f t="shared" si="123"/>
        <v>0</v>
      </c>
      <c r="AB136" s="61"/>
    </row>
    <row r="137" spans="1:28" s="1" customFormat="1" ht="57.75" hidden="1" customHeight="1" x14ac:dyDescent="0.3">
      <c r="A137" s="102" t="s">
        <v>494</v>
      </c>
      <c r="B137" s="91" t="s">
        <v>486</v>
      </c>
      <c r="C137" s="105" t="s">
        <v>185</v>
      </c>
      <c r="D137" s="21">
        <f t="shared" si="143"/>
        <v>0</v>
      </c>
      <c r="E137" s="21">
        <v>0</v>
      </c>
      <c r="F137" s="21">
        <v>0</v>
      </c>
      <c r="G137" s="21">
        <v>0</v>
      </c>
      <c r="H137" s="64">
        <f t="shared" si="144"/>
        <v>170791</v>
      </c>
      <c r="I137" s="20">
        <v>0</v>
      </c>
      <c r="J137" s="20">
        <v>0</v>
      </c>
      <c r="K137" s="20">
        <v>170791</v>
      </c>
      <c r="L137" s="20"/>
      <c r="M137" s="20"/>
      <c r="N137" s="20"/>
      <c r="O137" s="20"/>
      <c r="P137" s="21">
        <f t="shared" si="145"/>
        <v>0</v>
      </c>
      <c r="Q137" s="21">
        <v>0</v>
      </c>
      <c r="R137" s="21">
        <v>0</v>
      </c>
      <c r="S137" s="21">
        <v>0</v>
      </c>
      <c r="T137" s="64"/>
      <c r="U137" s="64"/>
      <c r="V137" s="64"/>
      <c r="W137" s="64"/>
      <c r="X137" s="21">
        <f t="shared" si="120"/>
        <v>0</v>
      </c>
      <c r="Y137" s="21"/>
      <c r="Z137" s="21"/>
      <c r="AA137" s="21">
        <f t="shared" si="123"/>
        <v>0</v>
      </c>
      <c r="AB137" s="61"/>
    </row>
    <row r="138" spans="1:28" s="1" customFormat="1" ht="77.25" hidden="1" customHeight="1" x14ac:dyDescent="0.3">
      <c r="A138" s="102" t="s">
        <v>495</v>
      </c>
      <c r="B138" s="91" t="s">
        <v>487</v>
      </c>
      <c r="C138" s="105" t="s">
        <v>185</v>
      </c>
      <c r="D138" s="21">
        <f t="shared" si="143"/>
        <v>0</v>
      </c>
      <c r="E138" s="21">
        <v>0</v>
      </c>
      <c r="F138" s="21">
        <v>0</v>
      </c>
      <c r="G138" s="21">
        <v>0</v>
      </c>
      <c r="H138" s="64">
        <f t="shared" si="144"/>
        <v>1078574</v>
      </c>
      <c r="I138" s="20">
        <v>0</v>
      </c>
      <c r="J138" s="20">
        <v>0</v>
      </c>
      <c r="K138" s="20">
        <v>1078574</v>
      </c>
      <c r="L138" s="20"/>
      <c r="M138" s="20"/>
      <c r="N138" s="20"/>
      <c r="O138" s="20"/>
      <c r="P138" s="21">
        <f t="shared" si="145"/>
        <v>0</v>
      </c>
      <c r="Q138" s="21">
        <v>0</v>
      </c>
      <c r="R138" s="21">
        <v>0</v>
      </c>
      <c r="S138" s="21">
        <v>0</v>
      </c>
      <c r="T138" s="64"/>
      <c r="U138" s="64"/>
      <c r="V138" s="64"/>
      <c r="W138" s="64"/>
      <c r="X138" s="21">
        <f t="shared" si="120"/>
        <v>0</v>
      </c>
      <c r="Y138" s="21"/>
      <c r="Z138" s="21"/>
      <c r="AA138" s="21">
        <f t="shared" si="123"/>
        <v>0</v>
      </c>
      <c r="AB138" s="61"/>
    </row>
    <row r="139" spans="1:28" s="1" customFormat="1" ht="60" hidden="1" customHeight="1" x14ac:dyDescent="0.3">
      <c r="A139" s="102" t="s">
        <v>496</v>
      </c>
      <c r="B139" s="91" t="s">
        <v>488</v>
      </c>
      <c r="C139" s="105" t="s">
        <v>185</v>
      </c>
      <c r="D139" s="21">
        <f t="shared" si="143"/>
        <v>0</v>
      </c>
      <c r="E139" s="21">
        <v>0</v>
      </c>
      <c r="F139" s="21">
        <v>0</v>
      </c>
      <c r="G139" s="21">
        <v>0</v>
      </c>
      <c r="H139" s="64">
        <f t="shared" si="144"/>
        <v>1500000</v>
      </c>
      <c r="I139" s="20">
        <v>0</v>
      </c>
      <c r="J139" s="20">
        <v>0</v>
      </c>
      <c r="K139" s="20">
        <v>1500000</v>
      </c>
      <c r="L139" s="20"/>
      <c r="M139" s="20"/>
      <c r="N139" s="20"/>
      <c r="O139" s="20"/>
      <c r="P139" s="21">
        <f t="shared" si="145"/>
        <v>0</v>
      </c>
      <c r="Q139" s="21">
        <v>0</v>
      </c>
      <c r="R139" s="21">
        <v>0</v>
      </c>
      <c r="S139" s="21">
        <v>0</v>
      </c>
      <c r="T139" s="64"/>
      <c r="U139" s="64"/>
      <c r="V139" s="64"/>
      <c r="W139" s="64"/>
      <c r="X139" s="21">
        <f t="shared" si="120"/>
        <v>0</v>
      </c>
      <c r="Y139" s="21"/>
      <c r="Z139" s="21"/>
      <c r="AA139" s="21">
        <f t="shared" si="123"/>
        <v>0</v>
      </c>
      <c r="AB139" s="61"/>
    </row>
    <row r="140" spans="1:28" s="1" customFormat="1" ht="25.5" hidden="1" customHeight="1" x14ac:dyDescent="0.3">
      <c r="A140" s="29" t="s">
        <v>477</v>
      </c>
      <c r="B140" s="89" t="s">
        <v>342</v>
      </c>
      <c r="C140" s="87"/>
      <c r="D140" s="25">
        <f t="shared" ref="D140:G140" si="146">SUM(D141:D141)</f>
        <v>0</v>
      </c>
      <c r="E140" s="25">
        <f t="shared" si="146"/>
        <v>0</v>
      </c>
      <c r="F140" s="25">
        <f t="shared" si="146"/>
        <v>0</v>
      </c>
      <c r="G140" s="25">
        <f t="shared" si="146"/>
        <v>0</v>
      </c>
      <c r="H140" s="25">
        <f t="shared" ref="H140:S140" si="147">SUM(H141:H141)</f>
        <v>2012177</v>
      </c>
      <c r="I140" s="25">
        <f t="shared" si="147"/>
        <v>1976600</v>
      </c>
      <c r="J140" s="25">
        <f t="shared" si="147"/>
        <v>0</v>
      </c>
      <c r="K140" s="25">
        <f t="shared" si="147"/>
        <v>35577</v>
      </c>
      <c r="L140" s="25">
        <f t="shared" si="147"/>
        <v>18548648</v>
      </c>
      <c r="M140" s="25">
        <f t="shared" si="147"/>
        <v>0</v>
      </c>
      <c r="N140" s="25">
        <f t="shared" si="147"/>
        <v>0</v>
      </c>
      <c r="O140" s="25">
        <f t="shared" si="147"/>
        <v>18548648</v>
      </c>
      <c r="P140" s="25">
        <f t="shared" si="147"/>
        <v>0</v>
      </c>
      <c r="Q140" s="25">
        <f t="shared" si="147"/>
        <v>0</v>
      </c>
      <c r="R140" s="25">
        <f t="shared" si="147"/>
        <v>0</v>
      </c>
      <c r="S140" s="25">
        <f t="shared" si="147"/>
        <v>0</v>
      </c>
      <c r="T140" s="64"/>
      <c r="U140" s="64"/>
      <c r="V140" s="64"/>
      <c r="W140" s="64"/>
      <c r="X140" s="21">
        <f t="shared" si="120"/>
        <v>0</v>
      </c>
      <c r="Y140" s="21">
        <f t="shared" si="121"/>
        <v>0</v>
      </c>
      <c r="Z140" s="21"/>
      <c r="AA140" s="21">
        <f t="shared" si="123"/>
        <v>0</v>
      </c>
      <c r="AB140" s="61"/>
    </row>
    <row r="141" spans="1:28" s="1" customFormat="1" ht="57.75" customHeight="1" x14ac:dyDescent="0.3">
      <c r="A141" s="102" t="s">
        <v>478</v>
      </c>
      <c r="B141" s="88" t="s">
        <v>343</v>
      </c>
      <c r="C141" s="105" t="s">
        <v>204</v>
      </c>
      <c r="D141" s="21">
        <f>SUM(E141:G141)</f>
        <v>0</v>
      </c>
      <c r="E141" s="21">
        <v>0</v>
      </c>
      <c r="F141" s="21">
        <v>0</v>
      </c>
      <c r="G141" s="21">
        <v>0</v>
      </c>
      <c r="H141" s="64">
        <f>SUM(I141:K141)</f>
        <v>2012177</v>
      </c>
      <c r="I141" s="20">
        <v>1976600</v>
      </c>
      <c r="J141" s="20">
        <v>0</v>
      </c>
      <c r="K141" s="20">
        <v>35577</v>
      </c>
      <c r="L141" s="20">
        <f t="shared" ref="L141" si="148">M141+N141+O141</f>
        <v>18548648</v>
      </c>
      <c r="M141" s="20">
        <v>0</v>
      </c>
      <c r="N141" s="20">
        <v>0</v>
      </c>
      <c r="O141" s="20">
        <v>18548648</v>
      </c>
      <c r="P141" s="21">
        <f t="shared" ref="P141" si="149">Q141+S141</f>
        <v>0</v>
      </c>
      <c r="Q141" s="21">
        <v>0</v>
      </c>
      <c r="R141" s="21">
        <v>0</v>
      </c>
      <c r="S141" s="21">
        <v>0</v>
      </c>
      <c r="T141" s="64"/>
      <c r="U141" s="64"/>
      <c r="V141" s="64"/>
      <c r="W141" s="64"/>
      <c r="X141" s="21">
        <f t="shared" si="120"/>
        <v>0</v>
      </c>
      <c r="Y141" s="21">
        <v>0</v>
      </c>
      <c r="Z141" s="21"/>
      <c r="AA141" s="21">
        <f t="shared" si="123"/>
        <v>0</v>
      </c>
      <c r="AB141" s="61"/>
    </row>
    <row r="142" spans="1:28" s="27" customFormat="1" ht="63.75" hidden="1" customHeight="1" x14ac:dyDescent="0.3">
      <c r="A142" s="29" t="s">
        <v>84</v>
      </c>
      <c r="B142" s="89" t="s">
        <v>345</v>
      </c>
      <c r="C142" s="87"/>
      <c r="D142" s="25">
        <f t="shared" ref="D142:G142" si="150">D143+D144</f>
        <v>7183262</v>
      </c>
      <c r="E142" s="25">
        <f t="shared" si="150"/>
        <v>0</v>
      </c>
      <c r="F142" s="25">
        <f t="shared" si="150"/>
        <v>0</v>
      </c>
      <c r="G142" s="25">
        <f t="shared" si="150"/>
        <v>7183262</v>
      </c>
      <c r="H142" s="25">
        <f>H143+H144</f>
        <v>26890649</v>
      </c>
      <c r="I142" s="25">
        <f t="shared" ref="I142:S142" si="151">I143+I144</f>
        <v>0</v>
      </c>
      <c r="J142" s="25">
        <f t="shared" si="151"/>
        <v>0</v>
      </c>
      <c r="K142" s="25">
        <f t="shared" si="151"/>
        <v>26890649</v>
      </c>
      <c r="L142" s="25">
        <f t="shared" si="151"/>
        <v>19179770</v>
      </c>
      <c r="M142" s="25">
        <f t="shared" si="151"/>
        <v>0</v>
      </c>
      <c r="N142" s="25">
        <f t="shared" si="151"/>
        <v>0</v>
      </c>
      <c r="O142" s="25">
        <f t="shared" si="151"/>
        <v>19179770</v>
      </c>
      <c r="P142" s="25">
        <f t="shared" si="151"/>
        <v>682244.35</v>
      </c>
      <c r="Q142" s="25">
        <f t="shared" si="151"/>
        <v>0</v>
      </c>
      <c r="R142" s="25">
        <f t="shared" si="151"/>
        <v>0</v>
      </c>
      <c r="S142" s="25">
        <f t="shared" si="151"/>
        <v>682244.35</v>
      </c>
      <c r="T142" s="64">
        <f t="shared" si="126"/>
        <v>9.4976954759550747</v>
      </c>
      <c r="U142" s="64"/>
      <c r="V142" s="64"/>
      <c r="W142" s="64">
        <f t="shared" si="128"/>
        <v>9.4976954759550747</v>
      </c>
      <c r="X142" s="21">
        <f t="shared" ref="X142:X144" si="152">P142/H142*100</f>
        <v>2.537106300409484</v>
      </c>
      <c r="Y142" s="21"/>
      <c r="Z142" s="21"/>
      <c r="AA142" s="21">
        <f t="shared" si="123"/>
        <v>2.537106300409484</v>
      </c>
      <c r="AB142" s="26"/>
    </row>
    <row r="143" spans="1:28" s="1" customFormat="1" ht="75.75" customHeight="1" x14ac:dyDescent="0.3">
      <c r="A143" s="102" t="s">
        <v>85</v>
      </c>
      <c r="B143" s="88" t="s">
        <v>346</v>
      </c>
      <c r="C143" s="105" t="s">
        <v>204</v>
      </c>
      <c r="D143" s="21">
        <f>SUM(E143:G143)</f>
        <v>6661000</v>
      </c>
      <c r="E143" s="21">
        <v>0</v>
      </c>
      <c r="F143" s="21">
        <v>0</v>
      </c>
      <c r="G143" s="21">
        <v>6661000</v>
      </c>
      <c r="H143" s="64">
        <f>SUM(I143:K143)</f>
        <v>24801600</v>
      </c>
      <c r="I143" s="20">
        <v>0</v>
      </c>
      <c r="J143" s="20">
        <v>0</v>
      </c>
      <c r="K143" s="20">
        <v>24801600</v>
      </c>
      <c r="L143" s="20">
        <f t="shared" ref="L143" si="153">M143+N143+O143</f>
        <v>19179770</v>
      </c>
      <c r="M143" s="20">
        <v>0</v>
      </c>
      <c r="N143" s="20">
        <v>0</v>
      </c>
      <c r="O143" s="20">
        <v>19179770</v>
      </c>
      <c r="P143" s="21">
        <f t="shared" ref="P143:P144" si="154">SUM(Q143:S143)</f>
        <v>682244.35</v>
      </c>
      <c r="Q143" s="21">
        <v>0</v>
      </c>
      <c r="R143" s="21">
        <v>0</v>
      </c>
      <c r="S143" s="21">
        <v>682244.35</v>
      </c>
      <c r="T143" s="64">
        <f t="shared" si="126"/>
        <v>10.24237126557574</v>
      </c>
      <c r="U143" s="64"/>
      <c r="V143" s="64"/>
      <c r="W143" s="64">
        <f t="shared" si="128"/>
        <v>10.24237126557574</v>
      </c>
      <c r="X143" s="21">
        <f t="shared" si="152"/>
        <v>2.7508078107864007</v>
      </c>
      <c r="Y143" s="21"/>
      <c r="Z143" s="21"/>
      <c r="AA143" s="21">
        <f t="shared" si="123"/>
        <v>2.7508078107864007</v>
      </c>
      <c r="AB143" s="61"/>
    </row>
    <row r="144" spans="1:28" s="1" customFormat="1" ht="43.5" customHeight="1" x14ac:dyDescent="0.3">
      <c r="A144" s="102" t="s">
        <v>348</v>
      </c>
      <c r="B144" s="91" t="s">
        <v>347</v>
      </c>
      <c r="C144" s="105" t="s">
        <v>204</v>
      </c>
      <c r="D144" s="21">
        <f>SUM(E144:G144)</f>
        <v>522262</v>
      </c>
      <c r="E144" s="21">
        <v>0</v>
      </c>
      <c r="F144" s="21">
        <v>0</v>
      </c>
      <c r="G144" s="21">
        <v>522262</v>
      </c>
      <c r="H144" s="64">
        <f>SUM(I144:K144)</f>
        <v>2089049</v>
      </c>
      <c r="I144" s="20">
        <v>0</v>
      </c>
      <c r="J144" s="20">
        <v>0</v>
      </c>
      <c r="K144" s="20">
        <v>2089049</v>
      </c>
      <c r="L144" s="20"/>
      <c r="M144" s="20"/>
      <c r="N144" s="20"/>
      <c r="O144" s="20"/>
      <c r="P144" s="21">
        <f t="shared" si="154"/>
        <v>0</v>
      </c>
      <c r="Q144" s="21">
        <v>0</v>
      </c>
      <c r="R144" s="21">
        <v>0</v>
      </c>
      <c r="S144" s="21">
        <v>0</v>
      </c>
      <c r="T144" s="64">
        <f t="shared" si="126"/>
        <v>0</v>
      </c>
      <c r="U144" s="64"/>
      <c r="V144" s="64"/>
      <c r="W144" s="64">
        <f t="shared" si="128"/>
        <v>0</v>
      </c>
      <c r="X144" s="21">
        <f t="shared" si="152"/>
        <v>0</v>
      </c>
      <c r="Y144" s="21"/>
      <c r="Z144" s="21"/>
      <c r="AA144" s="21">
        <f t="shared" si="123"/>
        <v>0</v>
      </c>
      <c r="AB144" s="86"/>
    </row>
    <row r="145" spans="1:28" s="27" customFormat="1" ht="25.5" hidden="1" customHeight="1" x14ac:dyDescent="0.3">
      <c r="A145" s="133" t="s">
        <v>9</v>
      </c>
      <c r="B145" s="134"/>
      <c r="C145" s="134"/>
      <c r="D145" s="134"/>
      <c r="E145" s="134"/>
      <c r="F145" s="134"/>
      <c r="G145" s="134"/>
      <c r="H145" s="134"/>
      <c r="I145" s="134"/>
      <c r="J145" s="134"/>
      <c r="K145" s="134"/>
      <c r="L145" s="134"/>
      <c r="M145" s="134"/>
      <c r="N145" s="134"/>
      <c r="O145" s="134"/>
      <c r="P145" s="134"/>
      <c r="Q145" s="134"/>
      <c r="R145" s="134"/>
      <c r="S145" s="134"/>
      <c r="T145" s="134"/>
      <c r="U145" s="134"/>
      <c r="V145" s="134"/>
      <c r="W145" s="134"/>
      <c r="X145" s="134"/>
      <c r="Y145" s="134"/>
      <c r="Z145" s="134"/>
      <c r="AA145" s="134"/>
      <c r="AB145" s="159"/>
    </row>
    <row r="146" spans="1:28" s="1" customFormat="1" ht="40.5" hidden="1" customHeight="1" x14ac:dyDescent="0.3">
      <c r="A146" s="29" t="s">
        <v>106</v>
      </c>
      <c r="B146" s="137" t="s">
        <v>349</v>
      </c>
      <c r="C146" s="137"/>
      <c r="D146" s="32">
        <f t="shared" ref="D146:G146" si="155">D147+D168+D170+D172+D177+D180</f>
        <v>734266656</v>
      </c>
      <c r="E146" s="32">
        <f t="shared" si="155"/>
        <v>527630766</v>
      </c>
      <c r="F146" s="32">
        <f t="shared" si="155"/>
        <v>0</v>
      </c>
      <c r="G146" s="32">
        <f t="shared" si="155"/>
        <v>206635890</v>
      </c>
      <c r="H146" s="32">
        <f>H147+H168+H170+H172+H177+H180</f>
        <v>3976082677</v>
      </c>
      <c r="I146" s="32">
        <f t="shared" ref="I146:S146" si="156">I147+I168+I170+I172+I177+I180</f>
        <v>2960070403</v>
      </c>
      <c r="J146" s="32">
        <f t="shared" si="156"/>
        <v>0</v>
      </c>
      <c r="K146" s="32">
        <f t="shared" si="156"/>
        <v>1015666274</v>
      </c>
      <c r="L146" s="32">
        <f t="shared" si="156"/>
        <v>2607937771.54</v>
      </c>
      <c r="M146" s="32">
        <f t="shared" si="156"/>
        <v>2093117665</v>
      </c>
      <c r="N146" s="32">
        <f t="shared" si="156"/>
        <v>0</v>
      </c>
      <c r="O146" s="32">
        <f t="shared" si="156"/>
        <v>514820106.53999996</v>
      </c>
      <c r="P146" s="32">
        <f t="shared" si="156"/>
        <v>644339604.38000011</v>
      </c>
      <c r="Q146" s="32">
        <f t="shared" si="156"/>
        <v>474658513.75</v>
      </c>
      <c r="R146" s="32">
        <f t="shared" si="156"/>
        <v>0</v>
      </c>
      <c r="S146" s="32">
        <f t="shared" si="156"/>
        <v>169681090.63</v>
      </c>
      <c r="T146" s="64">
        <f>P146/D146*100</f>
        <v>87.752807391542518</v>
      </c>
      <c r="U146" s="64">
        <f t="shared" ref="U146:W146" si="157">Q146/E146*100</f>
        <v>89.960355676075181</v>
      </c>
      <c r="V146" s="64"/>
      <c r="W146" s="64">
        <f t="shared" si="157"/>
        <v>82.115982189734808</v>
      </c>
      <c r="X146" s="21">
        <f t="shared" ref="X146:X164" si="158">P146/H146*100</f>
        <v>16.205387481181898</v>
      </c>
      <c r="Y146" s="21">
        <f t="shared" ref="Y146:Y175" si="159">Q146/I146*100</f>
        <v>16.035379201418269</v>
      </c>
      <c r="Z146" s="21"/>
      <c r="AA146" s="21">
        <f t="shared" ref="AA146:AA181" si="160">S146/K146*100</f>
        <v>16.706382300334212</v>
      </c>
      <c r="AB146" s="28"/>
    </row>
    <row r="147" spans="1:28" s="27" customFormat="1" ht="43.5" hidden="1" customHeight="1" x14ac:dyDescent="0.3">
      <c r="A147" s="29" t="s">
        <v>107</v>
      </c>
      <c r="B147" s="108" t="s">
        <v>350</v>
      </c>
      <c r="C147" s="31"/>
      <c r="D147" s="30">
        <f t="shared" ref="D147:G147" si="161">D148+D164+D160</f>
        <v>682463353</v>
      </c>
      <c r="E147" s="30">
        <f t="shared" si="161"/>
        <v>523549266</v>
      </c>
      <c r="F147" s="30">
        <f t="shared" si="161"/>
        <v>0</v>
      </c>
      <c r="G147" s="30">
        <f t="shared" si="161"/>
        <v>158914087</v>
      </c>
      <c r="H147" s="30">
        <f>H148+H164+H160+H166</f>
        <v>3743385975</v>
      </c>
      <c r="I147" s="30">
        <f t="shared" ref="I147:S147" si="162">I148+I164+I160</f>
        <v>2920827200</v>
      </c>
      <c r="J147" s="30">
        <f t="shared" si="162"/>
        <v>0</v>
      </c>
      <c r="K147" s="30">
        <f t="shared" si="162"/>
        <v>822212775</v>
      </c>
      <c r="L147" s="30">
        <f t="shared" si="162"/>
        <v>2467577353.54</v>
      </c>
      <c r="M147" s="30">
        <f t="shared" si="162"/>
        <v>2090497471</v>
      </c>
      <c r="N147" s="30">
        <f t="shared" si="162"/>
        <v>0</v>
      </c>
      <c r="O147" s="30">
        <f t="shared" si="162"/>
        <v>377079882.53999996</v>
      </c>
      <c r="P147" s="30">
        <f t="shared" si="162"/>
        <v>608155551.50000012</v>
      </c>
      <c r="Q147" s="30">
        <f t="shared" si="162"/>
        <v>474129093.24000001</v>
      </c>
      <c r="R147" s="30">
        <f t="shared" si="162"/>
        <v>0</v>
      </c>
      <c r="S147" s="30">
        <f t="shared" si="162"/>
        <v>134026458.26000002</v>
      </c>
      <c r="T147" s="64">
        <f t="shared" ref="T147:T179" si="163">P147/D147*100</f>
        <v>89.11182539350213</v>
      </c>
      <c r="U147" s="64">
        <f t="shared" ref="U147:U175" si="164">Q147/E147*100</f>
        <v>90.560549700016196</v>
      </c>
      <c r="V147" s="64"/>
      <c r="W147" s="64">
        <f t="shared" ref="W147:W179" si="165">S147/G147*100</f>
        <v>84.338941116025808</v>
      </c>
      <c r="X147" s="21">
        <f t="shared" si="158"/>
        <v>16.246135332063911</v>
      </c>
      <c r="Y147" s="21">
        <f t="shared" si="159"/>
        <v>16.23269919014723</v>
      </c>
      <c r="Z147" s="21"/>
      <c r="AA147" s="21">
        <f t="shared" si="160"/>
        <v>16.300702486652561</v>
      </c>
      <c r="AB147" s="26"/>
    </row>
    <row r="148" spans="1:28" s="27" customFormat="1" ht="61.5" hidden="1" customHeight="1" x14ac:dyDescent="0.3">
      <c r="A148" s="29" t="s">
        <v>108</v>
      </c>
      <c r="B148" s="108" t="s">
        <v>351</v>
      </c>
      <c r="C148" s="31"/>
      <c r="D148" s="30">
        <f t="shared" ref="D148:G148" si="166">SUM(D149:D159)</f>
        <v>648567524</v>
      </c>
      <c r="E148" s="30">
        <f t="shared" si="166"/>
        <v>523549266</v>
      </c>
      <c r="F148" s="30">
        <f t="shared" si="166"/>
        <v>0</v>
      </c>
      <c r="G148" s="30">
        <f t="shared" si="166"/>
        <v>125018258</v>
      </c>
      <c r="H148" s="30">
        <f t="shared" ref="H148:S148" si="167">SUM(H149:H159)</f>
        <v>3497635911</v>
      </c>
      <c r="I148" s="30">
        <f t="shared" si="167"/>
        <v>2920827200</v>
      </c>
      <c r="J148" s="30">
        <f t="shared" si="167"/>
        <v>0</v>
      </c>
      <c r="K148" s="30">
        <f t="shared" si="167"/>
        <v>576808711</v>
      </c>
      <c r="L148" s="30">
        <f t="shared" si="167"/>
        <v>2458521210.54</v>
      </c>
      <c r="M148" s="30">
        <f t="shared" si="167"/>
        <v>2090497471</v>
      </c>
      <c r="N148" s="30">
        <f t="shared" si="167"/>
        <v>0</v>
      </c>
      <c r="O148" s="30">
        <f t="shared" si="167"/>
        <v>368023739.53999996</v>
      </c>
      <c r="P148" s="30">
        <f t="shared" si="167"/>
        <v>574462260.28000009</v>
      </c>
      <c r="Q148" s="30">
        <f t="shared" si="167"/>
        <v>474129093.24000001</v>
      </c>
      <c r="R148" s="30">
        <f t="shared" si="167"/>
        <v>0</v>
      </c>
      <c r="S148" s="30">
        <f t="shared" si="167"/>
        <v>100333167.04000001</v>
      </c>
      <c r="T148" s="64">
        <f t="shared" si="163"/>
        <v>88.574009493574351</v>
      </c>
      <c r="U148" s="64">
        <f t="shared" si="164"/>
        <v>90.560549700016196</v>
      </c>
      <c r="V148" s="64"/>
      <c r="W148" s="64">
        <f t="shared" si="165"/>
        <v>80.254811293243264</v>
      </c>
      <c r="X148" s="21">
        <f t="shared" si="158"/>
        <v>16.424301296579412</v>
      </c>
      <c r="Y148" s="21">
        <f t="shared" si="159"/>
        <v>16.23269919014723</v>
      </c>
      <c r="Z148" s="21"/>
      <c r="AA148" s="21">
        <f t="shared" si="160"/>
        <v>17.394530478926836</v>
      </c>
      <c r="AB148" s="26"/>
    </row>
    <row r="149" spans="1:28" s="1" customFormat="1" ht="47.25" hidden="1" customHeight="1" x14ac:dyDescent="0.3">
      <c r="A149" s="102" t="s">
        <v>142</v>
      </c>
      <c r="B149" s="88" t="s">
        <v>49</v>
      </c>
      <c r="C149" s="19" t="s">
        <v>5</v>
      </c>
      <c r="D149" s="20">
        <f>SUM(E149:G149)</f>
        <v>124488334</v>
      </c>
      <c r="E149" s="20">
        <v>0</v>
      </c>
      <c r="F149" s="20">
        <v>0</v>
      </c>
      <c r="G149" s="20">
        <v>124488334</v>
      </c>
      <c r="H149" s="20">
        <f>SUM(I149:K149)</f>
        <v>572102711</v>
      </c>
      <c r="I149" s="20">
        <v>0</v>
      </c>
      <c r="J149" s="20">
        <v>0</v>
      </c>
      <c r="K149" s="20">
        <v>572102711</v>
      </c>
      <c r="L149" s="20">
        <f t="shared" ref="L149" si="168">M149+N149+O149</f>
        <v>361514067.53999996</v>
      </c>
      <c r="M149" s="20">
        <v>0</v>
      </c>
      <c r="N149" s="20">
        <v>0</v>
      </c>
      <c r="O149" s="20">
        <v>361514067.53999996</v>
      </c>
      <c r="P149" s="20">
        <f>Q149+S149</f>
        <v>100072903.04000001</v>
      </c>
      <c r="Q149" s="20">
        <v>0</v>
      </c>
      <c r="R149" s="20">
        <v>0</v>
      </c>
      <c r="S149" s="20">
        <v>100072903.04000001</v>
      </c>
      <c r="T149" s="64">
        <f t="shared" si="163"/>
        <v>80.387374322159374</v>
      </c>
      <c r="U149" s="64"/>
      <c r="V149" s="64"/>
      <c r="W149" s="64">
        <f t="shared" si="165"/>
        <v>80.387374322159374</v>
      </c>
      <c r="X149" s="21">
        <f t="shared" si="158"/>
        <v>17.492121801883929</v>
      </c>
      <c r="Y149" s="21"/>
      <c r="Z149" s="21"/>
      <c r="AA149" s="21">
        <f t="shared" si="160"/>
        <v>17.492121801883929</v>
      </c>
      <c r="AB149" s="83"/>
    </row>
    <row r="150" spans="1:28" s="1" customFormat="1" ht="152.25" hidden="1" customHeight="1" x14ac:dyDescent="0.3">
      <c r="A150" s="102" t="s">
        <v>143</v>
      </c>
      <c r="B150" s="91" t="s">
        <v>352</v>
      </c>
      <c r="C150" s="19" t="s">
        <v>5</v>
      </c>
      <c r="D150" s="20">
        <f t="shared" ref="D150:D159" si="169">SUM(E150:G150)</f>
        <v>112124</v>
      </c>
      <c r="E150" s="20">
        <v>0</v>
      </c>
      <c r="F150" s="20">
        <v>0</v>
      </c>
      <c r="G150" s="20">
        <v>112124</v>
      </c>
      <c r="H150" s="20">
        <f t="shared" ref="H150:H163" si="170">SUM(I150:K150)</f>
        <v>711100</v>
      </c>
      <c r="I150" s="20">
        <v>0</v>
      </c>
      <c r="J150" s="20">
        <v>0</v>
      </c>
      <c r="K150" s="20">
        <v>711100</v>
      </c>
      <c r="L150" s="20">
        <f t="shared" ref="L150:L159" si="171">M150+N150+O150</f>
        <v>54114630</v>
      </c>
      <c r="M150" s="20">
        <v>54114630</v>
      </c>
      <c r="N150" s="20">
        <v>0</v>
      </c>
      <c r="O150" s="20">
        <v>0</v>
      </c>
      <c r="P150" s="20">
        <f t="shared" ref="P150:P163" si="172">Q150+S150</f>
        <v>112124</v>
      </c>
      <c r="Q150" s="20">
        <v>0</v>
      </c>
      <c r="R150" s="20">
        <v>0</v>
      </c>
      <c r="S150" s="20">
        <v>112124</v>
      </c>
      <c r="T150" s="64">
        <f t="shared" si="163"/>
        <v>100</v>
      </c>
      <c r="U150" s="64"/>
      <c r="V150" s="64"/>
      <c r="W150" s="64">
        <f t="shared" si="165"/>
        <v>100</v>
      </c>
      <c r="X150" s="21">
        <f t="shared" si="158"/>
        <v>15.76768387006047</v>
      </c>
      <c r="Y150" s="21"/>
      <c r="Z150" s="21"/>
      <c r="AA150" s="21">
        <f t="shared" si="160"/>
        <v>15.76768387006047</v>
      </c>
      <c r="AB150" s="83"/>
    </row>
    <row r="151" spans="1:28" s="1" customFormat="1" ht="150" hidden="1" customHeight="1" x14ac:dyDescent="0.3">
      <c r="A151" s="102" t="s">
        <v>144</v>
      </c>
      <c r="B151" s="91" t="s">
        <v>248</v>
      </c>
      <c r="C151" s="19" t="s">
        <v>5</v>
      </c>
      <c r="D151" s="20">
        <f t="shared" si="169"/>
        <v>2511000</v>
      </c>
      <c r="E151" s="20">
        <v>2511000</v>
      </c>
      <c r="F151" s="20">
        <v>0</v>
      </c>
      <c r="G151" s="20">
        <v>0</v>
      </c>
      <c r="H151" s="20">
        <f t="shared" si="170"/>
        <v>13500000</v>
      </c>
      <c r="I151" s="20">
        <v>13500000</v>
      </c>
      <c r="J151" s="20">
        <v>0</v>
      </c>
      <c r="K151" s="20">
        <v>0</v>
      </c>
      <c r="L151" s="20">
        <f t="shared" si="171"/>
        <v>6855000</v>
      </c>
      <c r="M151" s="20">
        <v>6855000</v>
      </c>
      <c r="N151" s="20">
        <v>0</v>
      </c>
      <c r="O151" s="20">
        <v>0</v>
      </c>
      <c r="P151" s="20">
        <f t="shared" si="172"/>
        <v>2511000</v>
      </c>
      <c r="Q151" s="20">
        <v>2511000</v>
      </c>
      <c r="R151" s="20">
        <v>0</v>
      </c>
      <c r="S151" s="20">
        <v>0</v>
      </c>
      <c r="T151" s="64">
        <f t="shared" si="163"/>
        <v>100</v>
      </c>
      <c r="U151" s="64">
        <f t="shared" si="164"/>
        <v>100</v>
      </c>
      <c r="V151" s="64"/>
      <c r="W151" s="64"/>
      <c r="X151" s="21">
        <f t="shared" si="158"/>
        <v>18.600000000000001</v>
      </c>
      <c r="Y151" s="21">
        <f t="shared" si="159"/>
        <v>18.600000000000001</v>
      </c>
      <c r="Z151" s="21"/>
      <c r="AA151" s="21"/>
      <c r="AB151" s="61"/>
    </row>
    <row r="152" spans="1:28" s="1" customFormat="1" ht="173.25" hidden="1" customHeight="1" x14ac:dyDescent="0.3">
      <c r="A152" s="102" t="s">
        <v>145</v>
      </c>
      <c r="B152" s="91" t="s">
        <v>249</v>
      </c>
      <c r="C152" s="19" t="s">
        <v>5</v>
      </c>
      <c r="D152" s="20">
        <f t="shared" si="169"/>
        <v>20525400</v>
      </c>
      <c r="E152" s="20">
        <v>20525400</v>
      </c>
      <c r="F152" s="20">
        <v>0</v>
      </c>
      <c r="G152" s="20">
        <v>0</v>
      </c>
      <c r="H152" s="20">
        <f t="shared" si="170"/>
        <v>103093800</v>
      </c>
      <c r="I152" s="20">
        <v>103093800</v>
      </c>
      <c r="J152" s="20">
        <v>0</v>
      </c>
      <c r="K152" s="20">
        <v>0</v>
      </c>
      <c r="L152" s="20">
        <f t="shared" si="171"/>
        <v>60297392</v>
      </c>
      <c r="M152" s="20">
        <v>60297392</v>
      </c>
      <c r="N152" s="20">
        <v>0</v>
      </c>
      <c r="O152" s="20">
        <v>0</v>
      </c>
      <c r="P152" s="20">
        <f t="shared" si="172"/>
        <v>19344017.609999999</v>
      </c>
      <c r="Q152" s="20">
        <v>19344017.609999999</v>
      </c>
      <c r="R152" s="20">
        <v>0</v>
      </c>
      <c r="S152" s="20">
        <v>0</v>
      </c>
      <c r="T152" s="64">
        <f t="shared" si="163"/>
        <v>94.244290537577825</v>
      </c>
      <c r="U152" s="64">
        <f t="shared" si="164"/>
        <v>94.244290537577825</v>
      </c>
      <c r="V152" s="64"/>
      <c r="W152" s="64"/>
      <c r="X152" s="21">
        <f t="shared" si="158"/>
        <v>18.763512073470956</v>
      </c>
      <c r="Y152" s="21">
        <f t="shared" si="159"/>
        <v>18.763512073470956</v>
      </c>
      <c r="Z152" s="21"/>
      <c r="AA152" s="21"/>
      <c r="AB152" s="83" t="s">
        <v>285</v>
      </c>
    </row>
    <row r="153" spans="1:28" s="27" customFormat="1" ht="115.5" hidden="1" customHeight="1" x14ac:dyDescent="0.3">
      <c r="A153" s="102" t="s">
        <v>146</v>
      </c>
      <c r="B153" s="88" t="s">
        <v>250</v>
      </c>
      <c r="C153" s="19" t="s">
        <v>5</v>
      </c>
      <c r="D153" s="20">
        <f t="shared" si="169"/>
        <v>20915129</v>
      </c>
      <c r="E153" s="20">
        <v>20915129</v>
      </c>
      <c r="F153" s="20">
        <v>0</v>
      </c>
      <c r="G153" s="20">
        <v>0</v>
      </c>
      <c r="H153" s="20">
        <f t="shared" si="170"/>
        <v>68518400</v>
      </c>
      <c r="I153" s="20">
        <v>68518400</v>
      </c>
      <c r="J153" s="20">
        <v>0</v>
      </c>
      <c r="K153" s="20">
        <v>0</v>
      </c>
      <c r="L153" s="20">
        <f t="shared" si="171"/>
        <v>52436777</v>
      </c>
      <c r="M153" s="20">
        <v>52436777</v>
      </c>
      <c r="N153" s="20">
        <v>0</v>
      </c>
      <c r="O153" s="20">
        <v>0</v>
      </c>
      <c r="P153" s="20">
        <f t="shared" si="172"/>
        <v>20834290.309999999</v>
      </c>
      <c r="Q153" s="20">
        <v>20834290.309999999</v>
      </c>
      <c r="R153" s="20">
        <v>0</v>
      </c>
      <c r="S153" s="20">
        <v>0</v>
      </c>
      <c r="T153" s="64">
        <f t="shared" si="163"/>
        <v>99.613491793428565</v>
      </c>
      <c r="U153" s="64">
        <f t="shared" si="164"/>
        <v>99.613491793428565</v>
      </c>
      <c r="V153" s="64"/>
      <c r="W153" s="64"/>
      <c r="X153" s="21">
        <f t="shared" si="158"/>
        <v>30.40685466969456</v>
      </c>
      <c r="Y153" s="21">
        <f t="shared" si="159"/>
        <v>30.40685466969456</v>
      </c>
      <c r="Z153" s="21"/>
      <c r="AA153" s="21"/>
      <c r="AB153" s="83"/>
    </row>
    <row r="154" spans="1:28" s="27" customFormat="1" ht="102" hidden="1" customHeight="1" x14ac:dyDescent="0.3">
      <c r="A154" s="102" t="s">
        <v>147</v>
      </c>
      <c r="B154" s="91" t="s">
        <v>353</v>
      </c>
      <c r="C154" s="19" t="s">
        <v>5</v>
      </c>
      <c r="D154" s="20">
        <f t="shared" si="169"/>
        <v>156006000</v>
      </c>
      <c r="E154" s="20">
        <v>156006000</v>
      </c>
      <c r="F154" s="20">
        <v>0</v>
      </c>
      <c r="G154" s="20">
        <v>0</v>
      </c>
      <c r="H154" s="20">
        <f t="shared" si="170"/>
        <v>857572600</v>
      </c>
      <c r="I154" s="20">
        <v>857572600</v>
      </c>
      <c r="J154" s="20">
        <v>0</v>
      </c>
      <c r="K154" s="20">
        <v>0</v>
      </c>
      <c r="L154" s="20">
        <f t="shared" si="171"/>
        <v>1904224792</v>
      </c>
      <c r="M154" s="20">
        <v>1904224792</v>
      </c>
      <c r="N154" s="20">
        <v>0</v>
      </c>
      <c r="O154" s="20">
        <v>0</v>
      </c>
      <c r="P154" s="20">
        <f t="shared" si="172"/>
        <v>135130170.81999999</v>
      </c>
      <c r="Q154" s="20">
        <v>135130170.81999999</v>
      </c>
      <c r="R154" s="20">
        <v>0</v>
      </c>
      <c r="S154" s="20">
        <v>0</v>
      </c>
      <c r="T154" s="64">
        <f t="shared" si="163"/>
        <v>86.618572888222246</v>
      </c>
      <c r="U154" s="64">
        <f t="shared" si="164"/>
        <v>86.618572888222246</v>
      </c>
      <c r="V154" s="64"/>
      <c r="W154" s="64"/>
      <c r="X154" s="21">
        <f t="shared" si="158"/>
        <v>15.757286417499811</v>
      </c>
      <c r="Y154" s="21">
        <f t="shared" si="159"/>
        <v>15.757286417499811</v>
      </c>
      <c r="Z154" s="21"/>
      <c r="AA154" s="21"/>
      <c r="AB154" s="61"/>
    </row>
    <row r="155" spans="1:28" s="27" customFormat="1" ht="97.5" hidden="1" customHeight="1" x14ac:dyDescent="0.3">
      <c r="A155" s="102" t="s">
        <v>148</v>
      </c>
      <c r="B155" s="91" t="s">
        <v>354</v>
      </c>
      <c r="C155" s="19" t="s">
        <v>5</v>
      </c>
      <c r="D155" s="20">
        <f t="shared" si="169"/>
        <v>12111407</v>
      </c>
      <c r="E155" s="20">
        <v>12111407</v>
      </c>
      <c r="F155" s="20">
        <v>0</v>
      </c>
      <c r="G155" s="20">
        <v>0</v>
      </c>
      <c r="H155" s="20">
        <f t="shared" si="170"/>
        <v>63384200</v>
      </c>
      <c r="I155" s="20">
        <v>63384200</v>
      </c>
      <c r="J155" s="20">
        <v>0</v>
      </c>
      <c r="K155" s="20">
        <v>0</v>
      </c>
      <c r="L155" s="20">
        <f t="shared" si="171"/>
        <v>145380</v>
      </c>
      <c r="M155" s="20">
        <v>145380</v>
      </c>
      <c r="N155" s="20">
        <v>0</v>
      </c>
      <c r="O155" s="20">
        <v>0</v>
      </c>
      <c r="P155" s="20">
        <f t="shared" si="172"/>
        <v>12014107</v>
      </c>
      <c r="Q155" s="20">
        <v>12014107</v>
      </c>
      <c r="R155" s="20">
        <v>0</v>
      </c>
      <c r="S155" s="20">
        <v>0</v>
      </c>
      <c r="T155" s="64">
        <f t="shared" si="163"/>
        <v>99.196625131993329</v>
      </c>
      <c r="U155" s="64">
        <f t="shared" si="164"/>
        <v>99.196625131993329</v>
      </c>
      <c r="V155" s="64"/>
      <c r="W155" s="64"/>
      <c r="X155" s="21">
        <f t="shared" si="158"/>
        <v>18.954419240126089</v>
      </c>
      <c r="Y155" s="21">
        <f t="shared" si="159"/>
        <v>18.954419240126089</v>
      </c>
      <c r="Z155" s="21"/>
      <c r="AA155" s="21"/>
      <c r="AB155" s="61" t="s">
        <v>272</v>
      </c>
    </row>
    <row r="156" spans="1:28" s="27" customFormat="1" ht="97.5" hidden="1" customHeight="1" x14ac:dyDescent="0.3">
      <c r="A156" s="102" t="s">
        <v>149</v>
      </c>
      <c r="B156" s="91" t="s">
        <v>355</v>
      </c>
      <c r="C156" s="19" t="s">
        <v>5</v>
      </c>
      <c r="D156" s="20">
        <f t="shared" si="169"/>
        <v>307165000</v>
      </c>
      <c r="E156" s="20">
        <v>307165000</v>
      </c>
      <c r="F156" s="20">
        <v>0</v>
      </c>
      <c r="G156" s="20">
        <v>0</v>
      </c>
      <c r="H156" s="20">
        <f t="shared" si="170"/>
        <v>1790688000</v>
      </c>
      <c r="I156" s="20">
        <v>1790688000</v>
      </c>
      <c r="J156" s="20">
        <v>0</v>
      </c>
      <c r="K156" s="20">
        <v>0</v>
      </c>
      <c r="L156" s="20">
        <f t="shared" si="171"/>
        <v>15296800</v>
      </c>
      <c r="M156" s="20">
        <v>10707600</v>
      </c>
      <c r="N156" s="20">
        <v>0</v>
      </c>
      <c r="O156" s="20">
        <v>4589200</v>
      </c>
      <c r="P156" s="20">
        <f t="shared" si="172"/>
        <v>280425723.66000003</v>
      </c>
      <c r="Q156" s="20">
        <v>280425723.66000003</v>
      </c>
      <c r="R156" s="20">
        <v>0</v>
      </c>
      <c r="S156" s="20">
        <v>0</v>
      </c>
      <c r="T156" s="64">
        <f t="shared" si="163"/>
        <v>91.294816681588074</v>
      </c>
      <c r="U156" s="64">
        <f t="shared" si="164"/>
        <v>91.294816681588074</v>
      </c>
      <c r="V156" s="64"/>
      <c r="W156" s="64"/>
      <c r="X156" s="21">
        <f t="shared" si="158"/>
        <v>15.660222420656197</v>
      </c>
      <c r="Y156" s="21">
        <f t="shared" si="159"/>
        <v>15.660222420656197</v>
      </c>
      <c r="Z156" s="21"/>
      <c r="AA156" s="21"/>
      <c r="AB156" s="61"/>
    </row>
    <row r="157" spans="1:28" s="27" customFormat="1" ht="97.5" hidden="1" customHeight="1" x14ac:dyDescent="0.3">
      <c r="A157" s="102" t="s">
        <v>186</v>
      </c>
      <c r="B157" s="88" t="s">
        <v>356</v>
      </c>
      <c r="C157" s="19" t="s">
        <v>5</v>
      </c>
      <c r="D157" s="20">
        <f t="shared" si="169"/>
        <v>4315330</v>
      </c>
      <c r="E157" s="20">
        <v>4315330</v>
      </c>
      <c r="F157" s="20">
        <v>0</v>
      </c>
      <c r="G157" s="20">
        <v>0</v>
      </c>
      <c r="H157" s="20">
        <f t="shared" si="170"/>
        <v>23852100</v>
      </c>
      <c r="I157" s="20">
        <v>23852100</v>
      </c>
      <c r="J157" s="20">
        <v>0</v>
      </c>
      <c r="K157" s="20">
        <v>0</v>
      </c>
      <c r="L157" s="20">
        <f t="shared" si="171"/>
        <v>1920472</v>
      </c>
      <c r="M157" s="20">
        <v>0</v>
      </c>
      <c r="N157" s="20">
        <v>0</v>
      </c>
      <c r="O157" s="20">
        <v>1920472</v>
      </c>
      <c r="P157" s="20">
        <f t="shared" si="172"/>
        <v>3869783.84</v>
      </c>
      <c r="Q157" s="20">
        <v>3869783.84</v>
      </c>
      <c r="R157" s="20">
        <v>0</v>
      </c>
      <c r="S157" s="20">
        <v>0</v>
      </c>
      <c r="T157" s="64">
        <f t="shared" si="163"/>
        <v>89.675270257431066</v>
      </c>
      <c r="U157" s="64">
        <f t="shared" si="164"/>
        <v>89.675270257431066</v>
      </c>
      <c r="V157" s="64"/>
      <c r="W157" s="64"/>
      <c r="X157" s="21">
        <f t="shared" si="158"/>
        <v>16.224080227736764</v>
      </c>
      <c r="Y157" s="21">
        <f t="shared" si="159"/>
        <v>16.224080227736764</v>
      </c>
      <c r="Z157" s="21"/>
      <c r="AA157" s="21"/>
      <c r="AB157" s="61" t="s">
        <v>273</v>
      </c>
    </row>
    <row r="158" spans="1:28" s="27" customFormat="1" ht="46.5" hidden="1" customHeight="1" x14ac:dyDescent="0.3">
      <c r="A158" s="102" t="s">
        <v>251</v>
      </c>
      <c r="B158" s="88" t="s">
        <v>357</v>
      </c>
      <c r="C158" s="19" t="s">
        <v>5</v>
      </c>
      <c r="D158" s="20">
        <f t="shared" si="169"/>
        <v>0</v>
      </c>
      <c r="E158" s="20">
        <v>0</v>
      </c>
      <c r="F158" s="20">
        <v>0</v>
      </c>
      <c r="G158" s="20">
        <v>0</v>
      </c>
      <c r="H158" s="20">
        <f t="shared" si="170"/>
        <v>218100</v>
      </c>
      <c r="I158" s="20">
        <v>218100</v>
      </c>
      <c r="J158" s="20">
        <v>0</v>
      </c>
      <c r="K158" s="20">
        <v>0</v>
      </c>
      <c r="L158" s="20">
        <f t="shared" si="171"/>
        <v>900000</v>
      </c>
      <c r="M158" s="20">
        <v>900000</v>
      </c>
      <c r="N158" s="20">
        <v>0</v>
      </c>
      <c r="O158" s="20">
        <v>0</v>
      </c>
      <c r="P158" s="20">
        <f t="shared" si="172"/>
        <v>0</v>
      </c>
      <c r="Q158" s="20">
        <v>0</v>
      </c>
      <c r="R158" s="20">
        <v>0</v>
      </c>
      <c r="S158" s="20">
        <v>0</v>
      </c>
      <c r="T158" s="64"/>
      <c r="U158" s="64"/>
      <c r="V158" s="64"/>
      <c r="W158" s="64"/>
      <c r="X158" s="21">
        <f t="shared" si="158"/>
        <v>0</v>
      </c>
      <c r="Y158" s="21">
        <f t="shared" si="159"/>
        <v>0</v>
      </c>
      <c r="Z158" s="21"/>
      <c r="AA158" s="21"/>
      <c r="AB158" s="61"/>
    </row>
    <row r="159" spans="1:28" s="27" customFormat="1" ht="27" hidden="1" customHeight="1" x14ac:dyDescent="0.3">
      <c r="A159" s="102" t="s">
        <v>254</v>
      </c>
      <c r="B159" s="88" t="s">
        <v>141</v>
      </c>
      <c r="C159" s="19" t="s">
        <v>5</v>
      </c>
      <c r="D159" s="20">
        <f t="shared" si="169"/>
        <v>417800</v>
      </c>
      <c r="E159" s="20">
        <v>0</v>
      </c>
      <c r="F159" s="20">
        <v>0</v>
      </c>
      <c r="G159" s="20">
        <v>417800</v>
      </c>
      <c r="H159" s="20">
        <f t="shared" si="170"/>
        <v>3994900</v>
      </c>
      <c r="I159" s="20">
        <v>0</v>
      </c>
      <c r="J159" s="20">
        <v>0</v>
      </c>
      <c r="K159" s="20">
        <v>3994900</v>
      </c>
      <c r="L159" s="20">
        <f t="shared" si="171"/>
        <v>815900</v>
      </c>
      <c r="M159" s="20">
        <v>815900</v>
      </c>
      <c r="N159" s="20">
        <v>0</v>
      </c>
      <c r="O159" s="20">
        <v>0</v>
      </c>
      <c r="P159" s="20">
        <f t="shared" si="172"/>
        <v>148140</v>
      </c>
      <c r="Q159" s="20">
        <v>0</v>
      </c>
      <c r="R159" s="20">
        <v>0</v>
      </c>
      <c r="S159" s="20">
        <v>148140</v>
      </c>
      <c r="T159" s="64">
        <f t="shared" si="163"/>
        <v>35.457156534226904</v>
      </c>
      <c r="U159" s="64"/>
      <c r="V159" s="64"/>
      <c r="W159" s="64">
        <f t="shared" si="165"/>
        <v>35.457156534226904</v>
      </c>
      <c r="X159" s="21">
        <f t="shared" si="158"/>
        <v>3.7082279906881275</v>
      </c>
      <c r="Y159" s="21"/>
      <c r="Z159" s="21"/>
      <c r="AA159" s="21">
        <f t="shared" si="160"/>
        <v>3.7082279906881275</v>
      </c>
      <c r="AB159" s="61"/>
    </row>
    <row r="160" spans="1:28" s="27" customFormat="1" ht="44.25" hidden="1" customHeight="1" x14ac:dyDescent="0.3">
      <c r="A160" s="29" t="s">
        <v>109</v>
      </c>
      <c r="B160" s="90" t="s">
        <v>497</v>
      </c>
      <c r="C160" s="31"/>
      <c r="D160" s="30">
        <f>SUM(D161:D163)</f>
        <v>4293157</v>
      </c>
      <c r="E160" s="30">
        <f t="shared" ref="E160:S160" si="173">SUM(E161:E163)</f>
        <v>0</v>
      </c>
      <c r="F160" s="30">
        <f t="shared" si="173"/>
        <v>0</v>
      </c>
      <c r="G160" s="30">
        <f t="shared" si="173"/>
        <v>4293157</v>
      </c>
      <c r="H160" s="30">
        <f t="shared" si="173"/>
        <v>142117419</v>
      </c>
      <c r="I160" s="30">
        <f t="shared" si="173"/>
        <v>0</v>
      </c>
      <c r="J160" s="30">
        <f t="shared" si="173"/>
        <v>0</v>
      </c>
      <c r="K160" s="30">
        <f t="shared" si="173"/>
        <v>142117419</v>
      </c>
      <c r="L160" s="30">
        <f t="shared" si="173"/>
        <v>0</v>
      </c>
      <c r="M160" s="30">
        <f t="shared" si="173"/>
        <v>0</v>
      </c>
      <c r="N160" s="30">
        <f t="shared" si="173"/>
        <v>0</v>
      </c>
      <c r="O160" s="30">
        <f t="shared" si="173"/>
        <v>0</v>
      </c>
      <c r="P160" s="30">
        <f t="shared" si="173"/>
        <v>4090620.9</v>
      </c>
      <c r="Q160" s="30">
        <f t="shared" si="173"/>
        <v>0</v>
      </c>
      <c r="R160" s="30">
        <f t="shared" si="173"/>
        <v>0</v>
      </c>
      <c r="S160" s="30">
        <f t="shared" si="173"/>
        <v>4090620.9</v>
      </c>
      <c r="T160" s="64">
        <f t="shared" si="163"/>
        <v>95.282350494053674</v>
      </c>
      <c r="U160" s="64"/>
      <c r="V160" s="64"/>
      <c r="W160" s="64">
        <f t="shared" si="165"/>
        <v>95.282350494053674</v>
      </c>
      <c r="X160" s="21">
        <f t="shared" si="158"/>
        <v>2.8783388614734129</v>
      </c>
      <c r="Y160" s="21"/>
      <c r="Z160" s="21"/>
      <c r="AA160" s="21">
        <f t="shared" si="160"/>
        <v>2.8783388614734129</v>
      </c>
      <c r="AB160" s="68"/>
    </row>
    <row r="161" spans="1:28" s="1" customFormat="1" ht="44.25" hidden="1" customHeight="1" x14ac:dyDescent="0.3">
      <c r="A161" s="102" t="s">
        <v>525</v>
      </c>
      <c r="B161" s="91" t="s">
        <v>505</v>
      </c>
      <c r="C161" s="19" t="s">
        <v>185</v>
      </c>
      <c r="D161" s="20">
        <f>SUM(E161:G161)</f>
        <v>35072</v>
      </c>
      <c r="E161" s="20">
        <v>0</v>
      </c>
      <c r="F161" s="20">
        <v>0</v>
      </c>
      <c r="G161" s="20">
        <v>35072</v>
      </c>
      <c r="H161" s="20">
        <f t="shared" si="170"/>
        <v>44618869</v>
      </c>
      <c r="I161" s="20">
        <v>0</v>
      </c>
      <c r="J161" s="20">
        <v>0</v>
      </c>
      <c r="K161" s="20">
        <v>44618869</v>
      </c>
      <c r="L161" s="20"/>
      <c r="M161" s="20"/>
      <c r="N161" s="20"/>
      <c r="O161" s="20"/>
      <c r="P161" s="20">
        <f t="shared" si="172"/>
        <v>35071.96</v>
      </c>
      <c r="Q161" s="20">
        <v>0</v>
      </c>
      <c r="R161" s="20">
        <v>0</v>
      </c>
      <c r="S161" s="20">
        <v>35071.96</v>
      </c>
      <c r="T161" s="64">
        <f t="shared" si="163"/>
        <v>99.999885948905103</v>
      </c>
      <c r="U161" s="64"/>
      <c r="V161" s="64"/>
      <c r="W161" s="64">
        <f t="shared" si="165"/>
        <v>99.999885948905103</v>
      </c>
      <c r="X161" s="21">
        <f t="shared" si="158"/>
        <v>7.8603426725137301E-2</v>
      </c>
      <c r="Y161" s="21"/>
      <c r="Z161" s="21"/>
      <c r="AA161" s="21"/>
      <c r="AB161" s="61"/>
    </row>
    <row r="162" spans="1:28" s="1" customFormat="1" ht="44.25" hidden="1" customHeight="1" x14ac:dyDescent="0.3">
      <c r="A162" s="129" t="s">
        <v>526</v>
      </c>
      <c r="B162" s="140" t="s">
        <v>141</v>
      </c>
      <c r="C162" s="19" t="s">
        <v>3</v>
      </c>
      <c r="D162" s="20">
        <f t="shared" ref="D162:D163" si="174">SUM(E162:G162)</f>
        <v>0</v>
      </c>
      <c r="E162" s="20">
        <v>0</v>
      </c>
      <c r="F162" s="20">
        <v>0</v>
      </c>
      <c r="G162" s="20">
        <v>0</v>
      </c>
      <c r="H162" s="20">
        <f t="shared" si="170"/>
        <v>27058171</v>
      </c>
      <c r="I162" s="20">
        <v>0</v>
      </c>
      <c r="J162" s="20">
        <v>0</v>
      </c>
      <c r="K162" s="20">
        <v>27058171</v>
      </c>
      <c r="L162" s="20"/>
      <c r="M162" s="20"/>
      <c r="N162" s="20"/>
      <c r="O162" s="20"/>
      <c r="P162" s="20">
        <f t="shared" si="172"/>
        <v>0</v>
      </c>
      <c r="Q162" s="20">
        <v>0</v>
      </c>
      <c r="R162" s="20">
        <v>0</v>
      </c>
      <c r="S162" s="20">
        <v>0</v>
      </c>
      <c r="T162" s="64"/>
      <c r="U162" s="64"/>
      <c r="V162" s="64"/>
      <c r="W162" s="64"/>
      <c r="X162" s="21">
        <f t="shared" si="158"/>
        <v>0</v>
      </c>
      <c r="Y162" s="21"/>
      <c r="Z162" s="21"/>
      <c r="AA162" s="21"/>
      <c r="AB162" s="61"/>
    </row>
    <row r="163" spans="1:28" s="1" customFormat="1" ht="25.5" hidden="1" customHeight="1" x14ac:dyDescent="0.3">
      <c r="A163" s="130"/>
      <c r="B163" s="141"/>
      <c r="C163" s="19" t="s">
        <v>185</v>
      </c>
      <c r="D163" s="20">
        <f t="shared" si="174"/>
        <v>4258085</v>
      </c>
      <c r="E163" s="20" t="s">
        <v>527</v>
      </c>
      <c r="F163" s="20">
        <v>0</v>
      </c>
      <c r="G163" s="20">
        <v>4258085</v>
      </c>
      <c r="H163" s="20">
        <f t="shared" si="170"/>
        <v>70440379</v>
      </c>
      <c r="I163" s="20">
        <v>0</v>
      </c>
      <c r="J163" s="20">
        <v>0</v>
      </c>
      <c r="K163" s="20">
        <v>70440379</v>
      </c>
      <c r="L163" s="20"/>
      <c r="M163" s="20"/>
      <c r="N163" s="20"/>
      <c r="O163" s="20"/>
      <c r="P163" s="20">
        <f t="shared" si="172"/>
        <v>4055548.94</v>
      </c>
      <c r="Q163" s="20">
        <v>0</v>
      </c>
      <c r="R163" s="20">
        <v>0</v>
      </c>
      <c r="S163" s="20">
        <v>4055548.94</v>
      </c>
      <c r="T163" s="64">
        <f t="shared" si="163"/>
        <v>95.243494199857452</v>
      </c>
      <c r="U163" s="64"/>
      <c r="V163" s="64"/>
      <c r="W163" s="64">
        <f t="shared" si="165"/>
        <v>95.243494199857452</v>
      </c>
      <c r="X163" s="21">
        <f t="shared" si="158"/>
        <v>5.7574206691874839</v>
      </c>
      <c r="Y163" s="21"/>
      <c r="Z163" s="21"/>
      <c r="AA163" s="21"/>
      <c r="AB163" s="61"/>
    </row>
    <row r="164" spans="1:28" s="27" customFormat="1" ht="66.75" hidden="1" customHeight="1" x14ac:dyDescent="0.3">
      <c r="A164" s="29" t="s">
        <v>498</v>
      </c>
      <c r="B164" s="89" t="s">
        <v>358</v>
      </c>
      <c r="C164" s="31"/>
      <c r="D164" s="30">
        <f>SUM(D165:D165)</f>
        <v>29602672</v>
      </c>
      <c r="E164" s="30">
        <f t="shared" ref="E164:G164" si="175">SUM(E165:E165)</f>
        <v>0</v>
      </c>
      <c r="F164" s="30">
        <f t="shared" si="175"/>
        <v>0</v>
      </c>
      <c r="G164" s="30">
        <f t="shared" si="175"/>
        <v>29602672</v>
      </c>
      <c r="H164" s="30">
        <f t="shared" ref="H164:S164" si="176">SUM(H165:H165)</f>
        <v>103286645</v>
      </c>
      <c r="I164" s="30">
        <f t="shared" si="176"/>
        <v>0</v>
      </c>
      <c r="J164" s="30">
        <f t="shared" si="176"/>
        <v>0</v>
      </c>
      <c r="K164" s="30">
        <f t="shared" si="176"/>
        <v>103286645</v>
      </c>
      <c r="L164" s="30">
        <f t="shared" si="176"/>
        <v>9056143</v>
      </c>
      <c r="M164" s="30">
        <f t="shared" si="176"/>
        <v>0</v>
      </c>
      <c r="N164" s="30">
        <f t="shared" si="176"/>
        <v>0</v>
      </c>
      <c r="O164" s="30">
        <f t="shared" si="176"/>
        <v>9056143</v>
      </c>
      <c r="P164" s="30">
        <f t="shared" si="176"/>
        <v>29602670.32</v>
      </c>
      <c r="Q164" s="30">
        <f t="shared" si="176"/>
        <v>0</v>
      </c>
      <c r="R164" s="30">
        <f t="shared" si="176"/>
        <v>0</v>
      </c>
      <c r="S164" s="30">
        <f t="shared" si="176"/>
        <v>29602670.32</v>
      </c>
      <c r="T164" s="64">
        <f t="shared" si="163"/>
        <v>99.999994324836621</v>
      </c>
      <c r="U164" s="64"/>
      <c r="V164" s="64"/>
      <c r="W164" s="64">
        <f t="shared" si="165"/>
        <v>99.999994324836621</v>
      </c>
      <c r="X164" s="21">
        <f t="shared" si="158"/>
        <v>28.660695020154829</v>
      </c>
      <c r="Y164" s="21"/>
      <c r="Z164" s="21"/>
      <c r="AA164" s="21">
        <f t="shared" si="160"/>
        <v>28.660695020154829</v>
      </c>
      <c r="AB164" s="68"/>
    </row>
    <row r="165" spans="1:28" s="27" customFormat="1" ht="51" hidden="1" customHeight="1" x14ac:dyDescent="0.3">
      <c r="A165" s="102" t="s">
        <v>499</v>
      </c>
      <c r="B165" s="92" t="s">
        <v>141</v>
      </c>
      <c r="C165" s="19" t="s">
        <v>185</v>
      </c>
      <c r="D165" s="20">
        <f>SUM(E165:G165)</f>
        <v>29602672</v>
      </c>
      <c r="E165" s="20">
        <v>0</v>
      </c>
      <c r="F165" s="20">
        <v>0</v>
      </c>
      <c r="G165" s="20">
        <v>29602672</v>
      </c>
      <c r="H165" s="20">
        <f>SUM(I165:K165)</f>
        <v>103286645</v>
      </c>
      <c r="I165" s="20">
        <v>0</v>
      </c>
      <c r="J165" s="20">
        <v>0</v>
      </c>
      <c r="K165" s="20">
        <v>103286645</v>
      </c>
      <c r="L165" s="20">
        <f>SUM(M165:O165)</f>
        <v>9056143</v>
      </c>
      <c r="M165" s="20">
        <v>0</v>
      </c>
      <c r="N165" s="20">
        <v>0</v>
      </c>
      <c r="O165" s="20">
        <v>9056143</v>
      </c>
      <c r="P165" s="20">
        <f>SUM(Q165:S165)</f>
        <v>29602670.32</v>
      </c>
      <c r="Q165" s="20">
        <v>0</v>
      </c>
      <c r="R165" s="20">
        <v>0</v>
      </c>
      <c r="S165" s="20">
        <v>29602670.32</v>
      </c>
      <c r="T165" s="64">
        <f t="shared" si="163"/>
        <v>99.999994324836621</v>
      </c>
      <c r="U165" s="64"/>
      <c r="V165" s="64"/>
      <c r="W165" s="64">
        <f t="shared" si="165"/>
        <v>99.999994324836621</v>
      </c>
      <c r="X165" s="21">
        <f t="shared" ref="X165:X181" si="177">P165/H165*100</f>
        <v>28.660695020154829</v>
      </c>
      <c r="Y165" s="21"/>
      <c r="Z165" s="21"/>
      <c r="AA165" s="21">
        <f t="shared" si="160"/>
        <v>28.660695020154829</v>
      </c>
      <c r="AB165" s="74" t="s">
        <v>276</v>
      </c>
    </row>
    <row r="166" spans="1:28" s="27" customFormat="1" ht="95.25" hidden="1" customHeight="1" x14ac:dyDescent="0.3">
      <c r="A166" s="29" t="s">
        <v>528</v>
      </c>
      <c r="B166" s="119" t="s">
        <v>529</v>
      </c>
      <c r="C166" s="31"/>
      <c r="D166" s="30">
        <f>D167</f>
        <v>0</v>
      </c>
      <c r="E166" s="30">
        <f t="shared" ref="E166:S166" si="178">E167</f>
        <v>0</v>
      </c>
      <c r="F166" s="30">
        <f t="shared" si="178"/>
        <v>0</v>
      </c>
      <c r="G166" s="30">
        <f t="shared" si="178"/>
        <v>0</v>
      </c>
      <c r="H166" s="30">
        <f t="shared" si="178"/>
        <v>346000</v>
      </c>
      <c r="I166" s="30">
        <f t="shared" si="178"/>
        <v>17300</v>
      </c>
      <c r="J166" s="30">
        <f t="shared" si="178"/>
        <v>328700</v>
      </c>
      <c r="K166" s="30">
        <f t="shared" si="178"/>
        <v>0</v>
      </c>
      <c r="L166" s="30">
        <f t="shared" si="178"/>
        <v>0</v>
      </c>
      <c r="M166" s="30">
        <f t="shared" si="178"/>
        <v>0</v>
      </c>
      <c r="N166" s="30">
        <f t="shared" si="178"/>
        <v>0</v>
      </c>
      <c r="O166" s="30">
        <f t="shared" si="178"/>
        <v>0</v>
      </c>
      <c r="P166" s="30">
        <f t="shared" si="178"/>
        <v>0</v>
      </c>
      <c r="Q166" s="30">
        <f t="shared" si="178"/>
        <v>0</v>
      </c>
      <c r="R166" s="30">
        <f t="shared" si="178"/>
        <v>0</v>
      </c>
      <c r="S166" s="30">
        <f t="shared" si="178"/>
        <v>0</v>
      </c>
      <c r="T166" s="64"/>
      <c r="U166" s="64"/>
      <c r="V166" s="64"/>
      <c r="W166" s="64"/>
      <c r="X166" s="21"/>
      <c r="Y166" s="21"/>
      <c r="Z166" s="21"/>
      <c r="AA166" s="21"/>
      <c r="AB166" s="71"/>
    </row>
    <row r="167" spans="1:28" s="27" customFormat="1" ht="61.5" hidden="1" customHeight="1" x14ac:dyDescent="0.3">
      <c r="A167" s="102" t="s">
        <v>531</v>
      </c>
      <c r="B167" s="120" t="s">
        <v>530</v>
      </c>
      <c r="C167" s="19" t="s">
        <v>5</v>
      </c>
      <c r="D167" s="20">
        <f t="shared" ref="D167" si="179">SUM(E167:G167)</f>
        <v>0</v>
      </c>
      <c r="E167" s="20">
        <v>0</v>
      </c>
      <c r="F167" s="20">
        <v>0</v>
      </c>
      <c r="G167" s="20">
        <v>0</v>
      </c>
      <c r="H167" s="20">
        <f t="shared" ref="H167" si="180">SUM(I167:K167)</f>
        <v>346000</v>
      </c>
      <c r="I167" s="20">
        <v>17300</v>
      </c>
      <c r="J167" s="20">
        <v>328700</v>
      </c>
      <c r="K167" s="20">
        <v>0</v>
      </c>
      <c r="L167" s="20"/>
      <c r="M167" s="20"/>
      <c r="N167" s="20"/>
      <c r="O167" s="20"/>
      <c r="P167" s="20">
        <f t="shared" ref="P167" si="181">SUM(Q167:S167)</f>
        <v>0</v>
      </c>
      <c r="Q167" s="20">
        <v>0</v>
      </c>
      <c r="R167" s="20">
        <v>0</v>
      </c>
      <c r="S167" s="20">
        <v>0</v>
      </c>
      <c r="T167" s="64"/>
      <c r="U167" s="64"/>
      <c r="V167" s="64"/>
      <c r="W167" s="64"/>
      <c r="X167" s="21"/>
      <c r="Y167" s="21"/>
      <c r="Z167" s="21"/>
      <c r="AA167" s="21"/>
      <c r="AB167" s="74"/>
    </row>
    <row r="168" spans="1:28" s="27" customFormat="1" ht="67.5" hidden="1" customHeight="1" x14ac:dyDescent="0.3">
      <c r="A168" s="29" t="s">
        <v>110</v>
      </c>
      <c r="B168" s="89" t="s">
        <v>359</v>
      </c>
      <c r="C168" s="31"/>
      <c r="D168" s="30">
        <f t="shared" ref="D168:G168" si="182">D169</f>
        <v>0</v>
      </c>
      <c r="E168" s="30">
        <f t="shared" si="182"/>
        <v>0</v>
      </c>
      <c r="F168" s="30">
        <f t="shared" si="182"/>
        <v>0</v>
      </c>
      <c r="G168" s="30">
        <f t="shared" si="182"/>
        <v>0</v>
      </c>
      <c r="H168" s="30">
        <f>H169</f>
        <v>2874200</v>
      </c>
      <c r="I168" s="30">
        <f t="shared" ref="I168:S168" si="183">I169</f>
        <v>2874200</v>
      </c>
      <c r="J168" s="30">
        <f t="shared" si="183"/>
        <v>0</v>
      </c>
      <c r="K168" s="30">
        <f t="shared" si="183"/>
        <v>0</v>
      </c>
      <c r="L168" s="30">
        <f t="shared" si="183"/>
        <v>320000</v>
      </c>
      <c r="M168" s="30">
        <f t="shared" si="183"/>
        <v>320000</v>
      </c>
      <c r="N168" s="30">
        <f t="shared" si="183"/>
        <v>0</v>
      </c>
      <c r="O168" s="30">
        <f t="shared" si="183"/>
        <v>0</v>
      </c>
      <c r="P168" s="30">
        <f t="shared" si="183"/>
        <v>0</v>
      </c>
      <c r="Q168" s="30">
        <f t="shared" si="183"/>
        <v>0</v>
      </c>
      <c r="R168" s="30">
        <f t="shared" si="183"/>
        <v>0</v>
      </c>
      <c r="S168" s="30">
        <f t="shared" si="183"/>
        <v>0</v>
      </c>
      <c r="T168" s="64"/>
      <c r="U168" s="64"/>
      <c r="V168" s="64"/>
      <c r="W168" s="64"/>
      <c r="X168" s="21">
        <f t="shared" si="177"/>
        <v>0</v>
      </c>
      <c r="Y168" s="21">
        <f t="shared" si="159"/>
        <v>0</v>
      </c>
      <c r="Z168" s="21"/>
      <c r="AA168" s="21"/>
      <c r="AB168" s="26"/>
    </row>
    <row r="169" spans="1:28" s="27" customFormat="1" ht="46.5" hidden="1" customHeight="1" x14ac:dyDescent="0.3">
      <c r="A169" s="102" t="s">
        <v>121</v>
      </c>
      <c r="B169" s="88" t="s">
        <v>360</v>
      </c>
      <c r="C169" s="19" t="s">
        <v>5</v>
      </c>
      <c r="D169" s="20">
        <f>SUM(E169:G169)</f>
        <v>0</v>
      </c>
      <c r="E169" s="20">
        <v>0</v>
      </c>
      <c r="F169" s="20">
        <v>0</v>
      </c>
      <c r="G169" s="20">
        <v>0</v>
      </c>
      <c r="H169" s="20">
        <f>SUM(I169:K169)</f>
        <v>2874200</v>
      </c>
      <c r="I169" s="20">
        <v>2874200</v>
      </c>
      <c r="J169" s="20">
        <v>0</v>
      </c>
      <c r="K169" s="20">
        <v>0</v>
      </c>
      <c r="L169" s="20">
        <f t="shared" ref="L169" si="184">M169+N169+O169</f>
        <v>320000</v>
      </c>
      <c r="M169" s="20">
        <v>320000</v>
      </c>
      <c r="N169" s="20">
        <v>0</v>
      </c>
      <c r="O169" s="20">
        <v>0</v>
      </c>
      <c r="P169" s="20">
        <f>Q169+S169</f>
        <v>0</v>
      </c>
      <c r="Q169" s="20">
        <v>0</v>
      </c>
      <c r="R169" s="20">
        <v>0</v>
      </c>
      <c r="S169" s="20">
        <v>0</v>
      </c>
      <c r="T169" s="64"/>
      <c r="U169" s="64"/>
      <c r="V169" s="64"/>
      <c r="W169" s="64"/>
      <c r="X169" s="21">
        <f t="shared" si="177"/>
        <v>0</v>
      </c>
      <c r="Y169" s="21">
        <f t="shared" si="159"/>
        <v>0</v>
      </c>
      <c r="Z169" s="21"/>
      <c r="AA169" s="21"/>
      <c r="AB169" s="61" t="s">
        <v>274</v>
      </c>
    </row>
    <row r="170" spans="1:28" s="27" customFormat="1" ht="47.25" hidden="1" customHeight="1" x14ac:dyDescent="0.3">
      <c r="A170" s="29" t="s">
        <v>111</v>
      </c>
      <c r="B170" s="89" t="s">
        <v>361</v>
      </c>
      <c r="C170" s="31"/>
      <c r="D170" s="30">
        <f t="shared" ref="D170:G170" si="185">D171</f>
        <v>3622900</v>
      </c>
      <c r="E170" s="30">
        <f t="shared" si="185"/>
        <v>3500000</v>
      </c>
      <c r="F170" s="30">
        <f t="shared" si="185"/>
        <v>0</v>
      </c>
      <c r="G170" s="30">
        <f t="shared" si="185"/>
        <v>122900</v>
      </c>
      <c r="H170" s="30">
        <f>H171</f>
        <v>45466385</v>
      </c>
      <c r="I170" s="30">
        <f t="shared" ref="I170:S170" si="186">I171</f>
        <v>32440203</v>
      </c>
      <c r="J170" s="30">
        <f t="shared" si="186"/>
        <v>0</v>
      </c>
      <c r="K170" s="30">
        <f t="shared" si="186"/>
        <v>13026182</v>
      </c>
      <c r="L170" s="30">
        <f t="shared" si="186"/>
        <v>8757220</v>
      </c>
      <c r="M170" s="30">
        <f t="shared" si="186"/>
        <v>0</v>
      </c>
      <c r="N170" s="30">
        <f t="shared" si="186"/>
        <v>0</v>
      </c>
      <c r="O170" s="30">
        <f t="shared" si="186"/>
        <v>8757220</v>
      </c>
      <c r="P170" s="30">
        <f t="shared" si="186"/>
        <v>374555.51</v>
      </c>
      <c r="Q170" s="30">
        <f t="shared" si="186"/>
        <v>262990.51</v>
      </c>
      <c r="R170" s="30">
        <f t="shared" si="186"/>
        <v>0</v>
      </c>
      <c r="S170" s="30">
        <f t="shared" si="186"/>
        <v>111565</v>
      </c>
      <c r="T170" s="64">
        <f t="shared" si="163"/>
        <v>10.338555024979987</v>
      </c>
      <c r="U170" s="64">
        <f t="shared" si="164"/>
        <v>7.5140145714285715</v>
      </c>
      <c r="V170" s="64"/>
      <c r="W170" s="64">
        <f t="shared" si="165"/>
        <v>90.777054515866567</v>
      </c>
      <c r="X170" s="21">
        <f t="shared" si="177"/>
        <v>0.82380754484879315</v>
      </c>
      <c r="Y170" s="21">
        <f t="shared" si="159"/>
        <v>0.81069316983004081</v>
      </c>
      <c r="Z170" s="21"/>
      <c r="AA170" s="21">
        <f t="shared" si="160"/>
        <v>0.85646738238418596</v>
      </c>
      <c r="AB170" s="26"/>
    </row>
    <row r="171" spans="1:28" s="27" customFormat="1" ht="47.25" hidden="1" customHeight="1" x14ac:dyDescent="0.3">
      <c r="A171" s="102" t="s">
        <v>112</v>
      </c>
      <c r="B171" s="88" t="s">
        <v>500</v>
      </c>
      <c r="C171" s="19" t="s">
        <v>5</v>
      </c>
      <c r="D171" s="20">
        <f>SUM(E171:G171)</f>
        <v>3622900</v>
      </c>
      <c r="E171" s="20">
        <v>3500000</v>
      </c>
      <c r="F171" s="20">
        <v>0</v>
      </c>
      <c r="G171" s="20">
        <v>122900</v>
      </c>
      <c r="H171" s="20">
        <f>SUM(I171:K171)</f>
        <v>45466385</v>
      </c>
      <c r="I171" s="20">
        <v>32440203</v>
      </c>
      <c r="J171" s="20">
        <v>0</v>
      </c>
      <c r="K171" s="20">
        <v>13026182</v>
      </c>
      <c r="L171" s="20">
        <f t="shared" ref="L171" si="187">M171+N171+O171</f>
        <v>8757220</v>
      </c>
      <c r="M171" s="20">
        <v>0</v>
      </c>
      <c r="N171" s="20">
        <v>0</v>
      </c>
      <c r="O171" s="20">
        <v>8757220</v>
      </c>
      <c r="P171" s="20">
        <f>Q171+S171</f>
        <v>374555.51</v>
      </c>
      <c r="Q171" s="20">
        <v>262990.51</v>
      </c>
      <c r="R171" s="20">
        <v>0</v>
      </c>
      <c r="S171" s="20">
        <v>111565</v>
      </c>
      <c r="T171" s="64">
        <f t="shared" si="163"/>
        <v>10.338555024979987</v>
      </c>
      <c r="U171" s="64">
        <f t="shared" si="164"/>
        <v>7.5140145714285715</v>
      </c>
      <c r="V171" s="64"/>
      <c r="W171" s="64">
        <f t="shared" si="165"/>
        <v>90.777054515866567</v>
      </c>
      <c r="X171" s="21">
        <f t="shared" si="177"/>
        <v>0.82380754484879315</v>
      </c>
      <c r="Y171" s="21">
        <f t="shared" si="159"/>
        <v>0.81069316983004081</v>
      </c>
      <c r="Z171" s="21"/>
      <c r="AA171" s="21">
        <f t="shared" si="160"/>
        <v>0.85646738238418596</v>
      </c>
      <c r="AB171" s="61"/>
    </row>
    <row r="172" spans="1:28" s="27" customFormat="1" ht="37.5" hidden="1" x14ac:dyDescent="0.3">
      <c r="A172" s="29" t="s">
        <v>113</v>
      </c>
      <c r="B172" s="89" t="s">
        <v>58</v>
      </c>
      <c r="C172" s="31"/>
      <c r="D172" s="30">
        <f t="shared" ref="D172:G172" si="188">SUM(D173:D176)</f>
        <v>11774278</v>
      </c>
      <c r="E172" s="30">
        <f t="shared" si="188"/>
        <v>581500</v>
      </c>
      <c r="F172" s="30">
        <f t="shared" si="188"/>
        <v>0</v>
      </c>
      <c r="G172" s="30">
        <f t="shared" si="188"/>
        <v>11192778</v>
      </c>
      <c r="H172" s="30">
        <f>SUM(H173:H176)</f>
        <v>62000950</v>
      </c>
      <c r="I172" s="30">
        <f t="shared" ref="I172:S172" si="189">SUM(I173:I176)</f>
        <v>3928800</v>
      </c>
      <c r="J172" s="30">
        <f t="shared" si="189"/>
        <v>0</v>
      </c>
      <c r="K172" s="30">
        <f t="shared" si="189"/>
        <v>58072150</v>
      </c>
      <c r="L172" s="30">
        <f t="shared" si="189"/>
        <v>36929886</v>
      </c>
      <c r="M172" s="30">
        <f t="shared" si="189"/>
        <v>2300194</v>
      </c>
      <c r="N172" s="30">
        <f t="shared" si="189"/>
        <v>0</v>
      </c>
      <c r="O172" s="30">
        <f t="shared" si="189"/>
        <v>34629692</v>
      </c>
      <c r="P172" s="30">
        <f t="shared" si="189"/>
        <v>9756451.2300000004</v>
      </c>
      <c r="Q172" s="30">
        <f t="shared" si="189"/>
        <v>266430</v>
      </c>
      <c r="R172" s="30">
        <f t="shared" si="189"/>
        <v>0</v>
      </c>
      <c r="S172" s="30">
        <f t="shared" si="189"/>
        <v>9490021.2300000004</v>
      </c>
      <c r="T172" s="64">
        <f t="shared" si="163"/>
        <v>82.862416107382558</v>
      </c>
      <c r="U172" s="64">
        <f t="shared" si="164"/>
        <v>45.817712811693895</v>
      </c>
      <c r="V172" s="64"/>
      <c r="W172" s="64">
        <f t="shared" si="165"/>
        <v>84.787004888330671</v>
      </c>
      <c r="X172" s="21">
        <f t="shared" si="177"/>
        <v>15.735970545612608</v>
      </c>
      <c r="Y172" s="21">
        <f t="shared" si="159"/>
        <v>6.7814599877825286</v>
      </c>
      <c r="Z172" s="21"/>
      <c r="AA172" s="21">
        <f t="shared" si="160"/>
        <v>16.341776961934425</v>
      </c>
      <c r="AB172" s="26"/>
    </row>
    <row r="173" spans="1:28" s="27" customFormat="1" ht="50.25" hidden="1" customHeight="1" x14ac:dyDescent="0.3">
      <c r="A173" s="102" t="s">
        <v>114</v>
      </c>
      <c r="B173" s="88" t="s">
        <v>49</v>
      </c>
      <c r="C173" s="19" t="s">
        <v>5</v>
      </c>
      <c r="D173" s="20">
        <f>SUM(E173:G173)</f>
        <v>8312108</v>
      </c>
      <c r="E173" s="20">
        <v>0</v>
      </c>
      <c r="F173" s="20">
        <v>0</v>
      </c>
      <c r="G173" s="20">
        <v>8312108</v>
      </c>
      <c r="H173" s="20">
        <f>SUM(I173:K173)</f>
        <v>39525400</v>
      </c>
      <c r="I173" s="20">
        <v>0</v>
      </c>
      <c r="J173" s="20">
        <v>0</v>
      </c>
      <c r="K173" s="20">
        <v>39525400</v>
      </c>
      <c r="L173" s="20">
        <f t="shared" ref="L173:L176" si="190">M173+N173+O173</f>
        <v>25271222</v>
      </c>
      <c r="M173" s="20">
        <v>0</v>
      </c>
      <c r="N173" s="20">
        <v>0</v>
      </c>
      <c r="O173" s="20">
        <v>25271222</v>
      </c>
      <c r="P173" s="20">
        <f>Q173+S173</f>
        <v>7355004.9100000001</v>
      </c>
      <c r="Q173" s="20">
        <v>0</v>
      </c>
      <c r="R173" s="20">
        <v>0</v>
      </c>
      <c r="S173" s="20">
        <v>7355004.9100000001</v>
      </c>
      <c r="T173" s="64">
        <f t="shared" si="163"/>
        <v>88.485434862010933</v>
      </c>
      <c r="U173" s="64"/>
      <c r="V173" s="64"/>
      <c r="W173" s="64">
        <f t="shared" si="165"/>
        <v>88.485434862010933</v>
      </c>
      <c r="X173" s="21">
        <f t="shared" si="177"/>
        <v>18.608299751552167</v>
      </c>
      <c r="Y173" s="21"/>
      <c r="Z173" s="21"/>
      <c r="AA173" s="21">
        <f t="shared" si="160"/>
        <v>18.608299751552167</v>
      </c>
      <c r="AB173" s="61" t="s">
        <v>275</v>
      </c>
    </row>
    <row r="174" spans="1:28" s="27" customFormat="1" ht="45" hidden="1" customHeight="1" x14ac:dyDescent="0.3">
      <c r="A174" s="102" t="s">
        <v>253</v>
      </c>
      <c r="B174" s="88" t="s">
        <v>59</v>
      </c>
      <c r="C174" s="19" t="s">
        <v>5</v>
      </c>
      <c r="D174" s="20">
        <f t="shared" ref="D174:D176" si="191">SUM(E174:G174)</f>
        <v>2706200</v>
      </c>
      <c r="E174" s="20">
        <v>267500</v>
      </c>
      <c r="F174" s="20">
        <v>0</v>
      </c>
      <c r="G174" s="20">
        <v>2438700</v>
      </c>
      <c r="H174" s="20">
        <f t="shared" ref="H174:H176" si="192">SUM(I174:K174)</f>
        <v>19234100</v>
      </c>
      <c r="I174" s="20">
        <v>3428800</v>
      </c>
      <c r="J174" s="20">
        <v>0</v>
      </c>
      <c r="K174" s="20">
        <v>15805300</v>
      </c>
      <c r="L174" s="20">
        <f t="shared" si="190"/>
        <v>10115164</v>
      </c>
      <c r="M174" s="20">
        <v>1465194</v>
      </c>
      <c r="N174" s="20">
        <v>0</v>
      </c>
      <c r="O174" s="20">
        <v>8649970</v>
      </c>
      <c r="P174" s="20">
        <f t="shared" ref="P174:P176" si="193">Q174+S174</f>
        <v>2348676.3200000003</v>
      </c>
      <c r="Q174" s="20">
        <v>266430</v>
      </c>
      <c r="R174" s="20">
        <v>0</v>
      </c>
      <c r="S174" s="20">
        <v>2082246.32</v>
      </c>
      <c r="T174" s="64">
        <f t="shared" si="163"/>
        <v>86.788719237306935</v>
      </c>
      <c r="U174" s="64">
        <f t="shared" si="164"/>
        <v>99.6</v>
      </c>
      <c r="V174" s="64"/>
      <c r="W174" s="64">
        <f t="shared" si="165"/>
        <v>85.383455119530907</v>
      </c>
      <c r="X174" s="21">
        <f t="shared" si="177"/>
        <v>12.211001918467723</v>
      </c>
      <c r="Y174" s="21">
        <f t="shared" si="159"/>
        <v>7.7703569762015867</v>
      </c>
      <c r="Z174" s="21"/>
      <c r="AA174" s="21">
        <f t="shared" si="160"/>
        <v>13.174354931573587</v>
      </c>
      <c r="AB174" s="61"/>
    </row>
    <row r="175" spans="1:28" s="27" customFormat="1" ht="75" hidden="1" customHeight="1" x14ac:dyDescent="0.3">
      <c r="A175" s="102" t="s">
        <v>115</v>
      </c>
      <c r="B175" s="88" t="s">
        <v>362</v>
      </c>
      <c r="C175" s="19" t="s">
        <v>5</v>
      </c>
      <c r="D175" s="20">
        <f t="shared" si="191"/>
        <v>314000</v>
      </c>
      <c r="E175" s="20">
        <v>314000</v>
      </c>
      <c r="F175" s="20">
        <v>0</v>
      </c>
      <c r="G175" s="20">
        <v>0</v>
      </c>
      <c r="H175" s="20">
        <f t="shared" si="192"/>
        <v>500000</v>
      </c>
      <c r="I175" s="20">
        <v>500000</v>
      </c>
      <c r="J175" s="20">
        <v>0</v>
      </c>
      <c r="K175" s="20">
        <v>0</v>
      </c>
      <c r="L175" s="20">
        <f t="shared" si="190"/>
        <v>708500</v>
      </c>
      <c r="M175" s="20">
        <v>0</v>
      </c>
      <c r="N175" s="20">
        <v>0</v>
      </c>
      <c r="O175" s="20">
        <v>708500</v>
      </c>
      <c r="P175" s="20">
        <f t="shared" si="193"/>
        <v>0</v>
      </c>
      <c r="Q175" s="20">
        <v>0</v>
      </c>
      <c r="R175" s="20">
        <v>0</v>
      </c>
      <c r="S175" s="20">
        <v>0</v>
      </c>
      <c r="T175" s="64">
        <f t="shared" si="163"/>
        <v>0</v>
      </c>
      <c r="U175" s="64">
        <f t="shared" si="164"/>
        <v>0</v>
      </c>
      <c r="V175" s="64"/>
      <c r="W175" s="64"/>
      <c r="X175" s="21">
        <f t="shared" si="177"/>
        <v>0</v>
      </c>
      <c r="Y175" s="21">
        <f t="shared" si="159"/>
        <v>0</v>
      </c>
      <c r="Z175" s="21"/>
      <c r="AA175" s="21"/>
      <c r="AB175" s="61" t="s">
        <v>286</v>
      </c>
    </row>
    <row r="176" spans="1:28" s="27" customFormat="1" ht="31.5" hidden="1" customHeight="1" x14ac:dyDescent="0.3">
      <c r="A176" s="102" t="s">
        <v>116</v>
      </c>
      <c r="B176" s="88" t="s">
        <v>141</v>
      </c>
      <c r="C176" s="19" t="s">
        <v>5</v>
      </c>
      <c r="D176" s="20">
        <f t="shared" si="191"/>
        <v>441970</v>
      </c>
      <c r="E176" s="20">
        <v>0</v>
      </c>
      <c r="F176" s="20">
        <v>0</v>
      </c>
      <c r="G176" s="20">
        <v>441970</v>
      </c>
      <c r="H176" s="20">
        <f t="shared" si="192"/>
        <v>2741450</v>
      </c>
      <c r="I176" s="20">
        <v>0</v>
      </c>
      <c r="J176" s="20">
        <v>0</v>
      </c>
      <c r="K176" s="20">
        <v>2741450</v>
      </c>
      <c r="L176" s="20">
        <f t="shared" si="190"/>
        <v>835000</v>
      </c>
      <c r="M176" s="20">
        <v>835000</v>
      </c>
      <c r="N176" s="20">
        <v>0</v>
      </c>
      <c r="O176" s="20">
        <v>0</v>
      </c>
      <c r="P176" s="20">
        <f t="shared" si="193"/>
        <v>52770</v>
      </c>
      <c r="Q176" s="20">
        <v>0</v>
      </c>
      <c r="R176" s="20">
        <v>0</v>
      </c>
      <c r="S176" s="20">
        <v>52770</v>
      </c>
      <c r="T176" s="64">
        <f t="shared" si="163"/>
        <v>11.939724415684323</v>
      </c>
      <c r="U176" s="64"/>
      <c r="V176" s="64"/>
      <c r="W176" s="64">
        <f t="shared" si="165"/>
        <v>11.939724415684323</v>
      </c>
      <c r="X176" s="21">
        <f t="shared" si="177"/>
        <v>1.9248937606011418</v>
      </c>
      <c r="Y176" s="21"/>
      <c r="Z176" s="21"/>
      <c r="AA176" s="21">
        <f t="shared" si="160"/>
        <v>1.9248937606011418</v>
      </c>
      <c r="AB176" s="61" t="s">
        <v>287</v>
      </c>
    </row>
    <row r="177" spans="1:28" s="27" customFormat="1" ht="56.25" hidden="1" x14ac:dyDescent="0.3">
      <c r="A177" s="29" t="s">
        <v>117</v>
      </c>
      <c r="B177" s="89" t="s">
        <v>363</v>
      </c>
      <c r="C177" s="31"/>
      <c r="D177" s="30">
        <f t="shared" ref="D177:G177" si="194">D178+D179</f>
        <v>36406125</v>
      </c>
      <c r="E177" s="30">
        <f t="shared" si="194"/>
        <v>0</v>
      </c>
      <c r="F177" s="30">
        <f t="shared" si="194"/>
        <v>0</v>
      </c>
      <c r="G177" s="30">
        <f t="shared" si="194"/>
        <v>36406125</v>
      </c>
      <c r="H177" s="30">
        <f>H178+H179</f>
        <v>122325167</v>
      </c>
      <c r="I177" s="30">
        <f t="shared" ref="I177:S177" si="195">I178+I179</f>
        <v>0</v>
      </c>
      <c r="J177" s="30">
        <f t="shared" si="195"/>
        <v>0</v>
      </c>
      <c r="K177" s="30">
        <f t="shared" si="195"/>
        <v>122325167</v>
      </c>
      <c r="L177" s="30">
        <f t="shared" si="195"/>
        <v>94353312</v>
      </c>
      <c r="M177" s="30">
        <f t="shared" si="195"/>
        <v>0</v>
      </c>
      <c r="N177" s="30">
        <f t="shared" si="195"/>
        <v>0</v>
      </c>
      <c r="O177" s="30">
        <f t="shared" si="195"/>
        <v>94353312</v>
      </c>
      <c r="P177" s="30">
        <f t="shared" si="195"/>
        <v>26053046.140000001</v>
      </c>
      <c r="Q177" s="30">
        <f t="shared" si="195"/>
        <v>0</v>
      </c>
      <c r="R177" s="30">
        <f t="shared" si="195"/>
        <v>0</v>
      </c>
      <c r="S177" s="30">
        <f t="shared" si="195"/>
        <v>26053046.140000001</v>
      </c>
      <c r="T177" s="64">
        <f t="shared" si="163"/>
        <v>71.562260855831255</v>
      </c>
      <c r="U177" s="64"/>
      <c r="V177" s="64"/>
      <c r="W177" s="64">
        <f t="shared" si="165"/>
        <v>71.562260855831255</v>
      </c>
      <c r="X177" s="21">
        <f t="shared" si="177"/>
        <v>21.298189717574633</v>
      </c>
      <c r="Y177" s="21"/>
      <c r="Z177" s="21"/>
      <c r="AA177" s="21">
        <f t="shared" si="160"/>
        <v>21.298189717574633</v>
      </c>
      <c r="AB177" s="30"/>
    </row>
    <row r="178" spans="1:28" s="27" customFormat="1" ht="56.25" hidden="1" x14ac:dyDescent="0.3">
      <c r="A178" s="102" t="s">
        <v>118</v>
      </c>
      <c r="B178" s="88" t="s">
        <v>364</v>
      </c>
      <c r="C178" s="19" t="s">
        <v>5</v>
      </c>
      <c r="D178" s="20">
        <f>SUM(E178:G178)</f>
        <v>16832847</v>
      </c>
      <c r="E178" s="20">
        <v>0</v>
      </c>
      <c r="F178" s="20">
        <v>0</v>
      </c>
      <c r="G178" s="20">
        <v>16832847</v>
      </c>
      <c r="H178" s="20">
        <f>SUM(I178:K178)</f>
        <v>56861567</v>
      </c>
      <c r="I178" s="20">
        <v>0</v>
      </c>
      <c r="J178" s="20">
        <v>0</v>
      </c>
      <c r="K178" s="20">
        <v>56861567</v>
      </c>
      <c r="L178" s="20">
        <f t="shared" ref="L178:L179" si="196">M178+N178+O178</f>
        <v>41540181</v>
      </c>
      <c r="M178" s="20">
        <v>0</v>
      </c>
      <c r="N178" s="20">
        <v>0</v>
      </c>
      <c r="O178" s="20">
        <v>41540181</v>
      </c>
      <c r="P178" s="20">
        <f>Q178+S178</f>
        <v>10517251.109999999</v>
      </c>
      <c r="Q178" s="20">
        <v>0</v>
      </c>
      <c r="R178" s="20">
        <v>0</v>
      </c>
      <c r="S178" s="20">
        <v>10517251.109999999</v>
      </c>
      <c r="T178" s="64">
        <f t="shared" si="163"/>
        <v>62.480524595750197</v>
      </c>
      <c r="U178" s="64"/>
      <c r="V178" s="64"/>
      <c r="W178" s="64">
        <f t="shared" si="165"/>
        <v>62.480524595750197</v>
      </c>
      <c r="X178" s="21">
        <f t="shared" si="177"/>
        <v>18.49623861051877</v>
      </c>
      <c r="Y178" s="21"/>
      <c r="Z178" s="21"/>
      <c r="AA178" s="21">
        <f t="shared" si="160"/>
        <v>18.49623861051877</v>
      </c>
      <c r="AB178" s="61"/>
    </row>
    <row r="179" spans="1:28" s="27" customFormat="1" ht="43.5" hidden="1" customHeight="1" x14ac:dyDescent="0.3">
      <c r="A179" s="102" t="s">
        <v>187</v>
      </c>
      <c r="B179" s="88" t="s">
        <v>188</v>
      </c>
      <c r="C179" s="19" t="s">
        <v>5</v>
      </c>
      <c r="D179" s="20">
        <f>SUM(E179:G179)</f>
        <v>19573278</v>
      </c>
      <c r="E179" s="20">
        <v>0</v>
      </c>
      <c r="F179" s="20">
        <v>0</v>
      </c>
      <c r="G179" s="20">
        <v>19573278</v>
      </c>
      <c r="H179" s="20">
        <f>SUM(I179:K179)</f>
        <v>65463600</v>
      </c>
      <c r="I179" s="20">
        <v>0</v>
      </c>
      <c r="J179" s="20">
        <v>0</v>
      </c>
      <c r="K179" s="20">
        <v>65463600</v>
      </c>
      <c r="L179" s="20">
        <f t="shared" si="196"/>
        <v>52813131</v>
      </c>
      <c r="M179" s="20">
        <v>0</v>
      </c>
      <c r="N179" s="20">
        <v>0</v>
      </c>
      <c r="O179" s="20">
        <v>52813131</v>
      </c>
      <c r="P179" s="20">
        <f>Q179+S179</f>
        <v>15535795.029999999</v>
      </c>
      <c r="Q179" s="20">
        <v>0</v>
      </c>
      <c r="R179" s="20">
        <v>0</v>
      </c>
      <c r="S179" s="20">
        <v>15535795.029999999</v>
      </c>
      <c r="T179" s="64">
        <f t="shared" si="163"/>
        <v>79.372474196708382</v>
      </c>
      <c r="U179" s="64"/>
      <c r="V179" s="64"/>
      <c r="W179" s="64">
        <f t="shared" si="165"/>
        <v>79.372474196708382</v>
      </c>
      <c r="X179" s="21">
        <f t="shared" si="177"/>
        <v>23.731959485882228</v>
      </c>
      <c r="Y179" s="21"/>
      <c r="Z179" s="21"/>
      <c r="AA179" s="21">
        <f t="shared" si="160"/>
        <v>23.731959485882228</v>
      </c>
      <c r="AB179" s="61"/>
    </row>
    <row r="180" spans="1:28" s="27" customFormat="1" ht="60" hidden="1" customHeight="1" x14ac:dyDescent="0.3">
      <c r="A180" s="29" t="s">
        <v>503</v>
      </c>
      <c r="B180" s="90" t="s">
        <v>501</v>
      </c>
      <c r="C180" s="31"/>
      <c r="D180" s="30">
        <f t="shared" ref="D180:G180" si="197">D181</f>
        <v>0</v>
      </c>
      <c r="E180" s="30">
        <f t="shared" si="197"/>
        <v>0</v>
      </c>
      <c r="F180" s="30">
        <f t="shared" si="197"/>
        <v>0</v>
      </c>
      <c r="G180" s="30">
        <f t="shared" si="197"/>
        <v>0</v>
      </c>
      <c r="H180" s="30">
        <f>H181</f>
        <v>30000</v>
      </c>
      <c r="I180" s="30">
        <f t="shared" ref="I180:S180" si="198">I181</f>
        <v>0</v>
      </c>
      <c r="J180" s="30">
        <f t="shared" si="198"/>
        <v>0</v>
      </c>
      <c r="K180" s="30">
        <f t="shared" si="198"/>
        <v>30000</v>
      </c>
      <c r="L180" s="30">
        <f t="shared" si="198"/>
        <v>0</v>
      </c>
      <c r="M180" s="30">
        <f t="shared" si="198"/>
        <v>0</v>
      </c>
      <c r="N180" s="30">
        <f t="shared" si="198"/>
        <v>0</v>
      </c>
      <c r="O180" s="30">
        <f t="shared" si="198"/>
        <v>0</v>
      </c>
      <c r="P180" s="30">
        <f t="shared" si="198"/>
        <v>0</v>
      </c>
      <c r="Q180" s="30">
        <f t="shared" si="198"/>
        <v>0</v>
      </c>
      <c r="R180" s="30">
        <f t="shared" si="198"/>
        <v>0</v>
      </c>
      <c r="S180" s="30">
        <f t="shared" si="198"/>
        <v>0</v>
      </c>
      <c r="T180" s="64"/>
      <c r="U180" s="64"/>
      <c r="V180" s="64"/>
      <c r="W180" s="64"/>
      <c r="X180" s="21">
        <f t="shared" si="177"/>
        <v>0</v>
      </c>
      <c r="Y180" s="21"/>
      <c r="Z180" s="21"/>
      <c r="AA180" s="21">
        <f t="shared" si="160"/>
        <v>0</v>
      </c>
      <c r="AB180" s="68"/>
    </row>
    <row r="181" spans="1:28" s="27" customFormat="1" ht="77.25" hidden="1" customHeight="1" x14ac:dyDescent="0.3">
      <c r="A181" s="102" t="s">
        <v>504</v>
      </c>
      <c r="B181" s="91" t="s">
        <v>502</v>
      </c>
      <c r="C181" s="19" t="s">
        <v>5</v>
      </c>
      <c r="D181" s="20">
        <f>SUM(E181:G181)</f>
        <v>0</v>
      </c>
      <c r="E181" s="20">
        <v>0</v>
      </c>
      <c r="F181" s="20">
        <v>0</v>
      </c>
      <c r="G181" s="20">
        <v>0</v>
      </c>
      <c r="H181" s="20">
        <f>SUM(I181:K181)</f>
        <v>30000</v>
      </c>
      <c r="I181" s="20">
        <v>0</v>
      </c>
      <c r="J181" s="20">
        <v>0</v>
      </c>
      <c r="K181" s="20">
        <v>30000</v>
      </c>
      <c r="L181" s="20"/>
      <c r="M181" s="20"/>
      <c r="N181" s="20"/>
      <c r="O181" s="20"/>
      <c r="P181" s="20">
        <f>SUM(Q181:S181)</f>
        <v>0</v>
      </c>
      <c r="Q181" s="20">
        <v>0</v>
      </c>
      <c r="R181" s="20">
        <v>0</v>
      </c>
      <c r="S181" s="20">
        <v>0</v>
      </c>
      <c r="T181" s="64"/>
      <c r="U181" s="64"/>
      <c r="V181" s="64"/>
      <c r="W181" s="64"/>
      <c r="X181" s="21">
        <f t="shared" si="177"/>
        <v>0</v>
      </c>
      <c r="Y181" s="21"/>
      <c r="Z181" s="21"/>
      <c r="AA181" s="21">
        <f t="shared" si="160"/>
        <v>0</v>
      </c>
      <c r="AB181" s="61"/>
    </row>
    <row r="182" spans="1:28" s="1" customFormat="1" ht="32.25" hidden="1" customHeight="1" x14ac:dyDescent="0.3">
      <c r="A182" s="133" t="s">
        <v>245</v>
      </c>
      <c r="B182" s="134"/>
      <c r="C182" s="134"/>
      <c r="D182" s="134"/>
      <c r="E182" s="134"/>
      <c r="F182" s="134"/>
      <c r="G182" s="134"/>
      <c r="H182" s="134"/>
      <c r="I182" s="134"/>
      <c r="J182" s="134"/>
      <c r="K182" s="134"/>
      <c r="L182" s="134"/>
      <c r="M182" s="134"/>
      <c r="N182" s="134"/>
      <c r="O182" s="134"/>
      <c r="P182" s="134"/>
      <c r="Q182" s="134"/>
      <c r="R182" s="134"/>
      <c r="S182" s="134"/>
      <c r="T182" s="134"/>
      <c r="U182" s="134"/>
      <c r="V182" s="134"/>
      <c r="W182" s="134"/>
      <c r="X182" s="134"/>
      <c r="Y182" s="134"/>
      <c r="Z182" s="134"/>
      <c r="AA182" s="134"/>
      <c r="AB182" s="28"/>
    </row>
    <row r="183" spans="1:28" s="1" customFormat="1" ht="44.25" hidden="1" customHeight="1" x14ac:dyDescent="0.3">
      <c r="A183" s="29" t="s">
        <v>37</v>
      </c>
      <c r="B183" s="137" t="s">
        <v>365</v>
      </c>
      <c r="C183" s="137"/>
      <c r="D183" s="32">
        <f t="shared" ref="D183:G183" si="199">D184+D191+D196+D199</f>
        <v>146704760</v>
      </c>
      <c r="E183" s="32">
        <f t="shared" si="199"/>
        <v>80909100</v>
      </c>
      <c r="F183" s="32">
        <f t="shared" si="199"/>
        <v>0</v>
      </c>
      <c r="G183" s="32">
        <f t="shared" si="199"/>
        <v>65795660</v>
      </c>
      <c r="H183" s="32">
        <f>H184+H191+H196+H199</f>
        <v>1660812343.1300001</v>
      </c>
      <c r="I183" s="32">
        <f t="shared" ref="I183:S183" si="200">I184+I191+I196+I199</f>
        <v>1250503035.1300001</v>
      </c>
      <c r="J183" s="32">
        <f t="shared" si="200"/>
        <v>11642100</v>
      </c>
      <c r="K183" s="32">
        <f t="shared" si="200"/>
        <v>398667208</v>
      </c>
      <c r="L183" s="32">
        <f t="shared" si="200"/>
        <v>97996675</v>
      </c>
      <c r="M183" s="32">
        <f t="shared" si="200"/>
        <v>1138886.03</v>
      </c>
      <c r="N183" s="32">
        <f t="shared" si="200"/>
        <v>6917210.9699999997</v>
      </c>
      <c r="O183" s="32">
        <f t="shared" si="200"/>
        <v>89940578</v>
      </c>
      <c r="P183" s="32">
        <f t="shared" si="200"/>
        <v>39845060.629999995</v>
      </c>
      <c r="Q183" s="32">
        <f t="shared" si="200"/>
        <v>0</v>
      </c>
      <c r="R183" s="32">
        <f t="shared" si="200"/>
        <v>0</v>
      </c>
      <c r="S183" s="32">
        <f t="shared" si="200"/>
        <v>39845060.629999995</v>
      </c>
      <c r="T183" s="64">
        <f>P183/D183*100</f>
        <v>27.160032591989513</v>
      </c>
      <c r="U183" s="64">
        <f t="shared" ref="U183:W183" si="201">Q183/E183*100</f>
        <v>0</v>
      </c>
      <c r="V183" s="64"/>
      <c r="W183" s="64">
        <f t="shared" si="201"/>
        <v>60.558797692735347</v>
      </c>
      <c r="X183" s="21">
        <f>P183/H183*100</f>
        <v>2.3991308105831632</v>
      </c>
      <c r="Y183" s="21">
        <f t="shared" ref="Y183:AA204" si="202">Q183/I183*100</f>
        <v>0</v>
      </c>
      <c r="Z183" s="21">
        <f t="shared" si="202"/>
        <v>0</v>
      </c>
      <c r="AA183" s="21">
        <f t="shared" si="202"/>
        <v>9.9945668543674131</v>
      </c>
      <c r="AB183" s="61"/>
    </row>
    <row r="184" spans="1:28" s="1" customFormat="1" ht="45.75" hidden="1" customHeight="1" x14ac:dyDescent="0.3">
      <c r="A184" s="29" t="s">
        <v>22</v>
      </c>
      <c r="B184" s="108" t="s">
        <v>366</v>
      </c>
      <c r="C184" s="108"/>
      <c r="D184" s="32">
        <f t="shared" ref="D184:G184" si="203">SUM(D185:D190)</f>
        <v>106364</v>
      </c>
      <c r="E184" s="32">
        <f t="shared" si="203"/>
        <v>0</v>
      </c>
      <c r="F184" s="32">
        <f t="shared" si="203"/>
        <v>0</v>
      </c>
      <c r="G184" s="32">
        <f t="shared" si="203"/>
        <v>106364</v>
      </c>
      <c r="H184" s="32">
        <f>SUM(H185:H190)</f>
        <v>150919468</v>
      </c>
      <c r="I184" s="32">
        <f t="shared" ref="I184:S184" si="204">SUM(I185:I190)</f>
        <v>33586600</v>
      </c>
      <c r="J184" s="32">
        <f t="shared" si="204"/>
        <v>0</v>
      </c>
      <c r="K184" s="32">
        <f t="shared" si="204"/>
        <v>117332868</v>
      </c>
      <c r="L184" s="32">
        <f t="shared" si="204"/>
        <v>89871215</v>
      </c>
      <c r="M184" s="32">
        <f t="shared" si="204"/>
        <v>0</v>
      </c>
      <c r="N184" s="32">
        <f t="shared" si="204"/>
        <v>0</v>
      </c>
      <c r="O184" s="32">
        <f t="shared" si="204"/>
        <v>89871215</v>
      </c>
      <c r="P184" s="32">
        <f t="shared" si="204"/>
        <v>106363.74</v>
      </c>
      <c r="Q184" s="32">
        <f t="shared" si="204"/>
        <v>0</v>
      </c>
      <c r="R184" s="32">
        <f t="shared" si="204"/>
        <v>0</v>
      </c>
      <c r="S184" s="32">
        <f t="shared" si="204"/>
        <v>106363.74</v>
      </c>
      <c r="T184" s="64">
        <f t="shared" ref="T184:T243" si="205">P184/D184*100</f>
        <v>99.999755556391264</v>
      </c>
      <c r="U184" s="64"/>
      <c r="V184" s="64"/>
      <c r="W184" s="64">
        <f t="shared" ref="W184:W235" si="206">S184/G184*100</f>
        <v>99.999755556391264</v>
      </c>
      <c r="X184" s="21">
        <f t="shared" ref="X184:X248" si="207">P184/H184*100</f>
        <v>7.0477150104981831E-2</v>
      </c>
      <c r="Y184" s="21">
        <f t="shared" si="202"/>
        <v>0</v>
      </c>
      <c r="Z184" s="21"/>
      <c r="AA184" s="21">
        <f t="shared" si="202"/>
        <v>9.0651274287440076E-2</v>
      </c>
      <c r="AB184" s="61"/>
    </row>
    <row r="185" spans="1:28" s="1" customFormat="1" ht="42" hidden="1" customHeight="1" x14ac:dyDescent="0.3">
      <c r="A185" s="102" t="s">
        <v>53</v>
      </c>
      <c r="B185" s="109" t="s">
        <v>150</v>
      </c>
      <c r="C185" s="82" t="s">
        <v>185</v>
      </c>
      <c r="D185" s="64">
        <f>SUM(E185:G185)</f>
        <v>106364</v>
      </c>
      <c r="E185" s="64">
        <v>0</v>
      </c>
      <c r="F185" s="64">
        <v>0</v>
      </c>
      <c r="G185" s="64">
        <v>106364</v>
      </c>
      <c r="H185" s="20">
        <f>SUM(I185:K185)</f>
        <v>13502890</v>
      </c>
      <c r="I185" s="20">
        <v>0</v>
      </c>
      <c r="J185" s="20">
        <v>0</v>
      </c>
      <c r="K185" s="20">
        <v>13502890</v>
      </c>
      <c r="L185" s="20">
        <f>M185+N185+O185</f>
        <v>5424849</v>
      </c>
      <c r="M185" s="20">
        <v>0</v>
      </c>
      <c r="N185" s="20">
        <v>0</v>
      </c>
      <c r="O185" s="20">
        <v>5424849</v>
      </c>
      <c r="P185" s="99">
        <f>SUM(Q185:S185)</f>
        <v>106363.74</v>
      </c>
      <c r="Q185" s="99">
        <v>0</v>
      </c>
      <c r="R185" s="99">
        <v>0</v>
      </c>
      <c r="S185" s="99">
        <v>106363.74</v>
      </c>
      <c r="T185" s="64">
        <f t="shared" si="205"/>
        <v>99.999755556391264</v>
      </c>
      <c r="U185" s="64"/>
      <c r="V185" s="64"/>
      <c r="W185" s="64">
        <f t="shared" si="206"/>
        <v>99.999755556391264</v>
      </c>
      <c r="X185" s="21">
        <f t="shared" si="207"/>
        <v>0.78771092706820556</v>
      </c>
      <c r="Y185" s="21"/>
      <c r="Z185" s="21"/>
      <c r="AA185" s="21">
        <f t="shared" si="202"/>
        <v>0.78771092706820556</v>
      </c>
      <c r="AB185" s="74" t="s">
        <v>288</v>
      </c>
    </row>
    <row r="186" spans="1:28" s="1" customFormat="1" ht="41.25" hidden="1" customHeight="1" x14ac:dyDescent="0.3">
      <c r="A186" s="102" t="s">
        <v>200</v>
      </c>
      <c r="B186" s="74" t="s">
        <v>532</v>
      </c>
      <c r="C186" s="82" t="s">
        <v>185</v>
      </c>
      <c r="D186" s="64">
        <f t="shared" ref="D186:D190" si="208">SUM(E186:G186)</f>
        <v>0</v>
      </c>
      <c r="E186" s="64">
        <v>0</v>
      </c>
      <c r="F186" s="64">
        <v>0</v>
      </c>
      <c r="G186" s="64">
        <v>0</v>
      </c>
      <c r="H186" s="20">
        <f t="shared" ref="H186:H190" si="209">SUM(I186:K186)</f>
        <v>13188000</v>
      </c>
      <c r="I186" s="20">
        <v>12001100</v>
      </c>
      <c r="J186" s="20">
        <v>0</v>
      </c>
      <c r="K186" s="20">
        <v>1186900</v>
      </c>
      <c r="L186" s="20">
        <f t="shared" ref="L186:L188" si="210">M186+N186+O186</f>
        <v>29632775</v>
      </c>
      <c r="M186" s="20">
        <v>0</v>
      </c>
      <c r="N186" s="20">
        <v>0</v>
      </c>
      <c r="O186" s="20">
        <v>29632775</v>
      </c>
      <c r="P186" s="99">
        <f t="shared" ref="P186:P190" si="211">SUM(Q186:S186)</f>
        <v>0</v>
      </c>
      <c r="Q186" s="20">
        <v>0</v>
      </c>
      <c r="R186" s="20">
        <v>0</v>
      </c>
      <c r="S186" s="99">
        <v>0</v>
      </c>
      <c r="T186" s="64"/>
      <c r="U186" s="64"/>
      <c r="V186" s="64"/>
      <c r="W186" s="64"/>
      <c r="X186" s="21">
        <f t="shared" si="207"/>
        <v>0</v>
      </c>
      <c r="Y186" s="21">
        <f t="shared" si="202"/>
        <v>0</v>
      </c>
      <c r="Z186" s="21"/>
      <c r="AA186" s="21">
        <f t="shared" si="202"/>
        <v>0</v>
      </c>
      <c r="AB186" s="61"/>
    </row>
    <row r="187" spans="1:28" s="1" customFormat="1" ht="41.25" hidden="1" customHeight="1" x14ac:dyDescent="0.3">
      <c r="A187" s="102" t="s">
        <v>130</v>
      </c>
      <c r="B187" s="74" t="s">
        <v>505</v>
      </c>
      <c r="C187" s="82" t="s">
        <v>185</v>
      </c>
      <c r="D187" s="64">
        <f t="shared" si="208"/>
        <v>0</v>
      </c>
      <c r="E187" s="64">
        <v>0</v>
      </c>
      <c r="F187" s="64">
        <v>0</v>
      </c>
      <c r="G187" s="64">
        <v>0</v>
      </c>
      <c r="H187" s="20">
        <f t="shared" si="209"/>
        <v>5300000</v>
      </c>
      <c r="I187" s="20">
        <v>0</v>
      </c>
      <c r="J187" s="20">
        <v>0</v>
      </c>
      <c r="K187" s="20">
        <v>5300000</v>
      </c>
      <c r="L187" s="20"/>
      <c r="M187" s="20"/>
      <c r="N187" s="20"/>
      <c r="O187" s="20"/>
      <c r="P187" s="99">
        <f t="shared" si="211"/>
        <v>0</v>
      </c>
      <c r="Q187" s="20">
        <v>0</v>
      </c>
      <c r="R187" s="20">
        <v>0</v>
      </c>
      <c r="S187" s="99">
        <v>0</v>
      </c>
      <c r="T187" s="64"/>
      <c r="U187" s="64"/>
      <c r="V187" s="64"/>
      <c r="W187" s="64"/>
      <c r="X187" s="21">
        <f t="shared" si="207"/>
        <v>0</v>
      </c>
      <c r="Y187" s="21"/>
      <c r="Z187" s="21"/>
      <c r="AA187" s="21">
        <f t="shared" si="202"/>
        <v>0</v>
      </c>
      <c r="AB187" s="61"/>
    </row>
    <row r="188" spans="1:28" s="1" customFormat="1" ht="113.25" hidden="1" customHeight="1" x14ac:dyDescent="0.3">
      <c r="A188" s="102" t="s">
        <v>507</v>
      </c>
      <c r="B188" s="74" t="s">
        <v>367</v>
      </c>
      <c r="C188" s="82" t="s">
        <v>185</v>
      </c>
      <c r="D188" s="64">
        <f t="shared" si="208"/>
        <v>0</v>
      </c>
      <c r="E188" s="64">
        <v>0</v>
      </c>
      <c r="F188" s="64">
        <v>0</v>
      </c>
      <c r="G188" s="64">
        <v>0</v>
      </c>
      <c r="H188" s="20">
        <f t="shared" si="209"/>
        <v>23720400</v>
      </c>
      <c r="I188" s="20">
        <v>21585500</v>
      </c>
      <c r="J188" s="20">
        <v>0</v>
      </c>
      <c r="K188" s="20">
        <v>2134900</v>
      </c>
      <c r="L188" s="20">
        <f t="shared" si="210"/>
        <v>54813591</v>
      </c>
      <c r="M188" s="20">
        <v>0</v>
      </c>
      <c r="N188" s="20">
        <v>0</v>
      </c>
      <c r="O188" s="20">
        <v>54813591</v>
      </c>
      <c r="P188" s="99">
        <f t="shared" si="211"/>
        <v>0</v>
      </c>
      <c r="Q188" s="20">
        <v>0</v>
      </c>
      <c r="R188" s="20">
        <v>0</v>
      </c>
      <c r="S188" s="99">
        <v>0</v>
      </c>
      <c r="T188" s="64"/>
      <c r="U188" s="64"/>
      <c r="V188" s="64"/>
      <c r="W188" s="64"/>
      <c r="X188" s="21">
        <f t="shared" si="207"/>
        <v>0</v>
      </c>
      <c r="Y188" s="21">
        <f t="shared" si="202"/>
        <v>0</v>
      </c>
      <c r="Z188" s="21"/>
      <c r="AA188" s="21">
        <f t="shared" si="202"/>
        <v>0</v>
      </c>
      <c r="AB188" s="61"/>
    </row>
    <row r="189" spans="1:28" s="1" customFormat="1" ht="24.75" hidden="1" customHeight="1" x14ac:dyDescent="0.3">
      <c r="A189" s="102" t="s">
        <v>508</v>
      </c>
      <c r="B189" s="74" t="s">
        <v>141</v>
      </c>
      <c r="C189" s="82" t="s">
        <v>185</v>
      </c>
      <c r="D189" s="64">
        <f t="shared" si="208"/>
        <v>0</v>
      </c>
      <c r="E189" s="64">
        <v>0</v>
      </c>
      <c r="F189" s="64">
        <v>0</v>
      </c>
      <c r="G189" s="64">
        <v>0</v>
      </c>
      <c r="H189" s="20">
        <f t="shared" si="209"/>
        <v>10470000</v>
      </c>
      <c r="I189" s="20">
        <v>0</v>
      </c>
      <c r="J189" s="20">
        <v>0</v>
      </c>
      <c r="K189" s="20">
        <v>10470000</v>
      </c>
      <c r="L189" s="20"/>
      <c r="M189" s="20"/>
      <c r="N189" s="20"/>
      <c r="O189" s="20"/>
      <c r="P189" s="99">
        <f t="shared" si="211"/>
        <v>0</v>
      </c>
      <c r="Q189" s="20">
        <v>0</v>
      </c>
      <c r="R189" s="20">
        <v>0</v>
      </c>
      <c r="S189" s="99">
        <v>0</v>
      </c>
      <c r="T189" s="64"/>
      <c r="U189" s="64"/>
      <c r="V189" s="64"/>
      <c r="W189" s="64"/>
      <c r="X189" s="21">
        <f t="shared" si="207"/>
        <v>0</v>
      </c>
      <c r="Y189" s="21"/>
      <c r="Z189" s="21"/>
      <c r="AA189" s="21">
        <f t="shared" si="202"/>
        <v>0</v>
      </c>
      <c r="AB189" s="61"/>
    </row>
    <row r="190" spans="1:28" s="1" customFormat="1" ht="116.25" hidden="1" customHeight="1" x14ac:dyDescent="0.3">
      <c r="A190" s="102" t="s">
        <v>509</v>
      </c>
      <c r="B190" s="74" t="s">
        <v>506</v>
      </c>
      <c r="C190" s="82" t="s">
        <v>185</v>
      </c>
      <c r="D190" s="64">
        <f t="shared" si="208"/>
        <v>0</v>
      </c>
      <c r="E190" s="64">
        <v>0</v>
      </c>
      <c r="F190" s="64">
        <v>0</v>
      </c>
      <c r="G190" s="64">
        <v>0</v>
      </c>
      <c r="H190" s="20">
        <f t="shared" si="209"/>
        <v>84738178</v>
      </c>
      <c r="I190" s="20">
        <v>0</v>
      </c>
      <c r="J190" s="20">
        <v>0</v>
      </c>
      <c r="K190" s="20">
        <v>84738178</v>
      </c>
      <c r="L190" s="20"/>
      <c r="M190" s="20"/>
      <c r="N190" s="20"/>
      <c r="O190" s="20"/>
      <c r="P190" s="99">
        <f t="shared" si="211"/>
        <v>0</v>
      </c>
      <c r="Q190" s="20">
        <v>0</v>
      </c>
      <c r="R190" s="20">
        <v>0</v>
      </c>
      <c r="S190" s="99">
        <v>0</v>
      </c>
      <c r="T190" s="64"/>
      <c r="U190" s="64"/>
      <c r="V190" s="64"/>
      <c r="W190" s="64"/>
      <c r="X190" s="21">
        <f t="shared" si="207"/>
        <v>0</v>
      </c>
      <c r="Y190" s="21"/>
      <c r="Z190" s="21"/>
      <c r="AA190" s="21">
        <f t="shared" si="202"/>
        <v>0</v>
      </c>
      <c r="AB190" s="61"/>
    </row>
    <row r="191" spans="1:28" s="27" customFormat="1" ht="60" hidden="1" customHeight="1" x14ac:dyDescent="0.3">
      <c r="A191" s="29" t="s">
        <v>23</v>
      </c>
      <c r="B191" s="71" t="s">
        <v>368</v>
      </c>
      <c r="C191" s="93"/>
      <c r="D191" s="30">
        <f t="shared" ref="D191:G191" si="212">SUM(D192:D195)</f>
        <v>115609809</v>
      </c>
      <c r="E191" s="30">
        <f t="shared" si="212"/>
        <v>80909100</v>
      </c>
      <c r="F191" s="30">
        <f t="shared" si="212"/>
        <v>0</v>
      </c>
      <c r="G191" s="30">
        <f t="shared" si="212"/>
        <v>34700709</v>
      </c>
      <c r="H191" s="30">
        <f>SUM(H192:H195)</f>
        <v>1379847562.1300001</v>
      </c>
      <c r="I191" s="30">
        <f t="shared" ref="I191:S191" si="213">SUM(I192:I195)</f>
        <v>1215053935.1300001</v>
      </c>
      <c r="J191" s="30">
        <f t="shared" si="213"/>
        <v>0</v>
      </c>
      <c r="K191" s="30">
        <f t="shared" si="213"/>
        <v>164793627</v>
      </c>
      <c r="L191" s="30">
        <f t="shared" si="213"/>
        <v>0</v>
      </c>
      <c r="M191" s="30">
        <f t="shared" si="213"/>
        <v>0</v>
      </c>
      <c r="N191" s="30">
        <f t="shared" si="213"/>
        <v>0</v>
      </c>
      <c r="O191" s="30">
        <f t="shared" si="213"/>
        <v>0</v>
      </c>
      <c r="P191" s="30">
        <f t="shared" si="213"/>
        <v>18152509</v>
      </c>
      <c r="Q191" s="30">
        <f t="shared" si="213"/>
        <v>0</v>
      </c>
      <c r="R191" s="30">
        <f t="shared" si="213"/>
        <v>0</v>
      </c>
      <c r="S191" s="30">
        <f t="shared" si="213"/>
        <v>18152509</v>
      </c>
      <c r="T191" s="64">
        <f t="shared" si="205"/>
        <v>15.701530135734417</v>
      </c>
      <c r="U191" s="64">
        <f t="shared" ref="U191:U243" si="214">Q191/E191*100</f>
        <v>0</v>
      </c>
      <c r="V191" s="64"/>
      <c r="W191" s="64">
        <f t="shared" si="206"/>
        <v>52.311637206029424</v>
      </c>
      <c r="X191" s="21">
        <f t="shared" si="207"/>
        <v>1.3155445208729362</v>
      </c>
      <c r="Y191" s="21">
        <f t="shared" si="202"/>
        <v>0</v>
      </c>
      <c r="Z191" s="21"/>
      <c r="AA191" s="21">
        <f t="shared" si="202"/>
        <v>11.015297939889386</v>
      </c>
      <c r="AB191" s="68"/>
    </row>
    <row r="192" spans="1:28" s="1" customFormat="1" ht="78" hidden="1" customHeight="1" x14ac:dyDescent="0.3">
      <c r="A192" s="102" t="s">
        <v>54</v>
      </c>
      <c r="B192" s="74" t="s">
        <v>510</v>
      </c>
      <c r="C192" s="82" t="s">
        <v>184</v>
      </c>
      <c r="D192" s="64">
        <f>SUM(E192:G192)</f>
        <v>0</v>
      </c>
      <c r="E192" s="64">
        <v>0</v>
      </c>
      <c r="F192" s="64">
        <v>0</v>
      </c>
      <c r="G192" s="64">
        <v>0</v>
      </c>
      <c r="H192" s="20">
        <f>SUM(I192:K192)</f>
        <v>151671844</v>
      </c>
      <c r="I192" s="20">
        <v>136850300</v>
      </c>
      <c r="J192" s="20">
        <v>0</v>
      </c>
      <c r="K192" s="20">
        <v>14821544</v>
      </c>
      <c r="L192" s="20"/>
      <c r="M192" s="20"/>
      <c r="N192" s="20"/>
      <c r="O192" s="20"/>
      <c r="P192" s="99">
        <f>SUM(Q192:S192)</f>
        <v>0</v>
      </c>
      <c r="Q192" s="20">
        <v>0</v>
      </c>
      <c r="R192" s="20">
        <v>0</v>
      </c>
      <c r="S192" s="99">
        <v>0</v>
      </c>
      <c r="T192" s="64"/>
      <c r="U192" s="64"/>
      <c r="V192" s="64"/>
      <c r="W192" s="64"/>
      <c r="X192" s="21">
        <f t="shared" si="207"/>
        <v>0</v>
      </c>
      <c r="Y192" s="21">
        <f t="shared" si="202"/>
        <v>0</v>
      </c>
      <c r="Z192" s="21"/>
      <c r="AA192" s="21">
        <f t="shared" si="202"/>
        <v>0</v>
      </c>
      <c r="AB192" s="61"/>
    </row>
    <row r="193" spans="1:28" s="1" customFormat="1" ht="45.75" hidden="1" customHeight="1" x14ac:dyDescent="0.3">
      <c r="A193" s="102" t="s">
        <v>513</v>
      </c>
      <c r="B193" s="74" t="s">
        <v>511</v>
      </c>
      <c r="C193" s="82" t="s">
        <v>3</v>
      </c>
      <c r="D193" s="64">
        <f t="shared" ref="D193:D195" si="215">SUM(E193:G193)</f>
        <v>90909100</v>
      </c>
      <c r="E193" s="64">
        <v>80909100</v>
      </c>
      <c r="F193" s="64">
        <v>0</v>
      </c>
      <c r="G193" s="64">
        <v>10000000</v>
      </c>
      <c r="H193" s="20">
        <f>SUM(I193:K193)</f>
        <v>633991587.13</v>
      </c>
      <c r="I193" s="20">
        <v>564317935.13</v>
      </c>
      <c r="J193" s="20">
        <v>0</v>
      </c>
      <c r="K193" s="20">
        <v>69673652</v>
      </c>
      <c r="L193" s="20"/>
      <c r="M193" s="20"/>
      <c r="N193" s="20"/>
      <c r="O193" s="20"/>
      <c r="P193" s="99">
        <f>SUM(Q193:S193)</f>
        <v>0</v>
      </c>
      <c r="Q193" s="20">
        <v>0</v>
      </c>
      <c r="R193" s="20">
        <v>0</v>
      </c>
      <c r="S193" s="99">
        <v>0</v>
      </c>
      <c r="T193" s="64">
        <f t="shared" si="205"/>
        <v>0</v>
      </c>
      <c r="U193" s="64">
        <f t="shared" si="214"/>
        <v>0</v>
      </c>
      <c r="V193" s="64"/>
      <c r="W193" s="64">
        <f t="shared" si="206"/>
        <v>0</v>
      </c>
      <c r="X193" s="21">
        <f t="shared" si="207"/>
        <v>0</v>
      </c>
      <c r="Y193" s="21"/>
      <c r="Z193" s="21"/>
      <c r="AA193" s="21">
        <f t="shared" si="202"/>
        <v>0</v>
      </c>
      <c r="AB193" s="61"/>
    </row>
    <row r="194" spans="1:28" s="1" customFormat="1" ht="96.75" hidden="1" customHeight="1" x14ac:dyDescent="0.3">
      <c r="A194" s="102" t="s">
        <v>514</v>
      </c>
      <c r="B194" s="74" t="s">
        <v>512</v>
      </c>
      <c r="C194" s="82" t="s">
        <v>184</v>
      </c>
      <c r="D194" s="64">
        <f t="shared" si="215"/>
        <v>24700709</v>
      </c>
      <c r="E194" s="64">
        <v>0</v>
      </c>
      <c r="F194" s="64">
        <v>0</v>
      </c>
      <c r="G194" s="64">
        <v>24700709</v>
      </c>
      <c r="H194" s="20">
        <f>SUM(I194:K194)</f>
        <v>29474570</v>
      </c>
      <c r="I194" s="20">
        <v>0</v>
      </c>
      <c r="J194" s="20">
        <v>0</v>
      </c>
      <c r="K194" s="20">
        <v>29474570</v>
      </c>
      <c r="L194" s="20"/>
      <c r="M194" s="20"/>
      <c r="N194" s="20"/>
      <c r="O194" s="20"/>
      <c r="P194" s="99">
        <f>SUM(Q194:S194)</f>
        <v>18152509</v>
      </c>
      <c r="Q194" s="20">
        <v>0</v>
      </c>
      <c r="R194" s="20">
        <v>0</v>
      </c>
      <c r="S194" s="99">
        <v>18152509</v>
      </c>
      <c r="T194" s="64">
        <f t="shared" si="205"/>
        <v>73.489829785857566</v>
      </c>
      <c r="U194" s="64"/>
      <c r="V194" s="64"/>
      <c r="W194" s="64">
        <f t="shared" si="206"/>
        <v>73.489829785857566</v>
      </c>
      <c r="X194" s="21">
        <f t="shared" si="207"/>
        <v>61.587018911556633</v>
      </c>
      <c r="Y194" s="21"/>
      <c r="Z194" s="21"/>
      <c r="AA194" s="21">
        <f t="shared" si="202"/>
        <v>61.587018911556633</v>
      </c>
      <c r="AB194" s="61"/>
    </row>
    <row r="195" spans="1:28" s="1" customFormat="1" ht="60" hidden="1" customHeight="1" x14ac:dyDescent="0.3">
      <c r="A195" s="102"/>
      <c r="B195" s="74" t="s">
        <v>533</v>
      </c>
      <c r="C195" s="82" t="s">
        <v>184</v>
      </c>
      <c r="D195" s="64">
        <f t="shared" si="215"/>
        <v>0</v>
      </c>
      <c r="E195" s="64">
        <v>0</v>
      </c>
      <c r="F195" s="64">
        <v>0</v>
      </c>
      <c r="G195" s="64">
        <v>0</v>
      </c>
      <c r="H195" s="20">
        <f>SUM(I195:K195)</f>
        <v>564709561</v>
      </c>
      <c r="I195" s="20">
        <v>513885700</v>
      </c>
      <c r="J195" s="20">
        <v>0</v>
      </c>
      <c r="K195" s="20">
        <v>50823861</v>
      </c>
      <c r="L195" s="20"/>
      <c r="M195" s="20"/>
      <c r="N195" s="20"/>
      <c r="O195" s="20"/>
      <c r="P195" s="99">
        <f>SUM(Q195:S195)</f>
        <v>0</v>
      </c>
      <c r="Q195" s="20">
        <v>0</v>
      </c>
      <c r="R195" s="20">
        <v>0</v>
      </c>
      <c r="S195" s="99">
        <v>0</v>
      </c>
      <c r="T195" s="64"/>
      <c r="U195" s="64"/>
      <c r="V195" s="64"/>
      <c r="W195" s="64"/>
      <c r="X195" s="21">
        <f t="shared" si="207"/>
        <v>0</v>
      </c>
      <c r="Y195" s="21"/>
      <c r="Z195" s="21"/>
      <c r="AA195" s="21">
        <f t="shared" si="202"/>
        <v>0</v>
      </c>
      <c r="AB195" s="61"/>
    </row>
    <row r="196" spans="1:28" s="27" customFormat="1" ht="78" hidden="1" customHeight="1" x14ac:dyDescent="0.3">
      <c r="A196" s="29" t="s">
        <v>38</v>
      </c>
      <c r="B196" s="108" t="s">
        <v>369</v>
      </c>
      <c r="C196" s="93"/>
      <c r="D196" s="32">
        <f t="shared" ref="D196:G196" si="216">SUM(D197:D198)</f>
        <v>0</v>
      </c>
      <c r="E196" s="32">
        <f t="shared" si="216"/>
        <v>0</v>
      </c>
      <c r="F196" s="32">
        <f t="shared" si="216"/>
        <v>0</v>
      </c>
      <c r="G196" s="32">
        <f t="shared" si="216"/>
        <v>0</v>
      </c>
      <c r="H196" s="32">
        <f t="shared" ref="H196:S196" si="217">SUM(H197:H198)</f>
        <v>14428798</v>
      </c>
      <c r="I196" s="32">
        <f t="shared" si="217"/>
        <v>1862500</v>
      </c>
      <c r="J196" s="32">
        <f t="shared" si="217"/>
        <v>11642100</v>
      </c>
      <c r="K196" s="32">
        <f t="shared" si="217"/>
        <v>924198</v>
      </c>
      <c r="L196" s="32">
        <f t="shared" si="217"/>
        <v>8125460</v>
      </c>
      <c r="M196" s="32">
        <f t="shared" si="217"/>
        <v>1138886.03</v>
      </c>
      <c r="N196" s="32">
        <f t="shared" si="217"/>
        <v>6917210.9699999997</v>
      </c>
      <c r="O196" s="32">
        <f t="shared" si="217"/>
        <v>69363</v>
      </c>
      <c r="P196" s="32">
        <f t="shared" si="217"/>
        <v>0</v>
      </c>
      <c r="Q196" s="32">
        <f t="shared" si="217"/>
        <v>0</v>
      </c>
      <c r="R196" s="32">
        <f t="shared" si="217"/>
        <v>0</v>
      </c>
      <c r="S196" s="32">
        <f t="shared" si="217"/>
        <v>0</v>
      </c>
      <c r="T196" s="64"/>
      <c r="U196" s="64"/>
      <c r="V196" s="64"/>
      <c r="W196" s="64"/>
      <c r="X196" s="21">
        <f t="shared" si="207"/>
        <v>0</v>
      </c>
      <c r="Y196" s="21">
        <f t="shared" si="202"/>
        <v>0</v>
      </c>
      <c r="Z196" s="21">
        <f t="shared" si="202"/>
        <v>0</v>
      </c>
      <c r="AA196" s="21">
        <f t="shared" si="202"/>
        <v>0</v>
      </c>
      <c r="AB196" s="61"/>
    </row>
    <row r="197" spans="1:28" s="1" customFormat="1" ht="96.75" hidden="1" customHeight="1" x14ac:dyDescent="0.3">
      <c r="A197" s="102" t="s">
        <v>64</v>
      </c>
      <c r="B197" s="61" t="s">
        <v>370</v>
      </c>
      <c r="C197" s="82" t="s">
        <v>5</v>
      </c>
      <c r="D197" s="64">
        <f>SUM(E197:G197)</f>
        <v>0</v>
      </c>
      <c r="E197" s="64">
        <v>0</v>
      </c>
      <c r="F197" s="64">
        <v>0</v>
      </c>
      <c r="G197" s="64">
        <v>0</v>
      </c>
      <c r="H197" s="20">
        <f>SUM(I197:K197)</f>
        <v>2859898</v>
      </c>
      <c r="I197" s="20">
        <v>1839800</v>
      </c>
      <c r="J197" s="20">
        <v>95900</v>
      </c>
      <c r="K197" s="20">
        <v>924198</v>
      </c>
      <c r="L197" s="20">
        <f>M197+N197+O197</f>
        <v>1387260</v>
      </c>
      <c r="M197" s="20">
        <v>1138886.03</v>
      </c>
      <c r="N197" s="20">
        <v>179010.97</v>
      </c>
      <c r="O197" s="20">
        <v>69363</v>
      </c>
      <c r="P197" s="20">
        <f>SUM(Q197:S197)</f>
        <v>0</v>
      </c>
      <c r="Q197" s="20">
        <v>0</v>
      </c>
      <c r="R197" s="20">
        <v>0</v>
      </c>
      <c r="S197" s="20">
        <v>0</v>
      </c>
      <c r="T197" s="64"/>
      <c r="U197" s="64"/>
      <c r="V197" s="64"/>
      <c r="W197" s="64"/>
      <c r="X197" s="21">
        <f t="shared" si="207"/>
        <v>0</v>
      </c>
      <c r="Y197" s="21">
        <f t="shared" si="202"/>
        <v>0</v>
      </c>
      <c r="Z197" s="21">
        <f t="shared" si="202"/>
        <v>0</v>
      </c>
      <c r="AA197" s="21">
        <f t="shared" si="202"/>
        <v>0</v>
      </c>
      <c r="AB197" s="61"/>
    </row>
    <row r="198" spans="1:28" s="1" customFormat="1" ht="41.25" hidden="1" customHeight="1" x14ac:dyDescent="0.3">
      <c r="A198" s="102" t="s">
        <v>372</v>
      </c>
      <c r="B198" s="61" t="s">
        <v>371</v>
      </c>
      <c r="C198" s="82" t="s">
        <v>3</v>
      </c>
      <c r="D198" s="64">
        <f>SUM(E198:G198)</f>
        <v>0</v>
      </c>
      <c r="E198" s="64">
        <v>0</v>
      </c>
      <c r="F198" s="64">
        <v>0</v>
      </c>
      <c r="G198" s="64">
        <v>0</v>
      </c>
      <c r="H198" s="20">
        <f>SUM(I198:K198)</f>
        <v>11568900</v>
      </c>
      <c r="I198" s="20">
        <v>22700</v>
      </c>
      <c r="J198" s="20">
        <v>11546200</v>
      </c>
      <c r="K198" s="20">
        <v>0</v>
      </c>
      <c r="L198" s="20">
        <f t="shared" ref="L198" si="218">M198+N198+O198</f>
        <v>6738200</v>
      </c>
      <c r="M198" s="20">
        <v>0</v>
      </c>
      <c r="N198" s="20">
        <v>6738200</v>
      </c>
      <c r="O198" s="20">
        <v>0</v>
      </c>
      <c r="P198" s="20">
        <f>SUM(Q198:S198)</f>
        <v>0</v>
      </c>
      <c r="Q198" s="20">
        <v>0</v>
      </c>
      <c r="R198" s="20">
        <v>0</v>
      </c>
      <c r="S198" s="20">
        <v>0</v>
      </c>
      <c r="T198" s="64"/>
      <c r="U198" s="64"/>
      <c r="V198" s="64"/>
      <c r="W198" s="64"/>
      <c r="X198" s="21">
        <f t="shared" si="207"/>
        <v>0</v>
      </c>
      <c r="Y198" s="21">
        <f t="shared" si="202"/>
        <v>0</v>
      </c>
      <c r="Z198" s="21">
        <f t="shared" si="202"/>
        <v>0</v>
      </c>
      <c r="AA198" s="21"/>
      <c r="AB198" s="61" t="s">
        <v>271</v>
      </c>
    </row>
    <row r="199" spans="1:28" s="27" customFormat="1" ht="47.25" hidden="1" customHeight="1" x14ac:dyDescent="0.3">
      <c r="A199" s="29" t="s">
        <v>373</v>
      </c>
      <c r="B199" s="68" t="s">
        <v>46</v>
      </c>
      <c r="C199" s="93"/>
      <c r="D199" s="30">
        <f t="shared" ref="D199:G199" si="219">SUM(D200:D202)</f>
        <v>30988587</v>
      </c>
      <c r="E199" s="30">
        <f t="shared" si="219"/>
        <v>0</v>
      </c>
      <c r="F199" s="30">
        <f t="shared" si="219"/>
        <v>0</v>
      </c>
      <c r="G199" s="30">
        <f t="shared" si="219"/>
        <v>30988587</v>
      </c>
      <c r="H199" s="30">
        <f>SUM(H200:H202)</f>
        <v>115616515</v>
      </c>
      <c r="I199" s="30">
        <f t="shared" ref="I199:S199" si="220">SUM(I200:I202)</f>
        <v>0</v>
      </c>
      <c r="J199" s="30">
        <f t="shared" si="220"/>
        <v>0</v>
      </c>
      <c r="K199" s="30">
        <f t="shared" si="220"/>
        <v>115616515</v>
      </c>
      <c r="L199" s="30">
        <f t="shared" si="220"/>
        <v>0</v>
      </c>
      <c r="M199" s="30">
        <f t="shared" si="220"/>
        <v>0</v>
      </c>
      <c r="N199" s="30">
        <f t="shared" si="220"/>
        <v>0</v>
      </c>
      <c r="O199" s="30">
        <f t="shared" si="220"/>
        <v>0</v>
      </c>
      <c r="P199" s="30">
        <f t="shared" si="220"/>
        <v>21586187.890000001</v>
      </c>
      <c r="Q199" s="30">
        <f t="shared" si="220"/>
        <v>0</v>
      </c>
      <c r="R199" s="30">
        <f t="shared" si="220"/>
        <v>0</v>
      </c>
      <c r="S199" s="30">
        <f t="shared" si="220"/>
        <v>21586187.890000001</v>
      </c>
      <c r="T199" s="64">
        <f t="shared" si="205"/>
        <v>69.658509728113771</v>
      </c>
      <c r="U199" s="64"/>
      <c r="V199" s="64"/>
      <c r="W199" s="64">
        <f t="shared" si="206"/>
        <v>69.658509728113771</v>
      </c>
      <c r="X199" s="21">
        <f t="shared" si="207"/>
        <v>18.670505584777398</v>
      </c>
      <c r="Y199" s="21"/>
      <c r="Z199" s="21"/>
      <c r="AA199" s="21">
        <f t="shared" si="202"/>
        <v>18.670505584777398</v>
      </c>
      <c r="AB199" s="68"/>
    </row>
    <row r="200" spans="1:28" s="1" customFormat="1" ht="47.25" hidden="1" customHeight="1" x14ac:dyDescent="0.3">
      <c r="A200" s="102" t="s">
        <v>374</v>
      </c>
      <c r="B200" s="61" t="s">
        <v>49</v>
      </c>
      <c r="C200" s="82" t="s">
        <v>185</v>
      </c>
      <c r="D200" s="64">
        <f>SUM(E200:G200)</f>
        <v>7988194</v>
      </c>
      <c r="E200" s="64">
        <v>0</v>
      </c>
      <c r="F200" s="64">
        <v>0</v>
      </c>
      <c r="G200" s="64">
        <v>7988194</v>
      </c>
      <c r="H200" s="20">
        <f>SUM(I200:K200)</f>
        <v>41665500</v>
      </c>
      <c r="I200" s="20">
        <v>0</v>
      </c>
      <c r="J200" s="20">
        <v>0</v>
      </c>
      <c r="K200" s="20">
        <v>41665500</v>
      </c>
      <c r="L200" s="20"/>
      <c r="M200" s="20"/>
      <c r="N200" s="20"/>
      <c r="O200" s="20"/>
      <c r="P200" s="20">
        <f>SUM(Q200:S200)</f>
        <v>6936254.6900000004</v>
      </c>
      <c r="Q200" s="20">
        <v>0</v>
      </c>
      <c r="R200" s="20">
        <v>0</v>
      </c>
      <c r="S200" s="20">
        <v>6936254.6900000004</v>
      </c>
      <c r="T200" s="64">
        <f t="shared" si="205"/>
        <v>86.831324952799093</v>
      </c>
      <c r="U200" s="64"/>
      <c r="V200" s="64"/>
      <c r="W200" s="64">
        <f t="shared" si="206"/>
        <v>86.831324952799093</v>
      </c>
      <c r="X200" s="21">
        <f t="shared" si="207"/>
        <v>16.647477385366791</v>
      </c>
      <c r="Y200" s="21"/>
      <c r="Z200" s="21"/>
      <c r="AA200" s="21">
        <f t="shared" si="202"/>
        <v>16.647477385366791</v>
      </c>
      <c r="AB200" s="61"/>
    </row>
    <row r="201" spans="1:28" s="1" customFormat="1" ht="41.25" hidden="1" customHeight="1" x14ac:dyDescent="0.3">
      <c r="A201" s="102" t="s">
        <v>375</v>
      </c>
      <c r="B201" s="61" t="s">
        <v>57</v>
      </c>
      <c r="C201" s="82" t="s">
        <v>185</v>
      </c>
      <c r="D201" s="64">
        <f t="shared" ref="D201:D202" si="221">SUM(E201:G201)</f>
        <v>22753493</v>
      </c>
      <c r="E201" s="64">
        <v>0</v>
      </c>
      <c r="F201" s="64">
        <v>0</v>
      </c>
      <c r="G201" s="64">
        <v>22753493</v>
      </c>
      <c r="H201" s="20">
        <f t="shared" ref="H201:H202" si="222">SUM(I201:K201)</f>
        <v>71025854</v>
      </c>
      <c r="I201" s="20">
        <v>0</v>
      </c>
      <c r="J201" s="20">
        <v>0</v>
      </c>
      <c r="K201" s="20">
        <v>71025854</v>
      </c>
      <c r="L201" s="20"/>
      <c r="M201" s="20"/>
      <c r="N201" s="20"/>
      <c r="O201" s="20"/>
      <c r="P201" s="20">
        <f t="shared" ref="P201:P202" si="223">SUM(Q201:S201)</f>
        <v>14471187.039999999</v>
      </c>
      <c r="Q201" s="20">
        <v>0</v>
      </c>
      <c r="R201" s="20">
        <v>0</v>
      </c>
      <c r="S201" s="20">
        <v>14471187.039999999</v>
      </c>
      <c r="T201" s="64">
        <f t="shared" si="205"/>
        <v>63.599848339769196</v>
      </c>
      <c r="U201" s="64"/>
      <c r="V201" s="64"/>
      <c r="W201" s="64">
        <f t="shared" si="206"/>
        <v>63.599848339769196</v>
      </c>
      <c r="X201" s="21">
        <f t="shared" si="207"/>
        <v>20.374534377298723</v>
      </c>
      <c r="Y201" s="21"/>
      <c r="Z201" s="21"/>
      <c r="AA201" s="21">
        <f t="shared" si="202"/>
        <v>20.374534377298723</v>
      </c>
      <c r="AB201" s="61"/>
    </row>
    <row r="202" spans="1:28" s="1" customFormat="1" ht="39.75" hidden="1" customHeight="1" x14ac:dyDescent="0.3">
      <c r="A202" s="102" t="s">
        <v>376</v>
      </c>
      <c r="B202" s="61" t="s">
        <v>154</v>
      </c>
      <c r="C202" s="82" t="s">
        <v>185</v>
      </c>
      <c r="D202" s="64">
        <f t="shared" si="221"/>
        <v>246900</v>
      </c>
      <c r="E202" s="64">
        <v>0</v>
      </c>
      <c r="F202" s="64">
        <v>0</v>
      </c>
      <c r="G202" s="64">
        <v>246900</v>
      </c>
      <c r="H202" s="20">
        <f t="shared" si="222"/>
        <v>2925161</v>
      </c>
      <c r="I202" s="20">
        <v>0</v>
      </c>
      <c r="J202" s="20">
        <v>0</v>
      </c>
      <c r="K202" s="20">
        <v>2925161</v>
      </c>
      <c r="L202" s="20"/>
      <c r="M202" s="20"/>
      <c r="N202" s="20"/>
      <c r="O202" s="20"/>
      <c r="P202" s="20">
        <f t="shared" si="223"/>
        <v>178746.16</v>
      </c>
      <c r="Q202" s="20">
        <v>0</v>
      </c>
      <c r="R202" s="20">
        <v>0</v>
      </c>
      <c r="S202" s="20">
        <v>178746.16</v>
      </c>
      <c r="T202" s="64">
        <f t="shared" si="205"/>
        <v>72.396176589712439</v>
      </c>
      <c r="U202" s="64"/>
      <c r="V202" s="64"/>
      <c r="W202" s="64">
        <f t="shared" si="206"/>
        <v>72.396176589712439</v>
      </c>
      <c r="X202" s="21">
        <f t="shared" si="207"/>
        <v>6.1106434825296798</v>
      </c>
      <c r="Y202" s="21"/>
      <c r="Z202" s="21"/>
      <c r="AA202" s="21">
        <f t="shared" si="202"/>
        <v>6.1106434825296798</v>
      </c>
      <c r="AB202" s="61"/>
    </row>
    <row r="203" spans="1:28" s="1" customFormat="1" ht="99" hidden="1" customHeight="1" x14ac:dyDescent="0.3">
      <c r="A203" s="29" t="s">
        <v>86</v>
      </c>
      <c r="B203" s="137" t="s">
        <v>377</v>
      </c>
      <c r="C203" s="137"/>
      <c r="D203" s="32">
        <f t="shared" ref="D203:G203" si="224">D204</f>
        <v>508533</v>
      </c>
      <c r="E203" s="32">
        <f t="shared" si="224"/>
        <v>0</v>
      </c>
      <c r="F203" s="32">
        <f t="shared" si="224"/>
        <v>0</v>
      </c>
      <c r="G203" s="32">
        <f t="shared" si="224"/>
        <v>508533</v>
      </c>
      <c r="H203" s="32">
        <f>H204</f>
        <v>3331232</v>
      </c>
      <c r="I203" s="32">
        <f t="shared" ref="I203:S203" si="225">I204</f>
        <v>96400</v>
      </c>
      <c r="J203" s="32">
        <f t="shared" si="225"/>
        <v>0</v>
      </c>
      <c r="K203" s="32">
        <f t="shared" si="225"/>
        <v>3234832</v>
      </c>
      <c r="L203" s="32">
        <f t="shared" si="225"/>
        <v>2704358</v>
      </c>
      <c r="M203" s="32">
        <f t="shared" si="225"/>
        <v>133000</v>
      </c>
      <c r="N203" s="32">
        <f t="shared" si="225"/>
        <v>0</v>
      </c>
      <c r="O203" s="32">
        <f t="shared" si="225"/>
        <v>2571358</v>
      </c>
      <c r="P203" s="32">
        <f t="shared" si="225"/>
        <v>103233.59</v>
      </c>
      <c r="Q203" s="32">
        <f t="shared" si="225"/>
        <v>0</v>
      </c>
      <c r="R203" s="32">
        <f t="shared" si="225"/>
        <v>0</v>
      </c>
      <c r="S203" s="32">
        <f t="shared" si="225"/>
        <v>103233.59</v>
      </c>
      <c r="T203" s="64">
        <f t="shared" si="205"/>
        <v>20.300273531904516</v>
      </c>
      <c r="U203" s="64"/>
      <c r="V203" s="64"/>
      <c r="W203" s="64">
        <f t="shared" si="206"/>
        <v>20.300273531904516</v>
      </c>
      <c r="X203" s="21">
        <f t="shared" si="207"/>
        <v>3.0989612851941866</v>
      </c>
      <c r="Y203" s="21">
        <f t="shared" si="202"/>
        <v>0</v>
      </c>
      <c r="Z203" s="21"/>
      <c r="AA203" s="21">
        <f t="shared" si="202"/>
        <v>3.191312253619353</v>
      </c>
      <c r="AB203" s="61"/>
    </row>
    <row r="204" spans="1:28" s="27" customFormat="1" ht="42.75" hidden="1" customHeight="1" x14ac:dyDescent="0.3">
      <c r="A204" s="29" t="s">
        <v>87</v>
      </c>
      <c r="B204" s="108" t="s">
        <v>60</v>
      </c>
      <c r="C204" s="93"/>
      <c r="D204" s="32">
        <f t="shared" ref="D204:G204" si="226">SUM(D205:D206)</f>
        <v>508533</v>
      </c>
      <c r="E204" s="32">
        <f t="shared" si="226"/>
        <v>0</v>
      </c>
      <c r="F204" s="32">
        <f t="shared" si="226"/>
        <v>0</v>
      </c>
      <c r="G204" s="32">
        <f t="shared" si="226"/>
        <v>508533</v>
      </c>
      <c r="H204" s="32">
        <f t="shared" ref="H204:S204" si="227">SUM(H205:H206)</f>
        <v>3331232</v>
      </c>
      <c r="I204" s="32">
        <f t="shared" si="227"/>
        <v>96400</v>
      </c>
      <c r="J204" s="32">
        <f t="shared" si="227"/>
        <v>0</v>
      </c>
      <c r="K204" s="32">
        <f t="shared" si="227"/>
        <v>3234832</v>
      </c>
      <c r="L204" s="32">
        <f t="shared" si="227"/>
        <v>2704358</v>
      </c>
      <c r="M204" s="32">
        <f t="shared" si="227"/>
        <v>133000</v>
      </c>
      <c r="N204" s="32">
        <f t="shared" si="227"/>
        <v>0</v>
      </c>
      <c r="O204" s="32">
        <f t="shared" si="227"/>
        <v>2571358</v>
      </c>
      <c r="P204" s="32">
        <f t="shared" si="227"/>
        <v>103233.59</v>
      </c>
      <c r="Q204" s="32">
        <f t="shared" si="227"/>
        <v>0</v>
      </c>
      <c r="R204" s="32">
        <f t="shared" si="227"/>
        <v>0</v>
      </c>
      <c r="S204" s="32">
        <f t="shared" si="227"/>
        <v>103233.59</v>
      </c>
      <c r="T204" s="64">
        <f t="shared" si="205"/>
        <v>20.300273531904516</v>
      </c>
      <c r="U204" s="64"/>
      <c r="V204" s="64"/>
      <c r="W204" s="64">
        <f t="shared" si="206"/>
        <v>20.300273531904516</v>
      </c>
      <c r="X204" s="21">
        <f t="shared" si="207"/>
        <v>3.0989612851941866</v>
      </c>
      <c r="Y204" s="21">
        <f t="shared" si="202"/>
        <v>0</v>
      </c>
      <c r="Z204" s="21"/>
      <c r="AA204" s="21">
        <f t="shared" si="202"/>
        <v>3.191312253619353</v>
      </c>
      <c r="AB204" s="61"/>
    </row>
    <row r="205" spans="1:28" s="1" customFormat="1" ht="44.25" hidden="1" customHeight="1" x14ac:dyDescent="0.3">
      <c r="A205" s="102" t="s">
        <v>201</v>
      </c>
      <c r="B205" s="109" t="s">
        <v>151</v>
      </c>
      <c r="C205" s="82" t="s">
        <v>29</v>
      </c>
      <c r="D205" s="64">
        <f>SUM(E205:G205)</f>
        <v>0</v>
      </c>
      <c r="E205" s="64">
        <v>0</v>
      </c>
      <c r="F205" s="64">
        <v>0</v>
      </c>
      <c r="G205" s="64">
        <v>0</v>
      </c>
      <c r="H205" s="20">
        <f>SUM(I205:K205)</f>
        <v>137800</v>
      </c>
      <c r="I205" s="64">
        <v>96400</v>
      </c>
      <c r="J205" s="64">
        <v>0</v>
      </c>
      <c r="K205" s="64">
        <v>41400</v>
      </c>
      <c r="L205" s="20">
        <f>M205+N205+O205</f>
        <v>155700</v>
      </c>
      <c r="M205" s="20">
        <v>133000</v>
      </c>
      <c r="N205" s="20">
        <v>0</v>
      </c>
      <c r="O205" s="20">
        <v>22700</v>
      </c>
      <c r="P205" s="21">
        <f t="shared" ref="P205:P206" si="228">Q205+S205</f>
        <v>0</v>
      </c>
      <c r="Q205" s="21">
        <v>0</v>
      </c>
      <c r="R205" s="21">
        <v>0</v>
      </c>
      <c r="S205" s="21">
        <v>0</v>
      </c>
      <c r="T205" s="64"/>
      <c r="U205" s="64"/>
      <c r="V205" s="64"/>
      <c r="W205" s="64"/>
      <c r="X205" s="21">
        <f t="shared" si="207"/>
        <v>0</v>
      </c>
      <c r="Y205" s="21">
        <f t="shared" ref="Y205:Y245" si="229">Q205/I205*100</f>
        <v>0</v>
      </c>
      <c r="Z205" s="21"/>
      <c r="AA205" s="21">
        <f t="shared" ref="AA205:AA248" si="230">S205/K205*100</f>
        <v>0</v>
      </c>
      <c r="AB205" s="61" t="s">
        <v>264</v>
      </c>
    </row>
    <row r="206" spans="1:28" s="1" customFormat="1" ht="174" hidden="1" customHeight="1" x14ac:dyDescent="0.3">
      <c r="A206" s="104" t="s">
        <v>88</v>
      </c>
      <c r="B206" s="113" t="s">
        <v>252</v>
      </c>
      <c r="C206" s="82" t="s">
        <v>3</v>
      </c>
      <c r="D206" s="64">
        <f>SUM(E206:G206)</f>
        <v>508533</v>
      </c>
      <c r="E206" s="64">
        <v>0</v>
      </c>
      <c r="F206" s="64">
        <v>0</v>
      </c>
      <c r="G206" s="64">
        <v>508533</v>
      </c>
      <c r="H206" s="20">
        <f t="shared" ref="H206" si="231">SUM(I206:K206)</f>
        <v>3193432</v>
      </c>
      <c r="I206" s="64">
        <v>0</v>
      </c>
      <c r="J206" s="64">
        <v>0</v>
      </c>
      <c r="K206" s="64">
        <v>3193432</v>
      </c>
      <c r="L206" s="20">
        <f t="shared" ref="L206" si="232">M206+N206+O206</f>
        <v>2548658</v>
      </c>
      <c r="M206" s="20">
        <v>0</v>
      </c>
      <c r="N206" s="20">
        <v>0</v>
      </c>
      <c r="O206" s="20">
        <v>2548658</v>
      </c>
      <c r="P206" s="21">
        <f t="shared" si="228"/>
        <v>103233.59</v>
      </c>
      <c r="Q206" s="21">
        <v>0</v>
      </c>
      <c r="R206" s="21">
        <v>0</v>
      </c>
      <c r="S206" s="21">
        <v>103233.59</v>
      </c>
      <c r="T206" s="64">
        <f t="shared" si="205"/>
        <v>20.300273531904516</v>
      </c>
      <c r="U206" s="64"/>
      <c r="V206" s="64"/>
      <c r="W206" s="64">
        <f t="shared" si="206"/>
        <v>20.300273531904516</v>
      </c>
      <c r="X206" s="21">
        <f t="shared" si="207"/>
        <v>3.2326847729965755</v>
      </c>
      <c r="Y206" s="21"/>
      <c r="Z206" s="21"/>
      <c r="AA206" s="21">
        <f t="shared" si="230"/>
        <v>3.2326847729965755</v>
      </c>
      <c r="AB206" s="61"/>
    </row>
    <row r="207" spans="1:28" s="1" customFormat="1" ht="59.25" hidden="1" customHeight="1" x14ac:dyDescent="0.3">
      <c r="A207" s="29" t="s">
        <v>89</v>
      </c>
      <c r="B207" s="149" t="s">
        <v>380</v>
      </c>
      <c r="C207" s="149"/>
      <c r="D207" s="32">
        <f t="shared" ref="D207:S207" si="233">SUM(D208:D212)</f>
        <v>86500</v>
      </c>
      <c r="E207" s="32">
        <f t="shared" si="233"/>
        <v>0</v>
      </c>
      <c r="F207" s="32">
        <f t="shared" si="233"/>
        <v>0</v>
      </c>
      <c r="G207" s="32">
        <f t="shared" si="233"/>
        <v>86500</v>
      </c>
      <c r="H207" s="32">
        <f t="shared" si="233"/>
        <v>464500</v>
      </c>
      <c r="I207" s="32">
        <f t="shared" si="233"/>
        <v>0</v>
      </c>
      <c r="J207" s="32">
        <f t="shared" si="233"/>
        <v>0</v>
      </c>
      <c r="K207" s="32">
        <f t="shared" si="233"/>
        <v>464500</v>
      </c>
      <c r="L207" s="32">
        <f t="shared" si="233"/>
        <v>78375</v>
      </c>
      <c r="M207" s="32">
        <f t="shared" si="233"/>
        <v>0</v>
      </c>
      <c r="N207" s="32">
        <f t="shared" si="233"/>
        <v>0</v>
      </c>
      <c r="O207" s="32">
        <f t="shared" si="233"/>
        <v>78375</v>
      </c>
      <c r="P207" s="32">
        <f t="shared" si="233"/>
        <v>70000</v>
      </c>
      <c r="Q207" s="32">
        <f t="shared" si="233"/>
        <v>0</v>
      </c>
      <c r="R207" s="32">
        <f t="shared" si="233"/>
        <v>0</v>
      </c>
      <c r="S207" s="32">
        <f t="shared" si="233"/>
        <v>70000</v>
      </c>
      <c r="T207" s="64">
        <f t="shared" si="205"/>
        <v>80.924855491329481</v>
      </c>
      <c r="U207" s="64"/>
      <c r="V207" s="64"/>
      <c r="W207" s="64">
        <f t="shared" si="206"/>
        <v>80.924855491329481</v>
      </c>
      <c r="X207" s="21">
        <f t="shared" si="207"/>
        <v>15.069967707212056</v>
      </c>
      <c r="Y207" s="21"/>
      <c r="Z207" s="21"/>
      <c r="AA207" s="21">
        <f t="shared" si="230"/>
        <v>15.069967707212056</v>
      </c>
      <c r="AB207" s="61"/>
    </row>
    <row r="208" spans="1:28" s="1" customFormat="1" ht="56.25" hidden="1" customHeight="1" x14ac:dyDescent="0.3">
      <c r="A208" s="121" t="s">
        <v>90</v>
      </c>
      <c r="B208" s="122" t="s">
        <v>381</v>
      </c>
      <c r="C208" s="19" t="s">
        <v>29</v>
      </c>
      <c r="D208" s="20">
        <f>SUM(E208:G208)</f>
        <v>16500</v>
      </c>
      <c r="E208" s="20">
        <v>0</v>
      </c>
      <c r="F208" s="20">
        <v>0</v>
      </c>
      <c r="G208" s="20">
        <v>16500</v>
      </c>
      <c r="H208" s="64">
        <f t="shared" ref="H208" si="234">SUM(I208:K208)</f>
        <v>104500</v>
      </c>
      <c r="I208" s="64">
        <v>0</v>
      </c>
      <c r="J208" s="64">
        <v>0</v>
      </c>
      <c r="K208" s="64">
        <v>104500</v>
      </c>
      <c r="L208" s="64">
        <f t="shared" ref="L208" si="235">M208+N208+O208</f>
        <v>78375</v>
      </c>
      <c r="M208" s="64">
        <v>0</v>
      </c>
      <c r="N208" s="64">
        <v>0</v>
      </c>
      <c r="O208" s="64">
        <v>78375</v>
      </c>
      <c r="P208" s="64">
        <f t="shared" ref="P208" si="236">SUM(Q208:S208)</f>
        <v>0</v>
      </c>
      <c r="Q208" s="64">
        <v>0</v>
      </c>
      <c r="R208" s="64">
        <v>0</v>
      </c>
      <c r="S208" s="64">
        <v>0</v>
      </c>
      <c r="T208" s="64">
        <f t="shared" si="205"/>
        <v>0</v>
      </c>
      <c r="U208" s="64"/>
      <c r="V208" s="64"/>
      <c r="W208" s="64">
        <f t="shared" si="206"/>
        <v>0</v>
      </c>
      <c r="X208" s="21">
        <f t="shared" si="207"/>
        <v>0</v>
      </c>
      <c r="Y208" s="21"/>
      <c r="Z208" s="21"/>
      <c r="AA208" s="21">
        <f t="shared" si="230"/>
        <v>0</v>
      </c>
      <c r="AB208" s="61" t="s">
        <v>265</v>
      </c>
    </row>
    <row r="209" spans="1:28" s="1" customFormat="1" ht="137.25" hidden="1" customHeight="1" x14ac:dyDescent="0.3">
      <c r="A209" s="110" t="s">
        <v>515</v>
      </c>
      <c r="B209" s="114" t="s">
        <v>382</v>
      </c>
      <c r="C209" s="19" t="s">
        <v>5</v>
      </c>
      <c r="D209" s="20">
        <f t="shared" ref="D209:D212" si="237">SUM(E209:G209)</f>
        <v>0</v>
      </c>
      <c r="E209" s="20">
        <v>0</v>
      </c>
      <c r="F209" s="20">
        <v>0</v>
      </c>
      <c r="G209" s="20">
        <v>0</v>
      </c>
      <c r="H209" s="64">
        <f>SUM(I209:K209)</f>
        <v>190000</v>
      </c>
      <c r="I209" s="64">
        <v>0</v>
      </c>
      <c r="J209" s="64">
        <v>0</v>
      </c>
      <c r="K209" s="64">
        <v>190000</v>
      </c>
      <c r="L209" s="64"/>
      <c r="M209" s="64"/>
      <c r="N209" s="64"/>
      <c r="O209" s="64"/>
      <c r="P209" s="64">
        <f>SUM(Q209:S209)</f>
        <v>0</v>
      </c>
      <c r="Q209" s="64">
        <v>0</v>
      </c>
      <c r="R209" s="64">
        <v>0</v>
      </c>
      <c r="S209" s="64">
        <v>0</v>
      </c>
      <c r="T209" s="64"/>
      <c r="U209" s="64"/>
      <c r="V209" s="64"/>
      <c r="W209" s="64"/>
      <c r="X209" s="21">
        <f t="shared" si="207"/>
        <v>0</v>
      </c>
      <c r="Y209" s="21"/>
      <c r="Z209" s="21"/>
      <c r="AA209" s="21">
        <f t="shared" si="230"/>
        <v>0</v>
      </c>
      <c r="AB209" s="61"/>
    </row>
    <row r="210" spans="1:28" s="1" customFormat="1" ht="173.25" hidden="1" customHeight="1" x14ac:dyDescent="0.3">
      <c r="A210" s="110" t="s">
        <v>516</v>
      </c>
      <c r="B210" s="114" t="s">
        <v>383</v>
      </c>
      <c r="C210" s="19" t="s">
        <v>5</v>
      </c>
      <c r="D210" s="20">
        <f t="shared" si="237"/>
        <v>20000</v>
      </c>
      <c r="E210" s="20">
        <v>0</v>
      </c>
      <c r="F210" s="20">
        <v>0</v>
      </c>
      <c r="G210" s="20">
        <v>20000</v>
      </c>
      <c r="H210" s="64">
        <f>SUM(I210:K210)</f>
        <v>70000</v>
      </c>
      <c r="I210" s="64">
        <v>0</v>
      </c>
      <c r="J210" s="64">
        <v>0</v>
      </c>
      <c r="K210" s="64">
        <v>70000</v>
      </c>
      <c r="L210" s="64"/>
      <c r="M210" s="64"/>
      <c r="N210" s="64"/>
      <c r="O210" s="64"/>
      <c r="P210" s="64">
        <f>SUM(Q210:S210)</f>
        <v>20000</v>
      </c>
      <c r="Q210" s="64">
        <v>0</v>
      </c>
      <c r="R210" s="64">
        <v>0</v>
      </c>
      <c r="S210" s="64">
        <v>20000</v>
      </c>
      <c r="T210" s="64">
        <f t="shared" si="205"/>
        <v>100</v>
      </c>
      <c r="U210" s="64"/>
      <c r="V210" s="64"/>
      <c r="W210" s="64">
        <f t="shared" si="206"/>
        <v>100</v>
      </c>
      <c r="X210" s="21">
        <f t="shared" si="207"/>
        <v>28.571428571428569</v>
      </c>
      <c r="Y210" s="21"/>
      <c r="Z210" s="21"/>
      <c r="AA210" s="21">
        <f t="shared" si="230"/>
        <v>28.571428571428569</v>
      </c>
      <c r="AB210" s="61"/>
    </row>
    <row r="211" spans="1:28" s="1" customFormat="1" ht="118.5" hidden="1" customHeight="1" x14ac:dyDescent="0.3">
      <c r="A211" s="110" t="s">
        <v>517</v>
      </c>
      <c r="B211" s="114" t="s">
        <v>384</v>
      </c>
      <c r="C211" s="19" t="s">
        <v>5</v>
      </c>
      <c r="D211" s="20">
        <f t="shared" si="237"/>
        <v>50000</v>
      </c>
      <c r="E211" s="20">
        <v>0</v>
      </c>
      <c r="F211" s="20">
        <v>0</v>
      </c>
      <c r="G211" s="20">
        <v>50000</v>
      </c>
      <c r="H211" s="64">
        <f>SUM(I211:K211)</f>
        <v>50000</v>
      </c>
      <c r="I211" s="64">
        <v>0</v>
      </c>
      <c r="J211" s="64">
        <v>0</v>
      </c>
      <c r="K211" s="64">
        <v>50000</v>
      </c>
      <c r="L211" s="64"/>
      <c r="M211" s="64"/>
      <c r="N211" s="64"/>
      <c r="O211" s="64"/>
      <c r="P211" s="64">
        <f>SUM(Q211:S211)</f>
        <v>50000</v>
      </c>
      <c r="Q211" s="64">
        <v>0</v>
      </c>
      <c r="R211" s="64">
        <v>0</v>
      </c>
      <c r="S211" s="64">
        <v>50000</v>
      </c>
      <c r="T211" s="64">
        <f t="shared" si="205"/>
        <v>100</v>
      </c>
      <c r="U211" s="64"/>
      <c r="V211" s="64"/>
      <c r="W211" s="64">
        <f t="shared" si="206"/>
        <v>100</v>
      </c>
      <c r="X211" s="21">
        <f t="shared" si="207"/>
        <v>100</v>
      </c>
      <c r="Y211" s="21"/>
      <c r="Z211" s="21"/>
      <c r="AA211" s="21">
        <f t="shared" si="230"/>
        <v>100</v>
      </c>
      <c r="AB211" s="61"/>
    </row>
    <row r="212" spans="1:28" s="1" customFormat="1" ht="101.25" hidden="1" customHeight="1" x14ac:dyDescent="0.3">
      <c r="A212" s="110" t="s">
        <v>518</v>
      </c>
      <c r="B212" s="114" t="s">
        <v>385</v>
      </c>
      <c r="C212" s="19" t="s">
        <v>5</v>
      </c>
      <c r="D212" s="20">
        <f t="shared" si="237"/>
        <v>0</v>
      </c>
      <c r="E212" s="20">
        <v>0</v>
      </c>
      <c r="F212" s="20">
        <v>0</v>
      </c>
      <c r="G212" s="20">
        <v>0</v>
      </c>
      <c r="H212" s="64">
        <f>SUM(I212:K212)</f>
        <v>50000</v>
      </c>
      <c r="I212" s="64">
        <v>0</v>
      </c>
      <c r="J212" s="64">
        <v>0</v>
      </c>
      <c r="K212" s="64">
        <v>50000</v>
      </c>
      <c r="L212" s="64"/>
      <c r="M212" s="64"/>
      <c r="N212" s="64"/>
      <c r="O212" s="64"/>
      <c r="P212" s="64">
        <f>SUM(Q212:S212)</f>
        <v>0</v>
      </c>
      <c r="Q212" s="64">
        <v>0</v>
      </c>
      <c r="R212" s="64">
        <v>0</v>
      </c>
      <c r="S212" s="64">
        <v>0</v>
      </c>
      <c r="T212" s="64"/>
      <c r="U212" s="64"/>
      <c r="V212" s="64"/>
      <c r="W212" s="64"/>
      <c r="X212" s="21">
        <f t="shared" si="207"/>
        <v>0</v>
      </c>
      <c r="Y212" s="21"/>
      <c r="Z212" s="21"/>
      <c r="AA212" s="21">
        <f t="shared" si="230"/>
        <v>0</v>
      </c>
      <c r="AB212" s="61"/>
    </row>
    <row r="213" spans="1:28" s="1" customFormat="1" ht="70.5" hidden="1" customHeight="1" x14ac:dyDescent="0.3">
      <c r="A213" s="29" t="s">
        <v>91</v>
      </c>
      <c r="B213" s="137" t="s">
        <v>378</v>
      </c>
      <c r="C213" s="137"/>
      <c r="D213" s="32" t="e">
        <f t="shared" ref="D213:G213" si="238">D214+D216</f>
        <v>#REF!</v>
      </c>
      <c r="E213" s="32" t="e">
        <f t="shared" si="238"/>
        <v>#REF!</v>
      </c>
      <c r="F213" s="32" t="e">
        <f t="shared" si="238"/>
        <v>#REF!</v>
      </c>
      <c r="G213" s="32" t="e">
        <f t="shared" si="238"/>
        <v>#REF!</v>
      </c>
      <c r="H213" s="32" t="e">
        <f t="shared" ref="H213:S213" si="239">H214+H216</f>
        <v>#REF!</v>
      </c>
      <c r="I213" s="32" t="e">
        <f t="shared" si="239"/>
        <v>#REF!</v>
      </c>
      <c r="J213" s="32" t="e">
        <f t="shared" si="239"/>
        <v>#REF!</v>
      </c>
      <c r="K213" s="32" t="e">
        <f t="shared" si="239"/>
        <v>#REF!</v>
      </c>
      <c r="L213" s="32" t="e">
        <f t="shared" si="239"/>
        <v>#REF!</v>
      </c>
      <c r="M213" s="32" t="e">
        <f t="shared" si="239"/>
        <v>#REF!</v>
      </c>
      <c r="N213" s="32" t="e">
        <f t="shared" si="239"/>
        <v>#REF!</v>
      </c>
      <c r="O213" s="32" t="e">
        <f t="shared" si="239"/>
        <v>#REF!</v>
      </c>
      <c r="P213" s="32" t="e">
        <f t="shared" si="239"/>
        <v>#REF!</v>
      </c>
      <c r="Q213" s="32" t="e">
        <f t="shared" si="239"/>
        <v>#REF!</v>
      </c>
      <c r="R213" s="32" t="e">
        <f t="shared" si="239"/>
        <v>#REF!</v>
      </c>
      <c r="S213" s="32" t="e">
        <f t="shared" si="239"/>
        <v>#REF!</v>
      </c>
      <c r="T213" s="64" t="e">
        <f t="shared" si="205"/>
        <v>#REF!</v>
      </c>
      <c r="U213" s="64"/>
      <c r="V213" s="64"/>
      <c r="W213" s="64" t="e">
        <f t="shared" si="206"/>
        <v>#REF!</v>
      </c>
      <c r="X213" s="21" t="e">
        <f t="shared" si="207"/>
        <v>#REF!</v>
      </c>
      <c r="Y213" s="21"/>
      <c r="Z213" s="21"/>
      <c r="AA213" s="21" t="e">
        <f t="shared" si="230"/>
        <v>#REF!</v>
      </c>
      <c r="AB213" s="61"/>
    </row>
    <row r="214" spans="1:28" s="1" customFormat="1" ht="93.75" hidden="1" x14ac:dyDescent="0.3">
      <c r="A214" s="29" t="s">
        <v>92</v>
      </c>
      <c r="B214" s="108" t="s">
        <v>379</v>
      </c>
      <c r="C214" s="108"/>
      <c r="D214" s="32">
        <f t="shared" ref="D214:G214" si="240">D215</f>
        <v>60000</v>
      </c>
      <c r="E214" s="32">
        <f t="shared" si="240"/>
        <v>0</v>
      </c>
      <c r="F214" s="32">
        <f t="shared" si="240"/>
        <v>0</v>
      </c>
      <c r="G214" s="32">
        <f t="shared" si="240"/>
        <v>60000</v>
      </c>
      <c r="H214" s="32">
        <f>H215</f>
        <v>259400</v>
      </c>
      <c r="I214" s="32">
        <f t="shared" ref="I214:S214" si="241">I215</f>
        <v>0</v>
      </c>
      <c r="J214" s="32">
        <f t="shared" si="241"/>
        <v>0</v>
      </c>
      <c r="K214" s="32">
        <f t="shared" si="241"/>
        <v>259400</v>
      </c>
      <c r="L214" s="32">
        <f t="shared" si="241"/>
        <v>219200</v>
      </c>
      <c r="M214" s="32">
        <f t="shared" si="241"/>
        <v>0</v>
      </c>
      <c r="N214" s="32">
        <f t="shared" si="241"/>
        <v>0</v>
      </c>
      <c r="O214" s="32">
        <f t="shared" si="241"/>
        <v>219200</v>
      </c>
      <c r="P214" s="32">
        <f t="shared" si="241"/>
        <v>0</v>
      </c>
      <c r="Q214" s="32">
        <f t="shared" si="241"/>
        <v>0</v>
      </c>
      <c r="R214" s="32">
        <f t="shared" si="241"/>
        <v>0</v>
      </c>
      <c r="S214" s="32">
        <f t="shared" si="241"/>
        <v>0</v>
      </c>
      <c r="T214" s="64">
        <f t="shared" si="205"/>
        <v>0</v>
      </c>
      <c r="U214" s="64"/>
      <c r="V214" s="64"/>
      <c r="W214" s="64">
        <f t="shared" si="206"/>
        <v>0</v>
      </c>
      <c r="X214" s="21">
        <f t="shared" si="207"/>
        <v>0</v>
      </c>
      <c r="Y214" s="21"/>
      <c r="Z214" s="21"/>
      <c r="AA214" s="21">
        <f t="shared" si="230"/>
        <v>0</v>
      </c>
      <c r="AB214" s="61"/>
    </row>
    <row r="215" spans="1:28" s="1" customFormat="1" ht="60.75" hidden="1" customHeight="1" x14ac:dyDescent="0.3">
      <c r="A215" s="104" t="s">
        <v>93</v>
      </c>
      <c r="B215" s="70" t="s">
        <v>152</v>
      </c>
      <c r="C215" s="19" t="s">
        <v>29</v>
      </c>
      <c r="D215" s="20">
        <f>SUM(E215:G215)</f>
        <v>60000</v>
      </c>
      <c r="E215" s="20">
        <v>0</v>
      </c>
      <c r="F215" s="20">
        <v>0</v>
      </c>
      <c r="G215" s="20">
        <v>60000</v>
      </c>
      <c r="H215" s="20">
        <f>SUM(I215:K215)</f>
        <v>259400</v>
      </c>
      <c r="I215" s="20">
        <v>0</v>
      </c>
      <c r="J215" s="20">
        <v>0</v>
      </c>
      <c r="K215" s="20">
        <v>259400</v>
      </c>
      <c r="L215" s="20">
        <f>M215+N215+O215</f>
        <v>219200</v>
      </c>
      <c r="M215" s="20">
        <v>0</v>
      </c>
      <c r="N215" s="20">
        <v>0</v>
      </c>
      <c r="O215" s="20">
        <v>219200</v>
      </c>
      <c r="P215" s="21">
        <f>Q215+S215</f>
        <v>0</v>
      </c>
      <c r="Q215" s="21">
        <v>0</v>
      </c>
      <c r="R215" s="21">
        <v>0</v>
      </c>
      <c r="S215" s="21">
        <v>0</v>
      </c>
      <c r="T215" s="64">
        <f t="shared" si="205"/>
        <v>0</v>
      </c>
      <c r="U215" s="64"/>
      <c r="V215" s="64"/>
      <c r="W215" s="64">
        <f t="shared" si="206"/>
        <v>0</v>
      </c>
      <c r="X215" s="21">
        <f t="shared" si="207"/>
        <v>0</v>
      </c>
      <c r="Y215" s="21"/>
      <c r="Z215" s="21"/>
      <c r="AA215" s="21">
        <f t="shared" si="230"/>
        <v>0</v>
      </c>
      <c r="AB215" s="61"/>
    </row>
    <row r="216" spans="1:28" s="27" customFormat="1" ht="60" hidden="1" customHeight="1" x14ac:dyDescent="0.3">
      <c r="A216" s="29" t="s">
        <v>94</v>
      </c>
      <c r="B216" s="94" t="s">
        <v>61</v>
      </c>
      <c r="C216" s="31"/>
      <c r="D216" s="30" t="e">
        <f>D217+D218+D219+D220+D221+#REF!+D222</f>
        <v>#REF!</v>
      </c>
      <c r="E216" s="30" t="e">
        <f>E217+E218+E219+E220+E221+#REF!+E222</f>
        <v>#REF!</v>
      </c>
      <c r="F216" s="30" t="e">
        <f>F217+F218+F219+F220+F221+#REF!+F222</f>
        <v>#REF!</v>
      </c>
      <c r="G216" s="30" t="e">
        <f>G217+G218+G219+G220+G221+#REF!+G222</f>
        <v>#REF!</v>
      </c>
      <c r="H216" s="30" t="e">
        <f>H217+H218+H219+H220+H221+#REF!+H222</f>
        <v>#REF!</v>
      </c>
      <c r="I216" s="30" t="e">
        <f>I217+I218+I219+I220+I221+#REF!+I222</f>
        <v>#REF!</v>
      </c>
      <c r="J216" s="30" t="e">
        <f>J217+J218+J219+J220+J221+#REF!+J222</f>
        <v>#REF!</v>
      </c>
      <c r="K216" s="30" t="e">
        <f>K217+K218+K219+K220+K221+#REF!+K222</f>
        <v>#REF!</v>
      </c>
      <c r="L216" s="30" t="e">
        <f>L217+L218+L219+L220+L221+#REF!+L222</f>
        <v>#REF!</v>
      </c>
      <c r="M216" s="30" t="e">
        <f>M217+M218+M219+M220+M221+#REF!+M222</f>
        <v>#REF!</v>
      </c>
      <c r="N216" s="30" t="e">
        <f>N217+N218+N219+N220+N221+#REF!+N222</f>
        <v>#REF!</v>
      </c>
      <c r="O216" s="30" t="e">
        <f>O217+O218+O219+O220+O221+#REF!+O222</f>
        <v>#REF!</v>
      </c>
      <c r="P216" s="30" t="e">
        <f>P217+P218+P219+P220+P221+#REF!+P222</f>
        <v>#REF!</v>
      </c>
      <c r="Q216" s="30" t="e">
        <f>Q217+Q218+Q219+Q220+Q221+#REF!+Q222</f>
        <v>#REF!</v>
      </c>
      <c r="R216" s="30" t="e">
        <f>R217+R218+R219+R220+R221+#REF!+R222</f>
        <v>#REF!</v>
      </c>
      <c r="S216" s="30" t="e">
        <f>S217+S218+S219+S220+S221+#REF!+S222</f>
        <v>#REF!</v>
      </c>
      <c r="T216" s="64" t="e">
        <f t="shared" si="205"/>
        <v>#REF!</v>
      </c>
      <c r="U216" s="64"/>
      <c r="V216" s="64"/>
      <c r="W216" s="64" t="e">
        <f t="shared" si="206"/>
        <v>#REF!</v>
      </c>
      <c r="X216" s="21" t="e">
        <f t="shared" si="207"/>
        <v>#REF!</v>
      </c>
      <c r="Y216" s="21"/>
      <c r="Z216" s="21"/>
      <c r="AA216" s="21" t="e">
        <f t="shared" si="230"/>
        <v>#REF!</v>
      </c>
      <c r="AB216" s="61"/>
    </row>
    <row r="217" spans="1:28" s="1" customFormat="1" ht="27" hidden="1" customHeight="1" x14ac:dyDescent="0.3">
      <c r="A217" s="129" t="s">
        <v>183</v>
      </c>
      <c r="B217" s="152" t="s">
        <v>153</v>
      </c>
      <c r="C217" s="19" t="s">
        <v>185</v>
      </c>
      <c r="D217" s="20">
        <f>SUM(E217:G217)</f>
        <v>12000</v>
      </c>
      <c r="E217" s="20">
        <v>0</v>
      </c>
      <c r="F217" s="20">
        <v>0</v>
      </c>
      <c r="G217" s="20">
        <v>12000</v>
      </c>
      <c r="H217" s="20">
        <f>SUM(I217:K217)</f>
        <v>66500</v>
      </c>
      <c r="I217" s="20">
        <v>0</v>
      </c>
      <c r="J217" s="20">
        <v>0</v>
      </c>
      <c r="K217" s="20">
        <v>66500</v>
      </c>
      <c r="L217" s="20">
        <f t="shared" ref="L217:L222" si="242">M217+N217+O217</f>
        <v>42075</v>
      </c>
      <c r="M217" s="20">
        <v>0</v>
      </c>
      <c r="N217" s="20">
        <v>0</v>
      </c>
      <c r="O217" s="20">
        <v>42075</v>
      </c>
      <c r="P217" s="21">
        <f>Q217+S217</f>
        <v>8000</v>
      </c>
      <c r="Q217" s="21">
        <v>0</v>
      </c>
      <c r="R217" s="21">
        <v>0</v>
      </c>
      <c r="S217" s="21">
        <v>8000</v>
      </c>
      <c r="T217" s="64">
        <f t="shared" si="205"/>
        <v>66.666666666666657</v>
      </c>
      <c r="U217" s="64"/>
      <c r="V217" s="64"/>
      <c r="W217" s="64">
        <f t="shared" si="206"/>
        <v>66.666666666666657</v>
      </c>
      <c r="X217" s="21">
        <f t="shared" si="207"/>
        <v>12.030075187969924</v>
      </c>
      <c r="Y217" s="21"/>
      <c r="Z217" s="21"/>
      <c r="AA217" s="21">
        <f t="shared" si="230"/>
        <v>12.030075187969924</v>
      </c>
      <c r="AB217" s="95" t="s">
        <v>262</v>
      </c>
    </row>
    <row r="218" spans="1:28" s="1" customFormat="1" ht="28.5" hidden="1" customHeight="1" x14ac:dyDescent="0.3">
      <c r="A218" s="145"/>
      <c r="B218" s="152"/>
      <c r="C218" s="19" t="s">
        <v>29</v>
      </c>
      <c r="D218" s="20">
        <f t="shared" ref="D218:D222" si="243">SUM(E218:G218)</f>
        <v>19600</v>
      </c>
      <c r="E218" s="20">
        <v>0</v>
      </c>
      <c r="F218" s="20">
        <v>0</v>
      </c>
      <c r="G218" s="20">
        <v>19600</v>
      </c>
      <c r="H218" s="20">
        <f t="shared" ref="H218:H222" si="244">SUM(I218:K218)</f>
        <v>151300</v>
      </c>
      <c r="I218" s="20">
        <v>0</v>
      </c>
      <c r="J218" s="20">
        <v>0</v>
      </c>
      <c r="K218" s="20">
        <v>151300</v>
      </c>
      <c r="L218" s="20">
        <f t="shared" si="242"/>
        <v>111800</v>
      </c>
      <c r="M218" s="20">
        <v>0</v>
      </c>
      <c r="N218" s="20">
        <v>0</v>
      </c>
      <c r="O218" s="20">
        <v>111800</v>
      </c>
      <c r="P218" s="21">
        <f>Q218+S218</f>
        <v>6464.7</v>
      </c>
      <c r="Q218" s="20">
        <v>0</v>
      </c>
      <c r="R218" s="20">
        <v>0</v>
      </c>
      <c r="S218" s="20">
        <v>6464.7</v>
      </c>
      <c r="T218" s="64">
        <f t="shared" si="205"/>
        <v>32.983163265306118</v>
      </c>
      <c r="U218" s="64"/>
      <c r="V218" s="64"/>
      <c r="W218" s="64">
        <f t="shared" si="206"/>
        <v>32.983163265306118</v>
      </c>
      <c r="X218" s="21">
        <f t="shared" si="207"/>
        <v>4.2727693324520821</v>
      </c>
      <c r="Y218" s="21"/>
      <c r="Z218" s="21"/>
      <c r="AA218" s="21">
        <f t="shared" si="230"/>
        <v>4.2727693324520821</v>
      </c>
      <c r="AB218" s="61"/>
    </row>
    <row r="219" spans="1:28" s="1" customFormat="1" ht="26.25" hidden="1" customHeight="1" x14ac:dyDescent="0.3">
      <c r="A219" s="145"/>
      <c r="B219" s="152"/>
      <c r="C219" s="19" t="s">
        <v>3</v>
      </c>
      <c r="D219" s="20">
        <f t="shared" si="243"/>
        <v>44616</v>
      </c>
      <c r="E219" s="20">
        <v>0</v>
      </c>
      <c r="F219" s="20">
        <v>0</v>
      </c>
      <c r="G219" s="20">
        <v>44616</v>
      </c>
      <c r="H219" s="20">
        <f t="shared" si="244"/>
        <v>430900</v>
      </c>
      <c r="I219" s="20">
        <v>0</v>
      </c>
      <c r="J219" s="20">
        <v>0</v>
      </c>
      <c r="K219" s="20">
        <v>430900</v>
      </c>
      <c r="L219" s="20">
        <f t="shared" si="242"/>
        <v>206114</v>
      </c>
      <c r="M219" s="20">
        <v>0</v>
      </c>
      <c r="N219" s="20">
        <v>0</v>
      </c>
      <c r="O219" s="20">
        <v>206114</v>
      </c>
      <c r="P219" s="21">
        <f t="shared" ref="P219:P221" si="245">Q219+S219</f>
        <v>26221.200000000001</v>
      </c>
      <c r="Q219" s="21">
        <v>0</v>
      </c>
      <c r="R219" s="21">
        <v>0</v>
      </c>
      <c r="S219" s="21">
        <v>26221.200000000001</v>
      </c>
      <c r="T219" s="64">
        <f t="shared" si="205"/>
        <v>58.770844540075309</v>
      </c>
      <c r="U219" s="64"/>
      <c r="V219" s="64"/>
      <c r="W219" s="64">
        <f t="shared" si="206"/>
        <v>58.770844540075309</v>
      </c>
      <c r="X219" s="21">
        <f t="shared" si="207"/>
        <v>6.0852169877001625</v>
      </c>
      <c r="Y219" s="21"/>
      <c r="Z219" s="21"/>
      <c r="AA219" s="21">
        <f t="shared" si="230"/>
        <v>6.0852169877001625</v>
      </c>
      <c r="AB219" s="61" t="s">
        <v>289</v>
      </c>
    </row>
    <row r="220" spans="1:28" s="1" customFormat="1" ht="24.75" hidden="1" customHeight="1" x14ac:dyDescent="0.3">
      <c r="A220" s="145"/>
      <c r="B220" s="152"/>
      <c r="C220" s="19" t="s">
        <v>184</v>
      </c>
      <c r="D220" s="20">
        <f t="shared" si="243"/>
        <v>20000</v>
      </c>
      <c r="E220" s="20">
        <v>0</v>
      </c>
      <c r="F220" s="20">
        <v>0</v>
      </c>
      <c r="G220" s="20">
        <v>20000</v>
      </c>
      <c r="H220" s="20">
        <f t="shared" si="244"/>
        <v>137000</v>
      </c>
      <c r="I220" s="20">
        <v>0</v>
      </c>
      <c r="J220" s="20">
        <v>0</v>
      </c>
      <c r="K220" s="20">
        <v>137000</v>
      </c>
      <c r="L220" s="20">
        <f t="shared" si="242"/>
        <v>35344</v>
      </c>
      <c r="M220" s="20">
        <v>0</v>
      </c>
      <c r="N220" s="20">
        <v>0</v>
      </c>
      <c r="O220" s="20">
        <v>35344</v>
      </c>
      <c r="P220" s="21">
        <f t="shared" si="245"/>
        <v>9996</v>
      </c>
      <c r="Q220" s="21">
        <v>0</v>
      </c>
      <c r="R220" s="21">
        <v>0</v>
      </c>
      <c r="S220" s="21">
        <v>9996</v>
      </c>
      <c r="T220" s="64">
        <f t="shared" si="205"/>
        <v>49.980000000000004</v>
      </c>
      <c r="U220" s="64"/>
      <c r="V220" s="64"/>
      <c r="W220" s="64">
        <f t="shared" si="206"/>
        <v>49.980000000000004</v>
      </c>
      <c r="X220" s="21">
        <f t="shared" si="207"/>
        <v>7.2963503649635042</v>
      </c>
      <c r="Y220" s="21"/>
      <c r="Z220" s="21"/>
      <c r="AA220" s="21">
        <f t="shared" si="230"/>
        <v>7.2963503649635042</v>
      </c>
      <c r="AB220" s="61" t="s">
        <v>290</v>
      </c>
    </row>
    <row r="221" spans="1:28" s="1" customFormat="1" ht="31.5" hidden="1" customHeight="1" x14ac:dyDescent="0.3">
      <c r="A221" s="145"/>
      <c r="B221" s="131"/>
      <c r="C221" s="123" t="s">
        <v>5</v>
      </c>
      <c r="D221" s="124">
        <f t="shared" si="243"/>
        <v>735000</v>
      </c>
      <c r="E221" s="64">
        <v>0</v>
      </c>
      <c r="F221" s="64">
        <v>0</v>
      </c>
      <c r="G221" s="64">
        <v>735000</v>
      </c>
      <c r="H221" s="20">
        <f t="shared" si="244"/>
        <v>9829986</v>
      </c>
      <c r="I221" s="20">
        <v>0</v>
      </c>
      <c r="J221" s="20">
        <v>0</v>
      </c>
      <c r="K221" s="20">
        <v>9829986</v>
      </c>
      <c r="L221" s="20">
        <f t="shared" si="242"/>
        <v>13171497</v>
      </c>
      <c r="M221" s="20">
        <v>0</v>
      </c>
      <c r="N221" s="20">
        <v>0</v>
      </c>
      <c r="O221" s="20">
        <v>13171497</v>
      </c>
      <c r="P221" s="21">
        <f t="shared" si="245"/>
        <v>701060.08</v>
      </c>
      <c r="Q221" s="21">
        <v>0</v>
      </c>
      <c r="R221" s="21">
        <v>0</v>
      </c>
      <c r="S221" s="21">
        <v>701060.08</v>
      </c>
      <c r="T221" s="64">
        <f t="shared" si="205"/>
        <v>95.382323809523811</v>
      </c>
      <c r="U221" s="64"/>
      <c r="V221" s="64"/>
      <c r="W221" s="64">
        <f t="shared" si="206"/>
        <v>95.382323809523811</v>
      </c>
      <c r="X221" s="21">
        <f t="shared" si="207"/>
        <v>7.1318522732382315</v>
      </c>
      <c r="Y221" s="21"/>
      <c r="Z221" s="21"/>
      <c r="AA221" s="21">
        <f t="shared" si="230"/>
        <v>7.1318522732382315</v>
      </c>
      <c r="AB221" s="61" t="s">
        <v>291</v>
      </c>
    </row>
    <row r="222" spans="1:28" s="1" customFormat="1" ht="34.5" hidden="1" customHeight="1" x14ac:dyDescent="0.3">
      <c r="A222" s="151"/>
      <c r="B222" s="132"/>
      <c r="C222" s="125" t="s">
        <v>6</v>
      </c>
      <c r="D222" s="126">
        <f t="shared" si="243"/>
        <v>211246</v>
      </c>
      <c r="E222" s="20">
        <v>0</v>
      </c>
      <c r="F222" s="20">
        <v>0</v>
      </c>
      <c r="G222" s="20">
        <v>211246</v>
      </c>
      <c r="H222" s="20">
        <f t="shared" si="244"/>
        <v>1373200</v>
      </c>
      <c r="I222" s="20">
        <v>0</v>
      </c>
      <c r="J222" s="20">
        <v>0</v>
      </c>
      <c r="K222" s="20">
        <v>1373200</v>
      </c>
      <c r="L222" s="20">
        <f t="shared" si="242"/>
        <v>1186285</v>
      </c>
      <c r="M222" s="20">
        <v>216263</v>
      </c>
      <c r="N222" s="20">
        <v>0</v>
      </c>
      <c r="O222" s="20">
        <v>970022</v>
      </c>
      <c r="P222" s="21">
        <f>Q222+S222</f>
        <v>210167.66</v>
      </c>
      <c r="Q222" s="21">
        <v>0</v>
      </c>
      <c r="R222" s="21">
        <v>0</v>
      </c>
      <c r="S222" s="21">
        <v>210167.66</v>
      </c>
      <c r="T222" s="64">
        <f t="shared" si="205"/>
        <v>99.489533529628957</v>
      </c>
      <c r="U222" s="64"/>
      <c r="V222" s="64"/>
      <c r="W222" s="64">
        <f t="shared" si="206"/>
        <v>99.489533529628957</v>
      </c>
      <c r="X222" s="21">
        <f t="shared" si="207"/>
        <v>15.304956306437518</v>
      </c>
      <c r="Y222" s="21"/>
      <c r="Z222" s="21"/>
      <c r="AA222" s="21">
        <f t="shared" si="230"/>
        <v>15.304956306437518</v>
      </c>
      <c r="AB222" s="61"/>
    </row>
    <row r="223" spans="1:28" s="27" customFormat="1" ht="49.5" hidden="1" customHeight="1" x14ac:dyDescent="0.3">
      <c r="A223" s="29" t="s">
        <v>95</v>
      </c>
      <c r="B223" s="144" t="s">
        <v>386</v>
      </c>
      <c r="C223" s="144"/>
      <c r="D223" s="35">
        <f t="shared" ref="D223:G223" si="246">SUM(D224:D226)</f>
        <v>47648</v>
      </c>
      <c r="E223" s="35">
        <f t="shared" si="246"/>
        <v>0</v>
      </c>
      <c r="F223" s="35">
        <f t="shared" si="246"/>
        <v>0</v>
      </c>
      <c r="G223" s="35">
        <f t="shared" si="246"/>
        <v>47648</v>
      </c>
      <c r="H223" s="35">
        <f t="shared" ref="H223:S223" si="247">SUM(H224:H226)</f>
        <v>1900694</v>
      </c>
      <c r="I223" s="35">
        <f t="shared" si="247"/>
        <v>0</v>
      </c>
      <c r="J223" s="35">
        <f t="shared" si="247"/>
        <v>0</v>
      </c>
      <c r="K223" s="35">
        <f t="shared" si="247"/>
        <v>1900694</v>
      </c>
      <c r="L223" s="35">
        <f t="shared" si="247"/>
        <v>2152634</v>
      </c>
      <c r="M223" s="35">
        <f t="shared" si="247"/>
        <v>0</v>
      </c>
      <c r="N223" s="35">
        <f t="shared" si="247"/>
        <v>0</v>
      </c>
      <c r="O223" s="35">
        <f t="shared" si="247"/>
        <v>2152634</v>
      </c>
      <c r="P223" s="35">
        <f t="shared" si="247"/>
        <v>47648</v>
      </c>
      <c r="Q223" s="35">
        <f t="shared" si="247"/>
        <v>0</v>
      </c>
      <c r="R223" s="35">
        <f t="shared" si="247"/>
        <v>0</v>
      </c>
      <c r="S223" s="35">
        <f t="shared" si="247"/>
        <v>47648</v>
      </c>
      <c r="T223" s="64">
        <f t="shared" si="205"/>
        <v>100</v>
      </c>
      <c r="U223" s="64"/>
      <c r="V223" s="64"/>
      <c r="W223" s="64">
        <f t="shared" si="206"/>
        <v>100</v>
      </c>
      <c r="X223" s="21">
        <f t="shared" si="207"/>
        <v>2.5068738050417374</v>
      </c>
      <c r="Y223" s="21"/>
      <c r="Z223" s="21"/>
      <c r="AA223" s="21">
        <f t="shared" si="230"/>
        <v>2.5068738050417374</v>
      </c>
      <c r="AB223" s="61"/>
    </row>
    <row r="224" spans="1:28" s="27" customFormat="1" ht="32.25" hidden="1" customHeight="1" x14ac:dyDescent="0.3">
      <c r="A224" s="129" t="s">
        <v>255</v>
      </c>
      <c r="B224" s="146" t="s">
        <v>387</v>
      </c>
      <c r="C224" s="82" t="s">
        <v>184</v>
      </c>
      <c r="D224" s="64">
        <f>SUM(E224:G224)</f>
        <v>0</v>
      </c>
      <c r="E224" s="64">
        <v>0</v>
      </c>
      <c r="F224" s="64">
        <v>0</v>
      </c>
      <c r="G224" s="64">
        <v>0</v>
      </c>
      <c r="H224" s="100">
        <f>SUM(I224:K224)</f>
        <v>793700</v>
      </c>
      <c r="I224" s="100">
        <v>0</v>
      </c>
      <c r="J224" s="100">
        <v>0</v>
      </c>
      <c r="K224" s="100">
        <v>793700</v>
      </c>
      <c r="L224" s="100">
        <f>M224+N224+O224</f>
        <v>1230000</v>
      </c>
      <c r="M224" s="100">
        <v>0</v>
      </c>
      <c r="N224" s="100">
        <v>0</v>
      </c>
      <c r="O224" s="100">
        <v>1230000</v>
      </c>
      <c r="P224" s="20">
        <f t="shared" ref="P224:P226" si="248">Q224+R224+S224</f>
        <v>0</v>
      </c>
      <c r="Q224" s="20">
        <v>0</v>
      </c>
      <c r="R224" s="20">
        <v>0</v>
      </c>
      <c r="S224" s="20">
        <v>0</v>
      </c>
      <c r="T224" s="64"/>
      <c r="U224" s="64"/>
      <c r="V224" s="64"/>
      <c r="W224" s="64"/>
      <c r="X224" s="21">
        <f t="shared" si="207"/>
        <v>0</v>
      </c>
      <c r="Y224" s="21"/>
      <c r="Z224" s="21"/>
      <c r="AA224" s="21">
        <f t="shared" si="230"/>
        <v>0</v>
      </c>
      <c r="AB224" s="61"/>
    </row>
    <row r="225" spans="1:28" s="27" customFormat="1" ht="46.5" hidden="1" customHeight="1" x14ac:dyDescent="0.3">
      <c r="A225" s="145"/>
      <c r="B225" s="147"/>
      <c r="C225" s="82" t="s">
        <v>6</v>
      </c>
      <c r="D225" s="64">
        <f t="shared" ref="D225:D226" si="249">SUM(E225:G225)</f>
        <v>47648</v>
      </c>
      <c r="E225" s="64">
        <v>0</v>
      </c>
      <c r="F225" s="64">
        <v>0</v>
      </c>
      <c r="G225" s="64">
        <v>47648</v>
      </c>
      <c r="H225" s="100">
        <f t="shared" ref="H225:H226" si="250">SUM(I225:K225)</f>
        <v>95296</v>
      </c>
      <c r="I225" s="100">
        <v>0</v>
      </c>
      <c r="J225" s="100">
        <v>0</v>
      </c>
      <c r="K225" s="100">
        <v>95296</v>
      </c>
      <c r="L225" s="100">
        <f t="shared" ref="L225:L226" si="251">M225+N225+O225</f>
        <v>162000</v>
      </c>
      <c r="M225" s="100">
        <v>0</v>
      </c>
      <c r="N225" s="100">
        <v>0</v>
      </c>
      <c r="O225" s="100">
        <v>162000</v>
      </c>
      <c r="P225" s="20">
        <f t="shared" si="248"/>
        <v>47648</v>
      </c>
      <c r="Q225" s="20">
        <v>0</v>
      </c>
      <c r="R225" s="20">
        <v>0</v>
      </c>
      <c r="S225" s="20">
        <v>47648</v>
      </c>
      <c r="T225" s="64">
        <f t="shared" si="205"/>
        <v>100</v>
      </c>
      <c r="U225" s="64"/>
      <c r="V225" s="64"/>
      <c r="W225" s="64">
        <f t="shared" si="206"/>
        <v>100</v>
      </c>
      <c r="X225" s="21">
        <f t="shared" si="207"/>
        <v>50</v>
      </c>
      <c r="Y225" s="21"/>
      <c r="Z225" s="21"/>
      <c r="AA225" s="21">
        <f t="shared" si="230"/>
        <v>50</v>
      </c>
      <c r="AB225" s="61" t="s">
        <v>260</v>
      </c>
    </row>
    <row r="226" spans="1:28" s="1" customFormat="1" ht="45.75" hidden="1" customHeight="1" x14ac:dyDescent="0.3">
      <c r="A226" s="145"/>
      <c r="B226" s="148"/>
      <c r="C226" s="82" t="s">
        <v>5</v>
      </c>
      <c r="D226" s="64">
        <f t="shared" si="249"/>
        <v>0</v>
      </c>
      <c r="E226" s="64">
        <v>0</v>
      </c>
      <c r="F226" s="64">
        <v>0</v>
      </c>
      <c r="G226" s="64">
        <v>0</v>
      </c>
      <c r="H226" s="100">
        <f t="shared" si="250"/>
        <v>1011698</v>
      </c>
      <c r="I226" s="100">
        <v>0</v>
      </c>
      <c r="J226" s="100">
        <v>0</v>
      </c>
      <c r="K226" s="100">
        <v>1011698</v>
      </c>
      <c r="L226" s="100">
        <f t="shared" si="251"/>
        <v>760634</v>
      </c>
      <c r="M226" s="20">
        <v>0</v>
      </c>
      <c r="N226" s="20">
        <v>0</v>
      </c>
      <c r="O226" s="20">
        <v>760634</v>
      </c>
      <c r="P226" s="20">
        <f t="shared" si="248"/>
        <v>0</v>
      </c>
      <c r="Q226" s="20">
        <v>0</v>
      </c>
      <c r="R226" s="20">
        <v>0</v>
      </c>
      <c r="S226" s="20">
        <v>0</v>
      </c>
      <c r="T226" s="64"/>
      <c r="U226" s="64"/>
      <c r="V226" s="64"/>
      <c r="W226" s="64"/>
      <c r="X226" s="21">
        <f t="shared" si="207"/>
        <v>0</v>
      </c>
      <c r="Y226" s="21"/>
      <c r="Z226" s="21"/>
      <c r="AA226" s="21">
        <f t="shared" si="230"/>
        <v>0</v>
      </c>
      <c r="AB226" s="61"/>
    </row>
    <row r="227" spans="1:28" s="1" customFormat="1" ht="63" hidden="1" customHeight="1" x14ac:dyDescent="0.3">
      <c r="A227" s="29" t="s">
        <v>96</v>
      </c>
      <c r="B227" s="144" t="s">
        <v>388</v>
      </c>
      <c r="C227" s="144"/>
      <c r="D227" s="35">
        <f t="shared" ref="D227:G227" si="252">D228+D229</f>
        <v>370700</v>
      </c>
      <c r="E227" s="35">
        <f t="shared" si="252"/>
        <v>0</v>
      </c>
      <c r="F227" s="35">
        <f t="shared" si="252"/>
        <v>0</v>
      </c>
      <c r="G227" s="35">
        <f t="shared" si="252"/>
        <v>370700</v>
      </c>
      <c r="H227" s="35">
        <f>H228+H229</f>
        <v>4378200</v>
      </c>
      <c r="I227" s="35">
        <f t="shared" ref="I227:S227" si="253">I228+I229</f>
        <v>0</v>
      </c>
      <c r="J227" s="35">
        <f t="shared" si="253"/>
        <v>0</v>
      </c>
      <c r="K227" s="35">
        <f t="shared" si="253"/>
        <v>4378200</v>
      </c>
      <c r="L227" s="35">
        <f t="shared" si="253"/>
        <v>950000</v>
      </c>
      <c r="M227" s="35">
        <f t="shared" si="253"/>
        <v>0</v>
      </c>
      <c r="N227" s="35">
        <f t="shared" si="253"/>
        <v>0</v>
      </c>
      <c r="O227" s="35">
        <f t="shared" si="253"/>
        <v>950000</v>
      </c>
      <c r="P227" s="35">
        <f t="shared" si="253"/>
        <v>370684.36</v>
      </c>
      <c r="Q227" s="35">
        <f t="shared" si="253"/>
        <v>0</v>
      </c>
      <c r="R227" s="35">
        <f t="shared" si="253"/>
        <v>0</v>
      </c>
      <c r="S227" s="35">
        <f t="shared" si="253"/>
        <v>370684.36</v>
      </c>
      <c r="T227" s="64">
        <f t="shared" si="205"/>
        <v>99.995780954950092</v>
      </c>
      <c r="U227" s="64"/>
      <c r="V227" s="64"/>
      <c r="W227" s="64">
        <f t="shared" si="206"/>
        <v>99.995780954950092</v>
      </c>
      <c r="X227" s="21">
        <f t="shared" si="207"/>
        <v>8.4665926636517277</v>
      </c>
      <c r="Y227" s="21"/>
      <c r="Z227" s="21"/>
      <c r="AA227" s="21">
        <f t="shared" si="230"/>
        <v>8.4665926636517277</v>
      </c>
      <c r="AB227" s="61"/>
    </row>
    <row r="228" spans="1:28" s="1" customFormat="1" ht="154.5" hidden="1" customHeight="1" x14ac:dyDescent="0.3">
      <c r="A228" s="104" t="s">
        <v>24</v>
      </c>
      <c r="B228" s="111" t="s">
        <v>389</v>
      </c>
      <c r="C228" s="65" t="s">
        <v>5</v>
      </c>
      <c r="D228" s="100">
        <f>SUM(E228:G228)</f>
        <v>320700</v>
      </c>
      <c r="E228" s="100">
        <v>0</v>
      </c>
      <c r="F228" s="100">
        <v>0</v>
      </c>
      <c r="G228" s="100">
        <v>320700</v>
      </c>
      <c r="H228" s="20">
        <f>SUM(I228:K228)</f>
        <v>1378200</v>
      </c>
      <c r="I228" s="100">
        <v>0</v>
      </c>
      <c r="J228" s="100">
        <v>0</v>
      </c>
      <c r="K228" s="100">
        <v>1378200</v>
      </c>
      <c r="L228" s="100"/>
      <c r="M228" s="100"/>
      <c r="N228" s="100"/>
      <c r="O228" s="100"/>
      <c r="P228" s="20">
        <f>Q228+S228</f>
        <v>320684.36</v>
      </c>
      <c r="Q228" s="100">
        <v>0</v>
      </c>
      <c r="R228" s="100">
        <v>0</v>
      </c>
      <c r="S228" s="100">
        <v>320684.36</v>
      </c>
      <c r="T228" s="64">
        <f t="shared" si="205"/>
        <v>99.995123168069838</v>
      </c>
      <c r="U228" s="64"/>
      <c r="V228" s="64"/>
      <c r="W228" s="64">
        <f t="shared" si="206"/>
        <v>99.995123168069838</v>
      </c>
      <c r="X228" s="21">
        <f t="shared" si="207"/>
        <v>23.268347119431141</v>
      </c>
      <c r="Y228" s="21"/>
      <c r="Z228" s="21"/>
      <c r="AA228" s="21">
        <f t="shared" si="230"/>
        <v>23.268347119431141</v>
      </c>
      <c r="AB228" s="61"/>
    </row>
    <row r="229" spans="1:28" s="1" customFormat="1" ht="111" hidden="1" customHeight="1" x14ac:dyDescent="0.3">
      <c r="A229" s="104" t="s">
        <v>391</v>
      </c>
      <c r="B229" s="66" t="s">
        <v>390</v>
      </c>
      <c r="C229" s="19" t="s">
        <v>29</v>
      </c>
      <c r="D229" s="100">
        <f>SUM(E229:G229)</f>
        <v>50000</v>
      </c>
      <c r="E229" s="20">
        <v>0</v>
      </c>
      <c r="F229" s="20">
        <v>0</v>
      </c>
      <c r="G229" s="20">
        <v>50000</v>
      </c>
      <c r="H229" s="20">
        <f>SUM(I229:K229)</f>
        <v>3000000</v>
      </c>
      <c r="I229" s="20">
        <v>0</v>
      </c>
      <c r="J229" s="20">
        <v>0</v>
      </c>
      <c r="K229" s="20">
        <v>3000000</v>
      </c>
      <c r="L229" s="20">
        <f t="shared" ref="L229" si="254">M229+N229+O229</f>
        <v>950000</v>
      </c>
      <c r="M229" s="20">
        <v>0</v>
      </c>
      <c r="N229" s="20">
        <v>0</v>
      </c>
      <c r="O229" s="20">
        <v>950000</v>
      </c>
      <c r="P229" s="20">
        <f>Q229+S229</f>
        <v>50000</v>
      </c>
      <c r="Q229" s="20">
        <v>0</v>
      </c>
      <c r="R229" s="20">
        <v>0</v>
      </c>
      <c r="S229" s="20">
        <v>50000</v>
      </c>
      <c r="T229" s="64">
        <f t="shared" si="205"/>
        <v>100</v>
      </c>
      <c r="U229" s="64"/>
      <c r="V229" s="64"/>
      <c r="W229" s="64">
        <f t="shared" si="206"/>
        <v>100</v>
      </c>
      <c r="X229" s="21">
        <f t="shared" si="207"/>
        <v>1.6666666666666667</v>
      </c>
      <c r="Y229" s="21"/>
      <c r="Z229" s="21"/>
      <c r="AA229" s="21">
        <f t="shared" si="230"/>
        <v>1.6666666666666667</v>
      </c>
      <c r="AB229" s="61" t="s">
        <v>292</v>
      </c>
    </row>
    <row r="230" spans="1:28" s="1" customFormat="1" ht="47.25" hidden="1" customHeight="1" x14ac:dyDescent="0.3">
      <c r="A230" s="29" t="s">
        <v>97</v>
      </c>
      <c r="B230" s="144" t="s">
        <v>392</v>
      </c>
      <c r="C230" s="144"/>
      <c r="D230" s="35">
        <f t="shared" ref="D230:G230" si="255">D231+D236+D244+D246</f>
        <v>94773776</v>
      </c>
      <c r="E230" s="35">
        <f t="shared" si="255"/>
        <v>11230477</v>
      </c>
      <c r="F230" s="35">
        <f t="shared" si="255"/>
        <v>2471170</v>
      </c>
      <c r="G230" s="35">
        <f t="shared" si="255"/>
        <v>81072129</v>
      </c>
      <c r="H230" s="35">
        <f t="shared" ref="H230:S230" si="256">H231+H236+H244+H246</f>
        <v>444575263</v>
      </c>
      <c r="I230" s="35">
        <f t="shared" si="256"/>
        <v>54305500</v>
      </c>
      <c r="J230" s="35">
        <f t="shared" si="256"/>
        <v>9273800</v>
      </c>
      <c r="K230" s="35">
        <f t="shared" si="256"/>
        <v>380995963</v>
      </c>
      <c r="L230" s="35">
        <f t="shared" si="256"/>
        <v>328959655</v>
      </c>
      <c r="M230" s="35">
        <f t="shared" si="256"/>
        <v>41678054</v>
      </c>
      <c r="N230" s="35">
        <f t="shared" si="256"/>
        <v>8337183</v>
      </c>
      <c r="O230" s="35">
        <f t="shared" si="256"/>
        <v>278944418</v>
      </c>
      <c r="P230" s="35">
        <f t="shared" si="256"/>
        <v>81487276.750000015</v>
      </c>
      <c r="Q230" s="35">
        <f t="shared" si="256"/>
        <v>10475838.030000001</v>
      </c>
      <c r="R230" s="35">
        <f t="shared" si="256"/>
        <v>1791471.03</v>
      </c>
      <c r="S230" s="35">
        <f t="shared" si="256"/>
        <v>69219967.690000013</v>
      </c>
      <c r="T230" s="64">
        <f t="shared" si="205"/>
        <v>85.980827386259278</v>
      </c>
      <c r="U230" s="64">
        <f t="shared" si="214"/>
        <v>93.280437064249384</v>
      </c>
      <c r="V230" s="64">
        <f t="shared" ref="V230:V237" si="257">R230/F230*100</f>
        <v>72.494851831318769</v>
      </c>
      <c r="W230" s="64">
        <f t="shared" si="206"/>
        <v>85.380720284279221</v>
      </c>
      <c r="X230" s="21">
        <f t="shared" si="207"/>
        <v>18.329242207522466</v>
      </c>
      <c r="Y230" s="21">
        <f t="shared" si="229"/>
        <v>19.290565467586156</v>
      </c>
      <c r="Z230" s="21">
        <f t="shared" ref="Z230:Z242" si="258">R230/J230*100</f>
        <v>19.317550842157477</v>
      </c>
      <c r="AA230" s="21">
        <f t="shared" si="230"/>
        <v>18.16816302854107</v>
      </c>
      <c r="AB230" s="61"/>
    </row>
    <row r="231" spans="1:28" s="1" customFormat="1" ht="40.5" hidden="1" customHeight="1" x14ac:dyDescent="0.3">
      <c r="A231" s="29" t="s">
        <v>98</v>
      </c>
      <c r="B231" s="112" t="s">
        <v>62</v>
      </c>
      <c r="C231" s="112"/>
      <c r="D231" s="35">
        <f t="shared" ref="D231:G231" si="259">SUM(D232:D235)</f>
        <v>72691264</v>
      </c>
      <c r="E231" s="35">
        <f t="shared" si="259"/>
        <v>0</v>
      </c>
      <c r="F231" s="35">
        <f t="shared" si="259"/>
        <v>0</v>
      </c>
      <c r="G231" s="35">
        <f t="shared" si="259"/>
        <v>72691264</v>
      </c>
      <c r="H231" s="35">
        <f t="shared" ref="H231:S231" si="260">SUM(H232:H235)</f>
        <v>332842463</v>
      </c>
      <c r="I231" s="35">
        <f t="shared" si="260"/>
        <v>0</v>
      </c>
      <c r="J231" s="35">
        <f t="shared" si="260"/>
        <v>0</v>
      </c>
      <c r="K231" s="35">
        <f t="shared" si="260"/>
        <v>332842463</v>
      </c>
      <c r="L231" s="35">
        <f t="shared" si="260"/>
        <v>240640770</v>
      </c>
      <c r="M231" s="35">
        <f t="shared" si="260"/>
        <v>0</v>
      </c>
      <c r="N231" s="35">
        <f t="shared" si="260"/>
        <v>0</v>
      </c>
      <c r="O231" s="35">
        <f t="shared" si="260"/>
        <v>240640770</v>
      </c>
      <c r="P231" s="35">
        <f t="shared" si="260"/>
        <v>62066160.940000013</v>
      </c>
      <c r="Q231" s="35">
        <f t="shared" si="260"/>
        <v>0</v>
      </c>
      <c r="R231" s="35">
        <f t="shared" si="260"/>
        <v>0</v>
      </c>
      <c r="S231" s="35">
        <f t="shared" si="260"/>
        <v>62066160.940000013</v>
      </c>
      <c r="T231" s="64">
        <f t="shared" si="205"/>
        <v>85.383246245381031</v>
      </c>
      <c r="U231" s="64"/>
      <c r="V231" s="64"/>
      <c r="W231" s="64">
        <f t="shared" si="206"/>
        <v>85.383246245381031</v>
      </c>
      <c r="X231" s="21">
        <f t="shared" si="207"/>
        <v>18.647308513637579</v>
      </c>
      <c r="Y231" s="21"/>
      <c r="Z231" s="21"/>
      <c r="AA231" s="21">
        <f t="shared" si="230"/>
        <v>18.647308513637579</v>
      </c>
      <c r="AB231" s="61"/>
    </row>
    <row r="232" spans="1:28" s="1" customFormat="1" ht="42" hidden="1" customHeight="1" x14ac:dyDescent="0.3">
      <c r="A232" s="102" t="s">
        <v>99</v>
      </c>
      <c r="B232" s="63" t="s">
        <v>49</v>
      </c>
      <c r="C232" s="19" t="s">
        <v>29</v>
      </c>
      <c r="D232" s="20">
        <f>SUM(E232:G232)</f>
        <v>17200690</v>
      </c>
      <c r="E232" s="20">
        <v>0</v>
      </c>
      <c r="F232" s="20">
        <v>0</v>
      </c>
      <c r="G232" s="20">
        <v>17200690</v>
      </c>
      <c r="H232" s="20">
        <f>SUM(I232:K232)</f>
        <v>81575300</v>
      </c>
      <c r="I232" s="20">
        <v>0</v>
      </c>
      <c r="J232" s="20">
        <v>0</v>
      </c>
      <c r="K232" s="20">
        <v>81575300</v>
      </c>
      <c r="L232" s="20">
        <f t="shared" ref="L232:L235" si="261">M232++N232+O232</f>
        <v>56866382</v>
      </c>
      <c r="M232" s="20">
        <v>0</v>
      </c>
      <c r="N232" s="20">
        <v>0</v>
      </c>
      <c r="O232" s="20">
        <v>56866382</v>
      </c>
      <c r="P232" s="20">
        <f>Q232+S232</f>
        <v>13827806.550000001</v>
      </c>
      <c r="Q232" s="20">
        <v>0</v>
      </c>
      <c r="R232" s="20">
        <v>0</v>
      </c>
      <c r="S232" s="20">
        <v>13827806.550000001</v>
      </c>
      <c r="T232" s="64">
        <f t="shared" si="205"/>
        <v>80.390999140150782</v>
      </c>
      <c r="U232" s="64"/>
      <c r="V232" s="64"/>
      <c r="W232" s="64">
        <f t="shared" si="206"/>
        <v>80.390999140150782</v>
      </c>
      <c r="X232" s="21">
        <f t="shared" si="207"/>
        <v>16.950972353151016</v>
      </c>
      <c r="Y232" s="21"/>
      <c r="Z232" s="21"/>
      <c r="AA232" s="21">
        <f t="shared" si="230"/>
        <v>16.950972353151016</v>
      </c>
      <c r="AB232" s="61"/>
    </row>
    <row r="233" spans="1:28" s="1" customFormat="1" ht="48" hidden="1" customHeight="1" x14ac:dyDescent="0.3">
      <c r="A233" s="102" t="s">
        <v>100</v>
      </c>
      <c r="B233" s="63" t="s">
        <v>57</v>
      </c>
      <c r="C233" s="19" t="s">
        <v>29</v>
      </c>
      <c r="D233" s="20">
        <f t="shared" ref="D233:D235" si="262">SUM(E233:G233)</f>
        <v>44193145</v>
      </c>
      <c r="E233" s="20">
        <v>0</v>
      </c>
      <c r="F233" s="20">
        <v>0</v>
      </c>
      <c r="G233" s="20">
        <v>44193145</v>
      </c>
      <c r="H233" s="20">
        <f>SUM(I233:K233)</f>
        <v>200341205</v>
      </c>
      <c r="I233" s="20">
        <v>0</v>
      </c>
      <c r="J233" s="20">
        <v>0</v>
      </c>
      <c r="K233" s="20">
        <v>200341205</v>
      </c>
      <c r="L233" s="20">
        <f t="shared" si="261"/>
        <v>147299397</v>
      </c>
      <c r="M233" s="20">
        <v>0</v>
      </c>
      <c r="N233" s="20">
        <v>0</v>
      </c>
      <c r="O233" s="20">
        <v>147299397</v>
      </c>
      <c r="P233" s="20">
        <f t="shared" ref="P233:P235" si="263">Q233+S233</f>
        <v>36976759.600000001</v>
      </c>
      <c r="Q233" s="20">
        <v>0</v>
      </c>
      <c r="R233" s="20">
        <v>0</v>
      </c>
      <c r="S233" s="20">
        <v>36976759.600000001</v>
      </c>
      <c r="T233" s="64">
        <f t="shared" si="205"/>
        <v>83.670803695912568</v>
      </c>
      <c r="U233" s="64"/>
      <c r="V233" s="64"/>
      <c r="W233" s="64">
        <f t="shared" si="206"/>
        <v>83.670803695912568</v>
      </c>
      <c r="X233" s="21">
        <f t="shared" si="207"/>
        <v>18.456891881028671</v>
      </c>
      <c r="Y233" s="21"/>
      <c r="Z233" s="21"/>
      <c r="AA233" s="21">
        <f t="shared" si="230"/>
        <v>18.456891881028671</v>
      </c>
      <c r="AB233" s="61"/>
    </row>
    <row r="234" spans="1:28" s="1" customFormat="1" ht="39" hidden="1" customHeight="1" x14ac:dyDescent="0.3">
      <c r="A234" s="102" t="s">
        <v>202</v>
      </c>
      <c r="B234" s="63" t="s">
        <v>154</v>
      </c>
      <c r="C234" s="19" t="s">
        <v>29</v>
      </c>
      <c r="D234" s="20">
        <f t="shared" si="262"/>
        <v>272571</v>
      </c>
      <c r="E234" s="20">
        <v>0</v>
      </c>
      <c r="F234" s="20">
        <v>0</v>
      </c>
      <c r="G234" s="20">
        <v>272571</v>
      </c>
      <c r="H234" s="20">
        <f t="shared" ref="H234:H235" si="264">SUM(I234:K234)</f>
        <v>1883100</v>
      </c>
      <c r="I234" s="20">
        <v>0</v>
      </c>
      <c r="J234" s="20">
        <v>0</v>
      </c>
      <c r="K234" s="20">
        <v>1883100</v>
      </c>
      <c r="L234" s="20">
        <f t="shared" si="261"/>
        <v>2371328</v>
      </c>
      <c r="M234" s="20">
        <v>0</v>
      </c>
      <c r="N234" s="20">
        <v>0</v>
      </c>
      <c r="O234" s="20">
        <v>2371328</v>
      </c>
      <c r="P234" s="20">
        <f t="shared" si="263"/>
        <v>236746.23999999999</v>
      </c>
      <c r="Q234" s="20">
        <v>0</v>
      </c>
      <c r="R234" s="20">
        <v>0</v>
      </c>
      <c r="S234" s="20">
        <v>236746.23999999999</v>
      </c>
      <c r="T234" s="64">
        <f t="shared" si="205"/>
        <v>86.85672356927185</v>
      </c>
      <c r="U234" s="64"/>
      <c r="V234" s="64"/>
      <c r="W234" s="64">
        <f t="shared" si="206"/>
        <v>86.85672356927185</v>
      </c>
      <c r="X234" s="21">
        <f t="shared" si="207"/>
        <v>12.572154426212096</v>
      </c>
      <c r="Y234" s="21"/>
      <c r="Z234" s="21"/>
      <c r="AA234" s="21">
        <f t="shared" si="230"/>
        <v>12.572154426212096</v>
      </c>
      <c r="AB234" s="61"/>
    </row>
    <row r="235" spans="1:28" s="1" customFormat="1" ht="48.75" hidden="1" customHeight="1" x14ac:dyDescent="0.3">
      <c r="A235" s="102" t="s">
        <v>203</v>
      </c>
      <c r="B235" s="63" t="s">
        <v>154</v>
      </c>
      <c r="C235" s="19" t="s">
        <v>29</v>
      </c>
      <c r="D235" s="20">
        <f t="shared" si="262"/>
        <v>11024858</v>
      </c>
      <c r="E235" s="20">
        <v>0</v>
      </c>
      <c r="F235" s="20">
        <v>0</v>
      </c>
      <c r="G235" s="20">
        <v>11024858</v>
      </c>
      <c r="H235" s="20">
        <f t="shared" si="264"/>
        <v>49042858</v>
      </c>
      <c r="I235" s="20">
        <v>0</v>
      </c>
      <c r="J235" s="20">
        <v>0</v>
      </c>
      <c r="K235" s="20">
        <v>49042858</v>
      </c>
      <c r="L235" s="20">
        <f t="shared" si="261"/>
        <v>34103663</v>
      </c>
      <c r="M235" s="20">
        <v>0</v>
      </c>
      <c r="N235" s="20">
        <v>0</v>
      </c>
      <c r="O235" s="20">
        <v>34103663</v>
      </c>
      <c r="P235" s="20">
        <f t="shared" si="263"/>
        <v>11024848.550000001</v>
      </c>
      <c r="Q235" s="20">
        <v>0</v>
      </c>
      <c r="R235" s="20">
        <v>0</v>
      </c>
      <c r="S235" s="20">
        <v>11024848.550000001</v>
      </c>
      <c r="T235" s="64">
        <f t="shared" si="205"/>
        <v>99.999914284610298</v>
      </c>
      <c r="U235" s="64"/>
      <c r="V235" s="64"/>
      <c r="W235" s="64">
        <f t="shared" si="206"/>
        <v>99.999914284610298</v>
      </c>
      <c r="X235" s="21">
        <f t="shared" si="207"/>
        <v>22.480028692455079</v>
      </c>
      <c r="Y235" s="21"/>
      <c r="Z235" s="21"/>
      <c r="AA235" s="21">
        <f t="shared" si="230"/>
        <v>22.480028692455079</v>
      </c>
      <c r="AB235" s="61"/>
    </row>
    <row r="236" spans="1:28" s="1" customFormat="1" ht="49.5" hidden="1" customHeight="1" x14ac:dyDescent="0.3">
      <c r="A236" s="29" t="s">
        <v>101</v>
      </c>
      <c r="B236" s="112" t="s">
        <v>155</v>
      </c>
      <c r="C236" s="31"/>
      <c r="D236" s="30">
        <f t="shared" ref="D236:G236" si="265">SUM(D237:D243)</f>
        <v>13701647</v>
      </c>
      <c r="E236" s="30">
        <f t="shared" si="265"/>
        <v>11230477</v>
      </c>
      <c r="F236" s="30">
        <f t="shared" si="265"/>
        <v>2471170</v>
      </c>
      <c r="G236" s="30">
        <f t="shared" si="265"/>
        <v>0</v>
      </c>
      <c r="H236" s="30">
        <f>SUM(H237:H243)</f>
        <v>58917700</v>
      </c>
      <c r="I236" s="30">
        <f t="shared" ref="I236:S236" si="266">SUM(I237:I243)</f>
        <v>49643900</v>
      </c>
      <c r="J236" s="30">
        <f t="shared" si="266"/>
        <v>9273800</v>
      </c>
      <c r="K236" s="30">
        <f t="shared" si="266"/>
        <v>0</v>
      </c>
      <c r="L236" s="30">
        <f t="shared" si="266"/>
        <v>48261821</v>
      </c>
      <c r="M236" s="30">
        <f t="shared" si="266"/>
        <v>36929285</v>
      </c>
      <c r="N236" s="30">
        <f t="shared" si="266"/>
        <v>8337183</v>
      </c>
      <c r="O236" s="30">
        <f t="shared" si="266"/>
        <v>2995353</v>
      </c>
      <c r="P236" s="30">
        <f t="shared" si="266"/>
        <v>12267309.060000001</v>
      </c>
      <c r="Q236" s="30">
        <f t="shared" si="266"/>
        <v>10475838.030000001</v>
      </c>
      <c r="R236" s="30">
        <f t="shared" si="266"/>
        <v>1791471.03</v>
      </c>
      <c r="S236" s="30">
        <f t="shared" si="266"/>
        <v>0</v>
      </c>
      <c r="T236" s="64">
        <f t="shared" si="205"/>
        <v>89.531638495722461</v>
      </c>
      <c r="U236" s="64">
        <f t="shared" si="214"/>
        <v>93.280437064249384</v>
      </c>
      <c r="V236" s="64">
        <f t="shared" si="257"/>
        <v>72.494851831318769</v>
      </c>
      <c r="W236" s="64"/>
      <c r="X236" s="21">
        <f t="shared" si="207"/>
        <v>20.821092914353411</v>
      </c>
      <c r="Y236" s="21">
        <f t="shared" si="229"/>
        <v>21.101964249384118</v>
      </c>
      <c r="Z236" s="21">
        <f t="shared" si="258"/>
        <v>19.317550842157477</v>
      </c>
      <c r="AA236" s="21"/>
      <c r="AB236" s="61"/>
    </row>
    <row r="237" spans="1:28" s="1" customFormat="1" ht="62.25" hidden="1" customHeight="1" x14ac:dyDescent="0.3">
      <c r="A237" s="102" t="s">
        <v>102</v>
      </c>
      <c r="B237" s="63" t="s">
        <v>156</v>
      </c>
      <c r="C237" s="19" t="s">
        <v>29</v>
      </c>
      <c r="D237" s="20">
        <f>SUM(E237:G237)</f>
        <v>2681370</v>
      </c>
      <c r="E237" s="20">
        <v>210200</v>
      </c>
      <c r="F237" s="20">
        <v>2471170</v>
      </c>
      <c r="G237" s="20">
        <v>0</v>
      </c>
      <c r="H237" s="20">
        <f>SUM(I237:K237)</f>
        <v>11014700</v>
      </c>
      <c r="I237" s="20">
        <v>1756300</v>
      </c>
      <c r="J237" s="20">
        <v>9258400</v>
      </c>
      <c r="K237" s="20">
        <v>0</v>
      </c>
      <c r="L237" s="20">
        <f t="shared" ref="L237:L243" si="267">M237++N237+O237</f>
        <v>11967469</v>
      </c>
      <c r="M237" s="20">
        <v>860966</v>
      </c>
      <c r="N237" s="20">
        <v>8337183</v>
      </c>
      <c r="O237" s="20">
        <v>2769320</v>
      </c>
      <c r="P237" s="20">
        <f>SUM(Q237:S237)</f>
        <v>1928985.65</v>
      </c>
      <c r="Q237" s="20">
        <v>137514.62</v>
      </c>
      <c r="R237" s="20">
        <v>1791471.03</v>
      </c>
      <c r="S237" s="20">
        <v>0</v>
      </c>
      <c r="T237" s="64">
        <f t="shared" si="205"/>
        <v>71.940301040139914</v>
      </c>
      <c r="U237" s="64">
        <f t="shared" si="214"/>
        <v>65.420846812559461</v>
      </c>
      <c r="V237" s="64">
        <f t="shared" si="257"/>
        <v>72.494851831318769</v>
      </c>
      <c r="W237" s="64"/>
      <c r="X237" s="21">
        <f t="shared" si="207"/>
        <v>17.512829673073256</v>
      </c>
      <c r="Y237" s="21">
        <f t="shared" si="229"/>
        <v>7.829791037977567</v>
      </c>
      <c r="Z237" s="21">
        <f t="shared" si="258"/>
        <v>19.349682774561479</v>
      </c>
      <c r="AA237" s="21"/>
      <c r="AB237" s="61"/>
    </row>
    <row r="238" spans="1:28" s="1" customFormat="1" ht="115.5" hidden="1" customHeight="1" x14ac:dyDescent="0.3">
      <c r="A238" s="102" t="s">
        <v>157</v>
      </c>
      <c r="B238" s="63" t="s">
        <v>393</v>
      </c>
      <c r="C238" s="19" t="s">
        <v>29</v>
      </c>
      <c r="D238" s="20">
        <f t="shared" ref="D238:D243" si="268">SUM(E238:G238)</f>
        <v>0</v>
      </c>
      <c r="E238" s="20">
        <v>0</v>
      </c>
      <c r="F238" s="20">
        <v>0</v>
      </c>
      <c r="G238" s="20">
        <v>0</v>
      </c>
      <c r="H238" s="20">
        <f>SUM(I238:K238)</f>
        <v>551500</v>
      </c>
      <c r="I238" s="20">
        <v>551500</v>
      </c>
      <c r="J238" s="20">
        <v>0</v>
      </c>
      <c r="K238" s="20">
        <v>0</v>
      </c>
      <c r="L238" s="20">
        <f t="shared" si="267"/>
        <v>521400</v>
      </c>
      <c r="M238" s="20">
        <v>521400</v>
      </c>
      <c r="N238" s="20">
        <v>0</v>
      </c>
      <c r="O238" s="20">
        <v>0</v>
      </c>
      <c r="P238" s="20">
        <f t="shared" ref="P238:P243" si="269">SUM(Q238:S238)</f>
        <v>0</v>
      </c>
      <c r="Q238" s="20">
        <v>0</v>
      </c>
      <c r="R238" s="20">
        <v>0</v>
      </c>
      <c r="S238" s="20">
        <v>0</v>
      </c>
      <c r="T238" s="64"/>
      <c r="U238" s="64"/>
      <c r="V238" s="64"/>
      <c r="W238" s="64"/>
      <c r="X238" s="21">
        <f t="shared" si="207"/>
        <v>0</v>
      </c>
      <c r="Y238" s="21">
        <f t="shared" si="229"/>
        <v>0</v>
      </c>
      <c r="Z238" s="21"/>
      <c r="AA238" s="21"/>
      <c r="AB238" s="61"/>
    </row>
    <row r="239" spans="1:28" s="1" customFormat="1" ht="59.25" hidden="1" customHeight="1" x14ac:dyDescent="0.3">
      <c r="A239" s="102" t="s">
        <v>159</v>
      </c>
      <c r="B239" s="67" t="s">
        <v>158</v>
      </c>
      <c r="C239" s="19" t="s">
        <v>29</v>
      </c>
      <c r="D239" s="20">
        <f t="shared" si="268"/>
        <v>710079</v>
      </c>
      <c r="E239" s="20">
        <v>710079</v>
      </c>
      <c r="F239" s="20">
        <v>0</v>
      </c>
      <c r="G239" s="20">
        <v>0</v>
      </c>
      <c r="H239" s="20">
        <f t="shared" ref="H239:H243" si="270">SUM(I239:K239)</f>
        <v>3987300</v>
      </c>
      <c r="I239" s="20">
        <v>3987300</v>
      </c>
      <c r="J239" s="20">
        <v>0</v>
      </c>
      <c r="K239" s="20">
        <v>0</v>
      </c>
      <c r="L239" s="20">
        <f t="shared" si="267"/>
        <v>3023036</v>
      </c>
      <c r="M239" s="20">
        <v>3023036</v>
      </c>
      <c r="N239" s="20">
        <v>0</v>
      </c>
      <c r="O239" s="20">
        <v>0</v>
      </c>
      <c r="P239" s="20">
        <f t="shared" si="269"/>
        <v>705043.72</v>
      </c>
      <c r="Q239" s="20">
        <v>705043.72</v>
      </c>
      <c r="R239" s="20">
        <v>0</v>
      </c>
      <c r="S239" s="20">
        <v>0</v>
      </c>
      <c r="T239" s="64">
        <f t="shared" si="205"/>
        <v>99.290884535382688</v>
      </c>
      <c r="U239" s="64">
        <f t="shared" si="214"/>
        <v>99.290884535382688</v>
      </c>
      <c r="V239" s="64"/>
      <c r="W239" s="64"/>
      <c r="X239" s="21">
        <f t="shared" si="207"/>
        <v>17.682234093246056</v>
      </c>
      <c r="Y239" s="21">
        <f t="shared" si="229"/>
        <v>17.682234093246056</v>
      </c>
      <c r="Z239" s="21"/>
      <c r="AA239" s="21"/>
      <c r="AB239" s="61"/>
    </row>
    <row r="240" spans="1:28" s="1" customFormat="1" ht="41.25" hidden="1" customHeight="1" x14ac:dyDescent="0.3">
      <c r="A240" s="102" t="s">
        <v>160</v>
      </c>
      <c r="B240" s="67" t="s">
        <v>394</v>
      </c>
      <c r="C240" s="19" t="s">
        <v>29</v>
      </c>
      <c r="D240" s="20">
        <f t="shared" si="268"/>
        <v>1143500</v>
      </c>
      <c r="E240" s="20">
        <v>1143500</v>
      </c>
      <c r="F240" s="20">
        <v>0</v>
      </c>
      <c r="G240" s="20">
        <v>0</v>
      </c>
      <c r="H240" s="20">
        <f t="shared" si="270"/>
        <v>4752000</v>
      </c>
      <c r="I240" s="20">
        <v>4752000</v>
      </c>
      <c r="J240" s="20">
        <v>0</v>
      </c>
      <c r="K240" s="20">
        <v>0</v>
      </c>
      <c r="L240" s="20">
        <f t="shared" si="267"/>
        <v>3635060</v>
      </c>
      <c r="M240" s="20">
        <v>3635060</v>
      </c>
      <c r="N240" s="20">
        <v>0</v>
      </c>
      <c r="O240" s="20">
        <v>0</v>
      </c>
      <c r="P240" s="20">
        <f t="shared" si="269"/>
        <v>863955.4</v>
      </c>
      <c r="Q240" s="20">
        <v>863955.4</v>
      </c>
      <c r="R240" s="20">
        <v>0</v>
      </c>
      <c r="S240" s="20">
        <v>0</v>
      </c>
      <c r="T240" s="64">
        <f t="shared" si="205"/>
        <v>75.553598600787069</v>
      </c>
      <c r="U240" s="64">
        <f t="shared" si="214"/>
        <v>75.553598600787069</v>
      </c>
      <c r="V240" s="64"/>
      <c r="W240" s="64"/>
      <c r="X240" s="21">
        <f t="shared" si="207"/>
        <v>18.180879629629629</v>
      </c>
      <c r="Y240" s="21">
        <f t="shared" si="229"/>
        <v>18.180879629629629</v>
      </c>
      <c r="Z240" s="21"/>
      <c r="AA240" s="21"/>
      <c r="AB240" s="61"/>
    </row>
    <row r="241" spans="1:28" s="1" customFormat="1" ht="78" hidden="1" customHeight="1" x14ac:dyDescent="0.3">
      <c r="A241" s="102" t="s">
        <v>162</v>
      </c>
      <c r="B241" s="67" t="s">
        <v>161</v>
      </c>
      <c r="C241" s="19" t="s">
        <v>29</v>
      </c>
      <c r="D241" s="20">
        <f t="shared" si="268"/>
        <v>2104198</v>
      </c>
      <c r="E241" s="20">
        <v>2104198</v>
      </c>
      <c r="F241" s="20">
        <v>0</v>
      </c>
      <c r="G241" s="20">
        <v>0</v>
      </c>
      <c r="H241" s="20">
        <f t="shared" si="270"/>
        <v>10306800</v>
      </c>
      <c r="I241" s="20">
        <v>10306800</v>
      </c>
      <c r="J241" s="20">
        <v>0</v>
      </c>
      <c r="K241" s="20">
        <v>0</v>
      </c>
      <c r="L241" s="20">
        <f t="shared" si="267"/>
        <v>8435856</v>
      </c>
      <c r="M241" s="20">
        <v>8209823</v>
      </c>
      <c r="N241" s="20">
        <v>0</v>
      </c>
      <c r="O241" s="20">
        <v>226033</v>
      </c>
      <c r="P241" s="20">
        <f t="shared" si="269"/>
        <v>1717999.29</v>
      </c>
      <c r="Q241" s="20">
        <v>1717999.29</v>
      </c>
      <c r="R241" s="20">
        <v>0</v>
      </c>
      <c r="S241" s="20">
        <v>0</v>
      </c>
      <c r="T241" s="64">
        <f t="shared" si="205"/>
        <v>81.646275207941457</v>
      </c>
      <c r="U241" s="64">
        <f t="shared" si="214"/>
        <v>81.646275207941457</v>
      </c>
      <c r="V241" s="64"/>
      <c r="W241" s="64"/>
      <c r="X241" s="21">
        <f t="shared" si="207"/>
        <v>16.668600244498776</v>
      </c>
      <c r="Y241" s="21">
        <f t="shared" si="229"/>
        <v>16.668600244498776</v>
      </c>
      <c r="Z241" s="21"/>
      <c r="AA241" s="21"/>
      <c r="AB241" s="61"/>
    </row>
    <row r="242" spans="1:28" s="1" customFormat="1" ht="91.5" hidden="1" customHeight="1" x14ac:dyDescent="0.3">
      <c r="A242" s="102" t="s">
        <v>196</v>
      </c>
      <c r="B242" s="67" t="s">
        <v>189</v>
      </c>
      <c r="C242" s="19" t="s">
        <v>29</v>
      </c>
      <c r="D242" s="20">
        <f t="shared" si="268"/>
        <v>0</v>
      </c>
      <c r="E242" s="20">
        <v>0</v>
      </c>
      <c r="F242" s="20">
        <v>0</v>
      </c>
      <c r="G242" s="20">
        <v>0</v>
      </c>
      <c r="H242" s="20">
        <f t="shared" si="270"/>
        <v>15400</v>
      </c>
      <c r="I242" s="20">
        <v>0</v>
      </c>
      <c r="J242" s="20">
        <v>15400</v>
      </c>
      <c r="K242" s="20">
        <v>0</v>
      </c>
      <c r="L242" s="20">
        <f t="shared" si="267"/>
        <v>0</v>
      </c>
      <c r="M242" s="20">
        <v>0</v>
      </c>
      <c r="N242" s="20">
        <v>0</v>
      </c>
      <c r="O242" s="20">
        <v>0</v>
      </c>
      <c r="P242" s="20">
        <f t="shared" si="269"/>
        <v>0</v>
      </c>
      <c r="Q242" s="20">
        <v>0</v>
      </c>
      <c r="R242" s="20">
        <v>0</v>
      </c>
      <c r="S242" s="20">
        <v>0</v>
      </c>
      <c r="T242" s="64"/>
      <c r="U242" s="64"/>
      <c r="V242" s="64"/>
      <c r="W242" s="64"/>
      <c r="X242" s="21">
        <f t="shared" si="207"/>
        <v>0</v>
      </c>
      <c r="Y242" s="21"/>
      <c r="Z242" s="21">
        <f t="shared" si="258"/>
        <v>0</v>
      </c>
      <c r="AA242" s="21"/>
      <c r="AB242" s="61" t="s">
        <v>293</v>
      </c>
    </row>
    <row r="243" spans="1:28" s="1" customFormat="1" ht="63" hidden="1" customHeight="1" x14ac:dyDescent="0.3">
      <c r="A243" s="102" t="s">
        <v>164</v>
      </c>
      <c r="B243" s="67" t="s">
        <v>163</v>
      </c>
      <c r="C243" s="19" t="s">
        <v>29</v>
      </c>
      <c r="D243" s="20">
        <f t="shared" si="268"/>
        <v>7062500</v>
      </c>
      <c r="E243" s="20">
        <v>7062500</v>
      </c>
      <c r="F243" s="20">
        <v>0</v>
      </c>
      <c r="G243" s="20">
        <v>0</v>
      </c>
      <c r="H243" s="20">
        <f t="shared" si="270"/>
        <v>28290000</v>
      </c>
      <c r="I243" s="20">
        <v>28290000</v>
      </c>
      <c r="J243" s="20">
        <v>0</v>
      </c>
      <c r="K243" s="20">
        <v>0</v>
      </c>
      <c r="L243" s="20">
        <f t="shared" si="267"/>
        <v>20679000</v>
      </c>
      <c r="M243" s="20">
        <v>20679000</v>
      </c>
      <c r="N243" s="20">
        <v>0</v>
      </c>
      <c r="O243" s="20">
        <v>0</v>
      </c>
      <c r="P243" s="20">
        <f t="shared" si="269"/>
        <v>7051325</v>
      </c>
      <c r="Q243" s="20">
        <v>7051325</v>
      </c>
      <c r="R243" s="20">
        <v>0</v>
      </c>
      <c r="S243" s="20">
        <v>0</v>
      </c>
      <c r="T243" s="64">
        <f t="shared" si="205"/>
        <v>99.841769911504429</v>
      </c>
      <c r="U243" s="64">
        <f t="shared" si="214"/>
        <v>99.841769911504429</v>
      </c>
      <c r="V243" s="64"/>
      <c r="W243" s="64"/>
      <c r="X243" s="21">
        <f t="shared" si="207"/>
        <v>24.925150229763169</v>
      </c>
      <c r="Y243" s="21">
        <f t="shared" si="229"/>
        <v>24.925150229763169</v>
      </c>
      <c r="Z243" s="21"/>
      <c r="AA243" s="21"/>
      <c r="AB243" s="61"/>
    </row>
    <row r="244" spans="1:28" s="27" customFormat="1" ht="42" hidden="1" customHeight="1" x14ac:dyDescent="0.3">
      <c r="A244" s="29" t="s">
        <v>165</v>
      </c>
      <c r="B244" s="112" t="s">
        <v>63</v>
      </c>
      <c r="C244" s="31"/>
      <c r="D244" s="30">
        <f t="shared" ref="D244:G244" si="271">SUM(D245:D245)</f>
        <v>0</v>
      </c>
      <c r="E244" s="30">
        <f t="shared" si="271"/>
        <v>0</v>
      </c>
      <c r="F244" s="30">
        <f t="shared" si="271"/>
        <v>0</v>
      </c>
      <c r="G244" s="30">
        <f t="shared" si="271"/>
        <v>0</v>
      </c>
      <c r="H244" s="30">
        <f>SUM(H245:H245)</f>
        <v>6991900</v>
      </c>
      <c r="I244" s="30">
        <f t="shared" ref="I244:S244" si="272">SUM(I245:I245)</f>
        <v>4661600</v>
      </c>
      <c r="J244" s="30">
        <f t="shared" si="272"/>
        <v>0</v>
      </c>
      <c r="K244" s="30">
        <f t="shared" si="272"/>
        <v>2330300</v>
      </c>
      <c r="L244" s="30">
        <f t="shared" si="272"/>
        <v>6307055</v>
      </c>
      <c r="M244" s="30">
        <f t="shared" si="272"/>
        <v>4559500</v>
      </c>
      <c r="N244" s="30">
        <f t="shared" si="272"/>
        <v>0</v>
      </c>
      <c r="O244" s="30">
        <f t="shared" si="272"/>
        <v>1747555</v>
      </c>
      <c r="P244" s="30">
        <f t="shared" si="272"/>
        <v>0</v>
      </c>
      <c r="Q244" s="30">
        <f t="shared" si="272"/>
        <v>0</v>
      </c>
      <c r="R244" s="30">
        <f t="shared" si="272"/>
        <v>0</v>
      </c>
      <c r="S244" s="30">
        <f t="shared" si="272"/>
        <v>0</v>
      </c>
      <c r="T244" s="64"/>
      <c r="U244" s="64"/>
      <c r="V244" s="64"/>
      <c r="W244" s="64"/>
      <c r="X244" s="21">
        <f t="shared" si="207"/>
        <v>0</v>
      </c>
      <c r="Y244" s="21">
        <f t="shared" si="229"/>
        <v>0</v>
      </c>
      <c r="Z244" s="21"/>
      <c r="AA244" s="21">
        <f t="shared" si="230"/>
        <v>0</v>
      </c>
      <c r="AB244" s="26"/>
    </row>
    <row r="245" spans="1:28" s="1" customFormat="1" ht="65.25" hidden="1" customHeight="1" x14ac:dyDescent="0.3">
      <c r="A245" s="102" t="s">
        <v>168</v>
      </c>
      <c r="B245" s="63" t="s">
        <v>395</v>
      </c>
      <c r="C245" s="19" t="s">
        <v>29</v>
      </c>
      <c r="D245" s="20">
        <f>SUM(E245:G245)</f>
        <v>0</v>
      </c>
      <c r="E245" s="20">
        <v>0</v>
      </c>
      <c r="F245" s="20">
        <v>0</v>
      </c>
      <c r="G245" s="20">
        <v>0</v>
      </c>
      <c r="H245" s="20">
        <f>SUM(I245:K245)</f>
        <v>6991900</v>
      </c>
      <c r="I245" s="20">
        <v>4661600</v>
      </c>
      <c r="J245" s="20">
        <v>0</v>
      </c>
      <c r="K245" s="20">
        <v>2330300</v>
      </c>
      <c r="L245" s="20">
        <f>M245++N245+O245</f>
        <v>6307055</v>
      </c>
      <c r="M245" s="20">
        <v>4559500</v>
      </c>
      <c r="N245" s="20">
        <v>0</v>
      </c>
      <c r="O245" s="20">
        <v>1747555</v>
      </c>
      <c r="P245" s="20">
        <f>Q245+S245</f>
        <v>0</v>
      </c>
      <c r="Q245" s="20">
        <v>0</v>
      </c>
      <c r="R245" s="20">
        <v>0</v>
      </c>
      <c r="S245" s="20">
        <v>0</v>
      </c>
      <c r="T245" s="64"/>
      <c r="U245" s="64"/>
      <c r="V245" s="64"/>
      <c r="W245" s="64"/>
      <c r="X245" s="21">
        <f t="shared" si="207"/>
        <v>0</v>
      </c>
      <c r="Y245" s="21">
        <f t="shared" si="229"/>
        <v>0</v>
      </c>
      <c r="Z245" s="21"/>
      <c r="AA245" s="21">
        <f t="shared" si="230"/>
        <v>0</v>
      </c>
      <c r="AB245" s="61" t="s">
        <v>295</v>
      </c>
    </row>
    <row r="246" spans="1:28" s="1" customFormat="1" ht="96.75" hidden="1" customHeight="1" x14ac:dyDescent="0.3">
      <c r="A246" s="29" t="s">
        <v>178</v>
      </c>
      <c r="B246" s="115" t="s">
        <v>166</v>
      </c>
      <c r="C246" s="31"/>
      <c r="D246" s="36">
        <f t="shared" ref="D246:G246" si="273">SUM(D247:D248)</f>
        <v>8380865</v>
      </c>
      <c r="E246" s="36">
        <f t="shared" si="273"/>
        <v>0</v>
      </c>
      <c r="F246" s="36">
        <f t="shared" si="273"/>
        <v>0</v>
      </c>
      <c r="G246" s="36">
        <f t="shared" si="273"/>
        <v>8380865</v>
      </c>
      <c r="H246" s="36">
        <f>SUM(H247:H248)</f>
        <v>45823200</v>
      </c>
      <c r="I246" s="36">
        <f t="shared" ref="I246:S246" si="274">SUM(I247:I248)</f>
        <v>0</v>
      </c>
      <c r="J246" s="36">
        <f t="shared" si="274"/>
        <v>0</v>
      </c>
      <c r="K246" s="36">
        <f t="shared" si="274"/>
        <v>45823200</v>
      </c>
      <c r="L246" s="36">
        <f t="shared" si="274"/>
        <v>33750009</v>
      </c>
      <c r="M246" s="36">
        <f t="shared" si="274"/>
        <v>189269</v>
      </c>
      <c r="N246" s="36">
        <f t="shared" si="274"/>
        <v>0</v>
      </c>
      <c r="O246" s="36">
        <f t="shared" si="274"/>
        <v>33560740</v>
      </c>
      <c r="P246" s="36">
        <f t="shared" si="274"/>
        <v>7153806.75</v>
      </c>
      <c r="Q246" s="36">
        <f t="shared" si="274"/>
        <v>0</v>
      </c>
      <c r="R246" s="36">
        <f t="shared" si="274"/>
        <v>0</v>
      </c>
      <c r="S246" s="36">
        <f t="shared" si="274"/>
        <v>7153806.75</v>
      </c>
      <c r="T246" s="64">
        <f t="shared" ref="T246:T248" si="275">P246/D246*100</f>
        <v>85.358811411471251</v>
      </c>
      <c r="U246" s="64"/>
      <c r="V246" s="64"/>
      <c r="W246" s="64">
        <f t="shared" ref="W246:W248" si="276">S246/G246*100</f>
        <v>85.358811411471251</v>
      </c>
      <c r="X246" s="21">
        <f t="shared" si="207"/>
        <v>15.611757253967424</v>
      </c>
      <c r="Y246" s="21"/>
      <c r="Z246" s="21"/>
      <c r="AA246" s="21">
        <f t="shared" si="230"/>
        <v>15.611757253967424</v>
      </c>
      <c r="AB246" s="61"/>
    </row>
    <row r="247" spans="1:28" s="1" customFormat="1" ht="45" hidden="1" customHeight="1" x14ac:dyDescent="0.3">
      <c r="A247" s="129" t="s">
        <v>179</v>
      </c>
      <c r="B247" s="157" t="s">
        <v>167</v>
      </c>
      <c r="C247" s="19" t="s">
        <v>29</v>
      </c>
      <c r="D247" s="20">
        <f>SUM(E247:G247)</f>
        <v>4007690</v>
      </c>
      <c r="E247" s="20">
        <v>0</v>
      </c>
      <c r="F247" s="20">
        <v>0</v>
      </c>
      <c r="G247" s="20">
        <v>4007690</v>
      </c>
      <c r="H247" s="20">
        <f>SUM(I247:K247)</f>
        <v>23100900</v>
      </c>
      <c r="I247" s="20">
        <v>0</v>
      </c>
      <c r="J247" s="20">
        <v>0</v>
      </c>
      <c r="K247" s="20">
        <v>23100900</v>
      </c>
      <c r="L247" s="20">
        <f t="shared" ref="L247:L248" si="277">M247++N247+O247</f>
        <v>17508597</v>
      </c>
      <c r="M247" s="20">
        <v>32447</v>
      </c>
      <c r="N247" s="20">
        <v>0</v>
      </c>
      <c r="O247" s="20">
        <v>17476150</v>
      </c>
      <c r="P247" s="20">
        <f>SUM(Q247:S247)</f>
        <v>3654272.4</v>
      </c>
      <c r="Q247" s="20">
        <v>0</v>
      </c>
      <c r="R247" s="20">
        <v>0</v>
      </c>
      <c r="S247" s="20">
        <v>3654272.4</v>
      </c>
      <c r="T247" s="64">
        <f t="shared" si="275"/>
        <v>91.18151354021893</v>
      </c>
      <c r="U247" s="64"/>
      <c r="V247" s="64"/>
      <c r="W247" s="64">
        <f t="shared" si="276"/>
        <v>91.18151354021893</v>
      </c>
      <c r="X247" s="21">
        <f t="shared" si="207"/>
        <v>15.818744724231523</v>
      </c>
      <c r="Y247" s="21"/>
      <c r="Z247" s="21"/>
      <c r="AA247" s="21">
        <f t="shared" si="230"/>
        <v>15.818744724231523</v>
      </c>
      <c r="AB247" s="61"/>
    </row>
    <row r="248" spans="1:28" s="1" customFormat="1" ht="48.75" hidden="1" customHeight="1" x14ac:dyDescent="0.3">
      <c r="A248" s="130"/>
      <c r="B248" s="158"/>
      <c r="C248" s="19" t="s">
        <v>184</v>
      </c>
      <c r="D248" s="20">
        <f>SUM(E248:G248)</f>
        <v>4373175</v>
      </c>
      <c r="E248" s="20">
        <v>0</v>
      </c>
      <c r="F248" s="20">
        <v>0</v>
      </c>
      <c r="G248" s="20">
        <v>4373175</v>
      </c>
      <c r="H248" s="20">
        <f>SUM(I248:K248)</f>
        <v>22722300</v>
      </c>
      <c r="I248" s="20">
        <v>0</v>
      </c>
      <c r="J248" s="20">
        <v>0</v>
      </c>
      <c r="K248" s="20">
        <v>22722300</v>
      </c>
      <c r="L248" s="20">
        <f t="shared" si="277"/>
        <v>16241412</v>
      </c>
      <c r="M248" s="20">
        <v>156822</v>
      </c>
      <c r="N248" s="20">
        <v>0</v>
      </c>
      <c r="O248" s="20">
        <v>16084590</v>
      </c>
      <c r="P248" s="20">
        <f>SUM(Q248:S248)</f>
        <v>3499534.35</v>
      </c>
      <c r="Q248" s="20">
        <v>0</v>
      </c>
      <c r="R248" s="20">
        <v>0</v>
      </c>
      <c r="S248" s="20">
        <v>3499534.35</v>
      </c>
      <c r="T248" s="64">
        <f t="shared" si="275"/>
        <v>80.02273748477937</v>
      </c>
      <c r="U248" s="64"/>
      <c r="V248" s="64"/>
      <c r="W248" s="64">
        <f t="shared" si="276"/>
        <v>80.02273748477937</v>
      </c>
      <c r="X248" s="21">
        <f t="shared" si="207"/>
        <v>15.401320949023647</v>
      </c>
      <c r="Y248" s="21"/>
      <c r="Z248" s="21"/>
      <c r="AA248" s="21">
        <f t="shared" si="230"/>
        <v>15.401320949023647</v>
      </c>
      <c r="AB248" s="61" t="s">
        <v>294</v>
      </c>
    </row>
    <row r="249" spans="1:28" ht="33.75" hidden="1" customHeight="1" x14ac:dyDescent="0.3">
      <c r="A249" s="155" t="s">
        <v>169</v>
      </c>
      <c r="B249" s="156"/>
      <c r="C249" s="156"/>
      <c r="D249" s="156"/>
      <c r="E249" s="156"/>
      <c r="F249" s="156"/>
      <c r="G249" s="156"/>
      <c r="H249" s="156"/>
      <c r="I249" s="156"/>
      <c r="J249" s="156"/>
      <c r="K249" s="156"/>
      <c r="L249" s="156"/>
      <c r="M249" s="156"/>
      <c r="N249" s="156"/>
      <c r="O249" s="156"/>
      <c r="P249" s="156"/>
      <c r="Q249" s="156"/>
      <c r="R249" s="156"/>
      <c r="S249" s="156"/>
      <c r="T249" s="156"/>
      <c r="U249" s="156"/>
      <c r="V249" s="156"/>
      <c r="W249" s="156"/>
      <c r="X249" s="156"/>
      <c r="Y249" s="156"/>
      <c r="Z249" s="156"/>
      <c r="AA249" s="156"/>
      <c r="AB249" s="28"/>
    </row>
    <row r="250" spans="1:28" ht="63.75" hidden="1" customHeight="1" x14ac:dyDescent="0.3">
      <c r="A250" s="29" t="s">
        <v>103</v>
      </c>
      <c r="B250" s="153" t="s">
        <v>396</v>
      </c>
      <c r="C250" s="154"/>
      <c r="D250" s="30">
        <f t="shared" ref="D250:G250" si="278">D251+D255</f>
        <v>15641241</v>
      </c>
      <c r="E250" s="30">
        <f t="shared" si="278"/>
        <v>15641020</v>
      </c>
      <c r="F250" s="30">
        <f t="shared" si="278"/>
        <v>0</v>
      </c>
      <c r="G250" s="30">
        <f t="shared" si="278"/>
        <v>221</v>
      </c>
      <c r="H250" s="30">
        <f>H251+H255</f>
        <v>146746800</v>
      </c>
      <c r="I250" s="30">
        <f t="shared" ref="I250:S250" si="279">I251+I255</f>
        <v>146745900</v>
      </c>
      <c r="J250" s="30">
        <f t="shared" si="279"/>
        <v>0</v>
      </c>
      <c r="K250" s="30">
        <f t="shared" si="279"/>
        <v>900</v>
      </c>
      <c r="L250" s="30">
        <f t="shared" si="279"/>
        <v>42285088</v>
      </c>
      <c r="M250" s="30">
        <f t="shared" si="279"/>
        <v>42285088</v>
      </c>
      <c r="N250" s="30">
        <f t="shared" si="279"/>
        <v>0</v>
      </c>
      <c r="O250" s="30">
        <f t="shared" si="279"/>
        <v>0</v>
      </c>
      <c r="P250" s="30">
        <f t="shared" si="279"/>
        <v>9288887</v>
      </c>
      <c r="Q250" s="30">
        <f t="shared" si="279"/>
        <v>9288666</v>
      </c>
      <c r="R250" s="30">
        <f t="shared" si="279"/>
        <v>0</v>
      </c>
      <c r="S250" s="30">
        <f t="shared" si="279"/>
        <v>221</v>
      </c>
      <c r="T250" s="20">
        <f>P250/D250*100</f>
        <v>59.387148372689872</v>
      </c>
      <c r="U250" s="20">
        <f t="shared" ref="U250:W250" si="280">Q250/E250*100</f>
        <v>59.386574532862944</v>
      </c>
      <c r="V250" s="20"/>
      <c r="W250" s="20">
        <f t="shared" si="280"/>
        <v>100</v>
      </c>
      <c r="X250" s="21">
        <f t="shared" ref="X250:X256" si="281">P250/H250*100</f>
        <v>6.3298736326788729</v>
      </c>
      <c r="Y250" s="21">
        <f t="shared" ref="Y250:Y256" si="282">Q250/I250*100</f>
        <v>6.3297618536531512</v>
      </c>
      <c r="Z250" s="21"/>
      <c r="AA250" s="21">
        <f t="shared" ref="AA250:AA256" si="283">S250/K250*100</f>
        <v>24.555555555555557</v>
      </c>
      <c r="AB250" s="25">
        <f t="shared" ref="AB250" si="284">T250/L250*100</f>
        <v>1.4044466071039008E-4</v>
      </c>
    </row>
    <row r="251" spans="1:28" ht="77.25" hidden="1" customHeight="1" x14ac:dyDescent="0.3">
      <c r="A251" s="29" t="s">
        <v>104</v>
      </c>
      <c r="B251" s="68" t="s">
        <v>397</v>
      </c>
      <c r="C251" s="30">
        <f t="shared" ref="C251:G251" si="285">SUM(C252:C254)</f>
        <v>0</v>
      </c>
      <c r="D251" s="30">
        <f t="shared" si="285"/>
        <v>4362000</v>
      </c>
      <c r="E251" s="30">
        <f t="shared" si="285"/>
        <v>4362000</v>
      </c>
      <c r="F251" s="30">
        <f t="shared" si="285"/>
        <v>0</v>
      </c>
      <c r="G251" s="30">
        <f t="shared" si="285"/>
        <v>0</v>
      </c>
      <c r="H251" s="30">
        <f>SUM(H252:H254)</f>
        <v>109336100</v>
      </c>
      <c r="I251" s="30">
        <f t="shared" ref="I251:S251" si="286">SUM(I252:I254)</f>
        <v>109336100</v>
      </c>
      <c r="J251" s="30">
        <f t="shared" si="286"/>
        <v>0</v>
      </c>
      <c r="K251" s="30">
        <f t="shared" si="286"/>
        <v>0</v>
      </c>
      <c r="L251" s="30">
        <f t="shared" si="286"/>
        <v>25185283</v>
      </c>
      <c r="M251" s="30">
        <f t="shared" si="286"/>
        <v>25185283</v>
      </c>
      <c r="N251" s="30">
        <f t="shared" si="286"/>
        <v>0</v>
      </c>
      <c r="O251" s="30">
        <f t="shared" si="286"/>
        <v>0</v>
      </c>
      <c r="P251" s="30">
        <f t="shared" si="286"/>
        <v>3485760.37</v>
      </c>
      <c r="Q251" s="30">
        <f t="shared" si="286"/>
        <v>3485760.37</v>
      </c>
      <c r="R251" s="30">
        <f t="shared" si="286"/>
        <v>0</v>
      </c>
      <c r="S251" s="30">
        <f t="shared" si="286"/>
        <v>0</v>
      </c>
      <c r="T251" s="20">
        <f t="shared" ref="T251:T256" si="287">P251/D251*100</f>
        <v>79.911975469967913</v>
      </c>
      <c r="U251" s="20">
        <f t="shared" ref="U251:U256" si="288">Q251/E251*100</f>
        <v>79.911975469967913</v>
      </c>
      <c r="V251" s="20"/>
      <c r="W251" s="20"/>
      <c r="X251" s="21">
        <f t="shared" si="281"/>
        <v>3.1881147855100012</v>
      </c>
      <c r="Y251" s="21">
        <f t="shared" si="282"/>
        <v>3.1881147855100012</v>
      </c>
      <c r="Z251" s="21"/>
      <c r="AA251" s="21"/>
      <c r="AB251" s="28"/>
    </row>
    <row r="252" spans="1:28" ht="49.5" hidden="1" customHeight="1" x14ac:dyDescent="0.3">
      <c r="A252" s="129" t="s">
        <v>170</v>
      </c>
      <c r="B252" s="142" t="s">
        <v>398</v>
      </c>
      <c r="C252" s="19" t="s">
        <v>171</v>
      </c>
      <c r="D252" s="20">
        <f>SUM(E252:G252)</f>
        <v>4362000</v>
      </c>
      <c r="E252" s="20">
        <v>4362000</v>
      </c>
      <c r="F252" s="20">
        <v>0</v>
      </c>
      <c r="G252" s="20">
        <v>0</v>
      </c>
      <c r="H252" s="20">
        <f>SUM(I252:K252)</f>
        <v>25395300</v>
      </c>
      <c r="I252" s="20">
        <v>25395300</v>
      </c>
      <c r="J252" s="20">
        <v>0</v>
      </c>
      <c r="K252" s="20">
        <v>0</v>
      </c>
      <c r="L252" s="20">
        <f>SUM(M252:O252)</f>
        <v>25185283</v>
      </c>
      <c r="M252" s="20">
        <v>25185283</v>
      </c>
      <c r="N252" s="20">
        <v>0</v>
      </c>
      <c r="O252" s="20">
        <v>0</v>
      </c>
      <c r="P252" s="21">
        <f>SUM(Q252:S252)</f>
        <v>3485760.37</v>
      </c>
      <c r="Q252" s="21">
        <v>3485760.37</v>
      </c>
      <c r="R252" s="38">
        <v>0</v>
      </c>
      <c r="S252" s="38">
        <v>0</v>
      </c>
      <c r="T252" s="20">
        <f t="shared" si="287"/>
        <v>79.911975469967913</v>
      </c>
      <c r="U252" s="20">
        <f t="shared" si="288"/>
        <v>79.911975469967913</v>
      </c>
      <c r="V252" s="20"/>
      <c r="W252" s="20"/>
      <c r="X252" s="21">
        <f t="shared" si="281"/>
        <v>13.726005875102873</v>
      </c>
      <c r="Y252" s="21">
        <f t="shared" si="282"/>
        <v>13.726005875102873</v>
      </c>
      <c r="Z252" s="21"/>
      <c r="AA252" s="21"/>
      <c r="AB252" s="61"/>
    </row>
    <row r="253" spans="1:28" ht="64.5" hidden="1" customHeight="1" x14ac:dyDescent="0.3">
      <c r="A253" s="130"/>
      <c r="B253" s="143"/>
      <c r="C253" s="19" t="s">
        <v>3</v>
      </c>
      <c r="D253" s="20">
        <f t="shared" ref="D253:D256" si="289">SUM(E253:G253)</f>
        <v>0</v>
      </c>
      <c r="E253" s="20">
        <v>0</v>
      </c>
      <c r="F253" s="20">
        <v>0</v>
      </c>
      <c r="G253" s="20">
        <v>0</v>
      </c>
      <c r="H253" s="20">
        <f>SUM(I253:K253)</f>
        <v>1377600</v>
      </c>
      <c r="I253" s="20">
        <v>1377600</v>
      </c>
      <c r="J253" s="20">
        <v>0</v>
      </c>
      <c r="K253" s="20">
        <v>0</v>
      </c>
      <c r="L253" s="20"/>
      <c r="M253" s="20"/>
      <c r="N253" s="20"/>
      <c r="O253" s="20"/>
      <c r="P253" s="21">
        <f>SUM(Q253:S253)</f>
        <v>0</v>
      </c>
      <c r="Q253" s="21">
        <v>0</v>
      </c>
      <c r="R253" s="38">
        <v>0</v>
      </c>
      <c r="S253" s="38">
        <v>0</v>
      </c>
      <c r="T253" s="20"/>
      <c r="U253" s="20"/>
      <c r="V253" s="20"/>
      <c r="W253" s="20"/>
      <c r="X253" s="21">
        <f t="shared" si="281"/>
        <v>0</v>
      </c>
      <c r="Y253" s="21">
        <f t="shared" si="282"/>
        <v>0</v>
      </c>
      <c r="Z253" s="21"/>
      <c r="AA253" s="21"/>
      <c r="AB253" s="61"/>
    </row>
    <row r="254" spans="1:28" ht="42.75" hidden="1" customHeight="1" x14ac:dyDescent="0.3">
      <c r="A254" s="102"/>
      <c r="B254" s="61" t="s">
        <v>399</v>
      </c>
      <c r="C254" s="19" t="s">
        <v>184</v>
      </c>
      <c r="D254" s="20">
        <f t="shared" si="289"/>
        <v>0</v>
      </c>
      <c r="E254" s="20">
        <v>0</v>
      </c>
      <c r="F254" s="20">
        <v>0</v>
      </c>
      <c r="G254" s="20">
        <v>0</v>
      </c>
      <c r="H254" s="20">
        <f>SUM(I254:K254)</f>
        <v>82563200</v>
      </c>
      <c r="I254" s="20">
        <v>82563200</v>
      </c>
      <c r="J254" s="20">
        <v>0</v>
      </c>
      <c r="K254" s="20">
        <v>0</v>
      </c>
      <c r="L254" s="20"/>
      <c r="M254" s="20"/>
      <c r="N254" s="20"/>
      <c r="O254" s="20"/>
      <c r="P254" s="21">
        <f>SUM(Q254:S254)</f>
        <v>0</v>
      </c>
      <c r="Q254" s="21">
        <v>0</v>
      </c>
      <c r="R254" s="38">
        <v>0</v>
      </c>
      <c r="S254" s="38">
        <v>0</v>
      </c>
      <c r="T254" s="20"/>
      <c r="U254" s="20"/>
      <c r="V254" s="20"/>
      <c r="W254" s="20"/>
      <c r="X254" s="21">
        <f t="shared" si="281"/>
        <v>0</v>
      </c>
      <c r="Y254" s="21">
        <f t="shared" si="282"/>
        <v>0</v>
      </c>
      <c r="Z254" s="21"/>
      <c r="AA254" s="21"/>
      <c r="AB254" s="61"/>
    </row>
    <row r="255" spans="1:28" ht="60" hidden="1" customHeight="1" x14ac:dyDescent="0.3">
      <c r="A255" s="29" t="s">
        <v>105</v>
      </c>
      <c r="B255" s="68" t="s">
        <v>400</v>
      </c>
      <c r="C255" s="31"/>
      <c r="D255" s="30">
        <f t="shared" ref="D255:G255" si="290">SUM(D256:D256)</f>
        <v>11279241</v>
      </c>
      <c r="E255" s="30">
        <f t="shared" si="290"/>
        <v>11279020</v>
      </c>
      <c r="F255" s="30">
        <f t="shared" si="290"/>
        <v>0</v>
      </c>
      <c r="G255" s="30">
        <f t="shared" si="290"/>
        <v>221</v>
      </c>
      <c r="H255" s="30">
        <f t="shared" ref="H255:S255" si="291">SUM(H256:H256)</f>
        <v>37410700</v>
      </c>
      <c r="I255" s="30">
        <f t="shared" si="291"/>
        <v>37409800</v>
      </c>
      <c r="J255" s="30">
        <f t="shared" si="291"/>
        <v>0</v>
      </c>
      <c r="K255" s="30">
        <f t="shared" si="291"/>
        <v>900</v>
      </c>
      <c r="L255" s="30">
        <f t="shared" si="291"/>
        <v>17099805</v>
      </c>
      <c r="M255" s="30">
        <f t="shared" si="291"/>
        <v>17099805</v>
      </c>
      <c r="N255" s="30">
        <f t="shared" si="291"/>
        <v>0</v>
      </c>
      <c r="O255" s="30">
        <f t="shared" si="291"/>
        <v>0</v>
      </c>
      <c r="P255" s="30">
        <f t="shared" si="291"/>
        <v>5803126.6299999999</v>
      </c>
      <c r="Q255" s="30">
        <f t="shared" si="291"/>
        <v>5802905.6299999999</v>
      </c>
      <c r="R255" s="30">
        <f t="shared" si="291"/>
        <v>0</v>
      </c>
      <c r="S255" s="30">
        <f t="shared" si="291"/>
        <v>221</v>
      </c>
      <c r="T255" s="20">
        <f t="shared" si="287"/>
        <v>51.449619969996206</v>
      </c>
      <c r="U255" s="20">
        <f t="shared" si="288"/>
        <v>51.448668678661804</v>
      </c>
      <c r="V255" s="20"/>
      <c r="W255" s="20">
        <f t="shared" ref="W255:W256" si="292">S255/G255*100</f>
        <v>100</v>
      </c>
      <c r="X255" s="21">
        <f t="shared" si="281"/>
        <v>15.511943454680077</v>
      </c>
      <c r="Y255" s="21">
        <f t="shared" si="282"/>
        <v>15.511725884661237</v>
      </c>
      <c r="Z255" s="21"/>
      <c r="AA255" s="21">
        <f t="shared" si="283"/>
        <v>24.555555555555557</v>
      </c>
      <c r="AB255" s="62"/>
    </row>
    <row r="256" spans="1:28" ht="55.5" hidden="1" customHeight="1" x14ac:dyDescent="0.3">
      <c r="A256" s="69" t="s">
        <v>172</v>
      </c>
      <c r="B256" s="61" t="s">
        <v>401</v>
      </c>
      <c r="C256" s="19" t="s">
        <v>171</v>
      </c>
      <c r="D256" s="20">
        <f t="shared" si="289"/>
        <v>11279241</v>
      </c>
      <c r="E256" s="20">
        <v>11279020</v>
      </c>
      <c r="F256" s="20">
        <v>0</v>
      </c>
      <c r="G256" s="20">
        <v>221</v>
      </c>
      <c r="H256" s="20">
        <f>SUM(I256:K256)</f>
        <v>37410700</v>
      </c>
      <c r="I256" s="20">
        <v>37409800</v>
      </c>
      <c r="J256" s="20">
        <v>0</v>
      </c>
      <c r="K256" s="20">
        <v>900</v>
      </c>
      <c r="L256" s="20">
        <f t="shared" ref="L256" si="293">M256+N256+O256</f>
        <v>17099805</v>
      </c>
      <c r="M256" s="20">
        <v>17099805</v>
      </c>
      <c r="N256" s="20">
        <v>0</v>
      </c>
      <c r="O256" s="20">
        <v>0</v>
      </c>
      <c r="P256" s="38">
        <f t="shared" ref="P256" si="294">SUM(Q256:S256)</f>
        <v>5803126.6299999999</v>
      </c>
      <c r="Q256" s="21">
        <v>5802905.6299999999</v>
      </c>
      <c r="R256" s="38">
        <v>0</v>
      </c>
      <c r="S256" s="38">
        <v>221</v>
      </c>
      <c r="T256" s="20">
        <f t="shared" si="287"/>
        <v>51.449619969996206</v>
      </c>
      <c r="U256" s="20">
        <f t="shared" si="288"/>
        <v>51.448668678661804</v>
      </c>
      <c r="V256" s="20"/>
      <c r="W256" s="20">
        <f t="shared" si="292"/>
        <v>100</v>
      </c>
      <c r="X256" s="21">
        <f t="shared" si="281"/>
        <v>15.511943454680077</v>
      </c>
      <c r="Y256" s="21">
        <f t="shared" si="282"/>
        <v>15.511725884661237</v>
      </c>
      <c r="Z256" s="21"/>
      <c r="AA256" s="21">
        <f t="shared" si="283"/>
        <v>24.555555555555557</v>
      </c>
      <c r="AB256" s="61"/>
    </row>
  </sheetData>
  <autoFilter ref="A4:AB256">
    <filterColumn colId="2">
      <filters>
        <filter val="ККиТ"/>
      </filters>
    </filterColumn>
  </autoFilter>
  <mergeCells count="54">
    <mergeCell ref="D2:G2"/>
    <mergeCell ref="A1:AB1"/>
    <mergeCell ref="A5:C5"/>
    <mergeCell ref="B32:B35"/>
    <mergeCell ref="A32:A35"/>
    <mergeCell ref="AB2:AB3"/>
    <mergeCell ref="X2:AA2"/>
    <mergeCell ref="B28:B29"/>
    <mergeCell ref="A28:A29"/>
    <mergeCell ref="H2:K2"/>
    <mergeCell ref="P2:S2"/>
    <mergeCell ref="L2:O2"/>
    <mergeCell ref="A2:A3"/>
    <mergeCell ref="C2:C3"/>
    <mergeCell ref="T2:W2"/>
    <mergeCell ref="A6:AA6"/>
    <mergeCell ref="A217:A222"/>
    <mergeCell ref="B217:B222"/>
    <mergeCell ref="B250:C250"/>
    <mergeCell ref="A249:AA249"/>
    <mergeCell ref="A247:A248"/>
    <mergeCell ref="B247:B248"/>
    <mergeCell ref="B230:C230"/>
    <mergeCell ref="B223:C223"/>
    <mergeCell ref="B183:C183"/>
    <mergeCell ref="B207:C207"/>
    <mergeCell ref="B203:C203"/>
    <mergeCell ref="B7:C7"/>
    <mergeCell ref="B213:C213"/>
    <mergeCell ref="B65:C65"/>
    <mergeCell ref="A91:AB91"/>
    <mergeCell ref="A97:AB97"/>
    <mergeCell ref="A115:AB115"/>
    <mergeCell ref="A145:AB145"/>
    <mergeCell ref="A93:A94"/>
    <mergeCell ref="A252:A253"/>
    <mergeCell ref="B252:B253"/>
    <mergeCell ref="B227:C227"/>
    <mergeCell ref="A224:A226"/>
    <mergeCell ref="B224:B226"/>
    <mergeCell ref="B93:B94"/>
    <mergeCell ref="A104:A105"/>
    <mergeCell ref="B104:B105"/>
    <mergeCell ref="A182:AA182"/>
    <mergeCell ref="B92:C92"/>
    <mergeCell ref="A101:AA101"/>
    <mergeCell ref="B116:C116"/>
    <mergeCell ref="B146:C146"/>
    <mergeCell ref="B102:C102"/>
    <mergeCell ref="B98:C98"/>
    <mergeCell ref="B111:B112"/>
    <mergeCell ref="A111:A112"/>
    <mergeCell ref="B162:B163"/>
    <mergeCell ref="A162:A163"/>
  </mergeCells>
  <pageMargins left="0" right="0" top="0.19685039370078741" bottom="0" header="0.31496062992125984" footer="0.31496062992125984"/>
  <pageSetup paperSize="9" scale="30" fitToHeight="10" orientation="landscape" verticalDpi="4294967295" r:id="rId1"/>
  <headerFooter>
    <oddFooter>&amp;C&amp;P</oddFooter>
  </headerFooter>
  <rowBreaks count="2" manualBreakCount="2">
    <brk id="154" max="16383" man="1"/>
    <brk id="21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87" t="s">
        <v>124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</row>
    <row r="2" spans="1:14" ht="32.25" customHeight="1" x14ac:dyDescent="0.25">
      <c r="A2" s="189" t="s">
        <v>0</v>
      </c>
      <c r="B2" s="6" t="s">
        <v>1</v>
      </c>
      <c r="C2" s="190" t="s">
        <v>39</v>
      </c>
      <c r="D2" s="191" t="s">
        <v>119</v>
      </c>
      <c r="E2" s="191"/>
      <c r="F2" s="191"/>
      <c r="G2" s="192" t="s">
        <v>129</v>
      </c>
      <c r="H2" s="192"/>
      <c r="I2" s="192"/>
      <c r="J2" s="193" t="s">
        <v>127</v>
      </c>
      <c r="K2" s="194"/>
      <c r="L2" s="195"/>
      <c r="M2" s="196" t="s">
        <v>122</v>
      </c>
      <c r="N2" s="196" t="s">
        <v>123</v>
      </c>
    </row>
    <row r="3" spans="1:14" ht="25.5" x14ac:dyDescent="0.25">
      <c r="A3" s="189"/>
      <c r="B3" s="7" t="s">
        <v>2</v>
      </c>
      <c r="C3" s="190"/>
      <c r="D3" s="8" t="s">
        <v>65</v>
      </c>
      <c r="E3" s="8" t="s">
        <v>66</v>
      </c>
      <c r="F3" s="8" t="s">
        <v>67</v>
      </c>
      <c r="G3" s="8" t="s">
        <v>65</v>
      </c>
      <c r="H3" s="8" t="s">
        <v>66</v>
      </c>
      <c r="I3" s="8" t="s">
        <v>67</v>
      </c>
      <c r="J3" s="8" t="s">
        <v>65</v>
      </c>
      <c r="K3" s="8" t="s">
        <v>66</v>
      </c>
      <c r="L3" s="8" t="s">
        <v>67</v>
      </c>
      <c r="M3" s="197"/>
      <c r="N3" s="197"/>
    </row>
    <row r="4" spans="1:14" x14ac:dyDescent="0.25">
      <c r="A4" s="9" t="s">
        <v>7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186" t="s">
        <v>125</v>
      </c>
      <c r="C5" s="186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13</v>
      </c>
      <c r="B6" s="15" t="s">
        <v>55</v>
      </c>
      <c r="C6" s="15" t="s">
        <v>128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14</v>
      </c>
      <c r="B7" s="15" t="s">
        <v>126</v>
      </c>
      <c r="C7" s="15" t="s">
        <v>128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205" t="s">
        <v>0</v>
      </c>
      <c r="B1" s="42" t="s">
        <v>1</v>
      </c>
      <c r="C1" s="206" t="s">
        <v>39</v>
      </c>
      <c r="D1" s="207" t="s">
        <v>207</v>
      </c>
      <c r="E1" s="207"/>
      <c r="F1" s="207"/>
      <c r="G1" s="207"/>
      <c r="H1" s="207" t="s">
        <v>208</v>
      </c>
      <c r="I1" s="207"/>
      <c r="J1" s="207"/>
      <c r="K1" s="207"/>
      <c r="L1" s="208" t="s">
        <v>218</v>
      </c>
      <c r="M1" s="209"/>
      <c r="N1" s="209"/>
      <c r="O1" s="210"/>
      <c r="P1" s="202" t="s">
        <v>209</v>
      </c>
      <c r="Q1" s="202"/>
      <c r="R1" s="202"/>
      <c r="S1" s="202"/>
      <c r="T1" s="202" t="s">
        <v>210</v>
      </c>
      <c r="U1" s="203"/>
      <c r="V1" s="203"/>
      <c r="W1" s="203"/>
    </row>
    <row r="2" spans="1:23" ht="22.5" x14ac:dyDescent="0.25">
      <c r="A2" s="205"/>
      <c r="B2" s="42" t="s">
        <v>2</v>
      </c>
      <c r="C2" s="206"/>
      <c r="D2" s="43" t="s">
        <v>65</v>
      </c>
      <c r="E2" s="43" t="s">
        <v>66</v>
      </c>
      <c r="F2" s="43" t="s">
        <v>131</v>
      </c>
      <c r="G2" s="43" t="s">
        <v>67</v>
      </c>
      <c r="H2" s="43" t="s">
        <v>65</v>
      </c>
      <c r="I2" s="43" t="s">
        <v>66</v>
      </c>
      <c r="J2" s="43" t="s">
        <v>131</v>
      </c>
      <c r="K2" s="43" t="s">
        <v>67</v>
      </c>
      <c r="L2" s="43" t="s">
        <v>65</v>
      </c>
      <c r="M2" s="43" t="s">
        <v>66</v>
      </c>
      <c r="N2" s="43" t="s">
        <v>131</v>
      </c>
      <c r="O2" s="43" t="s">
        <v>67</v>
      </c>
      <c r="P2" s="43" t="s">
        <v>65</v>
      </c>
      <c r="Q2" s="43" t="s">
        <v>66</v>
      </c>
      <c r="R2" s="43" t="s">
        <v>131</v>
      </c>
      <c r="S2" s="43" t="s">
        <v>67</v>
      </c>
      <c r="T2" s="43" t="s">
        <v>65</v>
      </c>
      <c r="U2" s="44" t="s">
        <v>66</v>
      </c>
      <c r="V2" s="43" t="s">
        <v>131</v>
      </c>
      <c r="W2" s="43" t="s">
        <v>67</v>
      </c>
    </row>
    <row r="3" spans="1:23" x14ac:dyDescent="0.25">
      <c r="A3" s="40" t="s">
        <v>7</v>
      </c>
      <c r="B3" s="40" t="s">
        <v>33</v>
      </c>
      <c r="C3" s="40" t="s">
        <v>69</v>
      </c>
      <c r="D3" s="40" t="s">
        <v>72</v>
      </c>
      <c r="E3" s="40" t="s">
        <v>36</v>
      </c>
      <c r="F3" s="40" t="s">
        <v>78</v>
      </c>
      <c r="G3" s="40" t="s">
        <v>78</v>
      </c>
      <c r="H3" s="40" t="s">
        <v>106</v>
      </c>
      <c r="I3" s="40" t="s">
        <v>86</v>
      </c>
      <c r="J3" s="40" t="s">
        <v>89</v>
      </c>
      <c r="K3" s="40" t="s">
        <v>91</v>
      </c>
      <c r="L3" s="40" t="s">
        <v>95</v>
      </c>
      <c r="M3" s="40" t="s">
        <v>96</v>
      </c>
      <c r="N3" s="40" t="s">
        <v>97</v>
      </c>
      <c r="O3" s="40" t="s">
        <v>103</v>
      </c>
      <c r="P3" s="40" t="s">
        <v>37</v>
      </c>
      <c r="Q3" s="40" t="s">
        <v>86</v>
      </c>
      <c r="R3" s="40" t="s">
        <v>205</v>
      </c>
      <c r="S3" s="40" t="s">
        <v>89</v>
      </c>
      <c r="T3" s="40" t="s">
        <v>91</v>
      </c>
      <c r="U3" s="40" t="s">
        <v>211</v>
      </c>
      <c r="V3" s="40" t="s">
        <v>176</v>
      </c>
      <c r="W3" s="40" t="s">
        <v>192</v>
      </c>
    </row>
    <row r="4" spans="1:23" x14ac:dyDescent="0.25">
      <c r="A4" s="204" t="s">
        <v>68</v>
      </c>
      <c r="B4" s="204"/>
      <c r="C4" s="204"/>
      <c r="D4" s="45">
        <f>D5+D7+D10+D12+D14</f>
        <v>184652.19499999998</v>
      </c>
      <c r="E4" s="45">
        <f t="shared" ref="E4:S4" si="0">E5+E7+E10+E12+E14</f>
        <v>157039.4</v>
      </c>
      <c r="F4" s="45">
        <f t="shared" si="0"/>
        <v>0</v>
      </c>
      <c r="G4" s="45">
        <f t="shared" si="0"/>
        <v>27612.795000000002</v>
      </c>
      <c r="H4" s="45">
        <f t="shared" si="0"/>
        <v>165482.53099999999</v>
      </c>
      <c r="I4" s="45">
        <f t="shared" si="0"/>
        <v>28216.291000000005</v>
      </c>
      <c r="J4" s="45">
        <f t="shared" si="0"/>
        <v>0</v>
      </c>
      <c r="K4" s="45">
        <f t="shared" si="0"/>
        <v>19077.455999999998</v>
      </c>
      <c r="L4" s="45">
        <f t="shared" si="0"/>
        <v>7375.1418100000001</v>
      </c>
      <c r="M4" s="45">
        <f t="shared" si="0"/>
        <v>0</v>
      </c>
      <c r="N4" s="45">
        <f t="shared" si="0"/>
        <v>0</v>
      </c>
      <c r="O4" s="45">
        <f t="shared" si="0"/>
        <v>7375.1418100000001</v>
      </c>
      <c r="P4" s="45">
        <f t="shared" si="0"/>
        <v>82223.705759999983</v>
      </c>
      <c r="Q4" s="45">
        <f t="shared" si="0"/>
        <v>66038.538280000008</v>
      </c>
      <c r="R4" s="45">
        <f t="shared" si="0"/>
        <v>0</v>
      </c>
      <c r="S4" s="45">
        <f t="shared" si="0"/>
        <v>16185.16748</v>
      </c>
      <c r="T4" s="45">
        <f>P4/D4*100</f>
        <v>44.528962008818787</v>
      </c>
      <c r="U4" s="45">
        <f t="shared" ref="U4:W16" si="1">Q4/E4*100</f>
        <v>42.052210005896619</v>
      </c>
      <c r="V4" s="45"/>
      <c r="W4" s="45">
        <f t="shared" si="1"/>
        <v>58.614738131362657</v>
      </c>
    </row>
    <row r="5" spans="1:23" s="55" customFormat="1" ht="34.5" customHeight="1" x14ac:dyDescent="0.25">
      <c r="A5" s="46">
        <v>1</v>
      </c>
      <c r="B5" s="186" t="s">
        <v>25</v>
      </c>
      <c r="C5" s="186"/>
      <c r="D5" s="45">
        <f>D6</f>
        <v>26153.7</v>
      </c>
      <c r="E5" s="45">
        <f t="shared" ref="E5:S5" si="2">E6</f>
        <v>24846</v>
      </c>
      <c r="F5" s="45">
        <f t="shared" si="2"/>
        <v>0</v>
      </c>
      <c r="G5" s="45">
        <f t="shared" si="2"/>
        <v>1307.7</v>
      </c>
      <c r="H5" s="45">
        <f t="shared" si="2"/>
        <v>0</v>
      </c>
      <c r="I5" s="45">
        <f t="shared" si="2"/>
        <v>0</v>
      </c>
      <c r="J5" s="45">
        <f t="shared" si="2"/>
        <v>0</v>
      </c>
      <c r="K5" s="45">
        <f t="shared" si="2"/>
        <v>0</v>
      </c>
      <c r="L5" s="45">
        <f t="shared" si="2"/>
        <v>0</v>
      </c>
      <c r="M5" s="45">
        <f t="shared" si="2"/>
        <v>0</v>
      </c>
      <c r="N5" s="45">
        <f t="shared" si="2"/>
        <v>0</v>
      </c>
      <c r="O5" s="45">
        <f t="shared" si="2"/>
        <v>0</v>
      </c>
      <c r="P5" s="45">
        <f t="shared" si="2"/>
        <v>0</v>
      </c>
      <c r="Q5" s="45">
        <f t="shared" si="2"/>
        <v>0</v>
      </c>
      <c r="R5" s="45">
        <f t="shared" si="2"/>
        <v>0</v>
      </c>
      <c r="S5" s="45">
        <f t="shared" si="2"/>
        <v>0</v>
      </c>
      <c r="T5" s="45">
        <f t="shared" ref="T5:U18" si="3">P5/D5*100</f>
        <v>0</v>
      </c>
      <c r="U5" s="45">
        <f t="shared" si="1"/>
        <v>0</v>
      </c>
      <c r="V5" s="45"/>
      <c r="W5" s="45">
        <f t="shared" si="1"/>
        <v>0</v>
      </c>
    </row>
    <row r="6" spans="1:23" s="55" customFormat="1" x14ac:dyDescent="0.25">
      <c r="A6" s="47" t="s">
        <v>14</v>
      </c>
      <c r="B6" s="48" t="s">
        <v>174</v>
      </c>
      <c r="C6" s="6" t="s">
        <v>185</v>
      </c>
      <c r="D6" s="49">
        <f t="shared" ref="D6" si="4">E6+G6</f>
        <v>26153.7</v>
      </c>
      <c r="E6" s="49">
        <v>24846</v>
      </c>
      <c r="F6" s="49">
        <v>0</v>
      </c>
      <c r="G6" s="49">
        <v>1307.7</v>
      </c>
      <c r="H6" s="49">
        <f>I6+J6+K6</f>
        <v>0</v>
      </c>
      <c r="I6" s="49">
        <v>0</v>
      </c>
      <c r="J6" s="49">
        <v>0</v>
      </c>
      <c r="K6" s="49">
        <v>0</v>
      </c>
      <c r="L6" s="49">
        <f t="shared" ref="L6" si="5">M6+O6</f>
        <v>0</v>
      </c>
      <c r="M6" s="49">
        <v>0</v>
      </c>
      <c r="N6" s="49">
        <v>0</v>
      </c>
      <c r="O6" s="49">
        <f>S6</f>
        <v>0</v>
      </c>
      <c r="P6" s="49">
        <f>Q6+R6+S6</f>
        <v>0</v>
      </c>
      <c r="Q6" s="49">
        <v>0</v>
      </c>
      <c r="R6" s="49">
        <v>0</v>
      </c>
      <c r="S6" s="49">
        <v>0</v>
      </c>
      <c r="T6" s="49">
        <f t="shared" si="3"/>
        <v>0</v>
      </c>
      <c r="U6" s="49">
        <f t="shared" si="1"/>
        <v>0</v>
      </c>
      <c r="V6" s="49"/>
      <c r="W6" s="49">
        <f t="shared" si="1"/>
        <v>0</v>
      </c>
    </row>
    <row r="7" spans="1:23" ht="37.5" customHeight="1" x14ac:dyDescent="0.25">
      <c r="A7" s="46" t="s">
        <v>33</v>
      </c>
      <c r="B7" s="186" t="s">
        <v>212</v>
      </c>
      <c r="C7" s="186"/>
      <c r="D7" s="45">
        <f>E7+F7+G7</f>
        <v>94522.269</v>
      </c>
      <c r="E7" s="45">
        <f>E8+E9</f>
        <v>89702.2</v>
      </c>
      <c r="F7" s="45">
        <f t="shared" ref="F7:G7" si="6">F8+F9</f>
        <v>0</v>
      </c>
      <c r="G7" s="45">
        <f t="shared" si="6"/>
        <v>4820.0689999999995</v>
      </c>
      <c r="H7" s="52">
        <f t="shared" ref="H7:H12" si="7">H8+H9+H10+H11</f>
        <v>80586.006999999998</v>
      </c>
      <c r="I7" s="51">
        <v>0</v>
      </c>
      <c r="J7" s="51">
        <v>0</v>
      </c>
      <c r="K7" s="51">
        <v>0</v>
      </c>
      <c r="L7" s="45">
        <f>M7+N7+O7</f>
        <v>1960.5039999999999</v>
      </c>
      <c r="M7" s="45">
        <f>M8+M9</f>
        <v>0</v>
      </c>
      <c r="N7" s="45">
        <f t="shared" ref="N7" si="8">N8+N9</f>
        <v>0</v>
      </c>
      <c r="O7" s="45">
        <f t="shared" ref="O7:O12" si="9">S7</f>
        <v>1960.5039999999999</v>
      </c>
      <c r="P7" s="45">
        <f t="shared" ref="P7:P18" si="10">Q7+S7</f>
        <v>39209.203999999998</v>
      </c>
      <c r="Q7" s="45">
        <f>Q8+Q9</f>
        <v>37248.699999999997</v>
      </c>
      <c r="R7" s="45">
        <f t="shared" ref="R7:S7" si="11">R8+R9</f>
        <v>0</v>
      </c>
      <c r="S7" s="45">
        <f t="shared" si="11"/>
        <v>1960.5039999999999</v>
      </c>
      <c r="T7" s="45">
        <f t="shared" si="3"/>
        <v>41.481446028342802</v>
      </c>
      <c r="U7" s="45">
        <f t="shared" si="1"/>
        <v>41.524845544479398</v>
      </c>
      <c r="V7" s="45">
        <v>0</v>
      </c>
      <c r="W7" s="45">
        <f t="shared" si="1"/>
        <v>40.673774587044299</v>
      </c>
    </row>
    <row r="8" spans="1:23" ht="25.5" x14ac:dyDescent="0.25">
      <c r="A8" s="47" t="s">
        <v>18</v>
      </c>
      <c r="B8" s="50" t="s">
        <v>213</v>
      </c>
      <c r="C8" s="6" t="s">
        <v>185</v>
      </c>
      <c r="D8" s="53">
        <f>SUM(E8:G8)</f>
        <v>55313.065000000002</v>
      </c>
      <c r="E8" s="53">
        <v>52453.5</v>
      </c>
      <c r="F8" s="53">
        <v>0</v>
      </c>
      <c r="G8" s="53">
        <f>2760.7+98.865</f>
        <v>2859.5649999999996</v>
      </c>
      <c r="H8" s="53">
        <v>11086.165000000001</v>
      </c>
      <c r="I8" s="53">
        <v>10437.94</v>
      </c>
      <c r="J8" s="53">
        <v>0</v>
      </c>
      <c r="K8" s="53">
        <f>549.36+98.865</f>
        <v>648.22500000000002</v>
      </c>
      <c r="L8" s="53">
        <f t="shared" ref="L8:L9" si="12">M8+O8</f>
        <v>0</v>
      </c>
      <c r="M8" s="53">
        <v>0</v>
      </c>
      <c r="N8" s="53">
        <v>0</v>
      </c>
      <c r="O8" s="49">
        <v>0</v>
      </c>
      <c r="P8" s="49">
        <f t="shared" si="10"/>
        <v>0</v>
      </c>
      <c r="Q8" s="53">
        <v>0</v>
      </c>
      <c r="R8" s="53">
        <v>0</v>
      </c>
      <c r="S8" s="53">
        <v>0</v>
      </c>
      <c r="T8" s="49">
        <f t="shared" si="3"/>
        <v>0</v>
      </c>
      <c r="U8" s="49">
        <f t="shared" si="1"/>
        <v>0</v>
      </c>
      <c r="V8" s="49">
        <v>0</v>
      </c>
      <c r="W8" s="49">
        <f t="shared" si="1"/>
        <v>0</v>
      </c>
    </row>
    <row r="9" spans="1:23" s="58" customFormat="1" ht="38.25" x14ac:dyDescent="0.25">
      <c r="A9" s="47" t="s">
        <v>19</v>
      </c>
      <c r="B9" s="50" t="s">
        <v>214</v>
      </c>
      <c r="C9" s="6" t="s">
        <v>185</v>
      </c>
      <c r="D9" s="53">
        <f>SUM(E9:G9)</f>
        <v>39209.203999999998</v>
      </c>
      <c r="E9" s="53">
        <v>37248.699999999997</v>
      </c>
      <c r="F9" s="53">
        <v>0</v>
      </c>
      <c r="G9" s="53">
        <v>1960.5039999999999</v>
      </c>
      <c r="H9" s="53">
        <v>48966.2</v>
      </c>
      <c r="I9" s="53">
        <v>37248.699999999997</v>
      </c>
      <c r="J9" s="53">
        <v>0</v>
      </c>
      <c r="K9" s="53">
        <v>1960.5039999999999</v>
      </c>
      <c r="L9" s="56">
        <f t="shared" si="12"/>
        <v>0</v>
      </c>
      <c r="M9" s="56">
        <v>0</v>
      </c>
      <c r="N9" s="56">
        <v>0</v>
      </c>
      <c r="O9" s="57">
        <v>0</v>
      </c>
      <c r="P9" s="53">
        <f t="shared" si="10"/>
        <v>39209.203999999998</v>
      </c>
      <c r="Q9" s="53">
        <v>37248.699999999997</v>
      </c>
      <c r="R9" s="53">
        <v>0</v>
      </c>
      <c r="S9" s="53">
        <v>1960.5039999999999</v>
      </c>
      <c r="T9" s="53">
        <f t="shared" si="3"/>
        <v>100</v>
      </c>
      <c r="U9" s="53">
        <f t="shared" si="1"/>
        <v>100</v>
      </c>
      <c r="V9" s="53">
        <v>0</v>
      </c>
      <c r="W9" s="53">
        <f t="shared" si="1"/>
        <v>100</v>
      </c>
    </row>
    <row r="10" spans="1:23" s="58" customFormat="1" ht="33" customHeight="1" x14ac:dyDescent="0.25">
      <c r="A10" s="60" t="s">
        <v>69</v>
      </c>
      <c r="B10" s="39" t="s">
        <v>26</v>
      </c>
      <c r="C10" s="39"/>
      <c r="D10" s="52">
        <f>D11</f>
        <v>10266.821</v>
      </c>
      <c r="E10" s="52">
        <f t="shared" ref="E10:W10" si="13">E11</f>
        <v>0</v>
      </c>
      <c r="F10" s="52">
        <f t="shared" si="13"/>
        <v>0</v>
      </c>
      <c r="G10" s="52">
        <f t="shared" si="13"/>
        <v>10266.821</v>
      </c>
      <c r="H10" s="52">
        <f t="shared" si="13"/>
        <v>10266.821</v>
      </c>
      <c r="I10" s="52">
        <f t="shared" si="13"/>
        <v>0</v>
      </c>
      <c r="J10" s="52">
        <f t="shared" si="13"/>
        <v>0</v>
      </c>
      <c r="K10" s="52">
        <f t="shared" si="13"/>
        <v>10266.821</v>
      </c>
      <c r="L10" s="52">
        <f t="shared" si="13"/>
        <v>4923.6239999999998</v>
      </c>
      <c r="M10" s="52">
        <f t="shared" si="13"/>
        <v>0</v>
      </c>
      <c r="N10" s="52">
        <f t="shared" si="13"/>
        <v>0</v>
      </c>
      <c r="O10" s="52">
        <f t="shared" si="13"/>
        <v>4923.6239999999998</v>
      </c>
      <c r="P10" s="52">
        <f t="shared" si="13"/>
        <v>4923.6239999999998</v>
      </c>
      <c r="Q10" s="52">
        <f t="shared" si="13"/>
        <v>0</v>
      </c>
      <c r="R10" s="52">
        <f t="shared" si="13"/>
        <v>0</v>
      </c>
      <c r="S10" s="52">
        <f t="shared" si="13"/>
        <v>4923.6239999999998</v>
      </c>
      <c r="T10" s="52">
        <f t="shared" si="13"/>
        <v>47.956655716506596</v>
      </c>
      <c r="U10" s="52"/>
      <c r="V10" s="52"/>
      <c r="W10" s="52">
        <f t="shared" si="13"/>
        <v>47.956655716506596</v>
      </c>
    </row>
    <row r="11" spans="1:23" s="58" customFormat="1" ht="25.5" x14ac:dyDescent="0.25">
      <c r="A11" s="41" t="s">
        <v>215</v>
      </c>
      <c r="B11" s="50" t="s">
        <v>216</v>
      </c>
      <c r="C11" s="50"/>
      <c r="D11" s="53">
        <f t="shared" ref="D11" si="14">E11+G11</f>
        <v>10266.821</v>
      </c>
      <c r="E11" s="53">
        <v>0</v>
      </c>
      <c r="F11" s="53">
        <v>0</v>
      </c>
      <c r="G11" s="53">
        <v>10266.821</v>
      </c>
      <c r="H11" s="53">
        <f>J11+K11</f>
        <v>10266.821</v>
      </c>
      <c r="I11" s="53">
        <v>0</v>
      </c>
      <c r="J11" s="53">
        <v>0</v>
      </c>
      <c r="K11" s="53">
        <v>10266.821</v>
      </c>
      <c r="L11" s="53">
        <f t="shared" ref="L11" si="15">M11+O11</f>
        <v>4923.6239999999998</v>
      </c>
      <c r="M11" s="53">
        <v>0</v>
      </c>
      <c r="N11" s="53">
        <v>0</v>
      </c>
      <c r="O11" s="53">
        <f t="shared" si="9"/>
        <v>4923.6239999999998</v>
      </c>
      <c r="P11" s="53">
        <f t="shared" si="10"/>
        <v>4923.6239999999998</v>
      </c>
      <c r="Q11" s="53">
        <v>0</v>
      </c>
      <c r="R11" s="53">
        <v>0</v>
      </c>
      <c r="S11" s="53">
        <v>4923.6239999999998</v>
      </c>
      <c r="T11" s="53">
        <f t="shared" si="3"/>
        <v>47.956655716506596</v>
      </c>
      <c r="U11" s="53"/>
      <c r="V11" s="53"/>
      <c r="W11" s="53">
        <f t="shared" si="1"/>
        <v>47.956655716506596</v>
      </c>
    </row>
    <row r="12" spans="1:23" s="59" customFormat="1" ht="27.75" customHeight="1" x14ac:dyDescent="0.25">
      <c r="A12" s="46" t="s">
        <v>69</v>
      </c>
      <c r="B12" s="186" t="s">
        <v>27</v>
      </c>
      <c r="C12" s="186"/>
      <c r="D12" s="45">
        <f>E12+F12+G12</f>
        <v>3100.0950000000003</v>
      </c>
      <c r="E12" s="45">
        <f>E13</f>
        <v>2574</v>
      </c>
      <c r="F12" s="45">
        <f>F13</f>
        <v>0</v>
      </c>
      <c r="G12" s="45">
        <f>G13</f>
        <v>526.09500000000003</v>
      </c>
      <c r="H12" s="52">
        <f t="shared" si="7"/>
        <v>48093.157000000007</v>
      </c>
      <c r="I12" s="45"/>
      <c r="J12" s="45"/>
      <c r="K12" s="45"/>
      <c r="L12" s="45">
        <f>M12+N12+O12</f>
        <v>491.01380999999998</v>
      </c>
      <c r="M12" s="45">
        <f>M13</f>
        <v>0</v>
      </c>
      <c r="N12" s="45">
        <f t="shared" ref="N12" si="16">N13</f>
        <v>0</v>
      </c>
      <c r="O12" s="49">
        <f t="shared" si="9"/>
        <v>491.01380999999998</v>
      </c>
      <c r="P12" s="45">
        <f t="shared" si="10"/>
        <v>2807.3417100000001</v>
      </c>
      <c r="Q12" s="45">
        <f>Q13</f>
        <v>2316.3279000000002</v>
      </c>
      <c r="R12" s="45">
        <f t="shared" ref="R12:S12" si="17">R13</f>
        <v>0</v>
      </c>
      <c r="S12" s="45">
        <f t="shared" si="17"/>
        <v>491.01380999999998</v>
      </c>
      <c r="T12" s="45">
        <f t="shared" si="3"/>
        <v>90.556634877318274</v>
      </c>
      <c r="U12" s="45">
        <f t="shared" si="1"/>
        <v>89.98942890442892</v>
      </c>
      <c r="V12" s="45"/>
      <c r="W12" s="45">
        <f t="shared" si="1"/>
        <v>93.331776580275417</v>
      </c>
    </row>
    <row r="13" spans="1:23" s="59" customFormat="1" x14ac:dyDescent="0.25">
      <c r="A13" s="47" t="s">
        <v>70</v>
      </c>
      <c r="B13" s="54" t="s">
        <v>35</v>
      </c>
      <c r="C13" s="6" t="s">
        <v>185</v>
      </c>
      <c r="D13" s="49">
        <f>SUM(E13:G13)</f>
        <v>3100.0950000000003</v>
      </c>
      <c r="E13" s="51">
        <v>2574</v>
      </c>
      <c r="F13" s="51">
        <v>0</v>
      </c>
      <c r="G13" s="49">
        <v>526.09500000000003</v>
      </c>
      <c r="H13" s="49">
        <f>I13+J13+K13</f>
        <v>3100.0950000000003</v>
      </c>
      <c r="I13" s="49">
        <v>2574</v>
      </c>
      <c r="J13" s="49">
        <v>0</v>
      </c>
      <c r="K13" s="49">
        <v>526.09500000000003</v>
      </c>
      <c r="L13" s="49">
        <f t="shared" ref="L13" si="18">M13+N13+O13</f>
        <v>491.01380999999998</v>
      </c>
      <c r="M13" s="51">
        <v>0</v>
      </c>
      <c r="N13" s="51">
        <v>0</v>
      </c>
      <c r="O13" s="51">
        <f>S13</f>
        <v>491.01380999999998</v>
      </c>
      <c r="P13" s="49">
        <f t="shared" ref="P13" si="19">Q13+S13</f>
        <v>2807.3417100000001</v>
      </c>
      <c r="Q13" s="49">
        <v>2316.3279000000002</v>
      </c>
      <c r="R13" s="49">
        <v>0</v>
      </c>
      <c r="S13" s="49">
        <v>491.01380999999998</v>
      </c>
      <c r="T13" s="45">
        <f t="shared" si="3"/>
        <v>90.556634877318274</v>
      </c>
      <c r="U13" s="45">
        <f t="shared" si="1"/>
        <v>89.98942890442892</v>
      </c>
      <c r="V13" s="45"/>
      <c r="W13" s="45">
        <f t="shared" si="1"/>
        <v>93.331776580275417</v>
      </c>
    </row>
    <row r="14" spans="1:23" s="58" customFormat="1" ht="28.5" customHeight="1" x14ac:dyDescent="0.25">
      <c r="A14" s="60" t="s">
        <v>37</v>
      </c>
      <c r="B14" s="198" t="s">
        <v>28</v>
      </c>
      <c r="C14" s="199"/>
      <c r="D14" s="52">
        <f>D15+D16+D17+D18</f>
        <v>50609.31</v>
      </c>
      <c r="E14" s="52">
        <f t="shared" ref="E14:S14" si="20">E15+E16+E17+E18</f>
        <v>39917.199999999997</v>
      </c>
      <c r="F14" s="52">
        <f t="shared" si="20"/>
        <v>0</v>
      </c>
      <c r="G14" s="52">
        <f t="shared" si="20"/>
        <v>10692.11</v>
      </c>
      <c r="H14" s="52">
        <f t="shared" si="20"/>
        <v>26536.546000000002</v>
      </c>
      <c r="I14" s="52">
        <f t="shared" si="20"/>
        <v>28216.291000000005</v>
      </c>
      <c r="J14" s="52">
        <f t="shared" si="20"/>
        <v>0</v>
      </c>
      <c r="K14" s="52">
        <f t="shared" si="20"/>
        <v>8810.6349999999984</v>
      </c>
      <c r="L14" s="52">
        <f t="shared" si="20"/>
        <v>0</v>
      </c>
      <c r="M14" s="52">
        <f t="shared" si="20"/>
        <v>0</v>
      </c>
      <c r="N14" s="52">
        <f t="shared" si="20"/>
        <v>0</v>
      </c>
      <c r="O14" s="52">
        <f t="shared" si="20"/>
        <v>0</v>
      </c>
      <c r="P14" s="45">
        <f t="shared" si="10"/>
        <v>35283.536049999995</v>
      </c>
      <c r="Q14" s="52">
        <f t="shared" si="20"/>
        <v>26473.51038</v>
      </c>
      <c r="R14" s="52">
        <f t="shared" si="20"/>
        <v>0</v>
      </c>
      <c r="S14" s="52">
        <f t="shared" si="20"/>
        <v>8810.0256699999991</v>
      </c>
      <c r="T14" s="45">
        <f>P14/D14*100</f>
        <v>69.717480933843987</v>
      </c>
      <c r="U14" s="45">
        <f t="shared" si="1"/>
        <v>66.321060545328834</v>
      </c>
      <c r="V14" s="45">
        <v>0</v>
      </c>
      <c r="W14" s="45">
        <f t="shared" si="1"/>
        <v>82.397446995962426</v>
      </c>
    </row>
    <row r="15" spans="1:23" s="58" customFormat="1" ht="38.25" x14ac:dyDescent="0.25">
      <c r="A15" s="196" t="s">
        <v>54</v>
      </c>
      <c r="B15" s="50" t="s">
        <v>217</v>
      </c>
      <c r="C15" s="6" t="s">
        <v>185</v>
      </c>
      <c r="D15" s="53">
        <f t="shared" ref="D15" si="21">SUM(E15:G15)</f>
        <v>9863.4000000000015</v>
      </c>
      <c r="E15" s="53">
        <v>7382.6</v>
      </c>
      <c r="F15" s="53">
        <v>0</v>
      </c>
      <c r="G15" s="53">
        <v>2480.8000000000002</v>
      </c>
      <c r="H15" s="53">
        <v>9228.2579999999998</v>
      </c>
      <c r="I15" s="53">
        <v>1115.94</v>
      </c>
      <c r="J15" s="53">
        <v>0</v>
      </c>
      <c r="K15" s="53">
        <v>905.38199999999995</v>
      </c>
      <c r="L15" s="53">
        <f t="shared" ref="L15" si="22">M15+O15</f>
        <v>0</v>
      </c>
      <c r="M15" s="53">
        <v>0</v>
      </c>
      <c r="N15" s="53">
        <v>0</v>
      </c>
      <c r="O15" s="53">
        <v>0</v>
      </c>
      <c r="P15" s="53">
        <f t="shared" ref="P15" si="23">Q15+S15</f>
        <v>905.38153999999997</v>
      </c>
      <c r="Q15" s="53">
        <v>0</v>
      </c>
      <c r="R15" s="53">
        <v>0</v>
      </c>
      <c r="S15" s="53">
        <v>905.38153999999997</v>
      </c>
      <c r="T15" s="53">
        <f t="shared" si="3"/>
        <v>9.1792033173145153</v>
      </c>
      <c r="U15" s="53">
        <f t="shared" si="1"/>
        <v>0</v>
      </c>
      <c r="V15" s="53">
        <v>0</v>
      </c>
      <c r="W15" s="53">
        <f t="shared" si="1"/>
        <v>36.495547404063203</v>
      </c>
    </row>
    <row r="16" spans="1:23" s="58" customFormat="1" ht="38.25" x14ac:dyDescent="0.25">
      <c r="A16" s="200"/>
      <c r="B16" s="50" t="s">
        <v>180</v>
      </c>
      <c r="C16" s="6" t="s">
        <v>185</v>
      </c>
      <c r="D16" s="53">
        <f t="shared" ref="D16:D18" si="24">SUM(E16:G16)</f>
        <v>9228.2890000000007</v>
      </c>
      <c r="E16" s="53">
        <v>7382.6</v>
      </c>
      <c r="F16" s="53">
        <v>0</v>
      </c>
      <c r="G16" s="53">
        <v>1845.6890000000001</v>
      </c>
      <c r="H16" s="53">
        <v>9228.2579999999998</v>
      </c>
      <c r="I16" s="53">
        <v>7382.6</v>
      </c>
      <c r="J16" s="53">
        <v>0</v>
      </c>
      <c r="K16" s="53">
        <v>1845.6890000000001</v>
      </c>
      <c r="L16" s="53">
        <f t="shared" ref="L16:L18" si="25">M16+O16</f>
        <v>0</v>
      </c>
      <c r="M16" s="53">
        <v>0</v>
      </c>
      <c r="N16" s="53">
        <v>0</v>
      </c>
      <c r="O16" s="53">
        <v>0</v>
      </c>
      <c r="P16" s="53">
        <f t="shared" si="10"/>
        <v>9228.2885400000014</v>
      </c>
      <c r="Q16" s="53">
        <v>7382.6</v>
      </c>
      <c r="R16" s="53">
        <v>0</v>
      </c>
      <c r="S16" s="53">
        <v>1845.6885400000001</v>
      </c>
      <c r="T16" s="53">
        <f t="shared" si="3"/>
        <v>99.999995015327343</v>
      </c>
      <c r="U16" s="53">
        <f t="shared" si="1"/>
        <v>100</v>
      </c>
      <c r="V16" s="53">
        <v>0</v>
      </c>
      <c r="W16" s="53">
        <f t="shared" si="1"/>
        <v>99.99997507705794</v>
      </c>
    </row>
    <row r="17" spans="1:23" s="58" customFormat="1" ht="38.25" x14ac:dyDescent="0.25">
      <c r="A17" s="200"/>
      <c r="B17" s="50" t="s">
        <v>181</v>
      </c>
      <c r="C17" s="6" t="s">
        <v>185</v>
      </c>
      <c r="D17" s="53">
        <f t="shared" si="24"/>
        <v>3540.8130000000001</v>
      </c>
      <c r="E17" s="53">
        <v>2832.6</v>
      </c>
      <c r="F17" s="53">
        <v>0</v>
      </c>
      <c r="G17" s="53">
        <v>708.21299999999997</v>
      </c>
      <c r="H17" s="53">
        <v>3642.13</v>
      </c>
      <c r="I17" s="53">
        <v>2832.6</v>
      </c>
      <c r="J17" s="53">
        <v>0</v>
      </c>
      <c r="K17" s="53">
        <v>708.21299999999997</v>
      </c>
      <c r="L17" s="53">
        <f t="shared" si="25"/>
        <v>0</v>
      </c>
      <c r="M17" s="53">
        <v>0</v>
      </c>
      <c r="N17" s="53">
        <v>0</v>
      </c>
      <c r="O17" s="53">
        <v>0</v>
      </c>
      <c r="P17" s="53">
        <f t="shared" si="10"/>
        <v>2913.3654099999999</v>
      </c>
      <c r="Q17" s="53">
        <v>2205.75992</v>
      </c>
      <c r="R17" s="53">
        <v>0</v>
      </c>
      <c r="S17" s="53">
        <v>707.60549000000003</v>
      </c>
      <c r="T17" s="53">
        <f t="shared" si="3"/>
        <v>82.279561501835872</v>
      </c>
      <c r="U17" s="53">
        <f t="shared" si="3"/>
        <v>77.870504836545933</v>
      </c>
      <c r="V17" s="53">
        <v>0</v>
      </c>
      <c r="W17" s="53">
        <f t="shared" ref="W17:W18" si="26">S17/G17*100</f>
        <v>99.914219309727443</v>
      </c>
    </row>
    <row r="18" spans="1:23" s="58" customFormat="1" ht="25.5" x14ac:dyDescent="0.25">
      <c r="A18" s="201"/>
      <c r="B18" s="50" t="s">
        <v>182</v>
      </c>
      <c r="C18" s="6" t="s">
        <v>185</v>
      </c>
      <c r="D18" s="53">
        <f t="shared" si="24"/>
        <v>27976.808000000001</v>
      </c>
      <c r="E18" s="53">
        <v>22319.4</v>
      </c>
      <c r="F18" s="53">
        <v>0</v>
      </c>
      <c r="G18" s="53">
        <f>5579.9+77.508</f>
        <v>5657.4079999999994</v>
      </c>
      <c r="H18" s="53">
        <v>4437.8999999999996</v>
      </c>
      <c r="I18" s="53">
        <v>16885.151000000002</v>
      </c>
      <c r="J18" s="53">
        <v>0</v>
      </c>
      <c r="K18" s="53">
        <v>5351.3509999999997</v>
      </c>
      <c r="L18" s="53">
        <f t="shared" si="25"/>
        <v>0</v>
      </c>
      <c r="M18" s="53">
        <v>0</v>
      </c>
      <c r="N18" s="53">
        <v>0</v>
      </c>
      <c r="O18" s="53">
        <v>0</v>
      </c>
      <c r="P18" s="53">
        <f t="shared" si="10"/>
        <v>22236.50056</v>
      </c>
      <c r="Q18" s="53">
        <v>16885.150460000001</v>
      </c>
      <c r="R18" s="53">
        <v>0</v>
      </c>
      <c r="S18" s="53">
        <v>5351.3500999999997</v>
      </c>
      <c r="T18" s="53">
        <f t="shared" si="3"/>
        <v>79.481907156813605</v>
      </c>
      <c r="U18" s="53">
        <f t="shared" si="3"/>
        <v>75.652349346308583</v>
      </c>
      <c r="V18" s="53">
        <v>0</v>
      </c>
      <c r="W18" s="53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 на 01.02.2019</vt:lpstr>
      <vt:lpstr>ведомственная</vt:lpstr>
      <vt:lpstr>АИП</vt:lpstr>
      <vt:lpstr>'муниципальные на 01.02.2019'!Заголовки_для_печати</vt:lpstr>
      <vt:lpstr>'муниципальные на 01.02.2019'!Область_печати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Polivenko</cp:lastModifiedBy>
  <cp:lastPrinted>2019-04-04T14:32:42Z</cp:lastPrinted>
  <dcterms:created xsi:type="dcterms:W3CDTF">2012-05-22T08:33:39Z</dcterms:created>
  <dcterms:modified xsi:type="dcterms:W3CDTF">2019-08-26T06:05:13Z</dcterms:modified>
</cp:coreProperties>
</file>