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G90" i="33"/>
  <c r="K89"/>
  <c r="K88" s="1"/>
  <c r="N89"/>
  <c r="N88" s="1"/>
  <c r="D89" l="1"/>
  <c r="D88" s="1"/>
  <c r="K32"/>
  <c r="H32"/>
  <c r="E187" l="1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J97"/>
  <c r="H97" s="1"/>
  <c r="J98"/>
  <c r="H98" s="1"/>
  <c r="J94"/>
  <c r="H94" s="1"/>
  <c r="H96"/>
  <c r="D95"/>
  <c r="D96"/>
  <c r="D97"/>
  <c r="D98"/>
  <c r="D94"/>
  <c r="I89"/>
  <c r="L89"/>
  <c r="E89"/>
  <c r="G89"/>
  <c r="G88" s="1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<sst xmlns="http://schemas.openxmlformats.org/spreadsheetml/2006/main" count="663" uniqueCount="432">
  <si>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</si>
  <si>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</si>
  <si>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</si>
  <si>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</si>
  <si>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</si>
  <si>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</si>
  <si>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</si>
  <si>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</si>
  <si>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</si>
  <si>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</si>
  <si>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</si>
  <si>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</si>
  <si>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</si>
  <si>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</si>
  <si>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</si>
  <si>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</si>
  <si>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</si>
  <si>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</si>
  <si>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</si>
  <si>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</si>
  <si>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</si>
  <si>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</si>
  <si>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</si>
  <si>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</si>
  <si>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</si>
  <si>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</si>
  <si>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</si>
  <si>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</si>
  <si>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</si>
  <si>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</si>
  <si>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</si>
  <si>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</si>
  <si>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</si>
  <si>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</si>
  <si>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</si>
  <si>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</si>
  <si>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</si>
  <si>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</si>
  <si>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</si>
  <si>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</si>
  <si>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</si>
  <si>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</si>
  <si>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</si>
  <si>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</si>
  <si>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</si>
  <si>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</si>
  <si>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</si>
  <si>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</si>
  <si>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</si>
  <si>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</si>
  <si>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</si>
  <si>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</si>
  <si>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</si>
  <si>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</si>
  <si>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</si>
  <si>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</si>
  <si>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</si>
  <si>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</si>
  <si>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</si>
  <si>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</si>
  <si>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</si>
  <si>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</si>
  <si>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</si>
  <si>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</si>
  <si>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</si>
  <si>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</si>
  <si>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</si>
  <si>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</si>
  <si>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</si>
  <si>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</si>
  <si>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</si>
  <si>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</si>
  <si>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</si>
  <si>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</si>
  <si>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</si>
  <si>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</si>
  <si>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</si>
  <si>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</si>
  <si>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</si>
  <si>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</si>
  <si>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</si>
  <si>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</si>
  <si>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</si>
  <si>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</si>
  <si>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</si>
  <si>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</si>
  <si>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</si>
  <si>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</si>
  <si>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</si>
  <si>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</si>
  <si>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</si>
  <si>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</si>
  <si>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</si>
  <si>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</si>
  <si>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</si>
  <si>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</si>
  <si>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</si>
  <si>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</si>
  <si>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</si>
  <si>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</si>
  <si>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</si>
  <si>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</si>
  <si>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</si>
  <si>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</si>
  <si>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</si>
  <si>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</si>
  <si>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</si>
  <si>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</si>
  <si>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</si>
  <si>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</si>
  <si>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</si>
  <si>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</si>
  <si>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</si>
  <si>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</si>
  <si>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</si>
  <si>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</si>
  <si>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</si>
  <si>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</si>
  <si>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</si>
  <si>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</si>
  <si>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</si>
  <si>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</si>
  <si>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</si>
  <si>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</si>
  <si>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</si>
  <si>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</si>
  <si>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</si>
  <si>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</si>
  <si>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</si>
  <si>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</si>
  <si>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</si>
  <si>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</si>
  <si>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</si>
  <si>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</si>
  <si>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</si>
  <si>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</si>
  <si>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</si>
  <si>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</si>
  <si>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</si>
  <si>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</si>
  <si>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</si>
  <si>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</si>
  <si>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</si>
  <si>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</si>
  <si>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</si>
  <si>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</si>
  <si>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</si>
  <si>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</si>
  <si>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</si>
  <si>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</si>
  <si>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</si>
  <si>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</si>
  <si>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</si>
  <si>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</si>
  <si>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</si>
  <si>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</si>
  <si>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</si>
  <si>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</si>
  <si>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</si>
  <si>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</si>
  <si>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</si>
  <si>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</si>
  <si>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</si>
  <si>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</si>
  <si>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</si>
  <si>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</si>
  <si>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</si>
  <si>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</si>
  <si>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</si>
  <si>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</si>
  <si>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</si>
  <si>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</si>
  <si>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</si>
  <si>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</si>
  <si>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</si>
  <si>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</si>
  <si>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</si>
  <si>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</si>
  <si>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</si>
  <si>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</si>
  <si>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</si>
  <si>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</si>
  <si>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</si>
  <si>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</si>
  <si>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</si>
  <si>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</si>
  <si>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</si>
  <si>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</si>
  <si>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</si>
  <si>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</si>
  <si>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</si>
  <si>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</si>
  <si>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</si>
  <si>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</si>
  <si>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</si>
  <si>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</si>
  <si>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</si>
  <si>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</si>
  <si>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</si>
  <si>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</si>
  <si>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</si>
  <si>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</si>
  <si>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</si>
  <si>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</si>
  <si>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</si>
  <si>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</si>
  <si>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</si>
  <si>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</si>
  <si>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</si>
  <si>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</si>
  <si>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</si>
  <si>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</si>
  <si>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</si>
  <si>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</si>
  <si>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</si>
  <si>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</si>
  <si>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</si>
  <si>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</si>
  <si>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</si>
  <si>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</si>
  <si>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</si>
  <si>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</si>
  <si>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</si>
  <si>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</si>
  <si>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</si>
  <si>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</si>
  <si>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</si>
  <si>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</si>
  <si>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</si>
  <si>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</si>
  <si>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</si>
  <si>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</si>
  <si>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</si>
  <si>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</si>
  <si>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</si>
  <si>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</si>
  <si>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</si>
  <si>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</si>
  <si>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</si>
  <si>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</si>
  <si>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</si>
  <si>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</si>
  <si>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</si>
  <si>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</si>
  <si>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</si>
  <si>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</si>
  <si>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</si>
  <si>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</si>
  <si>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</si>
  <si>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</si>
  <si>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</si>
  <si>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</si>
  <si>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</si>
  <si>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</si>
  <si>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</si>
  <si>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</si>
  <si>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</si>
  <si>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</si>
  <si>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</si>
  <si>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</si>
  <si>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</si>
  <si>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</si>
  <si>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</si>
  <si>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</si>
  <si>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</si>
  <si>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</si>
  <si>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</si>
  <si>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</si>
  <si>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</si>
  <si>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</si>
  <si>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</si>
  <si>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</si>
  <si>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</si>
  <si>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</si>
  <si>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</si>
  <si>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</si>
  <si>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</si>
  <si>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</si>
  <si>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</si>
  <si>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</si>
  <si>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</si>
  <si>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</si>
  <si>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</si>
  <si>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</si>
  <si>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</si>
  <si>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</si>
  <si>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</si>
  <si>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</si>
  <si>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</si>
  <si>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</si>
  <si>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</si>
  <si>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</si>
  <si>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</si>
  <si>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</si>
  <si>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</si>
  <si>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</si>
  <si>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</si>
  <si>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</si>
  <si>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</si>
  <si>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</si>
  <si>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</si>
  <si>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</si>
  <si>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</si>
  <si>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</si>
  <si>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</si>
  <si>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</si>
  <si>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</si>
  <si>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</si>
  <si>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</si>
  <si>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</si>
  <si>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</si>
  <si>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</si>
  <si>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</si>
  <si>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</si>
  <si>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</si>
  <si>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</si>
  <si>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</si>
  <si>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</si>
  <si>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</si>
  <si>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</si>
  <si>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</si>
  <si>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</si>
  <si>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</si>
  <si>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</si>
  <si>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</si>
  <si>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</si>
  <si>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</si>
  <si>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</si>
  <si>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</si>
  <si>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</si>
  <si>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</si>
  <si>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</si>
  <si>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</si>
  <si>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</si>
  <si>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</si>
  <si>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</si>
  <si>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</si>
  <si>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</si>
  <si>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</si>
  <si>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</si>
  <si>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</si>
  <si>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</si>
  <si>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</si>
  <si>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</si>
  <si>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</si>
  <si>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</si>
  <si>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</si>
  <si>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</si>
  <si>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</si>
  <si>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</si>
  <si>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</si>
  <si>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</si>
  <si>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</si>
  <si>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</si>
  <si>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</si>
  <si>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</si>
  <si>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</si>
  <si>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</si>
  <si>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</si>
  <si>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</si>
  <si>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</si>
  <si>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</si>
  <si>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</si>
  <si>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</si>
  <si>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</si>
  <si>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</si>
  <si>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</si>
  <si>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</si>
  <si>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</si>
  <si>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</si>
  <si>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</si>
  <si>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</si>
  <si>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</si>
  <si>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</si>
  <si>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</si>
  <si>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</si>
  <si>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</si>
  <si>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</si>
  <si>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</si>
  <si>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</si>
  <si>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</si>
  <si>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</si>
  <si>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</si>
  <si>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</si>
  <si>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</si>
  <si>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</si>
  <si>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</si>
  <si>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</si>
  <si>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</si>
  <si>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</si>
  <si>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</si>
  <si>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</si>
  <si>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</si>
  <si>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</si>
  <si>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</si>
  <si>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</si>
  <si>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</si>
  <si>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</si>
  <si>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</si>
  <si>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</si>
  <si>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</si>
  <si>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</si>
  <si>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</si>
  <si>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</si>
  <si>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</si>
  <si>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</si>
  <si>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</si>
  <si>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</si>
  <si>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</si>
  <si>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</si>
  <si>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</si>
  <si>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</si>
  <si>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</si>
  <si>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</si>
  <si>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</si>
  <si>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</si>
  <si>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</si>
  <si>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</si>
  <si>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</si>
  <si>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</si>
  <si>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</si>
  <si>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</si>
  <si>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</si>
  <si>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</si>
  <si>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</si>
  <si>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</si>
  <si>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</si>
  <si>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</si>
  <si>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>ПЛАН  на 2019 год (рублей)</t>
  </si>
  <si>
    <t xml:space="preserve">Управление муниципальными финансами  города Нефтеюганска </t>
  </si>
  <si>
    <t>Отчет о ходе исполнения комплексного плана (сетевого графика) на 01.08.2019 года по реализации  муниципальных  программ города Нефтеюганска</t>
  </si>
  <si>
    <t>Кассовый расход на 01.08.2019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</si>
</sst>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O88" sqref="O88"/>
    </sheetView>
  </sheetViews>
  <sheetFormatPr defaultColWidth="9.140625" defaultRowHeight="18.75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>
      <c r="A1" s="109" t="s">
        <v>430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s="1" customFormat="1" ht="36" customHeight="1">
      <c r="A2" s="111" t="s">
        <v>1</v>
      </c>
      <c r="B2" s="65" t="s">
        <v>426</v>
      </c>
      <c r="C2" s="113" t="s">
        <v>101</v>
      </c>
      <c r="D2" s="115" t="s">
        <v>428</v>
      </c>
      <c r="E2" s="115"/>
      <c r="F2" s="115"/>
      <c r="G2" s="115"/>
      <c r="H2" s="115" t="s">
        <v>421</v>
      </c>
      <c r="I2" s="115"/>
      <c r="J2" s="115"/>
      <c r="K2" s="116" t="s">
        <v>431</v>
      </c>
      <c r="L2" s="116"/>
      <c r="M2" s="116"/>
      <c r="N2" s="116"/>
      <c r="O2" s="117" t="s">
        <v>32</v>
      </c>
      <c r="P2" s="118"/>
      <c r="Q2" s="118"/>
      <c r="R2" s="119"/>
    </row>
    <row r="3" spans="1:18" s="1" customFormat="1" ht="82.5" customHeight="1">
      <c r="A3" s="112"/>
      <c r="B3" s="74" t="s">
        <v>425</v>
      </c>
      <c r="C3" s="114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>
      <c r="A5" s="106" t="s">
        <v>248</v>
      </c>
      <c r="B5" s="107"/>
      <c r="C5" s="108"/>
      <c r="D5" s="71">
        <f>D7+D49+D69+D88+D92+D109+D172+D193+D220+D224+D236+D241+D244+D254+D122+D258</f>
        <v>7485796020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3860755304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5363096574.3299999</v>
      </c>
      <c r="L5" s="71">
        <f t="shared" si="0"/>
        <v>2752967457.7800007</v>
      </c>
      <c r="M5" s="71"/>
      <c r="N5" s="71">
        <f>N7+N49+N69+N88+N92+N109+N172+N193+N220+N224+N236+N241+N244+N254+N122+N258</f>
        <v>2609786324.5500002</v>
      </c>
      <c r="O5" s="72">
        <f>K5/D5*100</f>
        <v>71.643637630537512</v>
      </c>
      <c r="P5" s="72">
        <f>L5/E5*100</f>
        <v>75.741160524060604</v>
      </c>
      <c r="Q5" s="72"/>
      <c r="R5" s="72"/>
    </row>
    <row r="6" spans="1:18" s="1" customFormat="1" ht="28.5" hidden="1" customHeight="1">
      <c r="A6" s="105" t="s">
        <v>12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18" s="2" customFormat="1" ht="48" hidden="1" customHeight="1">
      <c r="A7" s="15">
        <v>1</v>
      </c>
      <c r="B7" s="120" t="s">
        <v>31</v>
      </c>
      <c r="C7" s="12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>
      <c r="A30" s="91" t="s">
        <v>121</v>
      </c>
      <c r="B30" s="12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>
      <c r="A31" s="91"/>
      <c r="B31" s="12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>
      <c r="A34" s="91" t="s">
        <v>125</v>
      </c>
      <c r="B34" s="12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>
      <c r="A35" s="91"/>
      <c r="B35" s="12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>
      <c r="A36" s="91"/>
      <c r="B36" s="12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>
      <c r="A37" s="91"/>
      <c r="B37" s="12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>
      <c r="A38" s="91"/>
      <c r="B38" s="12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>
      <c r="A39" s="91"/>
      <c r="B39" s="12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>
      <c r="A49" s="15" t="s">
        <v>58</v>
      </c>
      <c r="B49" s="89" t="s">
        <v>44</v>
      </c>
      <c r="C49" s="89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>
      <c r="A67" s="102" t="s">
        <v>268</v>
      </c>
      <c r="B67" s="102"/>
      <c r="C67" s="102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>
      <c r="A68" s="103" t="s">
        <v>16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</row>
    <row r="69" spans="1:18" s="2" customFormat="1" ht="45.75" hidden="1" customHeight="1">
      <c r="A69" s="15" t="s">
        <v>269</v>
      </c>
      <c r="B69" s="100" t="s">
        <v>37</v>
      </c>
      <c r="C69" s="101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>
      <c r="A87" s="99" t="s">
        <v>15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60"/>
      <c r="Q87" s="75"/>
      <c r="R87" s="73"/>
    </row>
    <row r="88" spans="1:18" s="2" customFormat="1" ht="54.75" customHeight="1">
      <c r="A88" s="15" t="s">
        <v>10</v>
      </c>
      <c r="B88" s="92" t="s">
        <v>429</v>
      </c>
      <c r="C88" s="93"/>
      <c r="D88" s="12">
        <f>SUM(D89)</f>
        <v>63973447</v>
      </c>
      <c r="E88" s="12">
        <v>0</v>
      </c>
      <c r="F88" s="12">
        <v>0</v>
      </c>
      <c r="G88" s="12">
        <f>SUM(G89)</f>
        <v>63973447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SUM(K89)</f>
        <v>36187540.270000003</v>
      </c>
      <c r="L88" s="12">
        <v>0</v>
      </c>
      <c r="M88" s="12">
        <v>0</v>
      </c>
      <c r="N88" s="12">
        <f>SUM(N89)</f>
        <v>36187540.270000003</v>
      </c>
      <c r="O88" s="22">
        <f>K88/D88*100</f>
        <v>56.566500582655813</v>
      </c>
      <c r="P88" s="17">
        <v>0</v>
      </c>
      <c r="Q88" s="12">
        <v>0</v>
      </c>
      <c r="R88" s="16">
        <f>N88/G88*100</f>
        <v>56.566500582655813</v>
      </c>
    </row>
    <row r="89" spans="1:18" s="2" customFormat="1" ht="48" customHeight="1">
      <c r="A89" s="76" t="s">
        <v>19</v>
      </c>
      <c r="B89" s="77" t="s">
        <v>157</v>
      </c>
      <c r="C89" s="78"/>
      <c r="D89" s="79">
        <f>D90</f>
        <v>63973447</v>
      </c>
      <c r="E89" s="79">
        <f t="shared" ref="E89:G89" si="46">E90</f>
        <v>0</v>
      </c>
      <c r="F89" s="79">
        <v>0</v>
      </c>
      <c r="G89" s="79">
        <f t="shared" si="46"/>
        <v>63973447</v>
      </c>
      <c r="H89" s="79">
        <f t="shared" ref="H89" si="47">H90</f>
        <v>36187540.270000003</v>
      </c>
      <c r="I89" s="79">
        <f t="shared" ref="I89" si="48">I90</f>
        <v>0</v>
      </c>
      <c r="J89" s="79">
        <f t="shared" ref="J89" si="49">J90</f>
        <v>36187540.270000003</v>
      </c>
      <c r="K89" s="79">
        <f>SUM(K90)</f>
        <v>36187540.270000003</v>
      </c>
      <c r="L89" s="79">
        <f t="shared" ref="L89" si="50">L90</f>
        <v>0</v>
      </c>
      <c r="M89" s="79">
        <v>0</v>
      </c>
      <c r="N89" s="79">
        <f>N90</f>
        <v>36187540.270000003</v>
      </c>
      <c r="O89" s="80">
        <f>K89/D89*100</f>
        <v>56.566500582655813</v>
      </c>
      <c r="P89" s="81">
        <v>0</v>
      </c>
      <c r="Q89" s="79">
        <v>0</v>
      </c>
      <c r="R89" s="82">
        <f>N89/G89*100</f>
        <v>56.566500582655813</v>
      </c>
    </row>
    <row r="90" spans="1:18" s="2" customFormat="1" ht="51.75" customHeight="1">
      <c r="A90" s="83" t="s">
        <v>53</v>
      </c>
      <c r="B90" s="84" t="s">
        <v>427</v>
      </c>
      <c r="C90" s="78" t="s">
        <v>4</v>
      </c>
      <c r="D90" s="85">
        <v>63973447</v>
      </c>
      <c r="E90" s="85">
        <v>0</v>
      </c>
      <c r="F90" s="85">
        <v>0</v>
      </c>
      <c r="G90" s="85">
        <f>D90</f>
        <v>63973447</v>
      </c>
      <c r="H90" s="85">
        <f t="shared" ref="H90" si="51">I90+J90</f>
        <v>36187540.270000003</v>
      </c>
      <c r="I90" s="85">
        <v>0</v>
      </c>
      <c r="J90" s="85">
        <f t="shared" ref="J90" si="52">N90</f>
        <v>36187540.270000003</v>
      </c>
      <c r="K90" s="85">
        <v>36187540.270000003</v>
      </c>
      <c r="L90" s="85">
        <v>0</v>
      </c>
      <c r="M90" s="79">
        <v>0</v>
      </c>
      <c r="N90" s="85">
        <v>36187540.270000003</v>
      </c>
      <c r="O90" s="86">
        <f>K90/D90*100</f>
        <v>56.566500582655813</v>
      </c>
      <c r="P90" s="87">
        <v>0</v>
      </c>
      <c r="Q90" s="79">
        <v>0</v>
      </c>
      <c r="R90" s="88">
        <f>N90/G90*100</f>
        <v>56.566500582655813</v>
      </c>
    </row>
    <row r="91" spans="1:18" s="3" customFormat="1" ht="35.25" hidden="1" customHeight="1">
      <c r="A91" s="99" t="s">
        <v>17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60"/>
      <c r="Q91" s="75"/>
      <c r="R91" s="73"/>
    </row>
    <row r="92" spans="1:18" s="1" customFormat="1" ht="47.25" hidden="1" customHeight="1">
      <c r="A92" s="15" t="s">
        <v>90</v>
      </c>
      <c r="B92" s="89" t="s">
        <v>41</v>
      </c>
      <c r="C92" s="89"/>
      <c r="D92" s="23">
        <f>D93+D101</f>
        <v>947199160</v>
      </c>
      <c r="E92" s="23">
        <f t="shared" ref="E92:N92" si="53">E93+E101</f>
        <v>502245460</v>
      </c>
      <c r="F92" s="23"/>
      <c r="G92" s="23">
        <f t="shared" si="53"/>
        <v>444953700</v>
      </c>
      <c r="H92" s="23">
        <f t="shared" si="53"/>
        <v>777884050.88</v>
      </c>
      <c r="I92" s="23">
        <f t="shared" si="53"/>
        <v>453150600</v>
      </c>
      <c r="J92" s="23">
        <f t="shared" si="53"/>
        <v>324733450.88</v>
      </c>
      <c r="K92" s="23">
        <f>K93+K101</f>
        <v>774483910.88</v>
      </c>
      <c r="L92" s="23">
        <f t="shared" si="53"/>
        <v>449750460</v>
      </c>
      <c r="M92" s="23"/>
      <c r="N92" s="23">
        <f t="shared" si="53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4">SUM(E94:E100)</f>
        <v>6584460</v>
      </c>
      <c r="F93" s="23"/>
      <c r="G93" s="23">
        <f t="shared" si="54"/>
        <v>302670523</v>
      </c>
      <c r="H93" s="23">
        <f t="shared" si="54"/>
        <v>209247508.87999997</v>
      </c>
      <c r="I93" s="23">
        <f t="shared" si="54"/>
        <v>6584600</v>
      </c>
      <c r="J93" s="23">
        <f t="shared" si="54"/>
        <v>202662908.87999997</v>
      </c>
      <c r="K93" s="23">
        <f>SUM(K94:K100)</f>
        <v>205847368.87999997</v>
      </c>
      <c r="L93" s="23">
        <f t="shared" si="54"/>
        <v>3184460</v>
      </c>
      <c r="M93" s="23"/>
      <c r="N93" s="23">
        <f t="shared" si="54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>
      <c r="A94" s="58" t="s">
        <v>287</v>
      </c>
      <c r="B94" s="24" t="s">
        <v>133</v>
      </c>
      <c r="C94" s="18" t="s">
        <v>8</v>
      </c>
      <c r="D94" s="10">
        <f t="shared" ref="D94:D100" si="55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6">K94/D94*100</f>
        <v>65.524951676517858</v>
      </c>
      <c r="P94" s="39">
        <v>0</v>
      </c>
      <c r="Q94" s="39"/>
      <c r="R94" s="39"/>
    </row>
    <row r="95" spans="1:18" s="1" customFormat="1" ht="32.25" hidden="1" customHeight="1">
      <c r="A95" s="58" t="s">
        <v>288</v>
      </c>
      <c r="B95" s="24" t="s">
        <v>161</v>
      </c>
      <c r="C95" s="18" t="s">
        <v>8</v>
      </c>
      <c r="D95" s="10">
        <f t="shared" si="55"/>
        <v>327340</v>
      </c>
      <c r="E95" s="10">
        <v>0</v>
      </c>
      <c r="F95" s="10"/>
      <c r="G95" s="10">
        <v>327340</v>
      </c>
      <c r="H95" s="10">
        <f t="shared" ref="H95:H100" si="57">I95+J95</f>
        <v>326812</v>
      </c>
      <c r="I95" s="10">
        <v>0</v>
      </c>
      <c r="J95" s="10">
        <f t="shared" ref="J95:J100" si="58">N95</f>
        <v>326812</v>
      </c>
      <c r="K95" s="49">
        <f t="shared" ref="K95:K100" si="59">L95+N95</f>
        <v>326812</v>
      </c>
      <c r="L95" s="49">
        <v>0</v>
      </c>
      <c r="M95" s="49"/>
      <c r="N95" s="49">
        <v>326812</v>
      </c>
      <c r="O95" s="41">
        <f t="shared" si="56"/>
        <v>99.838699822814206</v>
      </c>
      <c r="P95" s="39">
        <v>0</v>
      </c>
      <c r="Q95" s="39"/>
      <c r="R95" s="39"/>
    </row>
    <row r="96" spans="1:18" s="1" customFormat="1" ht="49.5" hidden="1" customHeight="1">
      <c r="A96" s="58" t="s">
        <v>289</v>
      </c>
      <c r="B96" s="57" t="s">
        <v>162</v>
      </c>
      <c r="C96" s="18" t="s">
        <v>8</v>
      </c>
      <c r="D96" s="10">
        <f t="shared" si="55"/>
        <v>421910</v>
      </c>
      <c r="E96" s="10">
        <v>0</v>
      </c>
      <c r="F96" s="10"/>
      <c r="G96" s="10">
        <v>421910</v>
      </c>
      <c r="H96" s="10">
        <f t="shared" si="57"/>
        <v>421910</v>
      </c>
      <c r="I96" s="10">
        <v>0</v>
      </c>
      <c r="J96" s="10">
        <f t="shared" si="58"/>
        <v>421910</v>
      </c>
      <c r="K96" s="49">
        <f t="shared" si="59"/>
        <v>421910</v>
      </c>
      <c r="L96" s="49">
        <v>0</v>
      </c>
      <c r="M96" s="49"/>
      <c r="N96" s="49">
        <v>421910</v>
      </c>
      <c r="O96" s="41">
        <f t="shared" si="56"/>
        <v>100</v>
      </c>
      <c r="P96" s="39">
        <v>0</v>
      </c>
      <c r="Q96" s="39"/>
      <c r="R96" s="39"/>
    </row>
    <row r="97" spans="1:18" s="1" customFormat="1" ht="30.75" hidden="1" customHeight="1">
      <c r="A97" s="91" t="s">
        <v>290</v>
      </c>
      <c r="B97" s="90" t="s">
        <v>163</v>
      </c>
      <c r="C97" s="18" t="s">
        <v>8</v>
      </c>
      <c r="D97" s="10">
        <f t="shared" si="55"/>
        <v>17094452</v>
      </c>
      <c r="E97" s="10">
        <v>0</v>
      </c>
      <c r="F97" s="10"/>
      <c r="G97" s="10">
        <v>17094452</v>
      </c>
      <c r="H97" s="10">
        <f t="shared" si="57"/>
        <v>14848410.26</v>
      </c>
      <c r="I97" s="10">
        <v>0</v>
      </c>
      <c r="J97" s="10">
        <f t="shared" si="58"/>
        <v>14848410.26</v>
      </c>
      <c r="K97" s="49">
        <f t="shared" si="59"/>
        <v>14848410.26</v>
      </c>
      <c r="L97" s="49">
        <v>0</v>
      </c>
      <c r="M97" s="49"/>
      <c r="N97" s="49">
        <v>14848410.26</v>
      </c>
      <c r="O97" s="41">
        <f t="shared" si="56"/>
        <v>86.860990103689787</v>
      </c>
      <c r="P97" s="39">
        <v>0</v>
      </c>
      <c r="Q97" s="39"/>
      <c r="R97" s="39"/>
    </row>
    <row r="98" spans="1:18" s="1" customFormat="1" ht="31.5" hidden="1" customHeight="1">
      <c r="A98" s="91"/>
      <c r="B98" s="90"/>
      <c r="C98" s="18" t="s">
        <v>6</v>
      </c>
      <c r="D98" s="10">
        <f t="shared" si="55"/>
        <v>1672040</v>
      </c>
      <c r="E98" s="10">
        <v>0</v>
      </c>
      <c r="F98" s="10"/>
      <c r="G98" s="10">
        <v>1672040</v>
      </c>
      <c r="H98" s="10">
        <f t="shared" si="57"/>
        <v>1528743.2</v>
      </c>
      <c r="I98" s="10">
        <v>0</v>
      </c>
      <c r="J98" s="10">
        <f t="shared" si="58"/>
        <v>1528743.2</v>
      </c>
      <c r="K98" s="49">
        <f t="shared" si="59"/>
        <v>1528743.2</v>
      </c>
      <c r="L98" s="49">
        <v>0</v>
      </c>
      <c r="M98" s="49"/>
      <c r="N98" s="49">
        <v>1528743.2</v>
      </c>
      <c r="O98" s="41">
        <f t="shared" si="56"/>
        <v>91.429822253056145</v>
      </c>
      <c r="P98" s="39">
        <v>0</v>
      </c>
      <c r="Q98" s="39"/>
      <c r="R98" s="39"/>
    </row>
    <row r="99" spans="1:18" s="1" customFormat="1" ht="61.5" hidden="1" customHeight="1">
      <c r="A99" s="59" t="s">
        <v>291</v>
      </c>
      <c r="B99" s="57" t="s">
        <v>62</v>
      </c>
      <c r="C99" s="18" t="s">
        <v>8</v>
      </c>
      <c r="D99" s="10">
        <f t="shared" si="55"/>
        <v>984460</v>
      </c>
      <c r="E99" s="10">
        <v>984460</v>
      </c>
      <c r="F99" s="10"/>
      <c r="G99" s="10">
        <v>0</v>
      </c>
      <c r="H99" s="10">
        <f t="shared" si="57"/>
        <v>984600</v>
      </c>
      <c r="I99" s="10">
        <v>984600</v>
      </c>
      <c r="J99" s="10">
        <f t="shared" si="58"/>
        <v>0</v>
      </c>
      <c r="K99" s="49">
        <f t="shared" si="59"/>
        <v>984460</v>
      </c>
      <c r="L99" s="49">
        <v>984460</v>
      </c>
      <c r="M99" s="49"/>
      <c r="N99" s="49">
        <v>0</v>
      </c>
      <c r="O99" s="41">
        <f t="shared" si="56"/>
        <v>100</v>
      </c>
      <c r="P99" s="39">
        <f>L99/E99*100</f>
        <v>100</v>
      </c>
      <c r="Q99" s="39"/>
      <c r="R99" s="39"/>
    </row>
    <row r="100" spans="1:18" s="1" customFormat="1" ht="46.5" hidden="1" customHeight="1">
      <c r="A100" s="59" t="s">
        <v>292</v>
      </c>
      <c r="B100" s="57" t="s">
        <v>99</v>
      </c>
      <c r="C100" s="18" t="s">
        <v>8</v>
      </c>
      <c r="D100" s="10">
        <f t="shared" si="55"/>
        <v>5600000</v>
      </c>
      <c r="E100" s="10">
        <v>5600000</v>
      </c>
      <c r="F100" s="10"/>
      <c r="G100" s="10">
        <v>0</v>
      </c>
      <c r="H100" s="10">
        <f t="shared" si="57"/>
        <v>5600000</v>
      </c>
      <c r="I100" s="10">
        <v>5600000</v>
      </c>
      <c r="J100" s="10">
        <f t="shared" si="58"/>
        <v>0</v>
      </c>
      <c r="K100" s="49">
        <f t="shared" si="59"/>
        <v>2200000</v>
      </c>
      <c r="L100" s="49">
        <v>2200000</v>
      </c>
      <c r="M100" s="49"/>
      <c r="N100" s="49">
        <v>0</v>
      </c>
      <c r="O100" s="41">
        <f t="shared" si="56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60">SUM(E102:E107)</f>
        <v>495661000</v>
      </c>
      <c r="F101" s="12"/>
      <c r="G101" s="12">
        <f t="shared" si="60"/>
        <v>142283177</v>
      </c>
      <c r="H101" s="12">
        <f t="shared" si="60"/>
        <v>568636542</v>
      </c>
      <c r="I101" s="12">
        <f t="shared" si="60"/>
        <v>446566000</v>
      </c>
      <c r="J101" s="12">
        <f t="shared" si="60"/>
        <v>122070542</v>
      </c>
      <c r="K101" s="12">
        <f>SUM(K102:K107)</f>
        <v>568636542</v>
      </c>
      <c r="L101" s="12">
        <f t="shared" si="60"/>
        <v>446566000</v>
      </c>
      <c r="M101" s="12"/>
      <c r="N101" s="12">
        <f t="shared" si="60"/>
        <v>122070542</v>
      </c>
      <c r="O101" s="13">
        <f t="shared" si="56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>
      <c r="A102" s="58" t="s">
        <v>293</v>
      </c>
      <c r="B102" s="57" t="s">
        <v>165</v>
      </c>
      <c r="C102" s="18" t="s">
        <v>8</v>
      </c>
      <c r="D102" s="10">
        <f t="shared" ref="D102:D107" si="61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6"/>
        <v>2.7701230575188331</v>
      </c>
      <c r="P102" s="39">
        <v>0</v>
      </c>
      <c r="Q102" s="39"/>
      <c r="R102" s="39"/>
    </row>
    <row r="103" spans="1:18" s="1" customFormat="1" ht="45.75" hidden="1" customHeight="1">
      <c r="A103" s="58" t="s">
        <v>294</v>
      </c>
      <c r="B103" s="57" t="s">
        <v>133</v>
      </c>
      <c r="C103" s="18" t="s">
        <v>8</v>
      </c>
      <c r="D103" s="10">
        <f t="shared" si="61"/>
        <v>18096060</v>
      </c>
      <c r="E103" s="10">
        <v>0</v>
      </c>
      <c r="F103" s="10"/>
      <c r="G103" s="10">
        <v>18096060</v>
      </c>
      <c r="H103" s="10">
        <f t="shared" ref="H103:H107" si="62">I103+J103</f>
        <v>15830562.77</v>
      </c>
      <c r="I103" s="10">
        <v>0</v>
      </c>
      <c r="J103" s="10">
        <f t="shared" ref="J103:J107" si="63">N103</f>
        <v>15830562.77</v>
      </c>
      <c r="K103" s="49">
        <f t="shared" ref="K103:K107" si="64">L103+N103</f>
        <v>15830562.77</v>
      </c>
      <c r="L103" s="49">
        <v>0</v>
      </c>
      <c r="M103" s="49"/>
      <c r="N103" s="49">
        <v>15830562.77</v>
      </c>
      <c r="O103" s="41">
        <f t="shared" si="56"/>
        <v>87.480715525921099</v>
      </c>
      <c r="P103" s="39">
        <v>0</v>
      </c>
      <c r="Q103" s="39"/>
      <c r="R103" s="39"/>
    </row>
    <row r="104" spans="1:18" s="1" customFormat="1" ht="34.5" hidden="1" customHeight="1">
      <c r="A104" s="58" t="s">
        <v>295</v>
      </c>
      <c r="B104" s="57" t="s">
        <v>63</v>
      </c>
      <c r="C104" s="18" t="s">
        <v>2</v>
      </c>
      <c r="D104" s="10">
        <f t="shared" si="61"/>
        <v>560174170</v>
      </c>
      <c r="E104" s="10">
        <v>446566000</v>
      </c>
      <c r="F104" s="10"/>
      <c r="G104" s="10">
        <v>113608170</v>
      </c>
      <c r="H104" s="10">
        <f t="shared" si="62"/>
        <v>552730998.00999999</v>
      </c>
      <c r="I104" s="10">
        <v>446566000</v>
      </c>
      <c r="J104" s="10">
        <f t="shared" si="63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6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>
      <c r="A105" s="58" t="s">
        <v>296</v>
      </c>
      <c r="B105" s="57" t="s">
        <v>166</v>
      </c>
      <c r="C105" s="18" t="s">
        <v>2</v>
      </c>
      <c r="D105" s="10">
        <f t="shared" si="61"/>
        <v>815320</v>
      </c>
      <c r="E105" s="10">
        <v>0</v>
      </c>
      <c r="F105" s="10"/>
      <c r="G105" s="10">
        <v>815320</v>
      </c>
      <c r="H105" s="10">
        <f t="shared" si="62"/>
        <v>0</v>
      </c>
      <c r="I105" s="10">
        <v>0</v>
      </c>
      <c r="J105" s="10">
        <f t="shared" si="63"/>
        <v>0</v>
      </c>
      <c r="K105" s="49">
        <f t="shared" si="64"/>
        <v>0</v>
      </c>
      <c r="L105" s="49">
        <v>0</v>
      </c>
      <c r="M105" s="49"/>
      <c r="N105" s="49">
        <v>0</v>
      </c>
      <c r="O105" s="41">
        <f t="shared" si="56"/>
        <v>0</v>
      </c>
      <c r="P105" s="39">
        <v>0</v>
      </c>
      <c r="Q105" s="39"/>
      <c r="R105" s="39"/>
    </row>
    <row r="106" spans="1:18" s="1" customFormat="1" ht="42" hidden="1" customHeight="1">
      <c r="A106" s="58" t="s">
        <v>297</v>
      </c>
      <c r="B106" s="62" t="s">
        <v>64</v>
      </c>
      <c r="C106" s="18" t="s">
        <v>2</v>
      </c>
      <c r="D106" s="10">
        <f t="shared" si="61"/>
        <v>51967063</v>
      </c>
      <c r="E106" s="10">
        <v>49095000</v>
      </c>
      <c r="F106" s="10"/>
      <c r="G106" s="10">
        <v>2872063</v>
      </c>
      <c r="H106" s="10">
        <f t="shared" si="62"/>
        <v>0</v>
      </c>
      <c r="I106" s="10">
        <v>0</v>
      </c>
      <c r="J106" s="10">
        <f t="shared" si="63"/>
        <v>0</v>
      </c>
      <c r="K106" s="49">
        <f t="shared" si="64"/>
        <v>0</v>
      </c>
      <c r="L106" s="49">
        <v>0</v>
      </c>
      <c r="M106" s="49"/>
      <c r="N106" s="49">
        <v>0</v>
      </c>
      <c r="O106" s="41">
        <f t="shared" si="56"/>
        <v>0</v>
      </c>
      <c r="P106" s="39">
        <f>L106/E106*100</f>
        <v>0</v>
      </c>
      <c r="Q106" s="39"/>
      <c r="R106" s="39"/>
    </row>
    <row r="107" spans="1:18" s="1" customFormat="1" ht="66.75" hidden="1" customHeight="1">
      <c r="A107" s="58" t="s">
        <v>298</v>
      </c>
      <c r="B107" s="62" t="s">
        <v>237</v>
      </c>
      <c r="C107" s="18" t="s">
        <v>2</v>
      </c>
      <c r="D107" s="10">
        <f t="shared" si="61"/>
        <v>4184781</v>
      </c>
      <c r="E107" s="10">
        <v>0</v>
      </c>
      <c r="F107" s="10"/>
      <c r="G107" s="10">
        <v>4184781</v>
      </c>
      <c r="H107" s="10">
        <f t="shared" si="62"/>
        <v>0</v>
      </c>
      <c r="I107" s="10">
        <v>0</v>
      </c>
      <c r="J107" s="10">
        <f t="shared" si="63"/>
        <v>0</v>
      </c>
      <c r="K107" s="49">
        <f t="shared" si="64"/>
        <v>0</v>
      </c>
      <c r="L107" s="49">
        <v>0</v>
      </c>
      <c r="M107" s="49"/>
      <c r="N107" s="49">
        <v>0</v>
      </c>
      <c r="O107" s="41">
        <f t="shared" si="56"/>
        <v>0</v>
      </c>
      <c r="P107" s="39">
        <v>0</v>
      </c>
      <c r="Q107" s="39"/>
      <c r="R107" s="39"/>
    </row>
    <row r="108" spans="1:18" s="2" customFormat="1" ht="36.75" hidden="1" customHeight="1">
      <c r="A108" s="97" t="s">
        <v>13</v>
      </c>
      <c r="B108" s="98"/>
      <c r="C108" s="98"/>
      <c r="D108" s="98"/>
      <c r="E108" s="98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</row>
    <row r="109" spans="1:18" s="1" customFormat="1" ht="46.5" hidden="1" customHeight="1">
      <c r="A109" s="15" t="s">
        <v>299</v>
      </c>
      <c r="B109" s="89" t="s">
        <v>42</v>
      </c>
      <c r="C109" s="89"/>
      <c r="D109" s="23">
        <f t="shared" ref="D109:N109" si="65">D110+D119</f>
        <v>442709186</v>
      </c>
      <c r="E109" s="23">
        <f t="shared" si="65"/>
        <v>7856572</v>
      </c>
      <c r="F109" s="23"/>
      <c r="G109" s="23">
        <f t="shared" si="65"/>
        <v>434852614</v>
      </c>
      <c r="H109" s="23">
        <f t="shared" si="65"/>
        <v>364887789.27000004</v>
      </c>
      <c r="I109" s="23">
        <f t="shared" si="65"/>
        <v>7856572</v>
      </c>
      <c r="J109" s="23">
        <f t="shared" si="65"/>
        <v>357031217.27000004</v>
      </c>
      <c r="K109" s="23">
        <f t="shared" si="65"/>
        <v>363544523.68000007</v>
      </c>
      <c r="L109" s="23">
        <f t="shared" si="65"/>
        <v>6513306.4100000001</v>
      </c>
      <c r="M109" s="23"/>
      <c r="N109" s="23">
        <f t="shared" si="65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>
      <c r="A110" s="15" t="s">
        <v>300</v>
      </c>
      <c r="B110" s="56" t="s">
        <v>167</v>
      </c>
      <c r="C110" s="56"/>
      <c r="D110" s="23">
        <f t="shared" ref="D110:N110" si="66">SUM(D111:D118)</f>
        <v>421047586</v>
      </c>
      <c r="E110" s="23">
        <f t="shared" si="66"/>
        <v>7856572</v>
      </c>
      <c r="F110" s="23"/>
      <c r="G110" s="23">
        <f t="shared" si="66"/>
        <v>413191014</v>
      </c>
      <c r="H110" s="23">
        <f t="shared" si="66"/>
        <v>346752239.04000002</v>
      </c>
      <c r="I110" s="23">
        <f t="shared" si="66"/>
        <v>7856572</v>
      </c>
      <c r="J110" s="23">
        <f t="shared" si="66"/>
        <v>338895667.04000002</v>
      </c>
      <c r="K110" s="23">
        <f t="shared" si="66"/>
        <v>345408973.45000005</v>
      </c>
      <c r="L110" s="23">
        <f t="shared" si="66"/>
        <v>6513306.4100000001</v>
      </c>
      <c r="M110" s="23"/>
      <c r="N110" s="23">
        <f t="shared" si="66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>
      <c r="A111" s="58" t="s">
        <v>301</v>
      </c>
      <c r="B111" s="57" t="s">
        <v>133</v>
      </c>
      <c r="C111" s="11" t="s">
        <v>34</v>
      </c>
      <c r="D111" s="52">
        <f t="shared" ref="D111:D118" si="67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8">K111/D111*100</f>
        <v>81.940862218789221</v>
      </c>
      <c r="P111" s="39">
        <v>0</v>
      </c>
      <c r="Q111" s="39"/>
      <c r="R111" s="39"/>
    </row>
    <row r="112" spans="1:18" s="1" customFormat="1" ht="34.5" hidden="1" customHeight="1">
      <c r="A112" s="58" t="s">
        <v>302</v>
      </c>
      <c r="B112" s="42" t="s">
        <v>161</v>
      </c>
      <c r="C112" s="11" t="s">
        <v>34</v>
      </c>
      <c r="D112" s="52">
        <f t="shared" si="67"/>
        <v>608090</v>
      </c>
      <c r="E112" s="10">
        <v>0</v>
      </c>
      <c r="F112" s="10"/>
      <c r="G112" s="10">
        <v>608090</v>
      </c>
      <c r="H112" s="52">
        <f t="shared" ref="H112:H118" si="69">I112+J112</f>
        <v>608089.5</v>
      </c>
      <c r="I112" s="10">
        <v>0</v>
      </c>
      <c r="J112" s="52">
        <f t="shared" ref="J112:J113" si="70">N112</f>
        <v>608089.5</v>
      </c>
      <c r="K112" s="49">
        <f t="shared" ref="K112:K118" si="71">L112+N112</f>
        <v>608089.5</v>
      </c>
      <c r="L112" s="49">
        <v>0</v>
      </c>
      <c r="M112" s="49"/>
      <c r="N112" s="49">
        <v>608089.5</v>
      </c>
      <c r="O112" s="41">
        <f t="shared" si="68"/>
        <v>99.999917775329308</v>
      </c>
      <c r="P112" s="39">
        <v>0</v>
      </c>
      <c r="Q112" s="39"/>
      <c r="R112" s="39"/>
    </row>
    <row r="113" spans="1:18" s="1" customFormat="1" ht="45" hidden="1" customHeight="1">
      <c r="A113" s="58" t="s">
        <v>303</v>
      </c>
      <c r="B113" s="42" t="s">
        <v>168</v>
      </c>
      <c r="C113" s="11" t="s">
        <v>34</v>
      </c>
      <c r="D113" s="52">
        <f t="shared" si="67"/>
        <v>279373</v>
      </c>
      <c r="E113" s="10">
        <v>0</v>
      </c>
      <c r="F113" s="10"/>
      <c r="G113" s="10">
        <v>279373</v>
      </c>
      <c r="H113" s="52">
        <f t="shared" si="69"/>
        <v>279373</v>
      </c>
      <c r="I113" s="10">
        <v>0</v>
      </c>
      <c r="J113" s="52">
        <f t="shared" si="70"/>
        <v>279373</v>
      </c>
      <c r="K113" s="49">
        <f t="shared" si="71"/>
        <v>279373</v>
      </c>
      <c r="L113" s="49">
        <v>0</v>
      </c>
      <c r="M113" s="49"/>
      <c r="N113" s="49">
        <v>279373</v>
      </c>
      <c r="O113" s="41">
        <f t="shared" si="68"/>
        <v>100</v>
      </c>
      <c r="P113" s="39">
        <v>0</v>
      </c>
      <c r="Q113" s="39"/>
      <c r="R113" s="39"/>
    </row>
    <row r="114" spans="1:18" s="1" customFormat="1" ht="48.75" hidden="1" customHeight="1">
      <c r="A114" s="58" t="s">
        <v>304</v>
      </c>
      <c r="B114" s="42" t="s">
        <v>169</v>
      </c>
      <c r="C114" s="11" t="s">
        <v>34</v>
      </c>
      <c r="D114" s="52">
        <f t="shared" si="67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1"/>
        <v>1115966.75</v>
      </c>
      <c r="L114" s="49">
        <v>0</v>
      </c>
      <c r="M114" s="49"/>
      <c r="N114" s="49">
        <v>1115966.75</v>
      </c>
      <c r="O114" s="41">
        <f t="shared" si="68"/>
        <v>95.968493705534769</v>
      </c>
      <c r="P114" s="39">
        <v>0</v>
      </c>
      <c r="Q114" s="39"/>
      <c r="R114" s="39"/>
    </row>
    <row r="115" spans="1:18" s="1" customFormat="1" ht="63.75" hidden="1" customHeight="1">
      <c r="A115" s="58" t="s">
        <v>305</v>
      </c>
      <c r="B115" s="42" t="s">
        <v>62</v>
      </c>
      <c r="C115" s="11" t="s">
        <v>34</v>
      </c>
      <c r="D115" s="52">
        <f t="shared" si="67"/>
        <v>651872</v>
      </c>
      <c r="E115" s="10">
        <v>651872</v>
      </c>
      <c r="F115" s="10"/>
      <c r="G115" s="10">
        <v>0</v>
      </c>
      <c r="H115" s="52">
        <f t="shared" si="69"/>
        <v>651872</v>
      </c>
      <c r="I115" s="10">
        <v>651872</v>
      </c>
      <c r="J115" s="52">
        <f>N115</f>
        <v>0</v>
      </c>
      <c r="K115" s="49">
        <f t="shared" si="71"/>
        <v>651872</v>
      </c>
      <c r="L115" s="49">
        <v>651872</v>
      </c>
      <c r="M115" s="49"/>
      <c r="N115" s="49">
        <v>0</v>
      </c>
      <c r="O115" s="41">
        <f t="shared" si="68"/>
        <v>100</v>
      </c>
      <c r="P115" s="39">
        <f>L115/E115*100</f>
        <v>100</v>
      </c>
      <c r="Q115" s="39"/>
      <c r="R115" s="39"/>
    </row>
    <row r="116" spans="1:18" s="1" customFormat="1" ht="27.75" hidden="1" customHeight="1">
      <c r="A116" s="58" t="s">
        <v>306</v>
      </c>
      <c r="B116" s="42" t="s">
        <v>170</v>
      </c>
      <c r="C116" s="11" t="s">
        <v>34</v>
      </c>
      <c r="D116" s="52">
        <f t="shared" si="67"/>
        <v>3189200</v>
      </c>
      <c r="E116" s="10">
        <v>3189200</v>
      </c>
      <c r="F116" s="10"/>
      <c r="G116" s="10">
        <v>0</v>
      </c>
      <c r="H116" s="52">
        <f t="shared" si="69"/>
        <v>3189200</v>
      </c>
      <c r="I116" s="10">
        <v>3189200</v>
      </c>
      <c r="J116" s="52">
        <f t="shared" ref="J116:J118" si="72">N116</f>
        <v>0</v>
      </c>
      <c r="K116" s="49">
        <f t="shared" si="71"/>
        <v>2668934.41</v>
      </c>
      <c r="L116" s="49">
        <v>2668934.41</v>
      </c>
      <c r="M116" s="49"/>
      <c r="N116" s="49">
        <v>0</v>
      </c>
      <c r="O116" s="41">
        <f t="shared" si="68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>
      <c r="A117" s="58" t="s">
        <v>307</v>
      </c>
      <c r="B117" s="42" t="s">
        <v>171</v>
      </c>
      <c r="C117" s="11" t="s">
        <v>34</v>
      </c>
      <c r="D117" s="52">
        <f t="shared" si="67"/>
        <v>907500</v>
      </c>
      <c r="E117" s="10">
        <v>907500</v>
      </c>
      <c r="F117" s="10"/>
      <c r="G117" s="10">
        <v>0</v>
      </c>
      <c r="H117" s="52">
        <f t="shared" si="69"/>
        <v>907500</v>
      </c>
      <c r="I117" s="10">
        <v>907500</v>
      </c>
      <c r="J117" s="52">
        <f t="shared" si="72"/>
        <v>0</v>
      </c>
      <c r="K117" s="49">
        <f t="shared" si="71"/>
        <v>907500</v>
      </c>
      <c r="L117" s="49">
        <v>907500</v>
      </c>
      <c r="M117" s="49"/>
      <c r="N117" s="49">
        <v>0</v>
      </c>
      <c r="O117" s="41">
        <f t="shared" si="68"/>
        <v>100</v>
      </c>
      <c r="P117" s="39">
        <f>L117/E117*100</f>
        <v>100</v>
      </c>
      <c r="Q117" s="39"/>
      <c r="R117" s="39"/>
    </row>
    <row r="118" spans="1:18" s="1" customFormat="1" ht="41.25" hidden="1" customHeight="1">
      <c r="A118" s="58" t="s">
        <v>308</v>
      </c>
      <c r="B118" s="42" t="s">
        <v>99</v>
      </c>
      <c r="C118" s="11" t="s">
        <v>34</v>
      </c>
      <c r="D118" s="52">
        <f t="shared" si="67"/>
        <v>3108000</v>
      </c>
      <c r="E118" s="10">
        <v>3108000</v>
      </c>
      <c r="F118" s="10"/>
      <c r="G118" s="10">
        <v>0</v>
      </c>
      <c r="H118" s="52">
        <f t="shared" si="69"/>
        <v>3108000</v>
      </c>
      <c r="I118" s="10">
        <v>3108000</v>
      </c>
      <c r="J118" s="52">
        <f t="shared" si="72"/>
        <v>0</v>
      </c>
      <c r="K118" s="49">
        <f t="shared" si="71"/>
        <v>2285000</v>
      </c>
      <c r="L118" s="49">
        <v>2285000</v>
      </c>
      <c r="M118" s="49"/>
      <c r="N118" s="49">
        <v>0</v>
      </c>
      <c r="O118" s="41">
        <f t="shared" si="68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3">E120</f>
        <v>0</v>
      </c>
      <c r="F119" s="12"/>
      <c r="G119" s="12">
        <f t="shared" si="73"/>
        <v>21661600</v>
      </c>
      <c r="H119" s="12">
        <f t="shared" si="73"/>
        <v>18135550.23</v>
      </c>
      <c r="I119" s="12">
        <f t="shared" si="73"/>
        <v>0</v>
      </c>
      <c r="J119" s="12">
        <f t="shared" si="73"/>
        <v>18135550.23</v>
      </c>
      <c r="K119" s="12">
        <f t="shared" si="73"/>
        <v>18135550.23</v>
      </c>
      <c r="L119" s="12">
        <f t="shared" si="73"/>
        <v>0</v>
      </c>
      <c r="M119" s="12"/>
      <c r="N119" s="12">
        <f t="shared" si="73"/>
        <v>18135550.23</v>
      </c>
      <c r="O119" s="13">
        <f t="shared" si="68"/>
        <v>83.722117618273813</v>
      </c>
      <c r="P119" s="17">
        <v>0</v>
      </c>
      <c r="Q119" s="17"/>
      <c r="R119" s="17"/>
    </row>
    <row r="120" spans="1:18" s="1" customFormat="1" ht="52.5" hidden="1" customHeight="1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8"/>
        <v>83.722117618273813</v>
      </c>
      <c r="P120" s="39">
        <v>0</v>
      </c>
      <c r="Q120" s="39"/>
      <c r="R120" s="39"/>
    </row>
    <row r="121" spans="1:18" s="2" customFormat="1" ht="31.5" hidden="1" customHeight="1">
      <c r="A121" s="97" t="s">
        <v>14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</row>
    <row r="122" spans="1:18" s="1" customFormat="1" ht="46.5" hidden="1" customHeight="1">
      <c r="A122" s="15" t="s">
        <v>373</v>
      </c>
      <c r="B122" s="89" t="s">
        <v>43</v>
      </c>
      <c r="C122" s="89"/>
      <c r="D122" s="23">
        <f>D123+D155+D156+D160+D167</f>
        <v>3150009334</v>
      </c>
      <c r="E122" s="23">
        <f t="shared" ref="E122:N122" si="74">E123+E155+E156+E160+E167</f>
        <v>2146071257</v>
      </c>
      <c r="F122" s="23"/>
      <c r="G122" s="23">
        <f t="shared" si="74"/>
        <v>1003938077</v>
      </c>
      <c r="H122" s="23">
        <f t="shared" si="74"/>
        <v>2757397580.0799999</v>
      </c>
      <c r="I122" s="23">
        <f t="shared" si="74"/>
        <v>1995580332.3800001</v>
      </c>
      <c r="J122" s="23">
        <f t="shared" si="74"/>
        <v>761817247.70000017</v>
      </c>
      <c r="K122" s="23">
        <f t="shared" si="74"/>
        <v>2501336397.9299998</v>
      </c>
      <c r="L122" s="23">
        <f t="shared" si="74"/>
        <v>1739519150.2300005</v>
      </c>
      <c r="M122" s="23"/>
      <c r="N122" s="23">
        <f t="shared" si="74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5">E124+E125+E126+E127+E135+E146+E147+E148+E149+E150+E151+E152+E153+E154</f>
        <v>2115117435</v>
      </c>
      <c r="F123" s="12"/>
      <c r="G123" s="12">
        <f t="shared" si="75"/>
        <v>850333328</v>
      </c>
      <c r="H123" s="12">
        <f t="shared" si="75"/>
        <v>2593677406.6199999</v>
      </c>
      <c r="I123" s="12">
        <f t="shared" si="75"/>
        <v>1964670234.2</v>
      </c>
      <c r="J123" s="12">
        <f t="shared" si="75"/>
        <v>629007172.42000008</v>
      </c>
      <c r="K123" s="12">
        <f t="shared" si="75"/>
        <v>2338866794.9399996</v>
      </c>
      <c r="L123" s="12">
        <f t="shared" si="75"/>
        <v>1709859622.5200005</v>
      </c>
      <c r="M123" s="12"/>
      <c r="N123" s="12">
        <f t="shared" si="75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6">K124/D124*100</f>
        <v>76.318544962564488</v>
      </c>
      <c r="P124" s="29">
        <v>0</v>
      </c>
      <c r="Q124" s="29"/>
      <c r="R124" s="29"/>
    </row>
    <row r="125" spans="1:18" s="1" customFormat="1" ht="42" hidden="1" customHeight="1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7">I125+J125</f>
        <v>2679201.6</v>
      </c>
      <c r="I125" s="10">
        <v>0</v>
      </c>
      <c r="J125" s="10">
        <f t="shared" ref="J125:J154" si="78">N125</f>
        <v>2679201.6</v>
      </c>
      <c r="K125" s="10">
        <f t="shared" ref="K125:K154" si="79">L125+N125</f>
        <v>2679201.6</v>
      </c>
      <c r="L125" s="10">
        <v>0</v>
      </c>
      <c r="M125" s="10"/>
      <c r="N125" s="10">
        <v>2679201.6</v>
      </c>
      <c r="O125" s="39">
        <f t="shared" si="76"/>
        <v>67.330292179919951</v>
      </c>
      <c r="P125" s="29">
        <v>0</v>
      </c>
      <c r="Q125" s="29"/>
      <c r="R125" s="29"/>
    </row>
    <row r="126" spans="1:18" s="1" customFormat="1" ht="62.25" hidden="1" customHeight="1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7"/>
        <v>90000</v>
      </c>
      <c r="I126" s="10">
        <v>0</v>
      </c>
      <c r="J126" s="10">
        <f t="shared" si="78"/>
        <v>90000</v>
      </c>
      <c r="K126" s="10">
        <f t="shared" si="79"/>
        <v>90000</v>
      </c>
      <c r="L126" s="10">
        <v>0</v>
      </c>
      <c r="M126" s="10"/>
      <c r="N126" s="10">
        <v>90000</v>
      </c>
      <c r="O126" s="39">
        <f t="shared" si="76"/>
        <v>100</v>
      </c>
      <c r="P126" s="29">
        <v>0</v>
      </c>
      <c r="Q126" s="29"/>
      <c r="R126" s="29"/>
    </row>
    <row r="127" spans="1:18" s="1" customFormat="1" ht="47.25" hidden="1" customHeight="1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80">SUM(E128:E134)</f>
        <v>146041235</v>
      </c>
      <c r="F127" s="10"/>
      <c r="G127" s="10">
        <f t="shared" si="80"/>
        <v>3557696</v>
      </c>
      <c r="H127" s="10">
        <f t="shared" si="80"/>
        <v>148201241.29000002</v>
      </c>
      <c r="I127" s="10">
        <f t="shared" si="80"/>
        <v>146041235</v>
      </c>
      <c r="J127" s="10">
        <f t="shared" si="80"/>
        <v>2160006.29</v>
      </c>
      <c r="K127" s="10">
        <f t="shared" si="80"/>
        <v>131349859.50000001</v>
      </c>
      <c r="L127" s="10">
        <f t="shared" si="80"/>
        <v>129189853.21000001</v>
      </c>
      <c r="M127" s="10"/>
      <c r="N127" s="10">
        <f t="shared" si="80"/>
        <v>2160006.29</v>
      </c>
      <c r="O127" s="39">
        <f t="shared" si="76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>
      <c r="A128" s="94"/>
      <c r="B128" s="42" t="s">
        <v>414</v>
      </c>
      <c r="C128" s="18" t="s">
        <v>3</v>
      </c>
      <c r="D128" s="10">
        <f t="shared" ref="D128:D134" si="81">E128+G128</f>
        <v>494037</v>
      </c>
      <c r="E128" s="10">
        <v>0</v>
      </c>
      <c r="F128" s="10"/>
      <c r="G128" s="10">
        <v>494037</v>
      </c>
      <c r="H128" s="10">
        <f t="shared" si="77"/>
        <v>0</v>
      </c>
      <c r="I128" s="10">
        <v>0</v>
      </c>
      <c r="J128" s="10">
        <f t="shared" si="78"/>
        <v>0</v>
      </c>
      <c r="K128" s="10">
        <f t="shared" si="79"/>
        <v>0</v>
      </c>
      <c r="L128" s="53">
        <v>0</v>
      </c>
      <c r="M128" s="53"/>
      <c r="N128" s="53">
        <v>0</v>
      </c>
      <c r="O128" s="39">
        <f t="shared" si="76"/>
        <v>0</v>
      </c>
      <c r="P128" s="29">
        <v>0</v>
      </c>
      <c r="Q128" s="29"/>
      <c r="R128" s="29"/>
    </row>
    <row r="129" spans="1:18" s="1" customFormat="1" ht="29.25" hidden="1" customHeight="1">
      <c r="A129" s="95"/>
      <c r="B129" s="42" t="s">
        <v>177</v>
      </c>
      <c r="C129" s="18" t="s">
        <v>3</v>
      </c>
      <c r="D129" s="10">
        <f t="shared" si="81"/>
        <v>1115501</v>
      </c>
      <c r="E129" s="10">
        <v>0</v>
      </c>
      <c r="F129" s="10"/>
      <c r="G129" s="10">
        <v>1115501</v>
      </c>
      <c r="H129" s="10">
        <f t="shared" si="77"/>
        <v>738592</v>
      </c>
      <c r="I129" s="10">
        <v>0</v>
      </c>
      <c r="J129" s="10">
        <f t="shared" si="78"/>
        <v>738592</v>
      </c>
      <c r="K129" s="10">
        <f t="shared" si="79"/>
        <v>738592</v>
      </c>
      <c r="L129" s="10">
        <v>0</v>
      </c>
      <c r="M129" s="10"/>
      <c r="N129" s="10">
        <v>738592</v>
      </c>
      <c r="O129" s="39">
        <f t="shared" si="76"/>
        <v>66.211684256670324</v>
      </c>
      <c r="P129" s="29">
        <v>0</v>
      </c>
      <c r="Q129" s="29"/>
      <c r="R129" s="29"/>
    </row>
    <row r="130" spans="1:18" s="2" customFormat="1" ht="28.15" hidden="1" customHeight="1">
      <c r="A130" s="95"/>
      <c r="B130" s="42" t="s">
        <v>178</v>
      </c>
      <c r="C130" s="18" t="s">
        <v>3</v>
      </c>
      <c r="D130" s="10">
        <f t="shared" si="81"/>
        <v>681784</v>
      </c>
      <c r="E130" s="10">
        <v>0</v>
      </c>
      <c r="F130" s="10"/>
      <c r="G130" s="10">
        <v>681784</v>
      </c>
      <c r="H130" s="10">
        <f t="shared" si="77"/>
        <v>681784</v>
      </c>
      <c r="I130" s="10">
        <v>0</v>
      </c>
      <c r="J130" s="10">
        <f t="shared" si="78"/>
        <v>681784</v>
      </c>
      <c r="K130" s="10">
        <f t="shared" si="79"/>
        <v>681784</v>
      </c>
      <c r="L130" s="10">
        <v>0</v>
      </c>
      <c r="M130" s="10"/>
      <c r="N130" s="10">
        <v>681784</v>
      </c>
      <c r="O130" s="39">
        <f t="shared" si="76"/>
        <v>100</v>
      </c>
      <c r="P130" s="29">
        <v>0</v>
      </c>
      <c r="Q130" s="29"/>
      <c r="R130" s="29"/>
    </row>
    <row r="131" spans="1:18" s="2" customFormat="1" ht="28.15" hidden="1" customHeight="1">
      <c r="A131" s="95"/>
      <c r="B131" s="42" t="s">
        <v>176</v>
      </c>
      <c r="C131" s="18" t="s">
        <v>3</v>
      </c>
      <c r="D131" s="10">
        <f t="shared" si="81"/>
        <v>1266374</v>
      </c>
      <c r="E131" s="10">
        <v>0</v>
      </c>
      <c r="F131" s="10"/>
      <c r="G131" s="10">
        <v>1266374</v>
      </c>
      <c r="H131" s="10">
        <f t="shared" si="77"/>
        <v>739630.29</v>
      </c>
      <c r="I131" s="10">
        <v>0</v>
      </c>
      <c r="J131" s="10">
        <f t="shared" si="78"/>
        <v>739630.29</v>
      </c>
      <c r="K131" s="10">
        <f t="shared" si="79"/>
        <v>739630.29</v>
      </c>
      <c r="L131" s="10">
        <v>0</v>
      </c>
      <c r="M131" s="10"/>
      <c r="N131" s="10">
        <v>739630.29</v>
      </c>
      <c r="O131" s="39">
        <f t="shared" si="76"/>
        <v>58.405359712059791</v>
      </c>
      <c r="P131" s="29">
        <v>0</v>
      </c>
      <c r="Q131" s="29"/>
      <c r="R131" s="29"/>
    </row>
    <row r="132" spans="1:18" s="2" customFormat="1" ht="41.25" hidden="1" customHeight="1">
      <c r="A132" s="95"/>
      <c r="B132" s="42" t="s">
        <v>185</v>
      </c>
      <c r="C132" s="18" t="s">
        <v>2</v>
      </c>
      <c r="D132" s="10">
        <f t="shared" si="81"/>
        <v>92670786</v>
      </c>
      <c r="E132" s="10">
        <v>92670786</v>
      </c>
      <c r="F132" s="10"/>
      <c r="G132" s="10">
        <v>0</v>
      </c>
      <c r="H132" s="10">
        <f t="shared" si="77"/>
        <v>92670786</v>
      </c>
      <c r="I132" s="10">
        <v>92670786</v>
      </c>
      <c r="J132" s="10">
        <f t="shared" si="78"/>
        <v>0</v>
      </c>
      <c r="K132" s="10">
        <f t="shared" si="79"/>
        <v>85777611.180000007</v>
      </c>
      <c r="L132" s="10">
        <v>85777611.180000007</v>
      </c>
      <c r="M132" s="10"/>
      <c r="N132" s="10">
        <v>0</v>
      </c>
      <c r="O132" s="39">
        <f t="shared" si="76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>
      <c r="A133" s="95"/>
      <c r="B133" s="42" t="s">
        <v>184</v>
      </c>
      <c r="C133" s="18" t="s">
        <v>2</v>
      </c>
      <c r="D133" s="10">
        <f t="shared" si="81"/>
        <v>39930449</v>
      </c>
      <c r="E133" s="10">
        <v>39930449</v>
      </c>
      <c r="F133" s="10"/>
      <c r="G133" s="10">
        <v>0</v>
      </c>
      <c r="H133" s="10">
        <f t="shared" si="77"/>
        <v>39930449</v>
      </c>
      <c r="I133" s="10">
        <v>39930449</v>
      </c>
      <c r="J133" s="10">
        <f t="shared" si="78"/>
        <v>0</v>
      </c>
      <c r="K133" s="10">
        <f t="shared" si="79"/>
        <v>37986267.030000001</v>
      </c>
      <c r="L133" s="10">
        <v>37986267.030000001</v>
      </c>
      <c r="M133" s="10"/>
      <c r="N133" s="10">
        <v>0</v>
      </c>
      <c r="O133" s="39">
        <f t="shared" si="76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>
      <c r="A134" s="96"/>
      <c r="B134" s="42" t="s">
        <v>369</v>
      </c>
      <c r="C134" s="18" t="s">
        <v>2</v>
      </c>
      <c r="D134" s="10">
        <f t="shared" si="81"/>
        <v>13440000</v>
      </c>
      <c r="E134" s="10">
        <v>13440000</v>
      </c>
      <c r="F134" s="10"/>
      <c r="G134" s="10">
        <v>0</v>
      </c>
      <c r="H134" s="10">
        <f t="shared" si="77"/>
        <v>13440000</v>
      </c>
      <c r="I134" s="10">
        <v>13440000</v>
      </c>
      <c r="J134" s="10">
        <f t="shared" si="78"/>
        <v>0</v>
      </c>
      <c r="K134" s="10">
        <f t="shared" si="79"/>
        <v>5425975</v>
      </c>
      <c r="L134" s="10">
        <v>5425975</v>
      </c>
      <c r="M134" s="10"/>
      <c r="N134" s="10">
        <v>0</v>
      </c>
      <c r="O134" s="39">
        <f t="shared" si="76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2">SUM(E136:E145)</f>
        <v>0</v>
      </c>
      <c r="F135" s="10"/>
      <c r="G135" s="10">
        <f t="shared" si="82"/>
        <v>63660807</v>
      </c>
      <c r="H135" s="10">
        <f t="shared" si="82"/>
        <v>29521672.830000002</v>
      </c>
      <c r="I135" s="10">
        <f t="shared" si="82"/>
        <v>0</v>
      </c>
      <c r="J135" s="10">
        <f t="shared" si="82"/>
        <v>29521672.830000002</v>
      </c>
      <c r="K135" s="10">
        <f t="shared" si="82"/>
        <v>29521672.830000002</v>
      </c>
      <c r="L135" s="10">
        <f t="shared" si="82"/>
        <v>0</v>
      </c>
      <c r="M135" s="10"/>
      <c r="N135" s="10">
        <f t="shared" si="82"/>
        <v>29521672.830000002</v>
      </c>
      <c r="O135" s="39">
        <f t="shared" si="76"/>
        <v>46.373387679487003</v>
      </c>
      <c r="P135" s="29">
        <v>0</v>
      </c>
      <c r="Q135" s="29"/>
      <c r="R135" s="29"/>
    </row>
    <row r="136" spans="1:18" s="2" customFormat="1" ht="42.75" hidden="1" customHeight="1">
      <c r="A136" s="94"/>
      <c r="B136" s="42" t="s">
        <v>182</v>
      </c>
      <c r="C136" s="18" t="s">
        <v>2</v>
      </c>
      <c r="D136" s="10">
        <f t="shared" ref="D136:D155" si="83">E136+G136</f>
        <v>1915306</v>
      </c>
      <c r="E136" s="10">
        <v>0</v>
      </c>
      <c r="F136" s="10"/>
      <c r="G136" s="10">
        <v>1915306</v>
      </c>
      <c r="H136" s="10">
        <f t="shared" si="77"/>
        <v>1254606</v>
      </c>
      <c r="I136" s="10">
        <v>0</v>
      </c>
      <c r="J136" s="10">
        <f t="shared" si="78"/>
        <v>1254606</v>
      </c>
      <c r="K136" s="10">
        <f t="shared" si="79"/>
        <v>1254606</v>
      </c>
      <c r="L136" s="10">
        <v>0</v>
      </c>
      <c r="M136" s="10"/>
      <c r="N136" s="10">
        <v>1254606</v>
      </c>
      <c r="O136" s="39">
        <f t="shared" si="76"/>
        <v>65.504206638521467</v>
      </c>
      <c r="P136" s="29">
        <v>0</v>
      </c>
      <c r="Q136" s="29"/>
      <c r="R136" s="29"/>
    </row>
    <row r="137" spans="1:18" s="2" customFormat="1" ht="42" hidden="1" customHeight="1">
      <c r="A137" s="95"/>
      <c r="B137" s="42" t="s">
        <v>183</v>
      </c>
      <c r="C137" s="18" t="s">
        <v>2</v>
      </c>
      <c r="D137" s="10">
        <f t="shared" si="83"/>
        <v>419600</v>
      </c>
      <c r="E137" s="10">
        <v>0</v>
      </c>
      <c r="F137" s="10"/>
      <c r="G137" s="10">
        <v>419600</v>
      </c>
      <c r="H137" s="10">
        <f t="shared" si="77"/>
        <v>419600</v>
      </c>
      <c r="I137" s="10">
        <v>0</v>
      </c>
      <c r="J137" s="10">
        <f t="shared" si="78"/>
        <v>419600</v>
      </c>
      <c r="K137" s="10">
        <f t="shared" si="79"/>
        <v>419600</v>
      </c>
      <c r="L137" s="10">
        <v>0</v>
      </c>
      <c r="M137" s="10"/>
      <c r="N137" s="10">
        <v>419600</v>
      </c>
      <c r="O137" s="39">
        <f t="shared" si="76"/>
        <v>100</v>
      </c>
      <c r="P137" s="29">
        <v>0</v>
      </c>
      <c r="Q137" s="29"/>
      <c r="R137" s="29"/>
    </row>
    <row r="138" spans="1:18" s="2" customFormat="1" ht="60.6" hidden="1" customHeight="1">
      <c r="A138" s="95"/>
      <c r="B138" s="42" t="s">
        <v>228</v>
      </c>
      <c r="C138" s="18" t="s">
        <v>2</v>
      </c>
      <c r="D138" s="10">
        <f t="shared" si="83"/>
        <v>128766</v>
      </c>
      <c r="E138" s="10">
        <v>0</v>
      </c>
      <c r="F138" s="10"/>
      <c r="G138" s="10">
        <v>128766</v>
      </c>
      <c r="H138" s="10">
        <f t="shared" si="77"/>
        <v>103012.8</v>
      </c>
      <c r="I138" s="10">
        <v>0</v>
      </c>
      <c r="J138" s="10">
        <f t="shared" si="78"/>
        <v>103012.8</v>
      </c>
      <c r="K138" s="10">
        <f t="shared" si="79"/>
        <v>103012.8</v>
      </c>
      <c r="L138" s="10">
        <v>0</v>
      </c>
      <c r="M138" s="10"/>
      <c r="N138" s="10">
        <v>103012.8</v>
      </c>
      <c r="O138" s="39">
        <f t="shared" si="76"/>
        <v>80</v>
      </c>
      <c r="P138" s="29">
        <v>0</v>
      </c>
      <c r="Q138" s="29"/>
      <c r="R138" s="29"/>
    </row>
    <row r="139" spans="1:18" s="2" customFormat="1" ht="38.25" hidden="1" customHeight="1">
      <c r="A139" s="95"/>
      <c r="B139" s="42" t="s">
        <v>229</v>
      </c>
      <c r="C139" s="18" t="s">
        <v>2</v>
      </c>
      <c r="D139" s="10">
        <f t="shared" si="83"/>
        <v>11935293</v>
      </c>
      <c r="E139" s="10">
        <v>0</v>
      </c>
      <c r="F139" s="10"/>
      <c r="G139" s="10">
        <v>11935293</v>
      </c>
      <c r="H139" s="10">
        <f t="shared" si="77"/>
        <v>6616280.9900000002</v>
      </c>
      <c r="I139" s="10">
        <v>0</v>
      </c>
      <c r="J139" s="10">
        <f t="shared" si="78"/>
        <v>6616280.9900000002</v>
      </c>
      <c r="K139" s="10">
        <f t="shared" si="79"/>
        <v>6616280.9900000002</v>
      </c>
      <c r="L139" s="10">
        <v>0</v>
      </c>
      <c r="M139" s="10"/>
      <c r="N139" s="10">
        <v>6616280.9900000002</v>
      </c>
      <c r="O139" s="39">
        <f t="shared" si="76"/>
        <v>55.434592095895766</v>
      </c>
      <c r="P139" s="29">
        <v>0</v>
      </c>
      <c r="Q139" s="29"/>
      <c r="R139" s="29"/>
    </row>
    <row r="140" spans="1:18" s="2" customFormat="1" ht="45.75" hidden="1" customHeight="1">
      <c r="A140" s="95"/>
      <c r="B140" s="42" t="s">
        <v>185</v>
      </c>
      <c r="C140" s="18" t="s">
        <v>2</v>
      </c>
      <c r="D140" s="10">
        <f t="shared" si="83"/>
        <v>28034000</v>
      </c>
      <c r="E140" s="10">
        <v>0</v>
      </c>
      <c r="F140" s="10"/>
      <c r="G140" s="10">
        <v>28034000</v>
      </c>
      <c r="H140" s="10">
        <f t="shared" si="77"/>
        <v>17410319.949999999</v>
      </c>
      <c r="I140" s="10">
        <v>0</v>
      </c>
      <c r="J140" s="10">
        <f t="shared" si="78"/>
        <v>17410319.949999999</v>
      </c>
      <c r="K140" s="10">
        <f t="shared" si="79"/>
        <v>17410319.949999999</v>
      </c>
      <c r="L140" s="10">
        <v>0</v>
      </c>
      <c r="M140" s="10"/>
      <c r="N140" s="10">
        <v>17410319.949999999</v>
      </c>
      <c r="O140" s="39">
        <f t="shared" si="76"/>
        <v>62.104301740743381</v>
      </c>
      <c r="P140" s="29">
        <v>0</v>
      </c>
      <c r="Q140" s="29"/>
      <c r="R140" s="29"/>
    </row>
    <row r="141" spans="1:18" s="2" customFormat="1" ht="45" hidden="1" customHeight="1">
      <c r="A141" s="95"/>
      <c r="B141" s="42" t="s">
        <v>230</v>
      </c>
      <c r="C141" s="18" t="s">
        <v>2</v>
      </c>
      <c r="D141" s="10">
        <f t="shared" si="83"/>
        <v>1228360</v>
      </c>
      <c r="E141" s="10">
        <v>0</v>
      </c>
      <c r="F141" s="10"/>
      <c r="G141" s="10">
        <v>1228360</v>
      </c>
      <c r="H141" s="10">
        <f t="shared" si="77"/>
        <v>956636.98</v>
      </c>
      <c r="I141" s="10">
        <v>0</v>
      </c>
      <c r="J141" s="10">
        <f t="shared" si="78"/>
        <v>956636.98</v>
      </c>
      <c r="K141" s="10">
        <f t="shared" si="79"/>
        <v>956636.98</v>
      </c>
      <c r="L141" s="10">
        <v>0</v>
      </c>
      <c r="M141" s="10"/>
      <c r="N141" s="10">
        <v>956636.98</v>
      </c>
      <c r="O141" s="39">
        <f t="shared" si="76"/>
        <v>77.879203165195861</v>
      </c>
      <c r="P141" s="29">
        <v>0</v>
      </c>
      <c r="Q141" s="29"/>
      <c r="R141" s="29"/>
    </row>
    <row r="142" spans="1:18" s="2" customFormat="1" ht="23.25" hidden="1" customHeight="1">
      <c r="A142" s="95"/>
      <c r="B142" s="42" t="s">
        <v>180</v>
      </c>
      <c r="C142" s="18" t="s">
        <v>2</v>
      </c>
      <c r="D142" s="10">
        <f t="shared" si="83"/>
        <v>73567</v>
      </c>
      <c r="E142" s="10">
        <v>0</v>
      </c>
      <c r="F142" s="10"/>
      <c r="G142" s="10">
        <v>73567</v>
      </c>
      <c r="H142" s="10">
        <f t="shared" si="77"/>
        <v>73567</v>
      </c>
      <c r="I142" s="10">
        <v>0</v>
      </c>
      <c r="J142" s="10">
        <f t="shared" si="78"/>
        <v>73567</v>
      </c>
      <c r="K142" s="10">
        <f t="shared" si="79"/>
        <v>73567</v>
      </c>
      <c r="L142" s="10">
        <v>0</v>
      </c>
      <c r="M142" s="10"/>
      <c r="N142" s="10">
        <v>73567</v>
      </c>
      <c r="O142" s="39">
        <f t="shared" si="76"/>
        <v>100</v>
      </c>
      <c r="P142" s="29">
        <v>0</v>
      </c>
      <c r="Q142" s="29"/>
      <c r="R142" s="29"/>
    </row>
    <row r="143" spans="1:18" s="2" customFormat="1" ht="60" hidden="1" customHeight="1">
      <c r="A143" s="95"/>
      <c r="B143" s="42" t="s">
        <v>181</v>
      </c>
      <c r="C143" s="18" t="s">
        <v>2</v>
      </c>
      <c r="D143" s="10">
        <f t="shared" si="83"/>
        <v>2687650</v>
      </c>
      <c r="E143" s="10">
        <v>0</v>
      </c>
      <c r="F143" s="10"/>
      <c r="G143" s="10">
        <v>2687650</v>
      </c>
      <c r="H143" s="10">
        <f t="shared" si="77"/>
        <v>2687649.11</v>
      </c>
      <c r="I143" s="10">
        <v>0</v>
      </c>
      <c r="J143" s="10">
        <f t="shared" si="78"/>
        <v>2687649.11</v>
      </c>
      <c r="K143" s="10">
        <f t="shared" si="79"/>
        <v>2687649.11</v>
      </c>
      <c r="L143" s="10">
        <v>0</v>
      </c>
      <c r="M143" s="10"/>
      <c r="N143" s="10">
        <v>2687649.11</v>
      </c>
      <c r="O143" s="39">
        <f t="shared" si="76"/>
        <v>99.999966885569165</v>
      </c>
      <c r="P143" s="29">
        <v>0</v>
      </c>
      <c r="Q143" s="29"/>
      <c r="R143" s="29"/>
    </row>
    <row r="144" spans="1:18" s="2" customFormat="1" ht="60" hidden="1" customHeight="1">
      <c r="A144" s="95"/>
      <c r="B144" s="42" t="s">
        <v>368</v>
      </c>
      <c r="C144" s="18" t="s">
        <v>2</v>
      </c>
      <c r="D144" s="10">
        <f t="shared" si="83"/>
        <v>5023059</v>
      </c>
      <c r="E144" s="10">
        <v>0</v>
      </c>
      <c r="F144" s="10"/>
      <c r="G144" s="10">
        <v>5023059</v>
      </c>
      <c r="H144" s="10">
        <f t="shared" si="77"/>
        <v>0</v>
      </c>
      <c r="I144" s="10">
        <v>0</v>
      </c>
      <c r="J144" s="10">
        <f t="shared" si="78"/>
        <v>0</v>
      </c>
      <c r="K144" s="10">
        <f t="shared" si="79"/>
        <v>0</v>
      </c>
      <c r="L144" s="10">
        <v>0</v>
      </c>
      <c r="M144" s="10"/>
      <c r="N144" s="10">
        <v>0</v>
      </c>
      <c r="O144" s="39">
        <f t="shared" si="76"/>
        <v>0</v>
      </c>
      <c r="P144" s="29">
        <v>0</v>
      </c>
      <c r="Q144" s="29"/>
      <c r="R144" s="29"/>
    </row>
    <row r="145" spans="1:18" s="2" customFormat="1" ht="24.75" hidden="1" customHeight="1">
      <c r="A145" s="96"/>
      <c r="B145" s="42" t="s">
        <v>184</v>
      </c>
      <c r="C145" s="18"/>
      <c r="D145" s="10">
        <f t="shared" si="83"/>
        <v>12215206</v>
      </c>
      <c r="E145" s="10">
        <v>0</v>
      </c>
      <c r="F145" s="10"/>
      <c r="G145" s="10">
        <v>12215206</v>
      </c>
      <c r="H145" s="10">
        <f t="shared" si="77"/>
        <v>0</v>
      </c>
      <c r="I145" s="10">
        <v>0</v>
      </c>
      <c r="J145" s="10">
        <f t="shared" si="78"/>
        <v>0</v>
      </c>
      <c r="K145" s="10">
        <f t="shared" si="79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>
      <c r="A146" s="58" t="s">
        <v>380</v>
      </c>
      <c r="B146" s="42" t="s">
        <v>370</v>
      </c>
      <c r="C146" s="18" t="s">
        <v>6</v>
      </c>
      <c r="D146" s="10">
        <f t="shared" si="83"/>
        <v>2581000</v>
      </c>
      <c r="E146" s="10">
        <v>2581000</v>
      </c>
      <c r="F146" s="10"/>
      <c r="G146" s="10">
        <v>0</v>
      </c>
      <c r="H146" s="10">
        <f t="shared" si="77"/>
        <v>2581000</v>
      </c>
      <c r="I146" s="10">
        <v>2581000</v>
      </c>
      <c r="J146" s="10">
        <f t="shared" si="78"/>
        <v>0</v>
      </c>
      <c r="K146" s="10">
        <f t="shared" si="79"/>
        <v>1895450</v>
      </c>
      <c r="L146" s="10">
        <v>1895450</v>
      </c>
      <c r="M146" s="10"/>
      <c r="N146" s="10">
        <v>0</v>
      </c>
      <c r="O146" s="39">
        <f t="shared" ref="O146:O154" si="84">K146/D146*100</f>
        <v>73.438589693917095</v>
      </c>
      <c r="P146" s="29">
        <f t="shared" ref="P146:P154" si="85">L146/E146*100</f>
        <v>73.438589693917095</v>
      </c>
      <c r="Q146" s="29"/>
      <c r="R146" s="29"/>
    </row>
    <row r="147" spans="1:18" s="2" customFormat="1" ht="43.5" hidden="1" customHeight="1">
      <c r="A147" s="58" t="s">
        <v>381</v>
      </c>
      <c r="B147" s="42" t="s">
        <v>186</v>
      </c>
      <c r="C147" s="18" t="s">
        <v>6</v>
      </c>
      <c r="D147" s="10">
        <f t="shared" si="83"/>
        <v>1349493000</v>
      </c>
      <c r="E147" s="10">
        <v>1349493000</v>
      </c>
      <c r="F147" s="10"/>
      <c r="G147" s="10">
        <v>0</v>
      </c>
      <c r="H147" s="10">
        <f t="shared" si="77"/>
        <v>1236549500</v>
      </c>
      <c r="I147" s="10">
        <v>1236549500</v>
      </c>
      <c r="J147" s="10">
        <f t="shared" si="78"/>
        <v>0</v>
      </c>
      <c r="K147" s="10">
        <f t="shared" si="79"/>
        <v>1089064511.4200001</v>
      </c>
      <c r="L147" s="10">
        <v>1089064511.4200001</v>
      </c>
      <c r="M147" s="10"/>
      <c r="N147" s="10">
        <v>0</v>
      </c>
      <c r="O147" s="39">
        <f t="shared" si="84"/>
        <v>80.701753282158563</v>
      </c>
      <c r="P147" s="29">
        <f t="shared" si="85"/>
        <v>80.701753282158563</v>
      </c>
      <c r="Q147" s="29"/>
      <c r="R147" s="29"/>
    </row>
    <row r="148" spans="1:18" s="2" customFormat="1" ht="45" hidden="1" customHeight="1">
      <c r="A148" s="58" t="s">
        <v>382</v>
      </c>
      <c r="B148" s="42" t="s">
        <v>187</v>
      </c>
      <c r="C148" s="18" t="s">
        <v>6</v>
      </c>
      <c r="D148" s="10">
        <f t="shared" si="83"/>
        <v>433311000</v>
      </c>
      <c r="E148" s="10">
        <v>433311000</v>
      </c>
      <c r="F148" s="10"/>
      <c r="G148" s="10">
        <v>0</v>
      </c>
      <c r="H148" s="10">
        <f t="shared" si="77"/>
        <v>410236000</v>
      </c>
      <c r="I148" s="10">
        <v>410236000</v>
      </c>
      <c r="J148" s="10">
        <f t="shared" si="78"/>
        <v>0</v>
      </c>
      <c r="K148" s="10">
        <f t="shared" si="79"/>
        <v>343045685.13</v>
      </c>
      <c r="L148" s="10">
        <v>343045685.13</v>
      </c>
      <c r="M148" s="10"/>
      <c r="N148" s="10">
        <v>0</v>
      </c>
      <c r="O148" s="39">
        <f t="shared" si="84"/>
        <v>79.168469097253464</v>
      </c>
      <c r="P148" s="29">
        <f t="shared" si="85"/>
        <v>79.168469097253464</v>
      </c>
      <c r="Q148" s="29"/>
      <c r="R148" s="29"/>
    </row>
    <row r="149" spans="1:18" s="2" customFormat="1" ht="51" hidden="1" customHeight="1">
      <c r="A149" s="58" t="s">
        <v>383</v>
      </c>
      <c r="B149" s="42" t="s">
        <v>188</v>
      </c>
      <c r="C149" s="18" t="s">
        <v>6</v>
      </c>
      <c r="D149" s="10">
        <f t="shared" si="83"/>
        <v>108764000</v>
      </c>
      <c r="E149" s="10">
        <v>108764000</v>
      </c>
      <c r="F149" s="10"/>
      <c r="G149" s="10">
        <v>0</v>
      </c>
      <c r="H149" s="10">
        <f t="shared" si="77"/>
        <v>99594000</v>
      </c>
      <c r="I149" s="10">
        <v>99594000</v>
      </c>
      <c r="J149" s="10">
        <f t="shared" si="78"/>
        <v>0</v>
      </c>
      <c r="K149" s="10">
        <f t="shared" si="79"/>
        <v>82362323.430000007</v>
      </c>
      <c r="L149" s="10">
        <v>82362323.430000007</v>
      </c>
      <c r="M149" s="10"/>
      <c r="N149" s="10">
        <v>0</v>
      </c>
      <c r="O149" s="39">
        <f t="shared" si="84"/>
        <v>75.725721222095558</v>
      </c>
      <c r="P149" s="29">
        <f t="shared" si="85"/>
        <v>75.725721222095558</v>
      </c>
      <c r="Q149" s="29"/>
      <c r="R149" s="29"/>
    </row>
    <row r="150" spans="1:18" s="2" customFormat="1" ht="45" hidden="1" customHeight="1">
      <c r="A150" s="58" t="s">
        <v>384</v>
      </c>
      <c r="B150" s="42" t="s">
        <v>189</v>
      </c>
      <c r="C150" s="18" t="s">
        <v>6</v>
      </c>
      <c r="D150" s="10">
        <f t="shared" si="83"/>
        <v>2385000</v>
      </c>
      <c r="E150" s="10">
        <v>2385000</v>
      </c>
      <c r="F150" s="10"/>
      <c r="G150" s="10">
        <v>0</v>
      </c>
      <c r="H150" s="10">
        <f t="shared" si="77"/>
        <v>2197300</v>
      </c>
      <c r="I150" s="10">
        <v>2197300</v>
      </c>
      <c r="J150" s="10">
        <f t="shared" si="78"/>
        <v>0</v>
      </c>
      <c r="K150" s="10">
        <f t="shared" si="79"/>
        <v>1987611.52</v>
      </c>
      <c r="L150" s="10">
        <v>1987611.52</v>
      </c>
      <c r="M150" s="10"/>
      <c r="N150" s="10">
        <v>0</v>
      </c>
      <c r="O150" s="39">
        <f t="shared" si="84"/>
        <v>83.338009224318654</v>
      </c>
      <c r="P150" s="29">
        <f t="shared" si="85"/>
        <v>83.338009224318654</v>
      </c>
      <c r="Q150" s="29"/>
      <c r="R150" s="29"/>
    </row>
    <row r="151" spans="1:18" s="2" customFormat="1" ht="80.25" hidden="1" customHeight="1">
      <c r="A151" s="58" t="s">
        <v>385</v>
      </c>
      <c r="B151" s="42" t="s">
        <v>190</v>
      </c>
      <c r="C151" s="18" t="s">
        <v>6</v>
      </c>
      <c r="D151" s="10">
        <f t="shared" si="83"/>
        <v>54845000</v>
      </c>
      <c r="E151" s="10">
        <v>54845000</v>
      </c>
      <c r="F151" s="10"/>
      <c r="G151" s="10">
        <v>0</v>
      </c>
      <c r="H151" s="10">
        <f t="shared" si="77"/>
        <v>49774000</v>
      </c>
      <c r="I151" s="10">
        <v>49774000</v>
      </c>
      <c r="J151" s="10">
        <f t="shared" si="78"/>
        <v>0</v>
      </c>
      <c r="K151" s="10">
        <f t="shared" si="79"/>
        <v>47634225.969999999</v>
      </c>
      <c r="L151" s="10">
        <v>47634225.969999999</v>
      </c>
      <c r="M151" s="10"/>
      <c r="N151" s="10">
        <v>0</v>
      </c>
      <c r="O151" s="39">
        <f t="shared" si="84"/>
        <v>86.852449576078044</v>
      </c>
      <c r="P151" s="29">
        <f t="shared" si="85"/>
        <v>86.852449576078044</v>
      </c>
      <c r="Q151" s="29"/>
      <c r="R151" s="29"/>
    </row>
    <row r="152" spans="1:18" s="2" customFormat="1" ht="60" hidden="1" customHeight="1">
      <c r="A152" s="58" t="s">
        <v>386</v>
      </c>
      <c r="B152" s="42" t="s">
        <v>371</v>
      </c>
      <c r="C152" s="18" t="s">
        <v>6</v>
      </c>
      <c r="D152" s="10">
        <f t="shared" si="83"/>
        <v>2253000</v>
      </c>
      <c r="E152" s="10">
        <v>2253000</v>
      </c>
      <c r="F152" s="10"/>
      <c r="G152" s="10">
        <v>0</v>
      </c>
      <c r="H152" s="10">
        <f t="shared" si="77"/>
        <v>2253000</v>
      </c>
      <c r="I152" s="10">
        <v>2253000</v>
      </c>
      <c r="J152" s="10">
        <f t="shared" si="78"/>
        <v>0</v>
      </c>
      <c r="K152" s="10">
        <f t="shared" si="79"/>
        <v>1803000</v>
      </c>
      <c r="L152" s="10">
        <v>1803000</v>
      </c>
      <c r="M152" s="10"/>
      <c r="N152" s="10">
        <v>0</v>
      </c>
      <c r="O152" s="39">
        <f t="shared" si="84"/>
        <v>80.026631158455402</v>
      </c>
      <c r="P152" s="29">
        <f t="shared" si="85"/>
        <v>80.026631158455402</v>
      </c>
      <c r="Q152" s="29"/>
      <c r="R152" s="29"/>
    </row>
    <row r="153" spans="1:18" s="2" customFormat="1" ht="37.5" hidden="1" customHeight="1">
      <c r="A153" s="58" t="s">
        <v>387</v>
      </c>
      <c r="B153" s="42" t="s">
        <v>241</v>
      </c>
      <c r="C153" s="18" t="s">
        <v>6</v>
      </c>
      <c r="D153" s="10">
        <f t="shared" si="83"/>
        <v>2312300</v>
      </c>
      <c r="E153" s="10">
        <v>2312300</v>
      </c>
      <c r="F153" s="10"/>
      <c r="G153" s="10">
        <v>0</v>
      </c>
      <c r="H153" s="10">
        <f t="shared" si="77"/>
        <v>2312299.2000000002</v>
      </c>
      <c r="I153" s="10">
        <v>2312299.2000000002</v>
      </c>
      <c r="J153" s="10">
        <f t="shared" si="78"/>
        <v>0</v>
      </c>
      <c r="K153" s="10">
        <f t="shared" si="79"/>
        <v>2312299.2000000002</v>
      </c>
      <c r="L153" s="10">
        <v>2312299.2000000002</v>
      </c>
      <c r="M153" s="10"/>
      <c r="N153" s="10">
        <v>0</v>
      </c>
      <c r="O153" s="39">
        <f t="shared" si="84"/>
        <v>99.999965402413196</v>
      </c>
      <c r="P153" s="29">
        <f t="shared" si="85"/>
        <v>99.999965402413196</v>
      </c>
      <c r="Q153" s="29"/>
      <c r="R153" s="29"/>
    </row>
    <row r="154" spans="1:18" s="2" customFormat="1" ht="42.75" hidden="1" customHeight="1">
      <c r="A154" s="58" t="s">
        <v>388</v>
      </c>
      <c r="B154" s="42" t="s">
        <v>372</v>
      </c>
      <c r="C154" s="18" t="s">
        <v>6</v>
      </c>
      <c r="D154" s="10">
        <f t="shared" si="83"/>
        <v>13131900</v>
      </c>
      <c r="E154" s="10">
        <v>13131900</v>
      </c>
      <c r="F154" s="10"/>
      <c r="G154" s="10">
        <v>0</v>
      </c>
      <c r="H154" s="10">
        <f t="shared" si="77"/>
        <v>13131900</v>
      </c>
      <c r="I154" s="10">
        <v>13131900</v>
      </c>
      <c r="J154" s="10">
        <f t="shared" si="78"/>
        <v>0</v>
      </c>
      <c r="K154" s="10">
        <f t="shared" si="79"/>
        <v>10564662.640000001</v>
      </c>
      <c r="L154" s="10">
        <v>10564662.640000001</v>
      </c>
      <c r="M154" s="10"/>
      <c r="N154" s="10">
        <v>0</v>
      </c>
      <c r="O154" s="39">
        <f t="shared" si="84"/>
        <v>80.450373822523773</v>
      </c>
      <c r="P154" s="29">
        <f t="shared" si="85"/>
        <v>80.450373822523773</v>
      </c>
      <c r="Q154" s="29"/>
      <c r="R154" s="29"/>
    </row>
    <row r="155" spans="1:18" s="2" customFormat="1" ht="71.25" hidden="1" customHeight="1">
      <c r="A155" s="15" t="s">
        <v>389</v>
      </c>
      <c r="B155" s="19" t="s">
        <v>192</v>
      </c>
      <c r="C155" s="60" t="s">
        <v>6</v>
      </c>
      <c r="D155" s="12">
        <f t="shared" si="83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6">K155/D155*100</f>
        <v>84.373668749999993</v>
      </c>
      <c r="P155" s="30">
        <v>0</v>
      </c>
      <c r="Q155" s="30"/>
      <c r="R155" s="30"/>
    </row>
    <row r="156" spans="1:18" s="2" customFormat="1" ht="36" hidden="1" customHeight="1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7">SUM(E157:E159)</f>
        <v>27389868</v>
      </c>
      <c r="F156" s="12"/>
      <c r="G156" s="12">
        <f t="shared" si="87"/>
        <v>8141644</v>
      </c>
      <c r="H156" s="12">
        <f t="shared" si="87"/>
        <v>35395723.57</v>
      </c>
      <c r="I156" s="12">
        <f t="shared" si="87"/>
        <v>27380935.219999999</v>
      </c>
      <c r="J156" s="12">
        <f t="shared" si="87"/>
        <v>8014788.3499999996</v>
      </c>
      <c r="K156" s="12">
        <f t="shared" si="87"/>
        <v>35395254.57</v>
      </c>
      <c r="L156" s="12">
        <f t="shared" si="87"/>
        <v>27380466.219999999</v>
      </c>
      <c r="M156" s="12"/>
      <c r="N156" s="12">
        <f t="shared" si="87"/>
        <v>8014788.3499999996</v>
      </c>
      <c r="O156" s="17">
        <f t="shared" si="86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6"/>
        <v>98.441891465654834</v>
      </c>
      <c r="P157" s="29">
        <v>0</v>
      </c>
      <c r="Q157" s="29"/>
      <c r="R157" s="29"/>
    </row>
    <row r="158" spans="1:18" s="2" customFormat="1" ht="63.75" hidden="1" customHeight="1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8">I158+J158</f>
        <v>8115068</v>
      </c>
      <c r="I158" s="10">
        <v>8115068</v>
      </c>
      <c r="J158" s="10">
        <f t="shared" ref="J158:J159" si="89">N158</f>
        <v>0</v>
      </c>
      <c r="K158" s="10">
        <f t="shared" ref="K158:K159" si="90">L158+N158</f>
        <v>8115047</v>
      </c>
      <c r="L158" s="10">
        <v>8115047</v>
      </c>
      <c r="M158" s="10"/>
      <c r="N158" s="10">
        <v>0</v>
      </c>
      <c r="O158" s="39">
        <f t="shared" si="86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8"/>
        <v>19265867.219999999</v>
      </c>
      <c r="I159" s="10">
        <v>19265867.219999999</v>
      </c>
      <c r="J159" s="10">
        <f t="shared" si="89"/>
        <v>0</v>
      </c>
      <c r="K159" s="10">
        <f t="shared" si="90"/>
        <v>19265419.219999999</v>
      </c>
      <c r="L159" s="10">
        <v>19265419.219999999</v>
      </c>
      <c r="M159" s="10"/>
      <c r="N159" s="10">
        <v>0</v>
      </c>
      <c r="O159" s="39">
        <f t="shared" si="86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1">SUM(E161:E166)</f>
        <v>3563954</v>
      </c>
      <c r="F160" s="12"/>
      <c r="G160" s="12">
        <f t="shared" si="91"/>
        <v>35601405</v>
      </c>
      <c r="H160" s="12">
        <f t="shared" si="91"/>
        <v>33012900.039999999</v>
      </c>
      <c r="I160" s="12">
        <f t="shared" si="91"/>
        <v>3529162.96</v>
      </c>
      <c r="J160" s="12">
        <f t="shared" si="91"/>
        <v>29483737.079999998</v>
      </c>
      <c r="K160" s="12">
        <f t="shared" si="91"/>
        <v>31762798.57</v>
      </c>
      <c r="L160" s="12">
        <f t="shared" si="91"/>
        <v>2279061.4900000002</v>
      </c>
      <c r="M160" s="12"/>
      <c r="N160" s="12">
        <f t="shared" si="91"/>
        <v>29483737.079999998</v>
      </c>
      <c r="O160" s="17">
        <f t="shared" si="86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>
      <c r="A161" s="58" t="s">
        <v>395</v>
      </c>
      <c r="B161" s="42" t="s">
        <v>133</v>
      </c>
      <c r="C161" s="18" t="s">
        <v>6</v>
      </c>
      <c r="D161" s="10">
        <f t="shared" ref="D161:D166" si="92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6"/>
        <v>80.751251743143641</v>
      </c>
      <c r="P161" s="29">
        <v>0</v>
      </c>
      <c r="Q161" s="29"/>
      <c r="R161" s="29"/>
    </row>
    <row r="162" spans="1:18" s="2" customFormat="1" ht="41.25" hidden="1" customHeight="1">
      <c r="A162" s="58" t="s">
        <v>396</v>
      </c>
      <c r="B162" s="42" t="s">
        <v>197</v>
      </c>
      <c r="C162" s="18" t="s">
        <v>6</v>
      </c>
      <c r="D162" s="10">
        <f t="shared" si="92"/>
        <v>867635</v>
      </c>
      <c r="E162" s="10">
        <v>0</v>
      </c>
      <c r="F162" s="10"/>
      <c r="G162" s="10">
        <v>867635</v>
      </c>
      <c r="H162" s="10">
        <f t="shared" ref="H162:H166" si="93">I162+J162</f>
        <v>602805</v>
      </c>
      <c r="I162" s="10">
        <v>0</v>
      </c>
      <c r="J162" s="10">
        <f t="shared" ref="J162:J166" si="94">N162</f>
        <v>602805</v>
      </c>
      <c r="K162" s="10">
        <f t="shared" ref="K162:K166" si="95">L162+N162</f>
        <v>602805</v>
      </c>
      <c r="L162" s="10">
        <v>0</v>
      </c>
      <c r="M162" s="10"/>
      <c r="N162" s="10">
        <v>602805</v>
      </c>
      <c r="O162" s="39">
        <f t="shared" si="86"/>
        <v>69.47679611818333</v>
      </c>
      <c r="P162" s="29">
        <v>0</v>
      </c>
      <c r="Q162" s="29"/>
      <c r="R162" s="29"/>
    </row>
    <row r="163" spans="1:18" s="2" customFormat="1" ht="33.75" hidden="1" customHeight="1">
      <c r="A163" s="58" t="s">
        <v>397</v>
      </c>
      <c r="B163" s="42" t="s">
        <v>198</v>
      </c>
      <c r="C163" s="18" t="s">
        <v>6</v>
      </c>
      <c r="D163" s="10">
        <f t="shared" si="92"/>
        <v>4615770</v>
      </c>
      <c r="E163" s="10">
        <v>0</v>
      </c>
      <c r="F163" s="10"/>
      <c r="G163" s="10">
        <v>4615770</v>
      </c>
      <c r="H163" s="10">
        <f t="shared" si="93"/>
        <v>4560270.08</v>
      </c>
      <c r="I163" s="10">
        <v>0</v>
      </c>
      <c r="J163" s="10">
        <f t="shared" si="94"/>
        <v>4560270.08</v>
      </c>
      <c r="K163" s="10">
        <f t="shared" si="95"/>
        <v>4560270.08</v>
      </c>
      <c r="L163" s="10">
        <v>0</v>
      </c>
      <c r="M163" s="10"/>
      <c r="N163" s="10">
        <v>4560270.08</v>
      </c>
      <c r="O163" s="39">
        <f t="shared" si="86"/>
        <v>98.797602133555188</v>
      </c>
      <c r="P163" s="29">
        <v>0</v>
      </c>
      <c r="Q163" s="29"/>
      <c r="R163" s="29"/>
    </row>
    <row r="164" spans="1:18" s="2" customFormat="1" ht="63.75" hidden="1" customHeight="1">
      <c r="A164" s="58" t="s">
        <v>398</v>
      </c>
      <c r="B164" s="42" t="s">
        <v>199</v>
      </c>
      <c r="C164" s="18" t="s">
        <v>6</v>
      </c>
      <c r="D164" s="10">
        <f t="shared" si="92"/>
        <v>230000</v>
      </c>
      <c r="E164" s="10">
        <v>230000</v>
      </c>
      <c r="F164" s="10"/>
      <c r="G164" s="10">
        <v>0</v>
      </c>
      <c r="H164" s="10">
        <f t="shared" si="93"/>
        <v>230000</v>
      </c>
      <c r="I164" s="10">
        <v>230000</v>
      </c>
      <c r="J164" s="10">
        <f t="shared" si="94"/>
        <v>0</v>
      </c>
      <c r="K164" s="10">
        <f t="shared" si="95"/>
        <v>230000</v>
      </c>
      <c r="L164" s="10">
        <v>230000</v>
      </c>
      <c r="M164" s="10"/>
      <c r="N164" s="10">
        <v>0</v>
      </c>
      <c r="O164" s="39">
        <f t="shared" si="86"/>
        <v>100</v>
      </c>
      <c r="P164" s="29">
        <f>L164/E164*100</f>
        <v>100</v>
      </c>
      <c r="Q164" s="29"/>
      <c r="R164" s="29"/>
    </row>
    <row r="165" spans="1:18" s="2" customFormat="1" ht="42" hidden="1" customHeight="1">
      <c r="A165" s="58" t="s">
        <v>399</v>
      </c>
      <c r="B165" s="42" t="s">
        <v>200</v>
      </c>
      <c r="C165" s="18" t="s">
        <v>6</v>
      </c>
      <c r="D165" s="10">
        <f t="shared" si="92"/>
        <v>1683854</v>
      </c>
      <c r="E165" s="10">
        <v>1683854</v>
      </c>
      <c r="F165" s="10"/>
      <c r="G165" s="10">
        <v>0</v>
      </c>
      <c r="H165" s="10">
        <f t="shared" si="93"/>
        <v>1649062.9600000002</v>
      </c>
      <c r="I165" s="10">
        <v>1649062.9600000002</v>
      </c>
      <c r="J165" s="10">
        <f t="shared" si="94"/>
        <v>0</v>
      </c>
      <c r="K165" s="10">
        <f t="shared" si="95"/>
        <v>1649062.96</v>
      </c>
      <c r="L165" s="10">
        <v>1649062.96</v>
      </c>
      <c r="M165" s="10"/>
      <c r="N165" s="10">
        <v>0</v>
      </c>
      <c r="O165" s="39">
        <f t="shared" si="86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>
      <c r="A166" s="58" t="s">
        <v>400</v>
      </c>
      <c r="B166" s="42" t="s">
        <v>99</v>
      </c>
      <c r="C166" s="18" t="s">
        <v>6</v>
      </c>
      <c r="D166" s="10">
        <f t="shared" si="92"/>
        <v>1650100</v>
      </c>
      <c r="E166" s="10">
        <v>1650100</v>
      </c>
      <c r="F166" s="10"/>
      <c r="G166" s="10">
        <v>0</v>
      </c>
      <c r="H166" s="10">
        <f t="shared" si="93"/>
        <v>1650100</v>
      </c>
      <c r="I166" s="10">
        <v>1650100</v>
      </c>
      <c r="J166" s="10">
        <f t="shared" si="94"/>
        <v>0</v>
      </c>
      <c r="K166" s="10">
        <f t="shared" si="95"/>
        <v>399998.53</v>
      </c>
      <c r="L166" s="10">
        <v>399998.53</v>
      </c>
      <c r="M166" s="10"/>
      <c r="N166" s="10">
        <v>0</v>
      </c>
      <c r="O166" s="39">
        <f t="shared" si="86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6">SUM(E168:E170)</f>
        <v>0</v>
      </c>
      <c r="F167" s="12"/>
      <c r="G167" s="12">
        <f t="shared" si="96"/>
        <v>109541700</v>
      </c>
      <c r="H167" s="12">
        <f t="shared" si="96"/>
        <v>95041554.109999999</v>
      </c>
      <c r="I167" s="12">
        <f t="shared" si="96"/>
        <v>0</v>
      </c>
      <c r="J167" s="12">
        <f t="shared" si="96"/>
        <v>95041554.109999999</v>
      </c>
      <c r="K167" s="12">
        <f t="shared" si="96"/>
        <v>95041554.109999999</v>
      </c>
      <c r="L167" s="12">
        <f t="shared" si="96"/>
        <v>0</v>
      </c>
      <c r="M167" s="12"/>
      <c r="N167" s="12">
        <f t="shared" si="96"/>
        <v>95041554.109999999</v>
      </c>
      <c r="O167" s="17">
        <f t="shared" si="86"/>
        <v>86.762898613039596</v>
      </c>
      <c r="P167" s="30">
        <v>0</v>
      </c>
      <c r="Q167" s="30"/>
      <c r="R167" s="30"/>
    </row>
    <row r="168" spans="1:18" s="2" customFormat="1" ht="44.25" hidden="1" customHeight="1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6"/>
        <v>86.020055777744858</v>
      </c>
      <c r="P168" s="29">
        <v>0</v>
      </c>
      <c r="Q168" s="29"/>
      <c r="R168" s="29"/>
    </row>
    <row r="169" spans="1:18" s="2" customFormat="1" ht="44.25" hidden="1" customHeight="1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7">I169+J169</f>
        <v>42596628.420000002</v>
      </c>
      <c r="I169" s="10">
        <v>0</v>
      </c>
      <c r="J169" s="10">
        <f t="shared" ref="J169:J170" si="98">N169</f>
        <v>42596628.420000002</v>
      </c>
      <c r="K169" s="10">
        <f t="shared" ref="K169:K170" si="99">L169+N169</f>
        <v>42596628.420000002</v>
      </c>
      <c r="L169" s="10">
        <v>0</v>
      </c>
      <c r="M169" s="10"/>
      <c r="N169" s="10">
        <v>42596628.420000002</v>
      </c>
      <c r="O169" s="39">
        <f t="shared" si="86"/>
        <v>87.64251455166071</v>
      </c>
      <c r="P169" s="29">
        <v>0</v>
      </c>
      <c r="Q169" s="29"/>
      <c r="R169" s="29"/>
    </row>
    <row r="170" spans="1:18" s="2" customFormat="1" ht="49.5" hidden="1" customHeight="1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7"/>
        <v>180000</v>
      </c>
      <c r="I170" s="10">
        <v>0</v>
      </c>
      <c r="J170" s="10">
        <f t="shared" si="98"/>
        <v>180000</v>
      </c>
      <c r="K170" s="10">
        <f t="shared" si="99"/>
        <v>180000</v>
      </c>
      <c r="L170" s="10">
        <v>0</v>
      </c>
      <c r="M170" s="10"/>
      <c r="N170" s="10">
        <v>180000</v>
      </c>
      <c r="O170" s="39">
        <f t="shared" si="86"/>
        <v>100</v>
      </c>
      <c r="P170" s="29">
        <v>0</v>
      </c>
      <c r="Q170" s="29"/>
      <c r="R170" s="29"/>
    </row>
    <row r="171" spans="1:18" s="1" customFormat="1" ht="32.25" hidden="1" customHeight="1">
      <c r="A171" s="97" t="s">
        <v>45</v>
      </c>
      <c r="B171" s="98"/>
      <c r="C171" s="98"/>
      <c r="D171" s="98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</row>
    <row r="172" spans="1:18" s="1" customFormat="1" ht="48.75" hidden="1" customHeight="1">
      <c r="A172" s="15" t="s">
        <v>91</v>
      </c>
      <c r="B172" s="89" t="s">
        <v>46</v>
      </c>
      <c r="C172" s="89"/>
      <c r="D172" s="12">
        <f>D173+D179+D189</f>
        <v>433499915</v>
      </c>
      <c r="E172" s="12">
        <f t="shared" ref="E172:N172" si="100">E173+E179+E189</f>
        <v>305377500</v>
      </c>
      <c r="F172" s="12"/>
      <c r="G172" s="12">
        <f t="shared" si="100"/>
        <v>128122415</v>
      </c>
      <c r="H172" s="12">
        <f t="shared" si="100"/>
        <v>224434619</v>
      </c>
      <c r="I172" s="12">
        <f t="shared" si="100"/>
        <v>137889226.05000001</v>
      </c>
      <c r="J172" s="12">
        <f t="shared" si="100"/>
        <v>86545392.950000003</v>
      </c>
      <c r="K172" s="12">
        <f t="shared" si="100"/>
        <v>210707027.28000003</v>
      </c>
      <c r="L172" s="12">
        <f t="shared" si="100"/>
        <v>124161634.33000001</v>
      </c>
      <c r="M172" s="12"/>
      <c r="N172" s="12">
        <f t="shared" si="100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1">SUM(E174:E178)</f>
        <v>1884500</v>
      </c>
      <c r="F173" s="12"/>
      <c r="G173" s="12">
        <f t="shared" si="101"/>
        <v>97630709</v>
      </c>
      <c r="H173" s="12">
        <f t="shared" si="101"/>
        <v>73732609.829999998</v>
      </c>
      <c r="I173" s="12">
        <f t="shared" si="101"/>
        <v>1884430</v>
      </c>
      <c r="J173" s="12">
        <f t="shared" si="101"/>
        <v>71848179.829999998</v>
      </c>
      <c r="K173" s="12">
        <f t="shared" si="101"/>
        <v>73732609.829999998</v>
      </c>
      <c r="L173" s="12">
        <f t="shared" si="101"/>
        <v>1884430</v>
      </c>
      <c r="M173" s="12"/>
      <c r="N173" s="12">
        <f t="shared" si="101"/>
        <v>71848179.829999998</v>
      </c>
      <c r="O173" s="13">
        <f t="shared" ref="O173:O191" si="102">K173/D173*100</f>
        <v>74.091800209151941</v>
      </c>
      <c r="P173" s="30">
        <v>0</v>
      </c>
      <c r="Q173" s="30"/>
      <c r="R173" s="30"/>
    </row>
    <row r="174" spans="1:18" s="1" customFormat="1" ht="42.75" hidden="1" customHeight="1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2"/>
        <v>84.00658036600268</v>
      </c>
      <c r="P174" s="29">
        <v>0</v>
      </c>
      <c r="Q174" s="29"/>
      <c r="R174" s="29"/>
    </row>
    <row r="175" spans="1:18" s="1" customFormat="1" ht="39" hidden="1" customHeight="1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3">I175+J175</f>
        <v>37135185.990000002</v>
      </c>
      <c r="I175" s="10">
        <v>0</v>
      </c>
      <c r="J175" s="10">
        <f t="shared" ref="J175:J178" si="104">N175</f>
        <v>37135185.990000002</v>
      </c>
      <c r="K175" s="54">
        <f t="shared" ref="K175:K178" si="105">L175+N175</f>
        <v>37135185.990000002</v>
      </c>
      <c r="L175" s="10">
        <v>0</v>
      </c>
      <c r="M175" s="10"/>
      <c r="N175" s="10">
        <v>37135185.990000002</v>
      </c>
      <c r="O175" s="41">
        <f t="shared" si="102"/>
        <v>86.706777034061687</v>
      </c>
      <c r="P175" s="29">
        <v>0</v>
      </c>
      <c r="Q175" s="29"/>
      <c r="R175" s="29"/>
    </row>
    <row r="176" spans="1:18" s="1" customFormat="1" ht="45" hidden="1" customHeight="1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3"/>
        <v>462781.2</v>
      </c>
      <c r="I176" s="10">
        <v>0</v>
      </c>
      <c r="J176" s="10">
        <f t="shared" si="104"/>
        <v>462781.2</v>
      </c>
      <c r="K176" s="54">
        <f t="shared" si="105"/>
        <v>462781.2</v>
      </c>
      <c r="L176" s="10">
        <v>0</v>
      </c>
      <c r="M176" s="10"/>
      <c r="N176" s="10">
        <v>462781.2</v>
      </c>
      <c r="O176" s="41">
        <f t="shared" si="102"/>
        <v>92.556240000000003</v>
      </c>
      <c r="P176" s="29">
        <v>0</v>
      </c>
      <c r="Q176" s="29"/>
      <c r="R176" s="29"/>
    </row>
    <row r="177" spans="1:18" s="1" customFormat="1" ht="48.75" hidden="1" customHeight="1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3"/>
        <v>5954846.5800000001</v>
      </c>
      <c r="I177" s="10">
        <v>0</v>
      </c>
      <c r="J177" s="10">
        <f t="shared" si="104"/>
        <v>5954846.5800000001</v>
      </c>
      <c r="K177" s="54">
        <f t="shared" si="105"/>
        <v>5954846.5800000001</v>
      </c>
      <c r="L177" s="10">
        <v>0</v>
      </c>
      <c r="M177" s="10"/>
      <c r="N177" s="10">
        <v>5954846.5800000001</v>
      </c>
      <c r="O177" s="41">
        <f t="shared" si="102"/>
        <v>28.879099228231652</v>
      </c>
      <c r="P177" s="29">
        <v>0</v>
      </c>
      <c r="Q177" s="29"/>
      <c r="R177" s="29"/>
    </row>
    <row r="178" spans="1:18" s="1" customFormat="1" ht="48.75" hidden="1" customHeight="1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3"/>
        <v>1884430</v>
      </c>
      <c r="I178" s="10">
        <v>1884430</v>
      </c>
      <c r="J178" s="10">
        <f t="shared" si="104"/>
        <v>0</v>
      </c>
      <c r="K178" s="54">
        <f t="shared" si="105"/>
        <v>1884430</v>
      </c>
      <c r="L178" s="10">
        <v>1884430</v>
      </c>
      <c r="M178" s="10"/>
      <c r="N178" s="10">
        <v>0</v>
      </c>
      <c r="O178" s="41">
        <f t="shared" si="102"/>
        <v>99.99628548686654</v>
      </c>
      <c r="P178" s="29">
        <v>0</v>
      </c>
      <c r="Q178" s="29"/>
      <c r="R178" s="29"/>
    </row>
    <row r="179" spans="1:18" s="2" customFormat="1" ht="48.75" hidden="1" customHeight="1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6">E180+E188</f>
        <v>301563600</v>
      </c>
      <c r="F179" s="12"/>
      <c r="G179" s="12">
        <f t="shared" si="106"/>
        <v>30361742</v>
      </c>
      <c r="H179" s="12">
        <f t="shared" si="106"/>
        <v>148871225.17000002</v>
      </c>
      <c r="I179" s="12">
        <f t="shared" si="106"/>
        <v>134275408.05000001</v>
      </c>
      <c r="J179" s="12">
        <f t="shared" si="106"/>
        <v>14595817.120000001</v>
      </c>
      <c r="K179" s="12">
        <f t="shared" si="106"/>
        <v>135289289.45000002</v>
      </c>
      <c r="L179" s="12">
        <f t="shared" si="106"/>
        <v>120693472.33000001</v>
      </c>
      <c r="M179" s="12"/>
      <c r="N179" s="12">
        <f t="shared" si="106"/>
        <v>14595817.120000001</v>
      </c>
      <c r="O179" s="13">
        <f t="shared" si="102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7">SUM(E181:E187)</f>
        <v>301563600</v>
      </c>
      <c r="F180" s="10"/>
      <c r="G180" s="10">
        <f t="shared" si="107"/>
        <v>8305342</v>
      </c>
      <c r="H180" s="10">
        <f t="shared" si="107"/>
        <v>139493924.59</v>
      </c>
      <c r="I180" s="10">
        <f t="shared" si="107"/>
        <v>134275408.05000001</v>
      </c>
      <c r="J180" s="10">
        <f t="shared" si="107"/>
        <v>5218516.54</v>
      </c>
      <c r="K180" s="10">
        <f t="shared" si="107"/>
        <v>125911988.87</v>
      </c>
      <c r="L180" s="10">
        <f t="shared" si="107"/>
        <v>120693472.33000001</v>
      </c>
      <c r="M180" s="10"/>
      <c r="N180" s="10">
        <f t="shared" si="107"/>
        <v>5218516.54</v>
      </c>
      <c r="O180" s="41">
        <f t="shared" si="102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>
      <c r="A181" s="123"/>
      <c r="B181" s="57" t="s">
        <v>232</v>
      </c>
      <c r="C181" s="20" t="s">
        <v>2</v>
      </c>
      <c r="D181" s="10">
        <f t="shared" ref="D181:D188" si="108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2"/>
        <v>30.987562076894836</v>
      </c>
      <c r="P181" s="29">
        <v>0</v>
      </c>
      <c r="Q181" s="29"/>
      <c r="R181" s="29"/>
    </row>
    <row r="182" spans="1:18" s="1" customFormat="1" ht="30.75" hidden="1" customHeight="1">
      <c r="A182" s="124"/>
      <c r="B182" s="57" t="s">
        <v>207</v>
      </c>
      <c r="C182" s="20" t="s">
        <v>2</v>
      </c>
      <c r="D182" s="10">
        <f t="shared" si="108"/>
        <v>1223836</v>
      </c>
      <c r="E182" s="10">
        <v>0</v>
      </c>
      <c r="F182" s="10"/>
      <c r="G182" s="10">
        <v>1223836</v>
      </c>
      <c r="H182" s="10">
        <f t="shared" ref="H182:H188" si="109">I182+J182</f>
        <v>874816.28</v>
      </c>
      <c r="I182" s="10">
        <v>0</v>
      </c>
      <c r="J182" s="10">
        <f t="shared" ref="J182:J188" si="110">N182</f>
        <v>874816.28</v>
      </c>
      <c r="K182" s="10">
        <f t="shared" ref="K182:K188" si="111">L182+N182</f>
        <v>874816.28</v>
      </c>
      <c r="L182" s="10">
        <v>0</v>
      </c>
      <c r="M182" s="10"/>
      <c r="N182" s="10">
        <v>874816.28</v>
      </c>
      <c r="O182" s="41">
        <f t="shared" si="102"/>
        <v>71.481495886703769</v>
      </c>
      <c r="P182" s="29">
        <v>0</v>
      </c>
      <c r="Q182" s="29"/>
      <c r="R182" s="29"/>
    </row>
    <row r="183" spans="1:18" s="1" customFormat="1" ht="63.75" hidden="1" customHeight="1">
      <c r="A183" s="124"/>
      <c r="B183" s="57" t="s">
        <v>66</v>
      </c>
      <c r="C183" s="20" t="s">
        <v>2</v>
      </c>
      <c r="D183" s="10">
        <f t="shared" si="108"/>
        <v>9560000</v>
      </c>
      <c r="E183" s="10">
        <v>8604000</v>
      </c>
      <c r="F183" s="10"/>
      <c r="G183" s="10">
        <v>956000</v>
      </c>
      <c r="H183" s="10">
        <f t="shared" si="109"/>
        <v>6085527</v>
      </c>
      <c r="I183" s="10">
        <v>5476974.2999999998</v>
      </c>
      <c r="J183" s="10">
        <f t="shared" si="110"/>
        <v>608552.69999999995</v>
      </c>
      <c r="K183" s="10">
        <f t="shared" si="111"/>
        <v>6085527</v>
      </c>
      <c r="L183" s="10">
        <v>5476974.2999999998</v>
      </c>
      <c r="M183" s="10"/>
      <c r="N183" s="10">
        <v>608552.69999999995</v>
      </c>
      <c r="O183" s="41">
        <f t="shared" si="102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>
      <c r="A184" s="124"/>
      <c r="B184" s="57" t="s">
        <v>67</v>
      </c>
      <c r="C184" s="20" t="s">
        <v>2</v>
      </c>
      <c r="D184" s="10">
        <f t="shared" si="108"/>
        <v>14390000</v>
      </c>
      <c r="E184" s="10">
        <v>12951000</v>
      </c>
      <c r="F184" s="10"/>
      <c r="G184" s="10">
        <v>1439000</v>
      </c>
      <c r="H184" s="10">
        <f t="shared" si="109"/>
        <v>12197273</v>
      </c>
      <c r="I184" s="10">
        <v>10958203.800000001</v>
      </c>
      <c r="J184" s="10">
        <f t="shared" si="110"/>
        <v>1239069.2</v>
      </c>
      <c r="K184" s="10">
        <f t="shared" si="111"/>
        <v>12197273</v>
      </c>
      <c r="L184" s="10">
        <v>10958203.800000001</v>
      </c>
      <c r="M184" s="10"/>
      <c r="N184" s="10">
        <v>1239069.2</v>
      </c>
      <c r="O184" s="41">
        <f t="shared" si="102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>
      <c r="A185" s="124"/>
      <c r="B185" s="57" t="s">
        <v>68</v>
      </c>
      <c r="C185" s="20" t="s">
        <v>2</v>
      </c>
      <c r="D185" s="10">
        <f t="shared" si="108"/>
        <v>9074000</v>
      </c>
      <c r="E185" s="10">
        <v>8167000</v>
      </c>
      <c r="F185" s="10"/>
      <c r="G185" s="10">
        <v>907000</v>
      </c>
      <c r="H185" s="10">
        <f t="shared" si="109"/>
        <v>7254785</v>
      </c>
      <c r="I185" s="10">
        <v>6528880.7999999998</v>
      </c>
      <c r="J185" s="10">
        <f t="shared" si="110"/>
        <v>725904.2</v>
      </c>
      <c r="K185" s="10">
        <f t="shared" si="111"/>
        <v>7254785</v>
      </c>
      <c r="L185" s="10">
        <v>6528880.7999999998</v>
      </c>
      <c r="M185" s="10"/>
      <c r="N185" s="10">
        <v>725904.2</v>
      </c>
      <c r="O185" s="41">
        <f t="shared" si="102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>
      <c r="A186" s="124"/>
      <c r="B186" s="57" t="s">
        <v>69</v>
      </c>
      <c r="C186" s="20" t="s">
        <v>2</v>
      </c>
      <c r="D186" s="10">
        <f t="shared" si="108"/>
        <v>16182000</v>
      </c>
      <c r="E186" s="10">
        <v>13334000</v>
      </c>
      <c r="F186" s="10"/>
      <c r="G186" s="10">
        <v>2848000</v>
      </c>
      <c r="H186" s="10">
        <f t="shared" si="109"/>
        <v>14815231.58</v>
      </c>
      <c r="I186" s="10">
        <v>13333708.42</v>
      </c>
      <c r="J186" s="10">
        <f t="shared" si="110"/>
        <v>1481523.16</v>
      </c>
      <c r="K186" s="10">
        <f t="shared" si="111"/>
        <v>14815231.58</v>
      </c>
      <c r="L186" s="10">
        <v>13333708.42</v>
      </c>
      <c r="M186" s="10"/>
      <c r="N186" s="10">
        <v>1481523.16</v>
      </c>
      <c r="O186" s="41">
        <f t="shared" si="102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>
      <c r="A187" s="125"/>
      <c r="B187" s="57" t="s">
        <v>70</v>
      </c>
      <c r="C187" s="20" t="s">
        <v>5</v>
      </c>
      <c r="D187" s="10">
        <f t="shared" si="108"/>
        <v>258507600</v>
      </c>
      <c r="E187" s="10">
        <f>251858200+6649400</f>
        <v>258507600</v>
      </c>
      <c r="F187" s="10"/>
      <c r="G187" s="10">
        <v>0</v>
      </c>
      <c r="H187" s="10">
        <f t="shared" si="109"/>
        <v>97977640.730000004</v>
      </c>
      <c r="I187" s="10">
        <v>97977640.730000004</v>
      </c>
      <c r="J187" s="10">
        <v>0</v>
      </c>
      <c r="K187" s="10">
        <f t="shared" si="111"/>
        <v>84395705.010000005</v>
      </c>
      <c r="L187" s="10">
        <v>84395705.010000005</v>
      </c>
      <c r="M187" s="10"/>
      <c r="N187" s="10">
        <v>0</v>
      </c>
      <c r="O187" s="41">
        <f t="shared" si="102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>
      <c r="A188" s="58" t="s">
        <v>315</v>
      </c>
      <c r="B188" s="57" t="s">
        <v>208</v>
      </c>
      <c r="C188" s="20" t="s">
        <v>5</v>
      </c>
      <c r="D188" s="10">
        <f t="shared" si="108"/>
        <v>22056400</v>
      </c>
      <c r="E188" s="10">
        <v>0</v>
      </c>
      <c r="F188" s="10"/>
      <c r="G188" s="10">
        <v>22056400</v>
      </c>
      <c r="H188" s="10">
        <f t="shared" si="109"/>
        <v>9377300.5800000001</v>
      </c>
      <c r="I188" s="10">
        <v>0</v>
      </c>
      <c r="J188" s="10">
        <f t="shared" si="110"/>
        <v>9377300.5800000001</v>
      </c>
      <c r="K188" s="10">
        <f t="shared" si="111"/>
        <v>9377300.5800000001</v>
      </c>
      <c r="L188" s="10">
        <v>0</v>
      </c>
      <c r="M188" s="10"/>
      <c r="N188" s="10">
        <v>9377300.5800000001</v>
      </c>
      <c r="O188" s="41">
        <f t="shared" si="102"/>
        <v>42.515100288351682</v>
      </c>
      <c r="P188" s="29">
        <v>0</v>
      </c>
      <c r="Q188" s="29"/>
      <c r="R188" s="29"/>
    </row>
    <row r="189" spans="1:18" s="2" customFormat="1" ht="57.75" hidden="1" customHeight="1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2">SUM(E190:E191)</f>
        <v>1929400</v>
      </c>
      <c r="F189" s="12"/>
      <c r="G189" s="12">
        <f t="shared" si="112"/>
        <v>129964</v>
      </c>
      <c r="H189" s="12">
        <f t="shared" si="112"/>
        <v>1830784</v>
      </c>
      <c r="I189" s="12">
        <f t="shared" si="112"/>
        <v>1729388</v>
      </c>
      <c r="J189" s="12">
        <f t="shared" si="112"/>
        <v>101396</v>
      </c>
      <c r="K189" s="12">
        <f t="shared" si="112"/>
        <v>1685128</v>
      </c>
      <c r="L189" s="12">
        <f t="shared" si="112"/>
        <v>1583732</v>
      </c>
      <c r="M189" s="12"/>
      <c r="N189" s="12">
        <f t="shared" si="112"/>
        <v>101396</v>
      </c>
      <c r="O189" s="13">
        <f t="shared" si="102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2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3">I191+J191</f>
        <v>1529388</v>
      </c>
      <c r="I191" s="10">
        <v>1529388</v>
      </c>
      <c r="J191" s="10">
        <f t="shared" ref="J191" si="114">N191</f>
        <v>0</v>
      </c>
      <c r="K191" s="10">
        <f t="shared" ref="K191" si="115">L191+N191</f>
        <v>1383732</v>
      </c>
      <c r="L191" s="10">
        <v>1383732</v>
      </c>
      <c r="M191" s="10"/>
      <c r="N191" s="10">
        <v>0</v>
      </c>
      <c r="O191" s="41">
        <f t="shared" si="102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>
      <c r="A192" s="126" t="s">
        <v>93</v>
      </c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</row>
    <row r="193" spans="1:18" s="1" customFormat="1" ht="87" hidden="1" customHeight="1">
      <c r="A193" s="15" t="s">
        <v>318</v>
      </c>
      <c r="B193" s="89" t="s">
        <v>47</v>
      </c>
      <c r="C193" s="89"/>
      <c r="D193" s="23">
        <f>D194+D200+D215</f>
        <v>33199431</v>
      </c>
      <c r="E193" s="23">
        <f t="shared" ref="E193:N193" si="116">E194+E200+E215</f>
        <v>2508000</v>
      </c>
      <c r="F193" s="23"/>
      <c r="G193" s="23">
        <f t="shared" si="116"/>
        <v>30691431</v>
      </c>
      <c r="H193" s="23">
        <f t="shared" si="116"/>
        <v>10272055.18</v>
      </c>
      <c r="I193" s="23">
        <f t="shared" si="116"/>
        <v>2508000</v>
      </c>
      <c r="J193" s="23">
        <f t="shared" si="116"/>
        <v>7764055.1800000006</v>
      </c>
      <c r="K193" s="23">
        <f t="shared" si="116"/>
        <v>7970400.9600000009</v>
      </c>
      <c r="L193" s="23">
        <f t="shared" si="116"/>
        <v>206345.78</v>
      </c>
      <c r="M193" s="23"/>
      <c r="N193" s="23">
        <f t="shared" si="116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7">SUM(E195:E199)</f>
        <v>2508000</v>
      </c>
      <c r="F194" s="12"/>
      <c r="G194" s="12">
        <f t="shared" si="117"/>
        <v>12074943</v>
      </c>
      <c r="H194" s="12">
        <f t="shared" si="117"/>
        <v>5358347.7799999993</v>
      </c>
      <c r="I194" s="12">
        <f t="shared" si="117"/>
        <v>2508000</v>
      </c>
      <c r="J194" s="12">
        <f t="shared" si="117"/>
        <v>2850347.78</v>
      </c>
      <c r="K194" s="12">
        <f t="shared" si="117"/>
        <v>3056693.5599999996</v>
      </c>
      <c r="L194" s="12">
        <f t="shared" si="117"/>
        <v>206345.78</v>
      </c>
      <c r="M194" s="12"/>
      <c r="N194" s="12">
        <f t="shared" si="117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8">K195/D195*100</f>
        <v>75</v>
      </c>
      <c r="P195" s="29">
        <v>0</v>
      </c>
      <c r="Q195" s="29"/>
      <c r="R195" s="29"/>
    </row>
    <row r="196" spans="1:18" s="1" customFormat="1" ht="27.75" hidden="1" customHeight="1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9">I196+J196</f>
        <v>40727.78</v>
      </c>
      <c r="I196" s="10">
        <v>0</v>
      </c>
      <c r="J196" s="10">
        <f>N196</f>
        <v>40727.78</v>
      </c>
      <c r="K196" s="49">
        <f t="shared" ref="K196:K199" si="120">L196+N196</f>
        <v>40727.78</v>
      </c>
      <c r="L196" s="49">
        <v>0</v>
      </c>
      <c r="M196" s="49"/>
      <c r="N196" s="49">
        <v>40727.78</v>
      </c>
      <c r="O196" s="39">
        <f t="shared" si="118"/>
        <v>45.25308888888889</v>
      </c>
      <c r="P196" s="29">
        <v>0</v>
      </c>
      <c r="Q196" s="29"/>
      <c r="R196" s="29"/>
    </row>
    <row r="197" spans="1:18" s="1" customFormat="1" ht="27.75" hidden="1" customHeight="1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9"/>
        <v>0</v>
      </c>
      <c r="I197" s="10">
        <v>0</v>
      </c>
      <c r="J197" s="10">
        <f>N197</f>
        <v>0</v>
      </c>
      <c r="K197" s="49">
        <f t="shared" si="120"/>
        <v>0</v>
      </c>
      <c r="L197" s="49">
        <v>0</v>
      </c>
      <c r="M197" s="49"/>
      <c r="N197" s="49">
        <v>0</v>
      </c>
      <c r="O197" s="39">
        <f t="shared" si="118"/>
        <v>0</v>
      </c>
      <c r="P197" s="29">
        <v>0</v>
      </c>
      <c r="Q197" s="29"/>
      <c r="R197" s="29"/>
    </row>
    <row r="198" spans="1:18" s="1" customFormat="1" ht="41.25" hidden="1" customHeight="1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9"/>
        <v>2343000</v>
      </c>
      <c r="I198" s="10">
        <v>2343000</v>
      </c>
      <c r="J198" s="10">
        <f t="shared" ref="J198:J199" si="121">N198</f>
        <v>0</v>
      </c>
      <c r="K198" s="49">
        <f t="shared" si="120"/>
        <v>103440</v>
      </c>
      <c r="L198" s="49">
        <v>103440</v>
      </c>
      <c r="M198" s="49"/>
      <c r="N198" s="49">
        <v>0</v>
      </c>
      <c r="O198" s="39">
        <f t="shared" si="118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9"/>
        <v>165000</v>
      </c>
      <c r="I199" s="10">
        <v>165000</v>
      </c>
      <c r="J199" s="10">
        <f t="shared" si="121"/>
        <v>0</v>
      </c>
      <c r="K199" s="49">
        <f t="shared" si="120"/>
        <v>102905.78</v>
      </c>
      <c r="L199" s="49">
        <v>102905.78</v>
      </c>
      <c r="M199" s="49"/>
      <c r="N199" s="49">
        <v>0</v>
      </c>
      <c r="O199" s="39">
        <f t="shared" si="118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2">SUM(E201:E214)</f>
        <v>0</v>
      </c>
      <c r="F200" s="12"/>
      <c r="G200" s="12">
        <f t="shared" si="122"/>
        <v>17616488</v>
      </c>
      <c r="H200" s="12">
        <f t="shared" si="122"/>
        <v>4059794.7500000005</v>
      </c>
      <c r="I200" s="12">
        <f t="shared" si="122"/>
        <v>0</v>
      </c>
      <c r="J200" s="12">
        <f t="shared" si="122"/>
        <v>4059794.7500000005</v>
      </c>
      <c r="K200" s="12">
        <f t="shared" si="122"/>
        <v>4059794.7500000005</v>
      </c>
      <c r="L200" s="12">
        <f t="shared" si="122"/>
        <v>0</v>
      </c>
      <c r="M200" s="12"/>
      <c r="N200" s="12">
        <f t="shared" si="122"/>
        <v>4059794.7500000005</v>
      </c>
      <c r="O200" s="17">
        <f t="shared" si="118"/>
        <v>23.045426250680613</v>
      </c>
      <c r="P200" s="30">
        <v>0</v>
      </c>
      <c r="Q200" s="30"/>
      <c r="R200" s="30"/>
    </row>
    <row r="201" spans="1:18" s="1" customFormat="1" ht="89.25" hidden="1" customHeight="1">
      <c r="A201" s="58" t="s">
        <v>326</v>
      </c>
      <c r="B201" s="57" t="s">
        <v>73</v>
      </c>
      <c r="C201" s="20" t="s">
        <v>2</v>
      </c>
      <c r="D201" s="10">
        <f t="shared" ref="D201:D214" si="123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8"/>
        <v>45.532469135802465</v>
      </c>
      <c r="P201" s="29">
        <v>0</v>
      </c>
      <c r="Q201" s="29"/>
      <c r="R201" s="29"/>
    </row>
    <row r="202" spans="1:18" s="1" customFormat="1" ht="75.75" hidden="1" customHeight="1">
      <c r="A202" s="58" t="s">
        <v>327</v>
      </c>
      <c r="B202" s="57" t="s">
        <v>214</v>
      </c>
      <c r="C202" s="20" t="s">
        <v>2</v>
      </c>
      <c r="D202" s="10">
        <f t="shared" si="123"/>
        <v>749500</v>
      </c>
      <c r="E202" s="10">
        <v>0</v>
      </c>
      <c r="F202" s="10"/>
      <c r="G202" s="10">
        <v>749500</v>
      </c>
      <c r="H202" s="10">
        <f t="shared" ref="H202:H219" si="124">I202+J202</f>
        <v>317976</v>
      </c>
      <c r="I202" s="10">
        <v>0</v>
      </c>
      <c r="J202" s="10">
        <f t="shared" ref="J202:J219" si="125">N202</f>
        <v>317976</v>
      </c>
      <c r="K202" s="49">
        <f t="shared" ref="K202:K219" si="126">L202+N202</f>
        <v>317976</v>
      </c>
      <c r="L202" s="49">
        <v>0</v>
      </c>
      <c r="M202" s="49"/>
      <c r="N202" s="49">
        <v>317976</v>
      </c>
      <c r="O202" s="39">
        <f t="shared" si="118"/>
        <v>42.425083388925948</v>
      </c>
      <c r="P202" s="29">
        <v>0</v>
      </c>
      <c r="Q202" s="29"/>
      <c r="R202" s="29"/>
    </row>
    <row r="203" spans="1:18" s="1" customFormat="1" ht="79.5" hidden="1" customHeight="1">
      <c r="A203" s="58" t="s">
        <v>328</v>
      </c>
      <c r="B203" s="57" t="s">
        <v>215</v>
      </c>
      <c r="C203" s="20" t="s">
        <v>2</v>
      </c>
      <c r="D203" s="10">
        <f t="shared" si="123"/>
        <v>6000000</v>
      </c>
      <c r="E203" s="10">
        <v>0</v>
      </c>
      <c r="F203" s="10"/>
      <c r="G203" s="10">
        <v>6000000</v>
      </c>
      <c r="H203" s="10">
        <f t="shared" si="124"/>
        <v>554282</v>
      </c>
      <c r="I203" s="10">
        <v>0</v>
      </c>
      <c r="J203" s="10">
        <f t="shared" si="125"/>
        <v>554282</v>
      </c>
      <c r="K203" s="49">
        <f t="shared" si="126"/>
        <v>554282</v>
      </c>
      <c r="L203" s="49">
        <v>0</v>
      </c>
      <c r="M203" s="49"/>
      <c r="N203" s="49">
        <v>554282</v>
      </c>
      <c r="O203" s="39">
        <f t="shared" si="118"/>
        <v>9.2380333333333322</v>
      </c>
      <c r="P203" s="29">
        <v>0</v>
      </c>
      <c r="Q203" s="29"/>
      <c r="R203" s="29"/>
    </row>
    <row r="204" spans="1:18" s="1" customFormat="1" ht="50.45" hidden="1" customHeight="1">
      <c r="A204" s="58" t="s">
        <v>329</v>
      </c>
      <c r="B204" s="57" t="s">
        <v>216</v>
      </c>
      <c r="C204" s="20" t="s">
        <v>2</v>
      </c>
      <c r="D204" s="10">
        <f t="shared" si="123"/>
        <v>105921</v>
      </c>
      <c r="E204" s="10">
        <v>0</v>
      </c>
      <c r="F204" s="10"/>
      <c r="G204" s="10">
        <v>105921</v>
      </c>
      <c r="H204" s="10">
        <f t="shared" si="124"/>
        <v>105920.25</v>
      </c>
      <c r="I204" s="10">
        <v>0</v>
      </c>
      <c r="J204" s="10">
        <f t="shared" si="125"/>
        <v>105920.25</v>
      </c>
      <c r="K204" s="49">
        <f t="shared" si="126"/>
        <v>105920.25</v>
      </c>
      <c r="L204" s="49">
        <v>0</v>
      </c>
      <c r="M204" s="49"/>
      <c r="N204" s="49">
        <v>105920.25</v>
      </c>
      <c r="O204" s="39">
        <f t="shared" si="118"/>
        <v>99.999291925113994</v>
      </c>
      <c r="P204" s="29">
        <v>0</v>
      </c>
      <c r="Q204" s="29"/>
      <c r="R204" s="29"/>
    </row>
    <row r="205" spans="1:18" s="1" customFormat="1" ht="46.5" hidden="1" customHeight="1">
      <c r="A205" s="58" t="s">
        <v>330</v>
      </c>
      <c r="B205" s="57" t="s">
        <v>217</v>
      </c>
      <c r="C205" s="20" t="s">
        <v>2</v>
      </c>
      <c r="D205" s="10">
        <f t="shared" si="123"/>
        <v>444707</v>
      </c>
      <c r="E205" s="10">
        <v>0</v>
      </c>
      <c r="F205" s="10"/>
      <c r="G205" s="10">
        <v>444707</v>
      </c>
      <c r="H205" s="10">
        <f t="shared" si="124"/>
        <v>444706.6</v>
      </c>
      <c r="I205" s="10">
        <v>0</v>
      </c>
      <c r="J205" s="10">
        <f t="shared" si="125"/>
        <v>444706.6</v>
      </c>
      <c r="K205" s="49">
        <f t="shared" si="126"/>
        <v>444706.6</v>
      </c>
      <c r="L205" s="49">
        <v>0</v>
      </c>
      <c r="M205" s="49"/>
      <c r="N205" s="49">
        <v>444706.6</v>
      </c>
      <c r="O205" s="39">
        <f t="shared" si="118"/>
        <v>99.999910053136105</v>
      </c>
      <c r="P205" s="29">
        <v>0</v>
      </c>
      <c r="Q205" s="29"/>
      <c r="R205" s="29"/>
    </row>
    <row r="206" spans="1:18" s="1" customFormat="1" ht="44.25" hidden="1" customHeight="1">
      <c r="A206" s="58" t="s">
        <v>331</v>
      </c>
      <c r="B206" s="57" t="s">
        <v>218</v>
      </c>
      <c r="C206" s="20" t="s">
        <v>2</v>
      </c>
      <c r="D206" s="10">
        <f t="shared" si="123"/>
        <v>444707</v>
      </c>
      <c r="E206" s="10">
        <v>0</v>
      </c>
      <c r="F206" s="10"/>
      <c r="G206" s="10">
        <v>444707</v>
      </c>
      <c r="H206" s="10">
        <f t="shared" si="124"/>
        <v>444706.6</v>
      </c>
      <c r="I206" s="10">
        <v>0</v>
      </c>
      <c r="J206" s="10">
        <f t="shared" si="125"/>
        <v>444706.6</v>
      </c>
      <c r="K206" s="49">
        <f t="shared" si="126"/>
        <v>444706.6</v>
      </c>
      <c r="L206" s="49">
        <v>0</v>
      </c>
      <c r="M206" s="49"/>
      <c r="N206" s="49">
        <v>444706.6</v>
      </c>
      <c r="O206" s="39">
        <f t="shared" si="118"/>
        <v>99.999910053136105</v>
      </c>
      <c r="P206" s="29">
        <v>0</v>
      </c>
      <c r="Q206" s="29"/>
      <c r="R206" s="29"/>
    </row>
    <row r="207" spans="1:18" s="1" customFormat="1" ht="48.75" hidden="1" customHeight="1">
      <c r="A207" s="58" t="s">
        <v>332</v>
      </c>
      <c r="B207" s="57" t="s">
        <v>74</v>
      </c>
      <c r="C207" s="20" t="s">
        <v>3</v>
      </c>
      <c r="D207" s="10">
        <f t="shared" si="123"/>
        <v>3630000</v>
      </c>
      <c r="E207" s="10">
        <v>0</v>
      </c>
      <c r="F207" s="10"/>
      <c r="G207" s="10">
        <v>3630000</v>
      </c>
      <c r="H207" s="10">
        <f t="shared" si="124"/>
        <v>0</v>
      </c>
      <c r="I207" s="10">
        <v>0</v>
      </c>
      <c r="J207" s="10">
        <f t="shared" si="125"/>
        <v>0</v>
      </c>
      <c r="K207" s="49">
        <f t="shared" si="126"/>
        <v>0</v>
      </c>
      <c r="L207" s="49">
        <v>0</v>
      </c>
      <c r="M207" s="49"/>
      <c r="N207" s="49">
        <v>0</v>
      </c>
      <c r="O207" s="39">
        <f t="shared" si="118"/>
        <v>0</v>
      </c>
      <c r="P207" s="29">
        <v>0</v>
      </c>
      <c r="Q207" s="29"/>
      <c r="R207" s="29"/>
    </row>
    <row r="208" spans="1:18" s="1" customFormat="1" ht="28.5" hidden="1" customHeight="1">
      <c r="A208" s="58" t="s">
        <v>333</v>
      </c>
      <c r="B208" s="57" t="s">
        <v>75</v>
      </c>
      <c r="C208" s="20" t="s">
        <v>3</v>
      </c>
      <c r="D208" s="10">
        <f t="shared" si="123"/>
        <v>1038000</v>
      </c>
      <c r="E208" s="10">
        <v>0</v>
      </c>
      <c r="F208" s="10"/>
      <c r="G208" s="10">
        <v>1038000</v>
      </c>
      <c r="H208" s="10">
        <f t="shared" si="124"/>
        <v>1037985</v>
      </c>
      <c r="I208" s="10">
        <v>0</v>
      </c>
      <c r="J208" s="10">
        <f t="shared" si="125"/>
        <v>1037985</v>
      </c>
      <c r="K208" s="49">
        <f t="shared" si="126"/>
        <v>1037985</v>
      </c>
      <c r="L208" s="49">
        <v>0</v>
      </c>
      <c r="M208" s="49"/>
      <c r="N208" s="49">
        <v>1037985</v>
      </c>
      <c r="O208" s="39">
        <f t="shared" si="118"/>
        <v>99.998554913294797</v>
      </c>
      <c r="P208" s="29">
        <v>0</v>
      </c>
      <c r="Q208" s="29"/>
      <c r="R208" s="29"/>
    </row>
    <row r="209" spans="1:18" s="1" customFormat="1" ht="45" hidden="1" customHeight="1">
      <c r="A209" s="58" t="s">
        <v>334</v>
      </c>
      <c r="B209" s="57" t="s">
        <v>219</v>
      </c>
      <c r="C209" s="20" t="s">
        <v>3</v>
      </c>
      <c r="D209" s="10">
        <f t="shared" si="123"/>
        <v>1175821</v>
      </c>
      <c r="E209" s="10">
        <v>0</v>
      </c>
      <c r="F209" s="10"/>
      <c r="G209" s="10">
        <v>1175821</v>
      </c>
      <c r="H209" s="10">
        <f t="shared" si="124"/>
        <v>279454.2</v>
      </c>
      <c r="I209" s="10">
        <v>0</v>
      </c>
      <c r="J209" s="10">
        <f t="shared" si="125"/>
        <v>279454.2</v>
      </c>
      <c r="K209" s="49">
        <f t="shared" si="126"/>
        <v>279454.2</v>
      </c>
      <c r="L209" s="49">
        <v>0</v>
      </c>
      <c r="M209" s="49"/>
      <c r="N209" s="49">
        <v>279454.2</v>
      </c>
      <c r="O209" s="39">
        <f t="shared" si="118"/>
        <v>23.766729799858993</v>
      </c>
      <c r="P209" s="29">
        <v>0</v>
      </c>
      <c r="Q209" s="29"/>
      <c r="R209" s="29"/>
    </row>
    <row r="210" spans="1:18" s="1" customFormat="1" ht="56.25" hidden="1">
      <c r="A210" s="58" t="s">
        <v>335</v>
      </c>
      <c r="B210" s="57" t="s">
        <v>238</v>
      </c>
      <c r="C210" s="20" t="s">
        <v>3</v>
      </c>
      <c r="D210" s="10">
        <f t="shared" si="123"/>
        <v>931048</v>
      </c>
      <c r="E210" s="10">
        <v>0</v>
      </c>
      <c r="F210" s="10"/>
      <c r="G210" s="10">
        <v>931048</v>
      </c>
      <c r="H210" s="10">
        <f t="shared" si="124"/>
        <v>0</v>
      </c>
      <c r="I210" s="10">
        <v>0</v>
      </c>
      <c r="J210" s="10">
        <f t="shared" si="125"/>
        <v>0</v>
      </c>
      <c r="K210" s="49">
        <f t="shared" si="126"/>
        <v>0</v>
      </c>
      <c r="L210" s="49">
        <v>0</v>
      </c>
      <c r="M210" s="49"/>
      <c r="N210" s="49">
        <v>0</v>
      </c>
      <c r="O210" s="39">
        <f t="shared" si="118"/>
        <v>0</v>
      </c>
      <c r="P210" s="29">
        <v>0</v>
      </c>
      <c r="Q210" s="29"/>
      <c r="R210" s="29"/>
    </row>
    <row r="211" spans="1:18" s="1" customFormat="1" ht="27" hidden="1" customHeight="1">
      <c r="A211" s="58" t="s">
        <v>336</v>
      </c>
      <c r="B211" s="57" t="s">
        <v>76</v>
      </c>
      <c r="C211" s="20" t="s">
        <v>5</v>
      </c>
      <c r="D211" s="10">
        <f t="shared" si="123"/>
        <v>30000</v>
      </c>
      <c r="E211" s="10">
        <v>0</v>
      </c>
      <c r="F211" s="10"/>
      <c r="G211" s="10">
        <v>30000</v>
      </c>
      <c r="H211" s="10">
        <f t="shared" si="124"/>
        <v>29490</v>
      </c>
      <c r="I211" s="10">
        <v>0</v>
      </c>
      <c r="J211" s="10">
        <f t="shared" si="125"/>
        <v>29490</v>
      </c>
      <c r="K211" s="49">
        <f t="shared" si="126"/>
        <v>29490</v>
      </c>
      <c r="L211" s="49">
        <v>0</v>
      </c>
      <c r="M211" s="49"/>
      <c r="N211" s="49">
        <v>29490</v>
      </c>
      <c r="O211" s="39">
        <f t="shared" si="118"/>
        <v>98.3</v>
      </c>
      <c r="P211" s="29">
        <v>0</v>
      </c>
      <c r="Q211" s="29"/>
      <c r="R211" s="29"/>
    </row>
    <row r="212" spans="1:18" s="1" customFormat="1" ht="27.75" hidden="1" customHeight="1">
      <c r="A212" s="58" t="s">
        <v>337</v>
      </c>
      <c r="B212" s="57" t="s">
        <v>415</v>
      </c>
      <c r="C212" s="20" t="s">
        <v>5</v>
      </c>
      <c r="D212" s="10">
        <f t="shared" si="123"/>
        <v>70000</v>
      </c>
      <c r="E212" s="10">
        <v>0</v>
      </c>
      <c r="F212" s="10"/>
      <c r="G212" s="10">
        <v>70000</v>
      </c>
      <c r="H212" s="10">
        <f t="shared" si="124"/>
        <v>69800</v>
      </c>
      <c r="I212" s="10">
        <v>0</v>
      </c>
      <c r="J212" s="10">
        <f t="shared" si="125"/>
        <v>69800</v>
      </c>
      <c r="K212" s="49">
        <f t="shared" si="126"/>
        <v>69800</v>
      </c>
      <c r="L212" s="49">
        <v>0</v>
      </c>
      <c r="M212" s="49"/>
      <c r="N212" s="49">
        <v>69800</v>
      </c>
      <c r="O212" s="39">
        <f t="shared" si="118"/>
        <v>99.714285714285708</v>
      </c>
      <c r="P212" s="29">
        <v>0</v>
      </c>
      <c r="Q212" s="29"/>
      <c r="R212" s="29"/>
    </row>
    <row r="213" spans="1:18" s="1" customFormat="1" ht="42.75" hidden="1" customHeight="1">
      <c r="A213" s="58" t="s">
        <v>338</v>
      </c>
      <c r="B213" s="57" t="s">
        <v>417</v>
      </c>
      <c r="C213" s="20" t="s">
        <v>3</v>
      </c>
      <c r="D213" s="10">
        <f t="shared" si="123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5"/>
        <v>0</v>
      </c>
      <c r="K213" s="49">
        <f t="shared" si="126"/>
        <v>0</v>
      </c>
      <c r="L213" s="49">
        <v>0</v>
      </c>
      <c r="M213" s="49"/>
      <c r="N213" s="49">
        <v>0</v>
      </c>
      <c r="O213" s="39">
        <f t="shared" si="118"/>
        <v>0</v>
      </c>
      <c r="P213" s="29">
        <v>0</v>
      </c>
      <c r="Q213" s="29"/>
      <c r="R213" s="29"/>
    </row>
    <row r="214" spans="1:18" s="1" customFormat="1" ht="27.75" hidden="1" customHeight="1">
      <c r="A214" s="58" t="s">
        <v>416</v>
      </c>
      <c r="B214" s="57" t="s">
        <v>11</v>
      </c>
      <c r="C214" s="20" t="s">
        <v>5</v>
      </c>
      <c r="D214" s="10">
        <f t="shared" si="123"/>
        <v>1924045</v>
      </c>
      <c r="E214" s="10">
        <v>0</v>
      </c>
      <c r="F214" s="10"/>
      <c r="G214" s="10">
        <v>1924045</v>
      </c>
      <c r="H214" s="10">
        <f t="shared" si="124"/>
        <v>406661.1</v>
      </c>
      <c r="I214" s="10">
        <v>0</v>
      </c>
      <c r="J214" s="10">
        <f t="shared" si="125"/>
        <v>406661.1</v>
      </c>
      <c r="K214" s="49">
        <f t="shared" si="126"/>
        <v>406661.1</v>
      </c>
      <c r="L214" s="49">
        <v>0</v>
      </c>
      <c r="M214" s="49"/>
      <c r="N214" s="49">
        <v>406661.1</v>
      </c>
      <c r="O214" s="39">
        <f t="shared" si="118"/>
        <v>21.135737469757725</v>
      </c>
      <c r="P214" s="29">
        <v>0</v>
      </c>
      <c r="Q214" s="29"/>
      <c r="R214" s="29"/>
    </row>
    <row r="215" spans="1:18" s="2" customFormat="1" ht="50.25" hidden="1" customHeight="1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7">SUM(E216:E219)</f>
        <v>0</v>
      </c>
      <c r="F215" s="12"/>
      <c r="G215" s="12">
        <f t="shared" si="127"/>
        <v>1000000</v>
      </c>
      <c r="H215" s="12">
        <f t="shared" si="127"/>
        <v>853912.65</v>
      </c>
      <c r="I215" s="12">
        <f t="shared" si="127"/>
        <v>0</v>
      </c>
      <c r="J215" s="12">
        <f t="shared" si="127"/>
        <v>853912.65</v>
      </c>
      <c r="K215" s="12">
        <f t="shared" si="127"/>
        <v>853912.65</v>
      </c>
      <c r="L215" s="12">
        <f t="shared" si="127"/>
        <v>0</v>
      </c>
      <c r="M215" s="12"/>
      <c r="N215" s="12">
        <f t="shared" si="127"/>
        <v>853912.65</v>
      </c>
      <c r="O215" s="17">
        <f t="shared" si="118"/>
        <v>85.391265000000004</v>
      </c>
      <c r="P215" s="30">
        <v>0</v>
      </c>
      <c r="Q215" s="30"/>
      <c r="R215" s="30"/>
    </row>
    <row r="216" spans="1:18" s="1" customFormat="1" ht="22.5" hidden="1" customHeight="1">
      <c r="A216" s="91" t="s">
        <v>340</v>
      </c>
      <c r="B216" s="90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4"/>
        <v>513912.65</v>
      </c>
      <c r="I216" s="10">
        <v>0</v>
      </c>
      <c r="J216" s="10">
        <f t="shared" si="125"/>
        <v>513912.65</v>
      </c>
      <c r="K216" s="49">
        <f t="shared" si="126"/>
        <v>513912.65</v>
      </c>
      <c r="L216" s="49">
        <v>0</v>
      </c>
      <c r="M216" s="49"/>
      <c r="N216" s="49">
        <v>513912.65</v>
      </c>
      <c r="O216" s="39">
        <f t="shared" si="118"/>
        <v>77.865553030303033</v>
      </c>
      <c r="P216" s="29">
        <v>0</v>
      </c>
      <c r="Q216" s="29"/>
      <c r="R216" s="29"/>
    </row>
    <row r="217" spans="1:18" s="1" customFormat="1" ht="24.75" hidden="1" customHeight="1">
      <c r="A217" s="91"/>
      <c r="B217" s="90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4"/>
        <v>300000</v>
      </c>
      <c r="I217" s="10">
        <v>0</v>
      </c>
      <c r="J217" s="10">
        <f t="shared" si="125"/>
        <v>300000</v>
      </c>
      <c r="K217" s="49">
        <f t="shared" si="126"/>
        <v>300000</v>
      </c>
      <c r="L217" s="49">
        <v>0</v>
      </c>
      <c r="M217" s="49"/>
      <c r="N217" s="49">
        <v>300000</v>
      </c>
      <c r="O217" s="39">
        <f t="shared" si="118"/>
        <v>100</v>
      </c>
      <c r="P217" s="29">
        <v>0</v>
      </c>
      <c r="Q217" s="29"/>
      <c r="R217" s="29"/>
    </row>
    <row r="218" spans="1:18" s="1" customFormat="1" ht="24.75" hidden="1" customHeight="1">
      <c r="A218" s="91"/>
      <c r="B218" s="90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4"/>
        <v>20000</v>
      </c>
      <c r="I218" s="10">
        <v>0</v>
      </c>
      <c r="J218" s="10">
        <f t="shared" si="125"/>
        <v>20000</v>
      </c>
      <c r="K218" s="49">
        <f t="shared" si="126"/>
        <v>20000</v>
      </c>
      <c r="L218" s="49">
        <v>0</v>
      </c>
      <c r="M218" s="49"/>
      <c r="N218" s="49">
        <v>20000</v>
      </c>
      <c r="O218" s="39">
        <f t="shared" si="118"/>
        <v>100</v>
      </c>
      <c r="P218" s="29">
        <v>0</v>
      </c>
      <c r="Q218" s="29"/>
      <c r="R218" s="29"/>
    </row>
    <row r="219" spans="1:18" s="1" customFormat="1" ht="23.25" hidden="1" customHeight="1">
      <c r="A219" s="91"/>
      <c r="B219" s="90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4"/>
        <v>20000</v>
      </c>
      <c r="I219" s="10">
        <v>0</v>
      </c>
      <c r="J219" s="10">
        <f t="shared" si="125"/>
        <v>20000</v>
      </c>
      <c r="K219" s="49">
        <f t="shared" si="126"/>
        <v>20000</v>
      </c>
      <c r="L219" s="49">
        <v>0</v>
      </c>
      <c r="M219" s="49"/>
      <c r="N219" s="49">
        <v>20000</v>
      </c>
      <c r="O219" s="39">
        <f t="shared" si="118"/>
        <v>100</v>
      </c>
      <c r="P219" s="29">
        <v>0</v>
      </c>
      <c r="Q219" s="29"/>
      <c r="R219" s="29"/>
    </row>
    <row r="220" spans="1:18" s="1" customFormat="1" ht="65.25" hidden="1" customHeight="1">
      <c r="A220" s="15" t="s">
        <v>341</v>
      </c>
      <c r="B220" s="89" t="s">
        <v>49</v>
      </c>
      <c r="C220" s="89"/>
      <c r="D220" s="23">
        <f>SUM(D221:D223)</f>
        <v>1000000</v>
      </c>
      <c r="E220" s="23">
        <f t="shared" ref="E220:N220" si="128">SUM(E221:E223)</f>
        <v>0</v>
      </c>
      <c r="F220" s="23"/>
      <c r="G220" s="23">
        <f t="shared" si="128"/>
        <v>1000000</v>
      </c>
      <c r="H220" s="23">
        <f t="shared" si="128"/>
        <v>885000</v>
      </c>
      <c r="I220" s="23">
        <f t="shared" si="128"/>
        <v>0</v>
      </c>
      <c r="J220" s="23">
        <f t="shared" si="128"/>
        <v>885000</v>
      </c>
      <c r="K220" s="23">
        <f t="shared" si="128"/>
        <v>885000</v>
      </c>
      <c r="L220" s="23">
        <f t="shared" si="128"/>
        <v>0</v>
      </c>
      <c r="M220" s="23"/>
      <c r="N220" s="23">
        <f t="shared" si="128"/>
        <v>885000</v>
      </c>
      <c r="O220" s="17">
        <f t="shared" si="118"/>
        <v>88.5</v>
      </c>
      <c r="P220" s="30">
        <v>0</v>
      </c>
      <c r="Q220" s="30"/>
      <c r="R220" s="30"/>
    </row>
    <row r="221" spans="1:18" s="1" customFormat="1" ht="33.75" hidden="1" customHeight="1">
      <c r="A221" s="91" t="s">
        <v>342</v>
      </c>
      <c r="B221" s="90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8"/>
        <v>81.034482758620683</v>
      </c>
      <c r="P221" s="29">
        <v>0</v>
      </c>
      <c r="Q221" s="29"/>
      <c r="R221" s="29"/>
    </row>
    <row r="222" spans="1:18" s="1" customFormat="1" ht="28.5" hidden="1" customHeight="1">
      <c r="A222" s="91"/>
      <c r="B222" s="90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9">I222+J222</f>
        <v>590000</v>
      </c>
      <c r="I222" s="52">
        <v>0</v>
      </c>
      <c r="J222" s="52">
        <f t="shared" ref="J222:J223" si="130">N222</f>
        <v>590000</v>
      </c>
      <c r="K222" s="52">
        <f t="shared" ref="K222:K223" si="131">L222+N222</f>
        <v>590000</v>
      </c>
      <c r="L222" s="52">
        <v>0</v>
      </c>
      <c r="M222" s="52"/>
      <c r="N222" s="52">
        <v>590000</v>
      </c>
      <c r="O222" s="47">
        <f t="shared" si="118"/>
        <v>90.769230769230774</v>
      </c>
      <c r="P222" s="29">
        <v>0</v>
      </c>
      <c r="Q222" s="29"/>
      <c r="R222" s="29"/>
    </row>
    <row r="223" spans="1:18" s="1" customFormat="1" ht="34.5" hidden="1" customHeight="1">
      <c r="A223" s="91"/>
      <c r="B223" s="90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9"/>
        <v>60000</v>
      </c>
      <c r="I223" s="52">
        <v>0</v>
      </c>
      <c r="J223" s="52">
        <f t="shared" si="130"/>
        <v>60000</v>
      </c>
      <c r="K223" s="52">
        <f t="shared" si="131"/>
        <v>60000</v>
      </c>
      <c r="L223" s="52">
        <v>0</v>
      </c>
      <c r="M223" s="52"/>
      <c r="N223" s="52">
        <v>60000</v>
      </c>
      <c r="O223" s="47">
        <f t="shared" si="118"/>
        <v>100</v>
      </c>
      <c r="P223" s="29">
        <v>0</v>
      </c>
      <c r="Q223" s="29"/>
      <c r="R223" s="29"/>
    </row>
    <row r="224" spans="1:18" s="1" customFormat="1" ht="62.25" hidden="1" customHeight="1">
      <c r="A224" s="15" t="s">
        <v>343</v>
      </c>
      <c r="B224" s="89" t="s">
        <v>50</v>
      </c>
      <c r="C224" s="89"/>
      <c r="D224" s="23">
        <f>D225+D228</f>
        <v>22139919</v>
      </c>
      <c r="E224" s="23">
        <f t="shared" ref="E224:N224" si="132">E225+E228</f>
        <v>99400</v>
      </c>
      <c r="F224" s="23"/>
      <c r="G224" s="23">
        <f t="shared" si="132"/>
        <v>22040519</v>
      </c>
      <c r="H224" s="23">
        <f t="shared" si="132"/>
        <v>17772710.119999997</v>
      </c>
      <c r="I224" s="23">
        <f t="shared" si="132"/>
        <v>196600</v>
      </c>
      <c r="J224" s="23">
        <f t="shared" si="132"/>
        <v>17576110.119999997</v>
      </c>
      <c r="K224" s="23">
        <f t="shared" si="132"/>
        <v>17674410.119999997</v>
      </c>
      <c r="L224" s="23">
        <f t="shared" si="132"/>
        <v>98300</v>
      </c>
      <c r="M224" s="23"/>
      <c r="N224" s="23">
        <f t="shared" si="132"/>
        <v>17576110.119999997</v>
      </c>
      <c r="O224" s="48">
        <f t="shared" si="118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3">SUM(E226:E227)</f>
        <v>99400</v>
      </c>
      <c r="F225" s="23"/>
      <c r="G225" s="23">
        <f t="shared" si="133"/>
        <v>232100</v>
      </c>
      <c r="H225" s="23">
        <f t="shared" si="133"/>
        <v>277174.31</v>
      </c>
      <c r="I225" s="23">
        <f t="shared" si="133"/>
        <v>196600</v>
      </c>
      <c r="J225" s="23">
        <f t="shared" si="133"/>
        <v>80574.31</v>
      </c>
      <c r="K225" s="23">
        <f t="shared" si="133"/>
        <v>178874.31</v>
      </c>
      <c r="L225" s="23">
        <f t="shared" si="133"/>
        <v>98300</v>
      </c>
      <c r="M225" s="23"/>
      <c r="N225" s="23">
        <f t="shared" si="133"/>
        <v>80574.31</v>
      </c>
      <c r="O225" s="48">
        <f t="shared" si="118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4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8"/>
        <v>34.715342524773803</v>
      </c>
      <c r="P226" s="29">
        <v>0</v>
      </c>
      <c r="Q226" s="29"/>
      <c r="R226" s="29"/>
    </row>
    <row r="227" spans="1:18" s="1" customFormat="1" ht="105" hidden="1" customHeight="1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5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6">SUM(E229:E235)</f>
        <v>0</v>
      </c>
      <c r="F228" s="12"/>
      <c r="G228" s="12">
        <f t="shared" si="136"/>
        <v>21808419</v>
      </c>
      <c r="H228" s="12">
        <f t="shared" si="136"/>
        <v>17495535.809999999</v>
      </c>
      <c r="I228" s="12">
        <f t="shared" si="136"/>
        <v>0</v>
      </c>
      <c r="J228" s="12">
        <f t="shared" si="136"/>
        <v>17495535.809999999</v>
      </c>
      <c r="K228" s="12">
        <f t="shared" si="136"/>
        <v>17495535.809999999</v>
      </c>
      <c r="L228" s="12">
        <f t="shared" si="136"/>
        <v>0</v>
      </c>
      <c r="M228" s="12"/>
      <c r="N228" s="12">
        <f t="shared" si="136"/>
        <v>17495535.809999999</v>
      </c>
      <c r="O228" s="48">
        <f t="shared" si="135"/>
        <v>80.223769591000604</v>
      </c>
      <c r="P228" s="30">
        <v>0</v>
      </c>
      <c r="Q228" s="30"/>
      <c r="R228" s="30"/>
    </row>
    <row r="229" spans="1:18" s="1" customFormat="1" ht="31.5" hidden="1" customHeight="1">
      <c r="A229" s="91" t="s">
        <v>348</v>
      </c>
      <c r="B229" s="90" t="s">
        <v>227</v>
      </c>
      <c r="C229" s="18" t="s">
        <v>48</v>
      </c>
      <c r="D229" s="10">
        <f t="shared" ref="D229:D235" si="137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5"/>
        <v>63.602512647554811</v>
      </c>
      <c r="P229" s="29">
        <v>0</v>
      </c>
      <c r="Q229" s="29"/>
      <c r="R229" s="29"/>
    </row>
    <row r="230" spans="1:18" s="1" customFormat="1" ht="31.5" hidden="1" customHeight="1">
      <c r="A230" s="91"/>
      <c r="B230" s="90"/>
      <c r="C230" s="18" t="s">
        <v>6</v>
      </c>
      <c r="D230" s="10">
        <f t="shared" si="137"/>
        <v>13544000</v>
      </c>
      <c r="E230" s="10">
        <v>0</v>
      </c>
      <c r="F230" s="10"/>
      <c r="G230" s="10">
        <v>13544000</v>
      </c>
      <c r="H230" s="10">
        <f t="shared" ref="H230:H235" si="138">I230+J230</f>
        <v>11149051.380000001</v>
      </c>
      <c r="I230" s="10">
        <v>0</v>
      </c>
      <c r="J230" s="10">
        <f t="shared" ref="J230:J235" si="139">N230</f>
        <v>11149051.380000001</v>
      </c>
      <c r="K230" s="49">
        <f t="shared" ref="K230:K235" si="140">L230+N230</f>
        <v>11149051.380000001</v>
      </c>
      <c r="L230" s="10">
        <v>0</v>
      </c>
      <c r="M230" s="10"/>
      <c r="N230" s="10">
        <v>11149051.380000001</v>
      </c>
      <c r="O230" s="39">
        <f t="shared" si="135"/>
        <v>82.317272445363272</v>
      </c>
      <c r="P230" s="29">
        <v>0</v>
      </c>
      <c r="Q230" s="29"/>
      <c r="R230" s="29"/>
    </row>
    <row r="231" spans="1:18" s="1" customFormat="1" ht="23.25" hidden="1" customHeight="1">
      <c r="A231" s="91"/>
      <c r="B231" s="90"/>
      <c r="C231" s="18" t="s">
        <v>34</v>
      </c>
      <c r="D231" s="10">
        <f t="shared" si="137"/>
        <v>2108854</v>
      </c>
      <c r="E231" s="10">
        <v>0</v>
      </c>
      <c r="F231" s="10"/>
      <c r="G231" s="10">
        <v>2108854</v>
      </c>
      <c r="H231" s="10">
        <f t="shared" si="138"/>
        <v>1738489.93</v>
      </c>
      <c r="I231" s="10">
        <v>0</v>
      </c>
      <c r="J231" s="10">
        <f t="shared" si="139"/>
        <v>1738489.93</v>
      </c>
      <c r="K231" s="49">
        <f t="shared" si="140"/>
        <v>1738489.93</v>
      </c>
      <c r="L231" s="49">
        <v>0</v>
      </c>
      <c r="M231" s="49"/>
      <c r="N231" s="49">
        <v>1738489.93</v>
      </c>
      <c r="O231" s="39">
        <f t="shared" si="135"/>
        <v>82.437661877019465</v>
      </c>
      <c r="P231" s="29">
        <v>0</v>
      </c>
      <c r="Q231" s="29"/>
      <c r="R231" s="29"/>
    </row>
    <row r="232" spans="1:18" s="1" customFormat="1" ht="24" hidden="1" customHeight="1">
      <c r="A232" s="91"/>
      <c r="B232" s="90"/>
      <c r="C232" s="18" t="s">
        <v>8</v>
      </c>
      <c r="D232" s="10">
        <f t="shared" si="137"/>
        <v>946000</v>
      </c>
      <c r="E232" s="10">
        <v>0</v>
      </c>
      <c r="F232" s="10"/>
      <c r="G232" s="10">
        <v>946000</v>
      </c>
      <c r="H232" s="10">
        <f t="shared" si="138"/>
        <v>850507.04</v>
      </c>
      <c r="I232" s="10">
        <v>0</v>
      </c>
      <c r="J232" s="10">
        <f t="shared" si="139"/>
        <v>850507.04</v>
      </c>
      <c r="K232" s="49">
        <f t="shared" si="140"/>
        <v>850507.04</v>
      </c>
      <c r="L232" s="49">
        <v>0</v>
      </c>
      <c r="M232" s="49"/>
      <c r="N232" s="49">
        <v>850507.04</v>
      </c>
      <c r="O232" s="39">
        <f t="shared" si="135"/>
        <v>89.90560676532769</v>
      </c>
      <c r="P232" s="29">
        <v>0</v>
      </c>
      <c r="Q232" s="29"/>
      <c r="R232" s="29"/>
    </row>
    <row r="233" spans="1:18" s="1" customFormat="1" ht="25.5" hidden="1" customHeight="1">
      <c r="A233" s="91"/>
      <c r="B233" s="90"/>
      <c r="C233" s="20" t="s">
        <v>2</v>
      </c>
      <c r="D233" s="10">
        <f t="shared" si="137"/>
        <v>66500</v>
      </c>
      <c r="E233" s="10">
        <v>0</v>
      </c>
      <c r="F233" s="10"/>
      <c r="G233" s="10">
        <v>66500</v>
      </c>
      <c r="H233" s="10">
        <f t="shared" si="138"/>
        <v>32311</v>
      </c>
      <c r="I233" s="10">
        <v>0</v>
      </c>
      <c r="J233" s="10">
        <f t="shared" si="139"/>
        <v>32311</v>
      </c>
      <c r="K233" s="49">
        <f t="shared" si="140"/>
        <v>32311</v>
      </c>
      <c r="L233" s="49">
        <v>0</v>
      </c>
      <c r="M233" s="49"/>
      <c r="N233" s="49">
        <v>32311</v>
      </c>
      <c r="O233" s="39">
        <f t="shared" si="135"/>
        <v>48.587969924812029</v>
      </c>
      <c r="P233" s="29">
        <v>0</v>
      </c>
      <c r="Q233" s="29"/>
      <c r="R233" s="29"/>
    </row>
    <row r="234" spans="1:18" s="1" customFormat="1" ht="31.5" hidden="1" customHeight="1">
      <c r="A234" s="91"/>
      <c r="B234" s="90"/>
      <c r="C234" s="18" t="s">
        <v>3</v>
      </c>
      <c r="D234" s="10">
        <f t="shared" si="137"/>
        <v>4825759</v>
      </c>
      <c r="E234" s="10">
        <v>0</v>
      </c>
      <c r="F234" s="10"/>
      <c r="G234" s="10">
        <v>4825759</v>
      </c>
      <c r="H234" s="10">
        <f t="shared" si="138"/>
        <v>3516420.9</v>
      </c>
      <c r="I234" s="10">
        <v>0</v>
      </c>
      <c r="J234" s="10">
        <f t="shared" si="139"/>
        <v>3516420.9</v>
      </c>
      <c r="K234" s="49">
        <f t="shared" si="140"/>
        <v>3516420.9</v>
      </c>
      <c r="L234" s="49">
        <v>0</v>
      </c>
      <c r="M234" s="49"/>
      <c r="N234" s="49">
        <v>3516420.9</v>
      </c>
      <c r="O234" s="39">
        <f t="shared" si="135"/>
        <v>72.867727128520087</v>
      </c>
      <c r="P234" s="29">
        <v>0</v>
      </c>
      <c r="Q234" s="29"/>
      <c r="R234" s="29"/>
    </row>
    <row r="235" spans="1:18" s="1" customFormat="1" ht="30.75" hidden="1" customHeight="1">
      <c r="A235" s="91"/>
      <c r="B235" s="90"/>
      <c r="C235" s="18" t="s">
        <v>5</v>
      </c>
      <c r="D235" s="10">
        <f t="shared" si="137"/>
        <v>80106</v>
      </c>
      <c r="E235" s="10">
        <v>0</v>
      </c>
      <c r="F235" s="10"/>
      <c r="G235" s="10">
        <v>80106</v>
      </c>
      <c r="H235" s="10">
        <f t="shared" si="138"/>
        <v>57890.400000000001</v>
      </c>
      <c r="I235" s="10">
        <v>0</v>
      </c>
      <c r="J235" s="10">
        <f t="shared" si="139"/>
        <v>57890.400000000001</v>
      </c>
      <c r="K235" s="49">
        <f t="shared" si="140"/>
        <v>57890.400000000001</v>
      </c>
      <c r="L235" s="49">
        <v>0</v>
      </c>
      <c r="M235" s="49"/>
      <c r="N235" s="49">
        <v>57890.400000000001</v>
      </c>
      <c r="O235" s="39">
        <f t="shared" si="135"/>
        <v>72.267245899183592</v>
      </c>
      <c r="P235" s="29">
        <v>0</v>
      </c>
      <c r="Q235" s="29"/>
      <c r="R235" s="29"/>
    </row>
    <row r="236" spans="1:18" s="2" customFormat="1" ht="39" hidden="1" customHeight="1">
      <c r="A236" s="15" t="s">
        <v>349</v>
      </c>
      <c r="B236" s="130" t="s">
        <v>79</v>
      </c>
      <c r="C236" s="130"/>
      <c r="D236" s="12">
        <f>SUM(D237:D240)</f>
        <v>2306449</v>
      </c>
      <c r="E236" s="12">
        <f t="shared" ref="E236:N236" si="141">SUM(E237:E240)</f>
        <v>0</v>
      </c>
      <c r="F236" s="12"/>
      <c r="G236" s="12">
        <f t="shared" si="141"/>
        <v>2306449</v>
      </c>
      <c r="H236" s="12">
        <f t="shared" si="141"/>
        <v>1668492.0699999998</v>
      </c>
      <c r="I236" s="12">
        <f t="shared" si="141"/>
        <v>0</v>
      </c>
      <c r="J236" s="12">
        <f t="shared" si="141"/>
        <v>1668492.0699999998</v>
      </c>
      <c r="K236" s="12">
        <f t="shared" si="141"/>
        <v>1668492.0699999998</v>
      </c>
      <c r="L236" s="12">
        <f t="shared" si="141"/>
        <v>0</v>
      </c>
      <c r="M236" s="12"/>
      <c r="N236" s="12">
        <f t="shared" si="141"/>
        <v>1668492.0699999998</v>
      </c>
      <c r="O236" s="17">
        <f t="shared" si="135"/>
        <v>72.340297574323117</v>
      </c>
      <c r="P236" s="30">
        <v>0</v>
      </c>
      <c r="Q236" s="30"/>
      <c r="R236" s="30"/>
    </row>
    <row r="237" spans="1:18" s="1" customFormat="1" ht="67.5" hidden="1" customHeight="1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5"/>
        <v>79.999985946535929</v>
      </c>
      <c r="P237" s="29">
        <v>0</v>
      </c>
      <c r="Q237" s="29"/>
      <c r="R237" s="29"/>
    </row>
    <row r="238" spans="1:18" s="1" customFormat="1" ht="61.5" hidden="1" customHeight="1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2">I238+J238</f>
        <v>544744.59</v>
      </c>
      <c r="I238" s="10">
        <v>0</v>
      </c>
      <c r="J238" s="10">
        <f t="shared" ref="J238:J240" si="143">N238</f>
        <v>544744.59</v>
      </c>
      <c r="K238" s="10">
        <f t="shared" ref="K238:K240" si="144">L238+N238</f>
        <v>544744.59</v>
      </c>
      <c r="L238" s="10">
        <v>0</v>
      </c>
      <c r="M238" s="10"/>
      <c r="N238" s="10">
        <v>544744.59</v>
      </c>
      <c r="O238" s="39">
        <f t="shared" si="135"/>
        <v>61.600183417145097</v>
      </c>
      <c r="P238" s="29">
        <v>0</v>
      </c>
      <c r="Q238" s="29"/>
      <c r="R238" s="29"/>
    </row>
    <row r="239" spans="1:18" s="1" customFormat="1" ht="60.75" hidden="1" customHeight="1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2"/>
        <v>148752</v>
      </c>
      <c r="I239" s="10">
        <v>0</v>
      </c>
      <c r="J239" s="10">
        <f t="shared" si="143"/>
        <v>148752</v>
      </c>
      <c r="K239" s="10">
        <f t="shared" si="144"/>
        <v>148752</v>
      </c>
      <c r="L239" s="10">
        <v>0</v>
      </c>
      <c r="M239" s="10"/>
      <c r="N239" s="10">
        <v>148752</v>
      </c>
      <c r="O239" s="39">
        <f t="shared" si="135"/>
        <v>53.826613691135286</v>
      </c>
      <c r="P239" s="29">
        <v>0</v>
      </c>
      <c r="Q239" s="29"/>
      <c r="R239" s="29"/>
    </row>
    <row r="240" spans="1:18" s="1" customFormat="1" ht="79.5" hidden="1" customHeight="1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2"/>
        <v>291890</v>
      </c>
      <c r="I240" s="10">
        <v>0</v>
      </c>
      <c r="J240" s="10">
        <f t="shared" si="143"/>
        <v>291890</v>
      </c>
      <c r="K240" s="10">
        <f t="shared" si="144"/>
        <v>291890</v>
      </c>
      <c r="L240" s="10">
        <v>0</v>
      </c>
      <c r="M240" s="10"/>
      <c r="N240" s="10">
        <v>291890</v>
      </c>
      <c r="O240" s="39">
        <f t="shared" si="135"/>
        <v>100</v>
      </c>
      <c r="P240" s="29">
        <v>0</v>
      </c>
      <c r="Q240" s="29"/>
      <c r="R240" s="29"/>
    </row>
    <row r="241" spans="1:18" s="1" customFormat="1" ht="66" hidden="1" customHeight="1">
      <c r="A241" s="15" t="s">
        <v>354</v>
      </c>
      <c r="B241" s="130" t="s">
        <v>83</v>
      </c>
      <c r="C241" s="130"/>
      <c r="D241" s="12">
        <f>SUM(D242:D243)</f>
        <v>2091600</v>
      </c>
      <c r="E241" s="12">
        <f t="shared" ref="E241:N241" si="145">SUM(E242:E243)</f>
        <v>0</v>
      </c>
      <c r="F241" s="12"/>
      <c r="G241" s="12">
        <f t="shared" si="145"/>
        <v>2091600</v>
      </c>
      <c r="H241" s="12">
        <f t="shared" si="145"/>
        <v>1771075.6</v>
      </c>
      <c r="I241" s="12">
        <f t="shared" si="145"/>
        <v>0</v>
      </c>
      <c r="J241" s="12">
        <f t="shared" si="145"/>
        <v>1771075.6</v>
      </c>
      <c r="K241" s="12">
        <f t="shared" si="145"/>
        <v>1771075.6</v>
      </c>
      <c r="L241" s="12">
        <f t="shared" si="145"/>
        <v>0</v>
      </c>
      <c r="M241" s="12"/>
      <c r="N241" s="12">
        <f t="shared" si="145"/>
        <v>1771075.6</v>
      </c>
      <c r="O241" s="17">
        <f t="shared" si="135"/>
        <v>84.675635876840701</v>
      </c>
      <c r="P241" s="30">
        <v>0</v>
      </c>
      <c r="Q241" s="30"/>
      <c r="R241" s="30"/>
    </row>
    <row r="242" spans="1:18" s="1" customFormat="1" ht="43.5" hidden="1" customHeight="1">
      <c r="A242" s="91" t="s">
        <v>30</v>
      </c>
      <c r="B242" s="131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5"/>
        <v>100</v>
      </c>
      <c r="P242" s="29">
        <v>0</v>
      </c>
      <c r="Q242" s="29"/>
      <c r="R242" s="29"/>
    </row>
    <row r="243" spans="1:18" s="1" customFormat="1" ht="41.25" hidden="1" customHeight="1">
      <c r="A243" s="91"/>
      <c r="B243" s="131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6">I243+J243</f>
        <v>771075.6</v>
      </c>
      <c r="I243" s="10">
        <v>0</v>
      </c>
      <c r="J243" s="10">
        <f t="shared" ref="J243" si="147">N243</f>
        <v>771075.6</v>
      </c>
      <c r="K243" s="10">
        <f t="shared" ref="K243" si="148">L243+N243</f>
        <v>771075.6</v>
      </c>
      <c r="L243" s="10">
        <v>0</v>
      </c>
      <c r="M243" s="10"/>
      <c r="N243" s="10">
        <v>771075.6</v>
      </c>
      <c r="O243" s="39">
        <f t="shared" si="135"/>
        <v>70.637193111029688</v>
      </c>
      <c r="P243" s="29">
        <v>0</v>
      </c>
      <c r="Q243" s="29"/>
      <c r="R243" s="29"/>
    </row>
    <row r="244" spans="1:18" s="1" customFormat="1" ht="48" hidden="1" customHeight="1">
      <c r="A244" s="15" t="s">
        <v>355</v>
      </c>
      <c r="B244" s="130" t="s">
        <v>85</v>
      </c>
      <c r="C244" s="130"/>
      <c r="D244" s="12">
        <f>D245+D251</f>
        <v>272584906</v>
      </c>
      <c r="E244" s="12">
        <f t="shared" ref="E244:N244" si="149">E245+E251</f>
        <v>2589000</v>
      </c>
      <c r="F244" s="12"/>
      <c r="G244" s="12">
        <f t="shared" si="149"/>
        <v>268833706</v>
      </c>
      <c r="H244" s="12">
        <f t="shared" si="149"/>
        <v>226839228.97</v>
      </c>
      <c r="I244" s="12">
        <f t="shared" si="149"/>
        <v>2589000</v>
      </c>
      <c r="J244" s="12">
        <f t="shared" si="149"/>
        <v>223088028.97</v>
      </c>
      <c r="K244" s="12">
        <f t="shared" si="149"/>
        <v>224438567.22</v>
      </c>
      <c r="L244" s="12">
        <f t="shared" si="149"/>
        <v>1350538.25</v>
      </c>
      <c r="M244" s="12"/>
      <c r="N244" s="12">
        <f t="shared" si="149"/>
        <v>223088028.97</v>
      </c>
      <c r="O244" s="17">
        <f t="shared" si="135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50">SUM(E246:E250)</f>
        <v>0</v>
      </c>
      <c r="F245" s="12"/>
      <c r="G245" s="12">
        <f t="shared" si="150"/>
        <v>265333706</v>
      </c>
      <c r="H245" s="12">
        <f t="shared" si="150"/>
        <v>220313028.97</v>
      </c>
      <c r="I245" s="12">
        <f t="shared" si="150"/>
        <v>0</v>
      </c>
      <c r="J245" s="12">
        <f t="shared" si="150"/>
        <v>220313028.97</v>
      </c>
      <c r="K245" s="12">
        <f t="shared" si="150"/>
        <v>220313028.97</v>
      </c>
      <c r="L245" s="12">
        <f t="shared" si="150"/>
        <v>0</v>
      </c>
      <c r="M245" s="12"/>
      <c r="N245" s="12">
        <f>SUM(N246:N250)</f>
        <v>220313028.97</v>
      </c>
      <c r="O245" s="17">
        <f t="shared" si="135"/>
        <v>83.032431985855581</v>
      </c>
      <c r="P245" s="30">
        <v>0</v>
      </c>
      <c r="Q245" s="30"/>
      <c r="R245" s="30"/>
    </row>
    <row r="246" spans="1:18" s="1" customFormat="1" ht="63.6" hidden="1" customHeight="1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5"/>
        <v>80.500583019144329</v>
      </c>
      <c r="P246" s="29">
        <v>0</v>
      </c>
      <c r="Q246" s="29"/>
      <c r="R246" s="29"/>
    </row>
    <row r="247" spans="1:18" s="1" customFormat="1" ht="64.5" hidden="1" customHeight="1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1">I247+J247</f>
        <v>136911912.18000001</v>
      </c>
      <c r="I247" s="10">
        <v>0</v>
      </c>
      <c r="J247" s="10">
        <f t="shared" ref="J247:J250" si="152">N247</f>
        <v>136911912.18000001</v>
      </c>
      <c r="K247" s="10">
        <f t="shared" ref="K247:K250" si="153">L247+N247</f>
        <v>136911912.18000001</v>
      </c>
      <c r="L247" s="10">
        <v>0</v>
      </c>
      <c r="M247" s="10"/>
      <c r="N247" s="10">
        <v>136911912.18000001</v>
      </c>
      <c r="O247" s="39">
        <f t="shared" si="135"/>
        <v>86.554537599509459</v>
      </c>
      <c r="P247" s="29">
        <v>0</v>
      </c>
      <c r="Q247" s="29"/>
      <c r="R247" s="29"/>
    </row>
    <row r="248" spans="1:18" s="1" customFormat="1" ht="64.5" hidden="1" customHeight="1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1"/>
        <v>31862414.48</v>
      </c>
      <c r="I248" s="10">
        <v>0</v>
      </c>
      <c r="J248" s="10">
        <f t="shared" si="152"/>
        <v>31862414.48</v>
      </c>
      <c r="K248" s="10">
        <f t="shared" si="153"/>
        <v>31862414.48</v>
      </c>
      <c r="L248" s="10">
        <v>0</v>
      </c>
      <c r="M248" s="10"/>
      <c r="N248" s="10">
        <v>31862414.48</v>
      </c>
      <c r="O248" s="39">
        <f t="shared" si="135"/>
        <v>81.935392795405761</v>
      </c>
      <c r="P248" s="29">
        <v>0</v>
      </c>
      <c r="Q248" s="29"/>
      <c r="R248" s="29"/>
    </row>
    <row r="249" spans="1:18" s="1" customFormat="1" ht="44.25" hidden="1" customHeight="1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1"/>
        <v>0</v>
      </c>
      <c r="I249" s="10">
        <v>0</v>
      </c>
      <c r="J249" s="10">
        <f t="shared" si="152"/>
        <v>0</v>
      </c>
      <c r="K249" s="10">
        <f t="shared" si="153"/>
        <v>0</v>
      </c>
      <c r="L249" s="10">
        <v>0</v>
      </c>
      <c r="M249" s="10"/>
      <c r="N249" s="10">
        <v>0</v>
      </c>
      <c r="O249" s="39">
        <f t="shared" si="135"/>
        <v>0</v>
      </c>
      <c r="P249" s="29">
        <v>0</v>
      </c>
      <c r="Q249" s="29"/>
      <c r="R249" s="29"/>
    </row>
    <row r="250" spans="1:18" s="1" customFormat="1" ht="44.25" hidden="1" customHeight="1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1"/>
        <v>0</v>
      </c>
      <c r="I250" s="10">
        <v>0</v>
      </c>
      <c r="J250" s="10">
        <f t="shared" si="152"/>
        <v>0</v>
      </c>
      <c r="K250" s="10">
        <f t="shared" si="153"/>
        <v>0</v>
      </c>
      <c r="L250" s="10">
        <v>0</v>
      </c>
      <c r="M250" s="10"/>
      <c r="N250" s="10">
        <v>0</v>
      </c>
      <c r="O250" s="39">
        <f t="shared" si="135"/>
        <v>0</v>
      </c>
      <c r="P250" s="29">
        <v>0</v>
      </c>
      <c r="Q250" s="29"/>
      <c r="R250" s="29"/>
    </row>
    <row r="251" spans="1:18" s="2" customFormat="1" ht="48" hidden="1" customHeight="1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4">E252+E253</f>
        <v>2589000</v>
      </c>
      <c r="F251" s="12"/>
      <c r="G251" s="12">
        <f t="shared" si="154"/>
        <v>3500000</v>
      </c>
      <c r="H251" s="12">
        <f t="shared" si="154"/>
        <v>6526200</v>
      </c>
      <c r="I251" s="12">
        <f t="shared" si="154"/>
        <v>2589000</v>
      </c>
      <c r="J251" s="12">
        <f t="shared" si="154"/>
        <v>2775000</v>
      </c>
      <c r="K251" s="12">
        <f t="shared" si="154"/>
        <v>4125538.25</v>
      </c>
      <c r="L251" s="12">
        <f t="shared" si="154"/>
        <v>1350538.25</v>
      </c>
      <c r="M251" s="12"/>
      <c r="N251" s="12">
        <f t="shared" si="154"/>
        <v>2775000</v>
      </c>
      <c r="O251" s="17">
        <f t="shared" si="135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5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5"/>
        <v>0</v>
      </c>
      <c r="P253" s="29">
        <v>0</v>
      </c>
      <c r="Q253" s="29"/>
      <c r="R253" s="29"/>
    </row>
    <row r="254" spans="1:18" s="2" customFormat="1" ht="69.75" hidden="1" customHeight="1">
      <c r="A254" s="15" t="s">
        <v>365</v>
      </c>
      <c r="B254" s="130" t="s">
        <v>94</v>
      </c>
      <c r="C254" s="130"/>
      <c r="D254" s="12">
        <f>SUM(D255:D256)</f>
        <v>35947245</v>
      </c>
      <c r="E254" s="12">
        <f t="shared" ref="E254:N254" si="155">SUM(E255:E256)</f>
        <v>35947245</v>
      </c>
      <c r="F254" s="12"/>
      <c r="G254" s="12">
        <f t="shared" si="155"/>
        <v>0</v>
      </c>
      <c r="H254" s="12">
        <f t="shared" si="155"/>
        <v>28852219</v>
      </c>
      <c r="I254" s="12">
        <f>SUM(I255:I256)</f>
        <v>28852219</v>
      </c>
      <c r="J254" s="12">
        <f t="shared" si="155"/>
        <v>0</v>
      </c>
      <c r="K254" s="12">
        <f t="shared" si="155"/>
        <v>28652154.77</v>
      </c>
      <c r="L254" s="12">
        <f t="shared" si="155"/>
        <v>28652154.77</v>
      </c>
      <c r="M254" s="12"/>
      <c r="N254" s="12">
        <f t="shared" si="155"/>
        <v>0</v>
      </c>
      <c r="O254" s="17">
        <f t="shared" si="135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5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5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>
      <c r="A257" s="122" t="s">
        <v>405</v>
      </c>
      <c r="B257" s="122"/>
      <c r="C257" s="122"/>
      <c r="D257" s="31">
        <f>D254+D244+D241+D236+D224+D220+D193</f>
        <v>369269550</v>
      </c>
      <c r="E257" s="31">
        <f t="shared" ref="E257:N257" si="156">E254+E244+E241+E236+E224+E220+E193</f>
        <v>41143645</v>
      </c>
      <c r="F257" s="31"/>
      <c r="G257" s="31">
        <f t="shared" si="156"/>
        <v>326963705</v>
      </c>
      <c r="H257" s="31">
        <f t="shared" si="156"/>
        <v>288060780.94</v>
      </c>
      <c r="I257" s="31">
        <f t="shared" si="156"/>
        <v>34145819</v>
      </c>
      <c r="J257" s="31">
        <f t="shared" si="156"/>
        <v>252752761.94</v>
      </c>
      <c r="K257" s="31">
        <f t="shared" si="156"/>
        <v>283060100.73999995</v>
      </c>
      <c r="L257" s="31">
        <f t="shared" si="156"/>
        <v>30307338.800000001</v>
      </c>
      <c r="M257" s="31"/>
      <c r="N257" s="31">
        <f t="shared" si="156"/>
        <v>252752761.94</v>
      </c>
      <c r="O257" s="17">
        <f t="shared" si="135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>
      <c r="A258" s="33" t="s">
        <v>406</v>
      </c>
      <c r="B258" s="128" t="s">
        <v>407</v>
      </c>
      <c r="C258" s="129"/>
      <c r="D258" s="31">
        <f>SUM(D259:D260)</f>
        <v>540000</v>
      </c>
      <c r="E258" s="31">
        <f t="shared" ref="E258:N258" si="157">SUM(E259:E260)</f>
        <v>0</v>
      </c>
      <c r="F258" s="31"/>
      <c r="G258" s="31">
        <f t="shared" si="157"/>
        <v>0</v>
      </c>
      <c r="H258" s="31">
        <f t="shared" si="157"/>
        <v>0</v>
      </c>
      <c r="I258" s="31">
        <f t="shared" si="157"/>
        <v>359928</v>
      </c>
      <c r="J258" s="31">
        <f t="shared" si="157"/>
        <v>0</v>
      </c>
      <c r="K258" s="31">
        <f t="shared" si="157"/>
        <v>342792</v>
      </c>
      <c r="L258" s="31">
        <f t="shared" si="157"/>
        <v>0</v>
      </c>
      <c r="M258" s="31"/>
      <c r="N258" s="31">
        <f t="shared" si="157"/>
        <v>0</v>
      </c>
      <c r="O258" s="17">
        <f t="shared" si="135"/>
        <v>63.480000000000004</v>
      </c>
      <c r="P258" s="30">
        <v>0</v>
      </c>
      <c r="Q258" s="30"/>
      <c r="R258" s="30"/>
    </row>
    <row r="259" spans="1:18" s="37" customFormat="1" ht="37.5" hidden="1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5"/>
        <v>90.44</v>
      </c>
      <c r="P259" s="29">
        <v>0</v>
      </c>
      <c r="Q259" s="29"/>
      <c r="R259" s="29"/>
    </row>
    <row r="260" spans="1:18" ht="37.5" hidden="1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5"/>
        <v>50</v>
      </c>
      <c r="P260" s="29">
        <v>0</v>
      </c>
      <c r="Q260" s="29"/>
      <c r="R260" s="29"/>
    </row>
    <row r="261" spans="1:18">
      <c r="A261" s="6"/>
      <c r="B261" s="1"/>
      <c r="C261" s="1"/>
      <c r="D261" s="1"/>
      <c r="E261" s="1"/>
      <c r="F261" s="1"/>
      <c r="G261" s="1"/>
      <c r="H261" s="1"/>
      <c r="I261" s="1"/>
      <c r="J261" s="1"/>
    </row>
    <row r="262" spans="1:18">
      <c r="A262" s="6"/>
      <c r="B262" s="1"/>
      <c r="C262" s="1"/>
      <c r="D262" s="1"/>
      <c r="E262" s="1"/>
      <c r="F262" s="1"/>
      <c r="G262" s="1"/>
      <c r="H262" s="1"/>
      <c r="I262" s="1"/>
      <c r="J262" s="1"/>
    </row>
    <row r="263" spans="1:18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2019-08-05T08:41:22Z</cp:lastPrinted>
  <dcterms:created xsi:type="dcterms:W3CDTF">2012-05-22T08:33:39Z</dcterms:created>
  <dcterms:modified xsi:type="dcterms:W3CDTF">2019-08-05T08:44:53Z</dcterms:modified>
</cp:coreProperties>
</file>