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ирование" sheetId="13" r:id="rId1"/>
  </sheets>
  <definedNames>
    <definedName name="_xlnm.Print_Area" localSheetId="0">'Таблица 2 финансирование'!$A$1:$X$194</definedName>
  </definedNames>
  <calcPr calcId="145621"/>
</workbook>
</file>

<file path=xl/calcChain.xml><?xml version="1.0" encoding="utf-8"?>
<calcChain xmlns="http://schemas.openxmlformats.org/spreadsheetml/2006/main">
  <c r="S126" i="13" l="1"/>
  <c r="N126" i="13"/>
  <c r="I126" i="13"/>
  <c r="P13" i="13"/>
  <c r="P12" i="13"/>
  <c r="S128" i="13" l="1"/>
  <c r="S47" i="13" l="1"/>
  <c r="I63" i="13" l="1"/>
  <c r="I64" i="13"/>
  <c r="O63" i="13"/>
  <c r="O62" i="13" s="1"/>
  <c r="P62" i="13"/>
  <c r="Q62" i="13"/>
  <c r="R62" i="13"/>
  <c r="S62" i="13"/>
  <c r="K62" i="13"/>
  <c r="L62" i="13"/>
  <c r="M62" i="13"/>
  <c r="N62" i="13"/>
  <c r="J62" i="13"/>
  <c r="J63" i="13"/>
  <c r="K12" i="13" l="1"/>
  <c r="O137" i="13" l="1"/>
  <c r="O138" i="13"/>
  <c r="O139" i="13"/>
  <c r="O136" i="13"/>
  <c r="S67" i="13" l="1"/>
  <c r="E88" i="13" l="1"/>
  <c r="J88" i="13"/>
  <c r="O88" i="13"/>
  <c r="U88" i="13"/>
  <c r="E89" i="13"/>
  <c r="J89" i="13"/>
  <c r="O89" i="13"/>
  <c r="U89" i="13"/>
  <c r="T89" i="13" s="1"/>
  <c r="V89" i="13"/>
  <c r="V88" i="13" s="1"/>
  <c r="T88" i="13" l="1"/>
  <c r="I41" i="13"/>
  <c r="I58" i="13"/>
  <c r="K13" i="13" l="1"/>
  <c r="P9" i="13" l="1"/>
  <c r="K9" i="13"/>
  <c r="F9" i="13"/>
  <c r="U24" i="13"/>
  <c r="U25" i="13"/>
  <c r="U26" i="13"/>
  <c r="O24" i="13"/>
  <c r="O25" i="13"/>
  <c r="O26" i="13"/>
  <c r="J24" i="13"/>
  <c r="J25" i="13"/>
  <c r="J26" i="13"/>
  <c r="E24" i="13"/>
  <c r="E25" i="13"/>
  <c r="E26" i="13"/>
  <c r="F80" i="13" l="1"/>
  <c r="O87" i="13" l="1"/>
  <c r="O86" i="13"/>
  <c r="P85" i="13"/>
  <c r="P91" i="13" s="1"/>
  <c r="O91" i="13" s="1"/>
  <c r="S84" i="13"/>
  <c r="R84" i="13"/>
  <c r="S93" i="13"/>
  <c r="R93" i="13"/>
  <c r="P93" i="13"/>
  <c r="O93" i="13" s="1"/>
  <c r="S92" i="13"/>
  <c r="R92" i="13"/>
  <c r="P92" i="13"/>
  <c r="O92" i="13" s="1"/>
  <c r="S91" i="13"/>
  <c r="R91" i="13"/>
  <c r="S90" i="13"/>
  <c r="R90" i="13"/>
  <c r="P84" i="13" l="1"/>
  <c r="P90" i="13" s="1"/>
  <c r="O90" i="13" s="1"/>
  <c r="O85" i="13"/>
  <c r="O84" i="13" s="1"/>
  <c r="J138" i="13"/>
  <c r="J136" i="13"/>
  <c r="J87" i="13"/>
  <c r="J86" i="13"/>
  <c r="K85" i="13"/>
  <c r="K91" i="13" s="1"/>
  <c r="J76" i="13"/>
  <c r="L75" i="13"/>
  <c r="K75" i="13"/>
  <c r="J75" i="13" s="1"/>
  <c r="G75" i="13"/>
  <c r="K84" i="13" l="1"/>
  <c r="J85" i="13"/>
  <c r="J84" i="13" s="1"/>
  <c r="W183" i="13"/>
  <c r="V183" i="13"/>
  <c r="T183" i="13" s="1"/>
  <c r="S183" i="13"/>
  <c r="R183" i="13"/>
  <c r="N183" i="13"/>
  <c r="M183" i="13"/>
  <c r="I183" i="13"/>
  <c r="H183" i="13"/>
  <c r="V182" i="13"/>
  <c r="S182" i="13"/>
  <c r="R182" i="13"/>
  <c r="Q182" i="13"/>
  <c r="P182" i="13"/>
  <c r="N182" i="13"/>
  <c r="M182" i="13"/>
  <c r="L182" i="13"/>
  <c r="K182" i="13"/>
  <c r="H182" i="13"/>
  <c r="G182" i="13"/>
  <c r="F182" i="13"/>
  <c r="V181" i="13"/>
  <c r="S181" i="13"/>
  <c r="R181" i="13"/>
  <c r="Q181" i="13"/>
  <c r="P181" i="13"/>
  <c r="N181" i="13"/>
  <c r="M181" i="13"/>
  <c r="L181" i="13"/>
  <c r="K181" i="13"/>
  <c r="J181" i="13"/>
  <c r="I181" i="13"/>
  <c r="H181" i="13"/>
  <c r="G181" i="13"/>
  <c r="F181" i="13"/>
  <c r="S180" i="13"/>
  <c r="R180" i="13"/>
  <c r="Q180" i="13"/>
  <c r="P180" i="13"/>
  <c r="AB180" i="13" s="1"/>
  <c r="N180" i="13"/>
  <c r="M180" i="13"/>
  <c r="L180" i="13"/>
  <c r="K180" i="13"/>
  <c r="H180" i="13"/>
  <c r="G180" i="13"/>
  <c r="F180" i="13"/>
  <c r="F176" i="13"/>
  <c r="G176" i="13"/>
  <c r="H176" i="13"/>
  <c r="I176" i="13"/>
  <c r="K176" i="13"/>
  <c r="L176" i="13"/>
  <c r="M176" i="13"/>
  <c r="N176" i="13"/>
  <c r="P176" i="13"/>
  <c r="Q176" i="13"/>
  <c r="R176" i="13"/>
  <c r="S176" i="13"/>
  <c r="S178" i="13"/>
  <c r="R178" i="13"/>
  <c r="P178" i="13"/>
  <c r="N178" i="13"/>
  <c r="M178" i="13"/>
  <c r="K178" i="13"/>
  <c r="I178" i="13"/>
  <c r="H178" i="13"/>
  <c r="F178" i="13"/>
  <c r="V175" i="13"/>
  <c r="O178" i="13" l="1"/>
  <c r="J178" i="13"/>
  <c r="X42" i="13"/>
  <c r="W42" i="13"/>
  <c r="U13" i="13"/>
  <c r="U12" i="13"/>
  <c r="X101" i="13"/>
  <c r="X96" i="13" s="1"/>
  <c r="U99" i="13"/>
  <c r="U96" i="13" s="1"/>
  <c r="U104" i="13" s="1"/>
  <c r="J56" i="13" l="1"/>
  <c r="E56" i="13"/>
  <c r="X43" i="13"/>
  <c r="X44" i="13"/>
  <c r="X45" i="13"/>
  <c r="X46" i="13"/>
  <c r="X47" i="13"/>
  <c r="X48" i="13"/>
  <c r="X49" i="13"/>
  <c r="X50" i="13"/>
  <c r="X51" i="13"/>
  <c r="X53" i="13"/>
  <c r="O61" i="13"/>
  <c r="O60" i="13"/>
  <c r="O59" i="13"/>
  <c r="O58" i="13"/>
  <c r="O57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J61" i="13"/>
  <c r="J60" i="13"/>
  <c r="J59" i="13"/>
  <c r="J58" i="13"/>
  <c r="J57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S96" i="13"/>
  <c r="S95" i="13" s="1"/>
  <c r="P96" i="13"/>
  <c r="Q96" i="13"/>
  <c r="Q95" i="13" s="1"/>
  <c r="R96" i="13"/>
  <c r="J38" i="13" l="1"/>
  <c r="O105" i="13" l="1"/>
  <c r="O106" i="13"/>
  <c r="Q104" i="13"/>
  <c r="Q103" i="13" s="1"/>
  <c r="R104" i="13"/>
  <c r="S104" i="13"/>
  <c r="S103" i="13" s="1"/>
  <c r="Q105" i="13"/>
  <c r="S165" i="13" l="1"/>
  <c r="R165" i="13"/>
  <c r="P165" i="13"/>
  <c r="O165" i="13" s="1"/>
  <c r="Q164" i="13"/>
  <c r="P164" i="13"/>
  <c r="N165" i="13"/>
  <c r="K165" i="13"/>
  <c r="J165" i="13" s="1"/>
  <c r="L164" i="13"/>
  <c r="K164" i="13"/>
  <c r="L147" i="13"/>
  <c r="S82" i="13"/>
  <c r="R82" i="13"/>
  <c r="Q82" i="13"/>
  <c r="Q147" i="13" s="1"/>
  <c r="P82" i="13"/>
  <c r="O82" i="13" s="1"/>
  <c r="S80" i="13"/>
  <c r="N82" i="13"/>
  <c r="M82" i="13"/>
  <c r="L82" i="13"/>
  <c r="K82" i="13"/>
  <c r="N80" i="13"/>
  <c r="G164" i="13"/>
  <c r="G80" i="13"/>
  <c r="H80" i="13"/>
  <c r="I80" i="13"/>
  <c r="S10" i="13"/>
  <c r="R9" i="13"/>
  <c r="R8" i="13" s="1"/>
  <c r="Q9" i="13"/>
  <c r="Q8" i="13" s="1"/>
  <c r="P80" i="13"/>
  <c r="N10" i="13"/>
  <c r="J10" i="13" s="1"/>
  <c r="M9" i="13"/>
  <c r="M80" i="13" s="1"/>
  <c r="L9" i="13"/>
  <c r="J9" i="13" s="1"/>
  <c r="I10" i="13"/>
  <c r="G9" i="13"/>
  <c r="E9" i="13" s="1"/>
  <c r="H9" i="13"/>
  <c r="F131" i="13"/>
  <c r="F132" i="13"/>
  <c r="H132" i="13"/>
  <c r="F133" i="13"/>
  <c r="H133" i="13"/>
  <c r="L80" i="13" l="1"/>
  <c r="L145" i="13" s="1"/>
  <c r="R80" i="13"/>
  <c r="L163" i="13"/>
  <c r="L162" i="13" s="1"/>
  <c r="J82" i="13"/>
  <c r="Q80" i="13"/>
  <c r="Q145" i="13" s="1"/>
  <c r="Q163" i="13"/>
  <c r="Q162" i="13" s="1"/>
  <c r="G163" i="13"/>
  <c r="G162" i="13" s="1"/>
  <c r="X10" i="13"/>
  <c r="K80" i="13"/>
  <c r="F164" i="13"/>
  <c r="S8" i="13"/>
  <c r="O10" i="13"/>
  <c r="O80" i="13"/>
  <c r="O9" i="13"/>
  <c r="T9" i="13" s="1"/>
  <c r="P8" i="13"/>
  <c r="F12" i="13"/>
  <c r="O8" i="13" l="1"/>
  <c r="J80" i="13"/>
  <c r="R188" i="13"/>
  <c r="R185" i="13" s="1"/>
  <c r="Q188" i="13"/>
  <c r="O188" i="13" s="1"/>
  <c r="P188" i="13"/>
  <c r="O187" i="13"/>
  <c r="S186" i="13"/>
  <c r="R186" i="13"/>
  <c r="Q186" i="13"/>
  <c r="P186" i="13"/>
  <c r="O186" i="13" s="1"/>
  <c r="S185" i="13"/>
  <c r="M188" i="13"/>
  <c r="L188" i="13"/>
  <c r="K188" i="13"/>
  <c r="J187" i="13"/>
  <c r="N186" i="13"/>
  <c r="M186" i="13"/>
  <c r="M185" i="13" s="1"/>
  <c r="L186" i="13"/>
  <c r="L185" i="13" s="1"/>
  <c r="K186" i="13"/>
  <c r="J186" i="13"/>
  <c r="N185" i="13"/>
  <c r="E187" i="13"/>
  <c r="I185" i="13"/>
  <c r="G186" i="13"/>
  <c r="G185" i="13" s="1"/>
  <c r="H186" i="13"/>
  <c r="I186" i="13"/>
  <c r="G188" i="13"/>
  <c r="H188" i="13"/>
  <c r="H185" i="13" s="1"/>
  <c r="F186" i="13"/>
  <c r="F188" i="13"/>
  <c r="E188" i="13" s="1"/>
  <c r="U186" i="13"/>
  <c r="AA184" i="13"/>
  <c r="G82" i="13"/>
  <c r="G147" i="13" s="1"/>
  <c r="Q185" i="13" l="1"/>
  <c r="F185" i="13"/>
  <c r="K185" i="13"/>
  <c r="E186" i="13"/>
  <c r="AA185" i="13"/>
  <c r="P185" i="13"/>
  <c r="J185" i="13"/>
  <c r="J188" i="13"/>
  <c r="E185" i="13"/>
  <c r="AB185" i="13"/>
  <c r="AC185" i="13" s="1"/>
  <c r="U185" i="13" l="1"/>
  <c r="AB184" i="13"/>
  <c r="AC184" i="13" s="1"/>
  <c r="O185" i="13"/>
  <c r="O78" i="13" l="1"/>
  <c r="J78" i="13"/>
  <c r="E78" i="13"/>
  <c r="O77" i="13"/>
  <c r="J77" i="13"/>
  <c r="E77" i="13"/>
  <c r="O76" i="13"/>
  <c r="E76" i="13"/>
  <c r="S75" i="13"/>
  <c r="O75" i="13" s="1"/>
  <c r="R75" i="13"/>
  <c r="P75" i="13"/>
  <c r="N75" i="13"/>
  <c r="M75" i="13"/>
  <c r="I75" i="13"/>
  <c r="H75" i="13"/>
  <c r="F75" i="13"/>
  <c r="V74" i="13"/>
  <c r="T74" i="13"/>
  <c r="O74" i="13"/>
  <c r="J74" i="13"/>
  <c r="E74" i="13"/>
  <c r="O73" i="13"/>
  <c r="J73" i="13"/>
  <c r="E73" i="13"/>
  <c r="O72" i="13"/>
  <c r="J72" i="13"/>
  <c r="E72" i="13"/>
  <c r="S71" i="13"/>
  <c r="R71" i="13"/>
  <c r="P71" i="13"/>
  <c r="O71" i="13" s="1"/>
  <c r="N71" i="13"/>
  <c r="M71" i="13"/>
  <c r="K71" i="13"/>
  <c r="I71" i="13"/>
  <c r="H71" i="13"/>
  <c r="F71" i="13"/>
  <c r="E71" i="13" s="1"/>
  <c r="E75" i="13" l="1"/>
  <c r="J71" i="13"/>
  <c r="P131" i="13" l="1"/>
  <c r="Q131" i="13"/>
  <c r="U140" i="13" l="1"/>
  <c r="E11" i="13"/>
  <c r="E10" i="13"/>
  <c r="T10" i="13" s="1"/>
  <c r="AB163" i="13"/>
  <c r="AA163" i="13"/>
  <c r="E138" i="13"/>
  <c r="O112" i="13"/>
  <c r="F30" i="13"/>
  <c r="F175" i="13" s="1"/>
  <c r="F32" i="13"/>
  <c r="G32" i="13"/>
  <c r="M32" i="13"/>
  <c r="M30" i="13" s="1"/>
  <c r="M175" i="13" s="1"/>
  <c r="F34" i="13"/>
  <c r="G34" i="13"/>
  <c r="H34" i="13"/>
  <c r="K34" i="13"/>
  <c r="L34" i="13"/>
  <c r="M34" i="13"/>
  <c r="N34" i="13"/>
  <c r="P34" i="13"/>
  <c r="Q34" i="13"/>
  <c r="R34" i="13"/>
  <c r="S34" i="13"/>
  <c r="U34" i="13"/>
  <c r="W34" i="13"/>
  <c r="X34" i="13"/>
  <c r="F38" i="13"/>
  <c r="G38" i="13"/>
  <c r="H38" i="13"/>
  <c r="H32" i="13" s="1"/>
  <c r="I38" i="13"/>
  <c r="J32" i="13"/>
  <c r="J177" i="13" s="1"/>
  <c r="K38" i="13"/>
  <c r="K32" i="13" s="1"/>
  <c r="L38" i="13"/>
  <c r="L32" i="13" s="1"/>
  <c r="M38" i="13"/>
  <c r="N38" i="13"/>
  <c r="N32" i="13" s="1"/>
  <c r="N177" i="13" s="1"/>
  <c r="O38" i="13"/>
  <c r="AB181" i="13" s="1"/>
  <c r="P38" i="13"/>
  <c r="P32" i="13" s="1"/>
  <c r="P177" i="13" s="1"/>
  <c r="Q38" i="13"/>
  <c r="Q32" i="13" s="1"/>
  <c r="Q177" i="13" s="1"/>
  <c r="R38" i="13"/>
  <c r="R32" i="13" s="1"/>
  <c r="R177" i="13" s="1"/>
  <c r="S38" i="13"/>
  <c r="S32" i="13" s="1"/>
  <c r="S177" i="13" s="1"/>
  <c r="W38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7" i="13"/>
  <c r="E58" i="13"/>
  <c r="E59" i="13"/>
  <c r="E60" i="13"/>
  <c r="E61" i="13"/>
  <c r="E39" i="13"/>
  <c r="I62" i="13"/>
  <c r="I36" i="13" s="1"/>
  <c r="E64" i="13"/>
  <c r="E63" i="13"/>
  <c r="J35" i="13"/>
  <c r="H177" i="13" l="1"/>
  <c r="H81" i="13"/>
  <c r="H30" i="13"/>
  <c r="H175" i="13" s="1"/>
  <c r="G177" i="13"/>
  <c r="G81" i="13"/>
  <c r="F177" i="13"/>
  <c r="F81" i="13"/>
  <c r="F146" i="13" s="1"/>
  <c r="E38" i="13"/>
  <c r="G30" i="13"/>
  <c r="G175" i="13" s="1"/>
  <c r="K177" i="13"/>
  <c r="K81" i="13"/>
  <c r="K30" i="13"/>
  <c r="K175" i="13" s="1"/>
  <c r="M177" i="13"/>
  <c r="M81" i="13"/>
  <c r="M79" i="13" s="1"/>
  <c r="L177" i="13"/>
  <c r="L81" i="13"/>
  <c r="L30" i="13"/>
  <c r="L175" i="13" s="1"/>
  <c r="I182" i="13"/>
  <c r="X182" i="13" s="1"/>
  <c r="I34" i="13"/>
  <c r="I180" i="13" s="1"/>
  <c r="I32" i="13"/>
  <c r="I30" i="13" s="1"/>
  <c r="X38" i="13"/>
  <c r="O32" i="13"/>
  <c r="O177" i="13" s="1"/>
  <c r="P81" i="13"/>
  <c r="P30" i="13"/>
  <c r="P175" i="13" s="1"/>
  <c r="R81" i="13"/>
  <c r="R30" i="13"/>
  <c r="Q81" i="13"/>
  <c r="Q30" i="13"/>
  <c r="Q175" i="13" s="1"/>
  <c r="S81" i="13"/>
  <c r="S30" i="13"/>
  <c r="S175" i="13" s="1"/>
  <c r="N81" i="13"/>
  <c r="N30" i="13"/>
  <c r="N175" i="13" s="1"/>
  <c r="AC163" i="13"/>
  <c r="G85" i="13"/>
  <c r="G145" i="13" s="1"/>
  <c r="H85" i="13"/>
  <c r="I85" i="13"/>
  <c r="F85" i="13"/>
  <c r="V78" i="13"/>
  <c r="G146" i="13" l="1"/>
  <c r="G144" i="13" s="1"/>
  <c r="G79" i="13"/>
  <c r="K146" i="13"/>
  <c r="K79" i="13"/>
  <c r="L146" i="13"/>
  <c r="L144" i="13" s="1"/>
  <c r="L79" i="13"/>
  <c r="AA180" i="13"/>
  <c r="AC180" i="13" s="1"/>
  <c r="X180" i="13"/>
  <c r="R175" i="13"/>
  <c r="W30" i="13"/>
  <c r="I175" i="13"/>
  <c r="X30" i="13"/>
  <c r="I81" i="13"/>
  <c r="I177" i="13"/>
  <c r="X177" i="13" s="1"/>
  <c r="X32" i="13"/>
  <c r="E32" i="13"/>
  <c r="E177" i="13" s="1"/>
  <c r="T78" i="13"/>
  <c r="T38" i="13"/>
  <c r="Q146" i="13"/>
  <c r="Q144" i="13" s="1"/>
  <c r="Q79" i="13"/>
  <c r="R79" i="13"/>
  <c r="P146" i="13"/>
  <c r="P79" i="13"/>
  <c r="S79" i="13"/>
  <c r="O81" i="13"/>
  <c r="N79" i="13"/>
  <c r="J81" i="13"/>
  <c r="J79" i="13" l="1"/>
  <c r="T32" i="13"/>
  <c r="O79" i="13"/>
  <c r="T42" i="13"/>
  <c r="W163" i="13"/>
  <c r="X130" i="13"/>
  <c r="U115" i="13"/>
  <c r="P109" i="13"/>
  <c r="K109" i="13"/>
  <c r="F109" i="13"/>
  <c r="F120" i="13" s="1"/>
  <c r="X114" i="13"/>
  <c r="X112" i="13"/>
  <c r="X22" i="13"/>
  <c r="X69" i="13"/>
  <c r="X20" i="13"/>
  <c r="X19" i="13"/>
  <c r="U16" i="13"/>
  <c r="U17" i="13"/>
  <c r="U18" i="13"/>
  <c r="U23" i="13"/>
  <c r="F165" i="13"/>
  <c r="I165" i="13"/>
  <c r="O115" i="13"/>
  <c r="J115" i="13"/>
  <c r="E115" i="13"/>
  <c r="O11" i="13"/>
  <c r="J11" i="13"/>
  <c r="E16" i="13"/>
  <c r="E17" i="13"/>
  <c r="E18" i="13"/>
  <c r="E19" i="13"/>
  <c r="E20" i="13"/>
  <c r="E22" i="13"/>
  <c r="E23" i="13"/>
  <c r="E31" i="13"/>
  <c r="E176" i="13" s="1"/>
  <c r="E33" i="13"/>
  <c r="E178" i="13" s="1"/>
  <c r="E35" i="13"/>
  <c r="E181" i="13" s="1"/>
  <c r="E36" i="13"/>
  <c r="E37" i="13"/>
  <c r="E183" i="13" s="1"/>
  <c r="E62" i="13"/>
  <c r="E65" i="13"/>
  <c r="E66" i="13"/>
  <c r="E68" i="13"/>
  <c r="E69" i="13"/>
  <c r="E70" i="13"/>
  <c r="E165" i="13" l="1"/>
  <c r="T115" i="13"/>
  <c r="AA81" i="13"/>
  <c r="AA83" i="13" s="1"/>
  <c r="E182" i="13"/>
  <c r="E34" i="13"/>
  <c r="E180" i="13" s="1"/>
  <c r="E30" i="13"/>
  <c r="X117" i="13"/>
  <c r="U116" i="13"/>
  <c r="V82" i="13"/>
  <c r="W21" i="13"/>
  <c r="N155" i="13"/>
  <c r="M155" i="13"/>
  <c r="N154" i="13"/>
  <c r="M154" i="13"/>
  <c r="N153" i="13"/>
  <c r="M153" i="13"/>
  <c r="N143" i="13"/>
  <c r="M143" i="13"/>
  <c r="K143" i="13"/>
  <c r="J143" i="13"/>
  <c r="N142" i="13"/>
  <c r="M142" i="13"/>
  <c r="K142" i="13"/>
  <c r="J142" i="13"/>
  <c r="N141" i="13"/>
  <c r="M141" i="13"/>
  <c r="K141" i="13"/>
  <c r="K140" i="13" s="1"/>
  <c r="J141" i="13"/>
  <c r="J140" i="13" s="1"/>
  <c r="M140" i="13"/>
  <c r="N136" i="13"/>
  <c r="M136" i="13"/>
  <c r="K136" i="13"/>
  <c r="N134" i="13"/>
  <c r="M134" i="13"/>
  <c r="K134" i="13"/>
  <c r="M133" i="13"/>
  <c r="K133" i="13"/>
  <c r="N132" i="13"/>
  <c r="M132" i="13"/>
  <c r="K132" i="13"/>
  <c r="J130" i="13"/>
  <c r="J129" i="13"/>
  <c r="N128" i="13"/>
  <c r="M128" i="13"/>
  <c r="L128" i="13"/>
  <c r="K128" i="13"/>
  <c r="J127" i="13"/>
  <c r="J126" i="13"/>
  <c r="J125" i="13"/>
  <c r="M124" i="13"/>
  <c r="K124" i="13"/>
  <c r="M121" i="13"/>
  <c r="K121" i="13"/>
  <c r="N120" i="13"/>
  <c r="M120" i="13"/>
  <c r="L119" i="13"/>
  <c r="J117" i="13"/>
  <c r="J116" i="13"/>
  <c r="J109" i="13" s="1"/>
  <c r="J114" i="13"/>
  <c r="J113" i="13"/>
  <c r="J112" i="13"/>
  <c r="N111" i="13"/>
  <c r="N122" i="13" s="1"/>
  <c r="M111" i="13"/>
  <c r="M122" i="13" s="1"/>
  <c r="K111" i="13"/>
  <c r="K122" i="13" s="1"/>
  <c r="N110" i="13"/>
  <c r="N108" i="13" s="1"/>
  <c r="M108" i="13"/>
  <c r="M119" i="13" s="1"/>
  <c r="N106" i="13"/>
  <c r="M106" i="13"/>
  <c r="K106" i="13"/>
  <c r="K105" i="13"/>
  <c r="J102" i="13"/>
  <c r="J101" i="13"/>
  <c r="J100" i="13"/>
  <c r="J99" i="13"/>
  <c r="J98" i="13"/>
  <c r="N97" i="13"/>
  <c r="M97" i="13"/>
  <c r="N96" i="13"/>
  <c r="M96" i="13"/>
  <c r="M104" i="13" s="1"/>
  <c r="K96" i="13"/>
  <c r="N93" i="13"/>
  <c r="M93" i="13"/>
  <c r="K93" i="13"/>
  <c r="N92" i="13"/>
  <c r="M92" i="13"/>
  <c r="K92" i="13"/>
  <c r="N91" i="13"/>
  <c r="M91" i="13"/>
  <c r="N84" i="13"/>
  <c r="N90" i="13" s="1"/>
  <c r="M84" i="13"/>
  <c r="M90" i="13" s="1"/>
  <c r="K90" i="13"/>
  <c r="J70" i="13"/>
  <c r="J69" i="13"/>
  <c r="J68" i="13"/>
  <c r="N67" i="13"/>
  <c r="J67" i="13" s="1"/>
  <c r="M67" i="13"/>
  <c r="K67" i="13"/>
  <c r="J66" i="13"/>
  <c r="J65" i="13"/>
  <c r="J37" i="13"/>
  <c r="J36" i="13"/>
  <c r="J171" i="13"/>
  <c r="J33" i="13"/>
  <c r="J169" i="13" s="1"/>
  <c r="J168" i="13"/>
  <c r="J31" i="13"/>
  <c r="J176" i="13" s="1"/>
  <c r="K29" i="13"/>
  <c r="K28" i="13"/>
  <c r="J23" i="13"/>
  <c r="J22" i="13"/>
  <c r="J20" i="13"/>
  <c r="J19" i="13"/>
  <c r="J18" i="13"/>
  <c r="J17" i="13"/>
  <c r="J16" i="13"/>
  <c r="J13" i="13"/>
  <c r="M11" i="13"/>
  <c r="L8" i="13"/>
  <c r="K147" i="13" l="1"/>
  <c r="M8" i="13"/>
  <c r="M165" i="13"/>
  <c r="N140" i="13"/>
  <c r="N119" i="13"/>
  <c r="N121" i="13"/>
  <c r="J121" i="13" s="1"/>
  <c r="K104" i="13"/>
  <c r="K145" i="13"/>
  <c r="J172" i="13"/>
  <c r="J182" i="13"/>
  <c r="K154" i="13"/>
  <c r="K183" i="13"/>
  <c r="J183" i="13" s="1"/>
  <c r="N147" i="13"/>
  <c r="J147" i="13" s="1"/>
  <c r="Z32" i="13"/>
  <c r="E175" i="13"/>
  <c r="N163" i="13"/>
  <c r="N145" i="13"/>
  <c r="M164" i="13"/>
  <c r="M146" i="13"/>
  <c r="M147" i="13"/>
  <c r="J132" i="13"/>
  <c r="M163" i="13"/>
  <c r="M145" i="13"/>
  <c r="J173" i="13"/>
  <c r="J34" i="13"/>
  <c r="J167" i="13"/>
  <c r="J30" i="13"/>
  <c r="J175" i="13" s="1"/>
  <c r="J97" i="13"/>
  <c r="J128" i="13"/>
  <c r="J12" i="13"/>
  <c r="K131" i="13"/>
  <c r="N124" i="13"/>
  <c r="N131" i="13" s="1"/>
  <c r="K27" i="13"/>
  <c r="J27" i="13" s="1"/>
  <c r="J153" i="13" s="1"/>
  <c r="V81" i="13"/>
  <c r="V147" i="13"/>
  <c r="J106" i="13"/>
  <c r="J93" i="13"/>
  <c r="J28" i="13"/>
  <c r="J154" i="13" s="1"/>
  <c r="J92" i="13"/>
  <c r="J134" i="13"/>
  <c r="W11" i="13"/>
  <c r="J90" i="13"/>
  <c r="J91" i="13"/>
  <c r="K95" i="13"/>
  <c r="K103" i="13" s="1"/>
  <c r="M105" i="13"/>
  <c r="K108" i="13"/>
  <c r="K155" i="13"/>
  <c r="J29" i="13"/>
  <c r="J155" i="13" s="1"/>
  <c r="J124" i="13"/>
  <c r="J110" i="13"/>
  <c r="J122" i="13"/>
  <c r="N95" i="13"/>
  <c r="N103" i="13" s="1"/>
  <c r="N104" i="13"/>
  <c r="N105" i="13"/>
  <c r="K120" i="13"/>
  <c r="N133" i="13"/>
  <c r="N146" i="13" s="1"/>
  <c r="J96" i="13"/>
  <c r="J111" i="13"/>
  <c r="N8" i="13"/>
  <c r="M95" i="13"/>
  <c r="M103" i="13" s="1"/>
  <c r="I128" i="13"/>
  <c r="X132" i="13"/>
  <c r="X127" i="13"/>
  <c r="X125" i="13"/>
  <c r="X134" i="13" s="1"/>
  <c r="V113" i="13"/>
  <c r="V112" i="13" s="1"/>
  <c r="T112" i="13" s="1"/>
  <c r="V102" i="13"/>
  <c r="H21" i="13"/>
  <c r="H11" i="13" s="1"/>
  <c r="H165" i="13" s="1"/>
  <c r="F13" i="13"/>
  <c r="M162" i="13" l="1"/>
  <c r="K163" i="13"/>
  <c r="K162" i="13" s="1"/>
  <c r="J145" i="13"/>
  <c r="K119" i="13"/>
  <c r="J119" i="13" s="1"/>
  <c r="K144" i="13"/>
  <c r="J170" i="13"/>
  <c r="J180" i="13"/>
  <c r="M144" i="13"/>
  <c r="J166" i="13"/>
  <c r="AA79" i="13"/>
  <c r="AA77" i="13" s="1"/>
  <c r="N164" i="13"/>
  <c r="N144" i="13"/>
  <c r="J146" i="13"/>
  <c r="J131" i="13"/>
  <c r="J108" i="13"/>
  <c r="E12" i="13"/>
  <c r="X126" i="13"/>
  <c r="T126" i="13" s="1"/>
  <c r="E13" i="13"/>
  <c r="J95" i="13"/>
  <c r="V101" i="13"/>
  <c r="T101" i="13" s="1"/>
  <c r="V165" i="13"/>
  <c r="K153" i="13"/>
  <c r="V80" i="13"/>
  <c r="V145" i="13" s="1"/>
  <c r="V146" i="13"/>
  <c r="T113" i="13"/>
  <c r="J105" i="13"/>
  <c r="K8" i="13"/>
  <c r="J104" i="13"/>
  <c r="J103" i="13"/>
  <c r="J120" i="13"/>
  <c r="J133" i="13"/>
  <c r="S110" i="13"/>
  <c r="W153" i="13"/>
  <c r="W154" i="13"/>
  <c r="W181" i="13" s="1"/>
  <c r="T181" i="13" s="1"/>
  <c r="W155" i="13"/>
  <c r="W182" i="13" s="1"/>
  <c r="T182" i="13" s="1"/>
  <c r="V79" i="13"/>
  <c r="V77" i="13" s="1"/>
  <c r="X155" i="13"/>
  <c r="U155" i="13"/>
  <c r="X154" i="13"/>
  <c r="X153" i="13"/>
  <c r="X143" i="13"/>
  <c r="W143" i="13"/>
  <c r="U143" i="13"/>
  <c r="T143" i="13"/>
  <c r="X142" i="13"/>
  <c r="W142" i="13"/>
  <c r="U142" i="13"/>
  <c r="T142" i="13"/>
  <c r="X141" i="13"/>
  <c r="W141" i="13"/>
  <c r="W140" i="13" s="1"/>
  <c r="U141" i="13"/>
  <c r="T141" i="13"/>
  <c r="T140" i="13" s="1"/>
  <c r="X140" i="13"/>
  <c r="X136" i="13"/>
  <c r="W136" i="13"/>
  <c r="U136" i="13"/>
  <c r="T136" i="13"/>
  <c r="W134" i="13"/>
  <c r="U134" i="13"/>
  <c r="W133" i="13"/>
  <c r="U133" i="13"/>
  <c r="W132" i="13"/>
  <c r="U132" i="13"/>
  <c r="T129" i="13"/>
  <c r="W128" i="13"/>
  <c r="V128" i="13"/>
  <c r="U128" i="13"/>
  <c r="T127" i="13"/>
  <c r="T125" i="13"/>
  <c r="W124" i="13"/>
  <c r="W164" i="13" s="1"/>
  <c r="U124" i="13"/>
  <c r="U131" i="13" s="1"/>
  <c r="W121" i="13"/>
  <c r="U121" i="13"/>
  <c r="X120" i="13"/>
  <c r="X129" i="13" s="1"/>
  <c r="W120" i="13"/>
  <c r="V119" i="13"/>
  <c r="T117" i="13"/>
  <c r="T116" i="13"/>
  <c r="X111" i="13"/>
  <c r="X122" i="13" s="1"/>
  <c r="W111" i="13"/>
  <c r="U111" i="13"/>
  <c r="W108" i="13"/>
  <c r="W119" i="13" s="1"/>
  <c r="X106" i="13"/>
  <c r="W106" i="13"/>
  <c r="U106" i="13"/>
  <c r="U105" i="13"/>
  <c r="T102" i="13"/>
  <c r="T98" i="13"/>
  <c r="X105" i="13"/>
  <c r="W97" i="13"/>
  <c r="T97" i="13" s="1"/>
  <c r="X95" i="13"/>
  <c r="X103" i="13" s="1"/>
  <c r="W96" i="13"/>
  <c r="U95" i="13"/>
  <c r="U103" i="13" s="1"/>
  <c r="X93" i="13"/>
  <c r="W93" i="13"/>
  <c r="U93" i="13"/>
  <c r="X92" i="13"/>
  <c r="W92" i="13"/>
  <c r="U92" i="13"/>
  <c r="X91" i="13"/>
  <c r="W91" i="13"/>
  <c r="U91" i="13"/>
  <c r="T91" i="13" s="1"/>
  <c r="T87" i="13"/>
  <c r="T86" i="13"/>
  <c r="T85" i="13"/>
  <c r="X84" i="13"/>
  <c r="X90" i="13" s="1"/>
  <c r="W84" i="13"/>
  <c r="W90" i="13" s="1"/>
  <c r="U84" i="13"/>
  <c r="U90" i="13" s="1"/>
  <c r="S155" i="13"/>
  <c r="R155" i="13"/>
  <c r="S154" i="13"/>
  <c r="R154" i="13"/>
  <c r="S153" i="13"/>
  <c r="R153" i="13"/>
  <c r="S143" i="13"/>
  <c r="R143" i="13"/>
  <c r="P143" i="13"/>
  <c r="O143" i="13"/>
  <c r="S142" i="13"/>
  <c r="R142" i="13"/>
  <c r="P142" i="13"/>
  <c r="O142" i="13"/>
  <c r="S141" i="13"/>
  <c r="S140" i="13" s="1"/>
  <c r="R141" i="13"/>
  <c r="R140" i="13" s="1"/>
  <c r="P141" i="13"/>
  <c r="P140" i="13" s="1"/>
  <c r="O141" i="13"/>
  <c r="O140" i="13" s="1"/>
  <c r="S136" i="13"/>
  <c r="R136" i="13"/>
  <c r="P136" i="13"/>
  <c r="S134" i="13"/>
  <c r="R134" i="13"/>
  <c r="P134" i="13"/>
  <c r="R133" i="13"/>
  <c r="P133" i="13"/>
  <c r="S132" i="13"/>
  <c r="R132" i="13"/>
  <c r="P132" i="13"/>
  <c r="O130" i="13"/>
  <c r="O128" i="13" s="1"/>
  <c r="O129" i="13"/>
  <c r="R128" i="13"/>
  <c r="Q128" i="13"/>
  <c r="P128" i="13"/>
  <c r="O127" i="13"/>
  <c r="O126" i="13"/>
  <c r="O125" i="13"/>
  <c r="S124" i="13"/>
  <c r="R124" i="13"/>
  <c r="P124" i="13"/>
  <c r="R121" i="13"/>
  <c r="P121" i="13"/>
  <c r="S120" i="13"/>
  <c r="R120" i="13"/>
  <c r="Q119" i="13"/>
  <c r="O117" i="13"/>
  <c r="O116" i="13"/>
  <c r="O109" i="13" s="1"/>
  <c r="O114" i="13"/>
  <c r="O113" i="13"/>
  <c r="S111" i="13"/>
  <c r="S122" i="13" s="1"/>
  <c r="S147" i="13" s="1"/>
  <c r="R111" i="13"/>
  <c r="R122" i="13" s="1"/>
  <c r="P111" i="13"/>
  <c r="S106" i="13"/>
  <c r="R106" i="13"/>
  <c r="P106" i="13"/>
  <c r="P105" i="13"/>
  <c r="O102" i="13"/>
  <c r="O101" i="13"/>
  <c r="O100" i="13"/>
  <c r="O99" i="13"/>
  <c r="O98" i="13"/>
  <c r="R97" i="13"/>
  <c r="O70" i="13"/>
  <c r="O69" i="13"/>
  <c r="O68" i="13"/>
  <c r="R67" i="13"/>
  <c r="P67" i="13"/>
  <c r="O66" i="13"/>
  <c r="O65" i="13"/>
  <c r="O37" i="13"/>
  <c r="O173" i="13" s="1"/>
  <c r="O36" i="13"/>
  <c r="O35" i="13"/>
  <c r="O33" i="13"/>
  <c r="O169" i="13" s="1"/>
  <c r="O168" i="13"/>
  <c r="O31" i="13"/>
  <c r="O176" i="13" s="1"/>
  <c r="P29" i="13"/>
  <c r="O29" i="13"/>
  <c r="O155" i="13" s="1"/>
  <c r="P28" i="13"/>
  <c r="O23" i="13"/>
  <c r="O22" i="13"/>
  <c r="W82" i="13"/>
  <c r="O20" i="13"/>
  <c r="O19" i="13"/>
  <c r="O18" i="13"/>
  <c r="O17" i="13"/>
  <c r="O16" i="13"/>
  <c r="O13" i="13"/>
  <c r="O12" i="13"/>
  <c r="W8" i="13"/>
  <c r="E126" i="13"/>
  <c r="E127" i="13"/>
  <c r="E129" i="13"/>
  <c r="E130" i="13"/>
  <c r="AA176" i="13" s="1"/>
  <c r="E125" i="13"/>
  <c r="E112" i="13"/>
  <c r="E113" i="13"/>
  <c r="E114" i="13"/>
  <c r="E116" i="13"/>
  <c r="E117" i="13"/>
  <c r="E101" i="13"/>
  <c r="E102" i="13"/>
  <c r="E98" i="13"/>
  <c r="E99" i="13"/>
  <c r="E100" i="13"/>
  <c r="E86" i="13"/>
  <c r="E87" i="13"/>
  <c r="E85" i="13"/>
  <c r="I93" i="13"/>
  <c r="I92" i="13"/>
  <c r="I91" i="13"/>
  <c r="I84" i="13"/>
  <c r="I90" i="13" s="1"/>
  <c r="E170" i="13"/>
  <c r="E172" i="13"/>
  <c r="E173" i="13"/>
  <c r="G8" i="13"/>
  <c r="H8" i="13"/>
  <c r="G119" i="13"/>
  <c r="G128" i="13"/>
  <c r="H128" i="13"/>
  <c r="F128" i="13"/>
  <c r="H143" i="13"/>
  <c r="H142" i="13"/>
  <c r="H141" i="13"/>
  <c r="H136" i="13"/>
  <c r="H134" i="13"/>
  <c r="H124" i="13"/>
  <c r="H111" i="13"/>
  <c r="H122" i="13" s="1"/>
  <c r="H120" i="13"/>
  <c r="H106" i="13"/>
  <c r="H97" i="13"/>
  <c r="H96" i="13"/>
  <c r="H145" i="13" s="1"/>
  <c r="H93" i="13"/>
  <c r="H92" i="13"/>
  <c r="H91" i="13"/>
  <c r="H84" i="13"/>
  <c r="H67" i="13"/>
  <c r="H155" i="13"/>
  <c r="H154" i="13"/>
  <c r="H82" i="13"/>
  <c r="F136" i="13"/>
  <c r="I136" i="13"/>
  <c r="F141" i="13"/>
  <c r="I141" i="13"/>
  <c r="F142" i="13"/>
  <c r="I142" i="13"/>
  <c r="F143" i="13"/>
  <c r="I143" i="13"/>
  <c r="F124" i="13"/>
  <c r="I124" i="13"/>
  <c r="I132" i="13"/>
  <c r="I133" i="13"/>
  <c r="F134" i="13"/>
  <c r="I134" i="13"/>
  <c r="I110" i="13"/>
  <c r="I121" i="13" s="1"/>
  <c r="F111" i="13"/>
  <c r="F122" i="13" s="1"/>
  <c r="I111" i="13"/>
  <c r="I122" i="13" s="1"/>
  <c r="F121" i="13"/>
  <c r="F96" i="13"/>
  <c r="F145" i="13" s="1"/>
  <c r="F163" i="13" s="1"/>
  <c r="F162" i="13" s="1"/>
  <c r="I96" i="13"/>
  <c r="F105" i="13"/>
  <c r="I97" i="13"/>
  <c r="F106" i="13"/>
  <c r="I106" i="13"/>
  <c r="F84" i="13"/>
  <c r="F91" i="13"/>
  <c r="F92" i="13"/>
  <c r="F93" i="13"/>
  <c r="F28" i="13"/>
  <c r="F183" i="13" s="1"/>
  <c r="I153" i="13"/>
  <c r="F29" i="13"/>
  <c r="I155" i="13"/>
  <c r="F67" i="13"/>
  <c r="I67" i="13"/>
  <c r="F82" i="13"/>
  <c r="I82" i="13"/>
  <c r="E171" i="13"/>
  <c r="E169" i="13"/>
  <c r="E167" i="13"/>
  <c r="E143" i="13"/>
  <c r="E142" i="13"/>
  <c r="E141" i="13"/>
  <c r="E136" i="13"/>
  <c r="H147" i="13" l="1"/>
  <c r="W122" i="13"/>
  <c r="W162" i="13" s="1"/>
  <c r="W175" i="13"/>
  <c r="H164" i="13"/>
  <c r="H146" i="13"/>
  <c r="H144" i="13" s="1"/>
  <c r="W178" i="13"/>
  <c r="W187" i="13"/>
  <c r="H163" i="13"/>
  <c r="H162" i="13" s="1"/>
  <c r="O97" i="13"/>
  <c r="R95" i="13"/>
  <c r="R105" i="13"/>
  <c r="R103" i="13" s="1"/>
  <c r="O28" i="13"/>
  <c r="O154" i="13" s="1"/>
  <c r="P183" i="13"/>
  <c r="O183" i="13" s="1"/>
  <c r="I147" i="13"/>
  <c r="X110" i="13"/>
  <c r="J144" i="13"/>
  <c r="AA161" i="13" s="1"/>
  <c r="AA144" i="13" s="1"/>
  <c r="J163" i="13"/>
  <c r="O172" i="13"/>
  <c r="O182" i="13"/>
  <c r="V188" i="13"/>
  <c r="V180" i="13"/>
  <c r="AB186" i="13"/>
  <c r="O181" i="13"/>
  <c r="S163" i="13"/>
  <c r="S145" i="13"/>
  <c r="T77" i="13"/>
  <c r="V76" i="13"/>
  <c r="I163" i="13"/>
  <c r="E163" i="13" s="1"/>
  <c r="I145" i="13"/>
  <c r="E145" i="13" s="1"/>
  <c r="R164" i="13"/>
  <c r="R146" i="13"/>
  <c r="R147" i="13"/>
  <c r="T109" i="13"/>
  <c r="U109" i="13"/>
  <c r="R163" i="13"/>
  <c r="R145" i="13"/>
  <c r="R131" i="13"/>
  <c r="J164" i="13"/>
  <c r="N162" i="13"/>
  <c r="I105" i="13"/>
  <c r="E105" i="13" s="1"/>
  <c r="I146" i="13"/>
  <c r="O96" i="13"/>
  <c r="P145" i="13"/>
  <c r="X128" i="13"/>
  <c r="T128" i="13" s="1"/>
  <c r="S133" i="13"/>
  <c r="S131" i="13" s="1"/>
  <c r="W165" i="13"/>
  <c r="T165" i="13" s="1"/>
  <c r="O167" i="13"/>
  <c r="O30" i="13"/>
  <c r="O171" i="13"/>
  <c r="O34" i="13"/>
  <c r="T114" i="13"/>
  <c r="E29" i="13"/>
  <c r="E155" i="13" s="1"/>
  <c r="E120" i="13"/>
  <c r="I104" i="13"/>
  <c r="H140" i="13"/>
  <c r="R108" i="13"/>
  <c r="R119" i="13" s="1"/>
  <c r="X124" i="13"/>
  <c r="W147" i="13"/>
  <c r="E82" i="13"/>
  <c r="F154" i="13"/>
  <c r="E28" i="13"/>
  <c r="E154" i="13" s="1"/>
  <c r="H105" i="13"/>
  <c r="E128" i="13"/>
  <c r="V100" i="13"/>
  <c r="V164" i="13"/>
  <c r="H90" i="13"/>
  <c r="F90" i="13"/>
  <c r="X67" i="13"/>
  <c r="E67" i="13"/>
  <c r="S121" i="13"/>
  <c r="O121" i="13" s="1"/>
  <c r="J8" i="13"/>
  <c r="E91" i="13"/>
  <c r="U9" i="13"/>
  <c r="O110" i="13"/>
  <c r="T110" i="13" s="1"/>
  <c r="H108" i="13"/>
  <c r="H119" i="13" s="1"/>
  <c r="O111" i="13"/>
  <c r="P155" i="13"/>
  <c r="T132" i="13"/>
  <c r="O67" i="13"/>
  <c r="S108" i="13"/>
  <c r="X108" i="13" s="1"/>
  <c r="E134" i="13"/>
  <c r="AA181" i="13" s="1"/>
  <c r="AC181" i="13" s="1"/>
  <c r="E122" i="13"/>
  <c r="E106" i="13"/>
  <c r="E96" i="13"/>
  <c r="F108" i="13"/>
  <c r="F119" i="13" s="1"/>
  <c r="E93" i="13"/>
  <c r="E111" i="13"/>
  <c r="E124" i="13"/>
  <c r="T111" i="13"/>
  <c r="I108" i="13"/>
  <c r="E109" i="13"/>
  <c r="E110" i="13"/>
  <c r="F140" i="13"/>
  <c r="E97" i="13"/>
  <c r="E133" i="13"/>
  <c r="E132" i="13"/>
  <c r="T134" i="13"/>
  <c r="O132" i="13"/>
  <c r="O134" i="13"/>
  <c r="T106" i="13"/>
  <c r="E92" i="13"/>
  <c r="T93" i="13"/>
  <c r="T84" i="13"/>
  <c r="T92" i="13"/>
  <c r="E84" i="13"/>
  <c r="I8" i="13"/>
  <c r="O124" i="13"/>
  <c r="P108" i="13"/>
  <c r="U108" i="13" s="1"/>
  <c r="V144" i="13"/>
  <c r="V70" i="13"/>
  <c r="T90" i="13"/>
  <c r="W95" i="13"/>
  <c r="W103" i="13" s="1"/>
  <c r="W104" i="13"/>
  <c r="W145" i="13" s="1"/>
  <c r="W105" i="13"/>
  <c r="W146" i="13" s="1"/>
  <c r="X104" i="13"/>
  <c r="U122" i="13"/>
  <c r="U154" i="13"/>
  <c r="P104" i="13"/>
  <c r="P27" i="13"/>
  <c r="P120" i="13"/>
  <c r="U120" i="13" s="1"/>
  <c r="P122" i="13"/>
  <c r="P147" i="13" s="1"/>
  <c r="O147" i="13" s="1"/>
  <c r="P95" i="13"/>
  <c r="P154" i="13"/>
  <c r="I131" i="13"/>
  <c r="F147" i="13"/>
  <c r="I95" i="13"/>
  <c r="I103" i="13" s="1"/>
  <c r="H121" i="13"/>
  <c r="F27" i="13"/>
  <c r="E27" i="13" s="1"/>
  <c r="F95" i="13"/>
  <c r="F103" i="13" s="1"/>
  <c r="F155" i="13"/>
  <c r="H153" i="13"/>
  <c r="H79" i="13"/>
  <c r="H95" i="13"/>
  <c r="H103" i="13" s="1"/>
  <c r="H104" i="13"/>
  <c r="I154" i="13"/>
  <c r="I120" i="13"/>
  <c r="I140" i="13"/>
  <c r="F104" i="13"/>
  <c r="F8" i="13"/>
  <c r="E168" i="13"/>
  <c r="E140" i="13"/>
  <c r="W177" i="13" l="1"/>
  <c r="W186" i="13"/>
  <c r="W180" i="13"/>
  <c r="W176" i="13"/>
  <c r="W185" i="13"/>
  <c r="O95" i="13"/>
  <c r="W188" i="13"/>
  <c r="T188" i="13" s="1"/>
  <c r="O175" i="13"/>
  <c r="T175" i="13" s="1"/>
  <c r="AB81" i="13"/>
  <c r="AB72" i="13" s="1"/>
  <c r="S146" i="13"/>
  <c r="S144" i="13" s="1"/>
  <c r="J162" i="13"/>
  <c r="T96" i="13"/>
  <c r="T95" i="13" s="1"/>
  <c r="AB176" i="13"/>
  <c r="AC176" i="13" s="1"/>
  <c r="O180" i="13"/>
  <c r="T180" i="13" s="1"/>
  <c r="R162" i="13"/>
  <c r="O166" i="13"/>
  <c r="T30" i="13"/>
  <c r="R144" i="13"/>
  <c r="T76" i="13"/>
  <c r="V75" i="13"/>
  <c r="E147" i="13"/>
  <c r="F144" i="13"/>
  <c r="V178" i="13"/>
  <c r="T178" i="13" s="1"/>
  <c r="V187" i="13"/>
  <c r="T187" i="13" s="1"/>
  <c r="O133" i="13"/>
  <c r="O131" i="13" s="1"/>
  <c r="I144" i="13"/>
  <c r="E146" i="13"/>
  <c r="I164" i="13"/>
  <c r="P103" i="13"/>
  <c r="O104" i="13"/>
  <c r="O145" i="13"/>
  <c r="P163" i="13"/>
  <c r="U163" i="13" s="1"/>
  <c r="P144" i="13"/>
  <c r="U145" i="13"/>
  <c r="T145" i="13" s="1"/>
  <c r="X133" i="13"/>
  <c r="T133" i="13" s="1"/>
  <c r="I119" i="13"/>
  <c r="O108" i="13"/>
  <c r="T108" i="13" s="1"/>
  <c r="O170" i="13"/>
  <c r="X131" i="13"/>
  <c r="T131" i="13" s="1"/>
  <c r="T124" i="13"/>
  <c r="E81" i="13"/>
  <c r="V99" i="13"/>
  <c r="V163" i="13"/>
  <c r="T100" i="13"/>
  <c r="X121" i="13"/>
  <c r="T121" i="13" s="1"/>
  <c r="E90" i="13"/>
  <c r="U80" i="13"/>
  <c r="U8" i="13"/>
  <c r="E80" i="13"/>
  <c r="W79" i="13"/>
  <c r="W144" i="13" s="1"/>
  <c r="X81" i="13"/>
  <c r="S119" i="13"/>
  <c r="P119" i="13"/>
  <c r="U119" i="13"/>
  <c r="X8" i="13"/>
  <c r="F153" i="13"/>
  <c r="E153" i="13"/>
  <c r="E108" i="13"/>
  <c r="E95" i="13"/>
  <c r="E119" i="13"/>
  <c r="T147" i="13"/>
  <c r="T105" i="13"/>
  <c r="E131" i="13"/>
  <c r="AA186" i="13" s="1"/>
  <c r="AC186" i="13" s="1"/>
  <c r="E121" i="13"/>
  <c r="E103" i="13"/>
  <c r="E104" i="13"/>
  <c r="I79" i="13"/>
  <c r="F79" i="13"/>
  <c r="T70" i="13"/>
  <c r="T122" i="13"/>
  <c r="U153" i="13"/>
  <c r="O122" i="13"/>
  <c r="O120" i="13"/>
  <c r="T120" i="13" s="1"/>
  <c r="O27" i="13"/>
  <c r="O153" i="13" s="1"/>
  <c r="P153" i="13"/>
  <c r="E8" i="13"/>
  <c r="T8" i="13" s="1"/>
  <c r="E166" i="13"/>
  <c r="O103" i="13" l="1"/>
  <c r="T103" i="13" s="1"/>
  <c r="T104" i="13"/>
  <c r="E144" i="13"/>
  <c r="T163" i="13"/>
  <c r="AA175" i="13"/>
  <c r="V177" i="13"/>
  <c r="T177" i="13" s="1"/>
  <c r="V186" i="13"/>
  <c r="T186" i="13" s="1"/>
  <c r="V73" i="13"/>
  <c r="T75" i="13"/>
  <c r="X119" i="13"/>
  <c r="T119" i="13" s="1"/>
  <c r="E164" i="13"/>
  <c r="E162" i="13" s="1"/>
  <c r="I162" i="13"/>
  <c r="AA162" i="13" s="1"/>
  <c r="AA190" i="13" s="1"/>
  <c r="O163" i="13"/>
  <c r="P162" i="13"/>
  <c r="U162" i="13" s="1"/>
  <c r="X146" i="13"/>
  <c r="T146" i="13" s="1"/>
  <c r="S164" i="13"/>
  <c r="O146" i="13"/>
  <c r="O144" i="13" s="1"/>
  <c r="AB162" i="13" s="1"/>
  <c r="E79" i="13"/>
  <c r="T80" i="13"/>
  <c r="U79" i="13"/>
  <c r="T81" i="13"/>
  <c r="V162" i="13"/>
  <c r="T99" i="13"/>
  <c r="X79" i="13"/>
  <c r="O119" i="13"/>
  <c r="T130" i="13"/>
  <c r="V72" i="13" l="1"/>
  <c r="T73" i="13"/>
  <c r="V176" i="13"/>
  <c r="T176" i="13" s="1"/>
  <c r="V185" i="13"/>
  <c r="X164" i="13"/>
  <c r="T164" i="13" s="1"/>
  <c r="S162" i="13"/>
  <c r="O164" i="13"/>
  <c r="O162" i="13" s="1"/>
  <c r="X144" i="13"/>
  <c r="T79" i="13"/>
  <c r="U144" i="13"/>
  <c r="X175" i="13" l="1"/>
  <c r="AB175" i="13"/>
  <c r="AC175" i="13" s="1"/>
  <c r="T72" i="13"/>
  <c r="V71" i="13"/>
  <c r="AC162" i="13"/>
  <c r="X162" i="13"/>
  <c r="AB161" i="13"/>
  <c r="AC161" i="13" s="1"/>
  <c r="T71" i="13" l="1"/>
  <c r="V69" i="13"/>
  <c r="V68" i="13" l="1"/>
  <c r="T69" i="13"/>
  <c r="V67" i="13" l="1"/>
  <c r="T68" i="13"/>
  <c r="T67" i="13" l="1"/>
  <c r="V66" i="13"/>
  <c r="T66" i="13" l="1"/>
  <c r="V65" i="13"/>
  <c r="V64" i="13" s="1"/>
  <c r="V63" i="13" l="1"/>
  <c r="T63" i="13" s="1"/>
  <c r="T64" i="13"/>
  <c r="T65" i="13"/>
  <c r="V62" i="13"/>
  <c r="V61" i="13" l="1"/>
  <c r="T62" i="13"/>
  <c r="T61" i="13" l="1"/>
  <c r="V60" i="13"/>
  <c r="V59" i="13" l="1"/>
  <c r="T60" i="13"/>
  <c r="V58" i="13" l="1"/>
  <c r="T59" i="13"/>
  <c r="T168" i="13"/>
  <c r="V57" i="13" l="1"/>
  <c r="T58" i="13"/>
  <c r="T167" i="13"/>
  <c r="T166" i="13"/>
  <c r="T57" i="13" l="1"/>
  <c r="V55" i="13"/>
  <c r="V54" i="13" l="1"/>
  <c r="T55" i="13"/>
  <c r="V53" i="13" l="1"/>
  <c r="T54" i="13"/>
  <c r="V52" i="13" l="1"/>
  <c r="T53" i="13"/>
  <c r="T52" i="13" l="1"/>
  <c r="V51" i="13"/>
  <c r="V50" i="13" l="1"/>
  <c r="T51" i="13"/>
  <c r="V49" i="13" l="1"/>
  <c r="T50" i="13"/>
  <c r="V48" i="13" l="1"/>
  <c r="T49" i="13"/>
  <c r="T48" i="13" l="1"/>
  <c r="V47" i="13"/>
  <c r="V46" i="13" l="1"/>
  <c r="T47" i="13"/>
  <c r="V45" i="13" l="1"/>
  <c r="T46" i="13"/>
  <c r="V44" i="13" l="1"/>
  <c r="T45" i="13"/>
  <c r="T44" i="13" l="1"/>
  <c r="V43" i="13"/>
  <c r="V41" i="13" l="1"/>
  <c r="V40" i="13" s="1"/>
  <c r="V39" i="13" s="1"/>
  <c r="V38" i="13" s="1"/>
  <c r="V37" i="13" s="1"/>
  <c r="T43" i="13"/>
  <c r="V36" i="13" l="1"/>
  <c r="T37" i="13"/>
  <c r="T173" i="13" s="1"/>
  <c r="T36" i="13" l="1"/>
  <c r="T172" i="13" s="1"/>
  <c r="V35" i="13"/>
  <c r="V34" i="13" l="1"/>
  <c r="V33" i="13" s="1"/>
  <c r="T35" i="13"/>
  <c r="T34" i="13" l="1"/>
  <c r="T170" i="13" s="1"/>
  <c r="T171" i="13"/>
  <c r="V32" i="13"/>
  <c r="V31" i="13" s="1"/>
  <c r="V30" i="13" s="1"/>
  <c r="V29" i="13" s="1"/>
  <c r="T33" i="13"/>
  <c r="T169" i="13" s="1"/>
  <c r="V28" i="13" l="1"/>
  <c r="T29" i="13"/>
  <c r="T155" i="13" s="1"/>
  <c r="T28" i="13" l="1"/>
  <c r="T154" i="13" s="1"/>
  <c r="V27" i="13"/>
  <c r="V26" i="13" s="1"/>
  <c r="V25" i="13" l="1"/>
  <c r="T26" i="13"/>
  <c r="T27" i="13"/>
  <c r="T153" i="13" s="1"/>
  <c r="V24" i="13" l="1"/>
  <c r="T24" i="13" s="1"/>
  <c r="T25" i="13"/>
  <c r="V23" i="13"/>
  <c r="V22" i="13" l="1"/>
  <c r="T23" i="13"/>
  <c r="V21" i="13" l="1"/>
  <c r="T22" i="13"/>
  <c r="T21" i="13" l="1"/>
  <c r="V20" i="13"/>
  <c r="V19" i="13" l="1"/>
  <c r="T20" i="13"/>
  <c r="T19" i="13" l="1"/>
  <c r="V18" i="13"/>
  <c r="T18" i="13" l="1"/>
  <c r="V17" i="13"/>
  <c r="V16" i="13" l="1"/>
  <c r="T17" i="13"/>
  <c r="T16" i="13" l="1"/>
  <c r="V13" i="13"/>
  <c r="T13" i="13" l="1"/>
  <c r="V12" i="13"/>
  <c r="V11" i="13" l="1"/>
  <c r="V10" i="13" s="1"/>
  <c r="V9" i="13" s="1"/>
  <c r="V8" i="13" s="1"/>
  <c r="T12" i="13"/>
</calcChain>
</file>

<file path=xl/sharedStrings.xml><?xml version="1.0" encoding="utf-8"?>
<sst xmlns="http://schemas.openxmlformats.org/spreadsheetml/2006/main" count="330" uniqueCount="120">
  <si>
    <t>Реализация мероприятий</t>
  </si>
  <si>
    <t xml:space="preserve">Мероприятия по организации отдыха и оздоровления детей 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</si>
  <si>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</si>
  <si>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</si>
  <si>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</si>
  <si>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</si>
  <si>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</si>
  <si>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</si>
  <si>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</si>
  <si>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</si>
  <si>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</si>
  <si>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Исполнитель:Э.М.Строева, тел.238 224</t>
  </si>
  <si>
    <t>ПЛАН  2019 год (рублей)</t>
  </si>
  <si>
    <t>Источники финансирования</t>
  </si>
  <si>
    <t>всего</t>
  </si>
  <si>
    <t>Подпрограмма 1. Дошкольное, общее, дополнительное образование.</t>
  </si>
  <si>
    <t>1.1.</t>
  </si>
  <si>
    <t>Обеспечение предоставления дошкольного, общего, дополнительного образования (показатель №№ 1,2,3,4,5,7,8)</t>
  </si>
  <si>
    <t>ДО и МП г.Нефтеюганска</t>
  </si>
  <si>
    <t>бюджет автономного округа</t>
  </si>
  <si>
    <t>иные внебюджетные источники</t>
  </si>
  <si>
    <t>Субвенция бюджетам муниципальных районов и городских округов 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</si>
  <si>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Субвенция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</si>
  <si>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Субвенция бюджетам муниципальных районов и городских округов на проведение государственной итоговой аттестации обучающихся, освоивших образовательные программы  основного общего образования и среднего общего образования </t>
  </si>
  <si>
    <t>Субвенция бюджетам муниципальных районов и городских округов на организацию проведения государственной итоговой аттестации обучающихся, освоивших образовательные программы  основного общего образования и среднего общего образования</t>
  </si>
  <si>
    <t>Субвенция бюджетам муниципальных районов и городских округов  на социальную  поддержку отдельных категорий обучающихся в муниципальных  общеобразовательных организациях,частных общеобразовательных организациях, осуществляющих образовательную деятельность по имеющим государственную аккредитацию основным  общеобразовательным программам</t>
  </si>
  <si>
    <t xml:space="preserve">Субвенция бюджетам муниципальных районов и городских округов на 2019 год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</t>
  </si>
  <si>
    <t xml:space="preserve">Субсидия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 </t>
  </si>
  <si>
    <t>Дотации на дополнтельное финансовое обеспечение мероприятий по организации питания обучающихся негосударственным организациям</t>
  </si>
  <si>
    <t>Иные межбюджетные трансферты на реализацию в сфере занятости населения</t>
  </si>
  <si>
    <t>1.2.</t>
  </si>
  <si>
    <t>Развитие материально-технической базы образовательных организаций (показатель № 6)</t>
  </si>
  <si>
    <t xml:space="preserve"> ДГ и ЗО</t>
  </si>
  <si>
    <t xml:space="preserve">ДЖКХ </t>
  </si>
  <si>
    <t>ДГ и ЗО</t>
  </si>
  <si>
    <t>На приобретение, создание в соответствии с концессионным соглашением объектов недвижимого имущества для размещения дошкольных образовательных организаций и (или) общеобразовательных организаций за счет бюджета автономного округа</t>
  </si>
  <si>
    <t>Обеспечение персонифицированного финансирования дополнительного образования (показатель№ 9.)</t>
  </si>
  <si>
    <t>Итого по подпрограмме 1</t>
  </si>
  <si>
    <t>Подпрограмма 2. Оценка качества образования и информационная прозрачность системы образования</t>
  </si>
  <si>
    <t>2.1.</t>
  </si>
  <si>
    <t>Обеспечение организации и проведения государственной итоговой аттестации (показатель № 3,4)</t>
  </si>
  <si>
    <t>Итого по подпрограмме 2</t>
  </si>
  <si>
    <t>Подпрограмма 3. Отдых и оздоровление детей в каникулярное время</t>
  </si>
  <si>
    <t>3.1.</t>
  </si>
  <si>
    <t>Обеспечение отдыха и оздоровления детей в каникулярное время (показатель № 10)</t>
  </si>
  <si>
    <t>Субвенции бюджетам муниципальных районов и городских округов  на организацию и обеспечение отдыха и оздоровления детей, в том числе в этнической среде</t>
  </si>
  <si>
    <t>Субсидии  бюджетам муниципальных районов и городских округов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</si>
  <si>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Мероприятия по организации отдыха и оздоровления детей (питание)</t>
  </si>
  <si>
    <t>Итого по подпрограмме 3</t>
  </si>
  <si>
    <t>Подпрограмма 4. Молодёжь Нефтеюганска</t>
  </si>
  <si>
    <t>4.1.</t>
  </si>
  <si>
    <t>Обеспечение реализации молодёжной политики            (показатель №№ 11,12,13)</t>
  </si>
  <si>
    <t>Итого по подпрограмме 4</t>
  </si>
  <si>
    <t>Подпрограмма 5. Управление и контроль в сфере образования и молодёжной политики</t>
  </si>
  <si>
    <t>5.1.</t>
  </si>
  <si>
    <t>Обеспечение выполнения функции управления и контроля в сфере образования и молодёжной политики (показатель №№ 14,15,16,17,18)</t>
  </si>
  <si>
    <t>5.2.</t>
  </si>
  <si>
    <t>Обеспечение функционирования казённого учреждения (показатель №№ 14,15,16,17,18)</t>
  </si>
  <si>
    <t>Итого по подпрограмме 5</t>
  </si>
  <si>
    <t>Подпрограмма 6.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</si>
  <si>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</si>
  <si>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</si>
  <si>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</si>
  <si>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программе:</t>
  </si>
  <si>
    <t>В том числе:</t>
  </si>
  <si>
    <t>Проекты, портфели проектов (в том числе направленные на реализацию национальных и федеральных проектов Российской Федерации):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</si>
  <si>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проектов)</t>
  </si>
  <si>
    <t>Прочие расходы</t>
  </si>
  <si>
    <t>Ответственный исполнитель</t>
  </si>
  <si>
    <t>Соисполнитель 1</t>
  </si>
  <si>
    <t>Соисполнитель 2</t>
  </si>
  <si>
    <t>внебюджет</t>
  </si>
  <si>
    <t>ИТОГО 2019</t>
  </si>
  <si>
    <t>0210184301, 0210184302</t>
  </si>
  <si>
    <t>0210184303, 0210184304</t>
  </si>
  <si>
    <t>Внебюджетные источники</t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</si>
  <si>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</si>
  <si>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</si>
  <si>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</si>
  <si>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</si>
  <si>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Всего</t>
  </si>
  <si>
    <t>% исполнения к плану  2019 года</t>
  </si>
  <si>
    <t>Иные межбюджетные трансферты на реализацию наказов избирателей депутатам Думы ХМАО-Югры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</si>
  <si>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</si>
  <si>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Ограждение по адресу: г. Нефтеюганск 14мкр., строение 20 (МБОУ "Средняя общеобразовательная школа №13")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</si>
  <si>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</si>
  <si>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ПИР МБОУ «Средняя общеобразовательная кадетская школа №4» (устройство теплого перехода)</t>
  </si>
  <si>
    <t>ПИР Детский сад на 320 мест в 5 микрорайоне г.Нефтеюганска</t>
  </si>
  <si>
    <t>ПИР Детский сад на 320 мест в 5 микрорайоне г.Нефтеюганска - технологическое присоединение</t>
  </si>
  <si>
    <t>ПИР "Детский сад на 300 мест в микрорайоне 16 г.Нефтеюганск"</t>
  </si>
  <si>
    <t>ПИР "Детский сад на 300 мест в микрорайоне 16 г.Нефтеюганск" - технологическое присоединение</t>
  </si>
  <si>
    <t>"Нежилое строение гаража" (здание мастерских МБОУ «СОШ №10»)</t>
  </si>
  <si>
    <t>«Нежилое здание средней школы №14», расположенное по адресу: 11б микрорайон, ул.Центральная, здание №18</t>
  </si>
  <si>
    <t>«Нежилое здание», расположенное по адресу: г.Нефтеюганск, мкрн.16А, здание 65 (капитальный ремонт здания МБОУ «Начальная школа №15»)</t>
  </si>
  <si>
    <t>Капитальный ремонт МАДОУ "Детский сад №20 "Золушка"</t>
  </si>
  <si>
    <t>Капитальный ремонт МБДОУ "Детский сад №25 "Ромашка"</t>
  </si>
  <si>
    <t>Капитальный ремонт "Нежилое здание школы №1"</t>
  </si>
  <si>
    <t>Капитальный ремонт "Часть нежилого здания школы №5"</t>
  </si>
  <si>
    <t>ПИР "МАДОУ г.Нефтеюганска "Детский сад №9 "Радуга"</t>
  </si>
  <si>
    <t>ПИР "Здание детского сада №7 (благоустройство территории)</t>
  </si>
  <si>
    <t>ПИР "Нежилое здание детского сада "Рябинка"</t>
  </si>
  <si>
    <t>СМР по реконструкции объекта "Нежилого строения учебной лаборатории, г.Нефтеюганск 8мкр., строение №28/1 (МБУ ДО "Цент дополнительного образования")"</t>
  </si>
  <si>
    <t xml:space="preserve">Здание МАДОУ "Детский сад №6 "Лукоморье", расположенный по адресу: 5 микрорайон, строение 15, г.Нефтеюганск, ХМАО-Югра, Тюменская область </t>
  </si>
  <si>
    <t>ПИР по объекту "Здание средней школы №13 (устройство вентилируемого фасада)</t>
  </si>
  <si>
    <t>ПИР по объекту МБОУ "Лицей 1" (обследование систем вентилиции)</t>
  </si>
  <si>
    <t>Капитальный ремонт спортивного зала объекта "Здание детского сада №32"</t>
  </si>
  <si>
    <t xml:space="preserve">Реализация мероприятий по содействию трудоустройства граждан </t>
  </si>
  <si>
    <t>квартал</t>
  </si>
  <si>
    <t>год</t>
  </si>
  <si>
    <t>1.4.</t>
  </si>
  <si>
    <t>1.5.</t>
  </si>
  <si>
    <t>Приобретение, создание объектов недвижимого имущества для размещения общеобразовательных организаций (показатель №6)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</si>
  <si>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</si>
  <si>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Т.В.Лямова</t>
  </si>
  <si>
    <t>Директор Департамента</t>
  </si>
  <si>
    <t>ДЖКХ</t>
  </si>
  <si>
    <t>ПЛАН  на 1 полугодие 2019 год (рублей)</t>
  </si>
  <si>
    <t>Иные межбюджетные трансферты в рамках наказов избирателей депутатам Думы ХМАО-Югры за счет средств автономного округа</t>
  </si>
  <si>
    <r>
      <t xml:space="preserve"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                                                    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>на 01.06.2019</t>
    </r>
  </si>
  <si>
    <t>Кассовый расход на 01.06.2019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</si>
</sst>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Calibri"/>
      <family val="1"/>
      <charset val="204"/>
      <scheme val="minor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9" fillId="0" borderId="0"/>
    <xf numFmtId="164" fontId="12" fillId="0" borderId="0" applyFon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601">
    <xf numFmtId="0" fontId="0" fillId="0" borderId="0" xfId="0"/>
    <xf numFmtId="0" fontId="11" fillId="2" borderId="0" xfId="3" applyFont="1" applyFill="1"/>
    <xf numFmtId="49" fontId="10" fillId="2" borderId="0" xfId="5" applyNumberFormat="1" applyFont="1" applyFill="1" applyBorder="1" applyAlignment="1">
      <alignment horizontal="left"/>
    </xf>
    <xf numFmtId="0" fontId="11" fillId="2" borderId="0" xfId="5" applyFont="1" applyFill="1" applyBorder="1"/>
    <xf numFmtId="0" fontId="11" fillId="2" borderId="0" xfId="5" applyFont="1" applyFill="1"/>
    <xf numFmtId="0" fontId="11" fillId="2" borderId="0" xfId="5" applyFont="1" applyFill="1" applyAlignment="1">
      <alignment vertical="top"/>
    </xf>
    <xf numFmtId="0" fontId="11" fillId="2" borderId="0" xfId="5" applyFont="1" applyFill="1" applyBorder="1" applyAlignment="1">
      <alignment vertical="top"/>
    </xf>
    <xf numFmtId="165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1" xfId="0" applyFont="1" applyFill="1" applyBorder="1" applyAlignment="1">
      <alignment wrapText="1"/>
    </xf>
    <xf numFmtId="165" fontId="16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9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4" fontId="21" fillId="3" borderId="15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4" fontId="15" fillId="0" borderId="24" xfId="0" applyNumberFormat="1" applyFont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4" fontId="21" fillId="3" borderId="17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4" fontId="21" fillId="3" borderId="8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left" vertical="center" wrapText="1"/>
    </xf>
    <xf numFmtId="4" fontId="21" fillId="3" borderId="33" xfId="0" applyNumberFormat="1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/>
    </xf>
    <xf numFmtId="4" fontId="17" fillId="3" borderId="17" xfId="0" applyNumberFormat="1" applyFont="1" applyFill="1" applyBorder="1" applyAlignment="1">
      <alignment horizontal="center" vertical="center"/>
    </xf>
    <xf numFmtId="4" fontId="17" fillId="3" borderId="19" xfId="0" applyNumberFormat="1" applyFont="1" applyFill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top" wrapText="1"/>
    </xf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1" fillId="2" borderId="0" xfId="5" applyFont="1" applyFill="1" applyAlignment="1">
      <alignment horizontal="center"/>
    </xf>
    <xf numFmtId="0" fontId="11" fillId="2" borderId="0" xfId="5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4" fontId="18" fillId="3" borderId="0" xfId="0" applyNumberFormat="1" applyFont="1" applyFill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21" fillId="3" borderId="9" xfId="0" applyNumberFormat="1" applyFont="1" applyFill="1" applyBorder="1" applyAlignment="1">
      <alignment horizontal="center" vertical="center"/>
    </xf>
    <xf numFmtId="4" fontId="21" fillId="3" borderId="38" xfId="0" applyNumberFormat="1" applyFont="1" applyFill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 vertical="center"/>
    </xf>
    <xf numFmtId="4" fontId="21" fillId="3" borderId="39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ill="1"/>
    <xf numFmtId="4" fontId="19" fillId="3" borderId="38" xfId="0" applyNumberFormat="1" applyFont="1" applyFill="1" applyBorder="1" applyAlignment="1">
      <alignment horizontal="center" vertical="center" wrapText="1"/>
    </xf>
    <xf numFmtId="4" fontId="19" fillId="3" borderId="39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11" fillId="2" borderId="0" xfId="3" applyFont="1" applyFill="1" applyBorder="1"/>
    <xf numFmtId="0" fontId="0" fillId="0" borderId="0" xfId="0" applyBorder="1"/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5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4" fontId="26" fillId="3" borderId="4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 applyAlignment="1">
      <alignment horizontal="center" vertical="center" wrapText="1"/>
    </xf>
    <xf numFmtId="165" fontId="26" fillId="3" borderId="1" xfId="0" applyNumberFormat="1" applyFont="1" applyFill="1" applyBorder="1" applyAlignment="1">
      <alignment horizontal="center" vertical="center" wrapText="1"/>
    </xf>
    <xf numFmtId="165" fontId="26" fillId="3" borderId="4" xfId="0" applyNumberFormat="1" applyFont="1" applyFill="1" applyBorder="1" applyAlignment="1">
      <alignment horizontal="center" vertical="center" wrapText="1"/>
    </xf>
    <xf numFmtId="165" fontId="26" fillId="3" borderId="15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4" fontId="25" fillId="3" borderId="1" xfId="0" applyNumberFormat="1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165" fontId="17" fillId="0" borderId="4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2" fontId="17" fillId="0" borderId="3" xfId="0" applyNumberFormat="1" applyFont="1" applyFill="1" applyBorder="1" applyAlignment="1">
      <alignment horizontal="left" vertical="center" wrapText="1"/>
    </xf>
    <xf numFmtId="4" fontId="17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4" fontId="21" fillId="0" borderId="8" xfId="0" applyNumberFormat="1" applyFont="1" applyFill="1" applyBorder="1" applyAlignment="1">
      <alignment horizontal="center" vertical="center"/>
    </xf>
    <xf numFmtId="4" fontId="21" fillId="0" borderId="20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left" vertical="center" wrapText="1"/>
    </xf>
    <xf numFmtId="4" fontId="21" fillId="0" borderId="21" xfId="0" applyNumberFormat="1" applyFont="1" applyFill="1" applyBorder="1" applyAlignment="1">
      <alignment horizontal="center" vertical="center" wrapText="1"/>
    </xf>
    <xf numFmtId="4" fontId="23" fillId="0" borderId="21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center" vertical="center"/>
    </xf>
    <xf numFmtId="165" fontId="23" fillId="0" borderId="21" xfId="0" applyNumberFormat="1" applyFont="1" applyFill="1" applyBorder="1" applyAlignment="1">
      <alignment horizontal="center" vertical="center" wrapText="1"/>
    </xf>
    <xf numFmtId="165" fontId="23" fillId="0" borderId="22" xfId="0" applyNumberFormat="1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4" fontId="23" fillId="0" borderId="22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wrapText="1"/>
    </xf>
    <xf numFmtId="4" fontId="15" fillId="0" borderId="14" xfId="0" applyNumberFormat="1" applyFont="1" applyBorder="1" applyAlignment="1">
      <alignment horizontal="center" vertical="center" wrapText="1"/>
    </xf>
    <xf numFmtId="4" fontId="18" fillId="0" borderId="0" xfId="0" applyNumberFormat="1" applyFont="1"/>
    <xf numFmtId="0" fontId="0" fillId="0" borderId="0" xfId="0" applyFill="1" applyBorder="1"/>
    <xf numFmtId="0" fontId="30" fillId="0" borderId="0" xfId="0" applyFont="1" applyFill="1" applyBorder="1"/>
    <xf numFmtId="0" fontId="15" fillId="0" borderId="4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left" vertical="center" wrapText="1"/>
    </xf>
    <xf numFmtId="4" fontId="16" fillId="0" borderId="52" xfId="0" applyNumberFormat="1" applyFont="1" applyFill="1" applyBorder="1" applyAlignment="1">
      <alignment horizontal="left" vertical="center" wrapText="1"/>
    </xf>
    <xf numFmtId="4" fontId="21" fillId="0" borderId="46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left" vertical="center" wrapText="1"/>
    </xf>
    <xf numFmtId="4" fontId="16" fillId="0" borderId="40" xfId="0" applyNumberFormat="1" applyFont="1" applyFill="1" applyBorder="1" applyAlignment="1">
      <alignment vertical="center" wrapText="1"/>
    </xf>
    <xf numFmtId="4" fontId="16" fillId="0" borderId="52" xfId="0" applyNumberFormat="1" applyFont="1" applyFill="1" applyBorder="1" applyAlignment="1">
      <alignment vertical="center" wrapText="1"/>
    </xf>
    <xf numFmtId="4" fontId="17" fillId="0" borderId="40" xfId="0" applyNumberFormat="1" applyFont="1" applyFill="1" applyBorder="1" applyAlignment="1">
      <alignment horizontal="left" vertical="center" wrapText="1"/>
    </xf>
    <xf numFmtId="4" fontId="17" fillId="0" borderId="41" xfId="0" applyNumberFormat="1" applyFont="1" applyFill="1" applyBorder="1" applyAlignment="1">
      <alignment horizontal="left" vertical="center" wrapText="1"/>
    </xf>
    <xf numFmtId="4" fontId="19" fillId="3" borderId="10" xfId="0" applyNumberFormat="1" applyFont="1" applyFill="1" applyBorder="1" applyAlignment="1">
      <alignment horizontal="left" vertical="center" wrapText="1"/>
    </xf>
    <xf numFmtId="4" fontId="19" fillId="3" borderId="40" xfId="0" applyNumberFormat="1" applyFont="1" applyFill="1" applyBorder="1" applyAlignment="1">
      <alignment horizontal="left" vertical="center" wrapText="1"/>
    </xf>
    <xf numFmtId="4" fontId="19" fillId="3" borderId="41" xfId="0" applyNumberFormat="1" applyFont="1" applyFill="1" applyBorder="1" applyAlignment="1">
      <alignment horizontal="left" vertical="center" wrapText="1"/>
    </xf>
    <xf numFmtId="4" fontId="15" fillId="0" borderId="47" xfId="0" applyNumberFormat="1" applyFont="1" applyFill="1" applyBorder="1" applyAlignment="1">
      <alignment horizontal="center" vertical="center" wrapText="1"/>
    </xf>
    <xf numFmtId="4" fontId="23" fillId="0" borderId="49" xfId="0" applyNumberFormat="1" applyFont="1" applyFill="1" applyBorder="1" applyAlignment="1">
      <alignment horizontal="center" vertical="center" wrapText="1"/>
    </xf>
    <xf numFmtId="4" fontId="21" fillId="3" borderId="12" xfId="0" applyNumberFormat="1" applyFont="1" applyFill="1" applyBorder="1" applyAlignment="1">
      <alignment horizontal="center" vertical="center"/>
    </xf>
    <xf numFmtId="4" fontId="21" fillId="3" borderId="47" xfId="0" applyNumberFormat="1" applyFont="1" applyFill="1" applyBorder="1" applyAlignment="1">
      <alignment horizontal="center" vertical="center"/>
    </xf>
    <xf numFmtId="4" fontId="21" fillId="3" borderId="48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4" fontId="23" fillId="0" borderId="20" xfId="0" applyNumberFormat="1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vertical="center"/>
    </xf>
    <xf numFmtId="4" fontId="28" fillId="0" borderId="15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/>
    </xf>
    <xf numFmtId="4" fontId="28" fillId="0" borderId="30" xfId="0" applyNumberFormat="1" applyFont="1" applyFill="1" applyBorder="1" applyAlignment="1">
      <alignment horizontal="center" vertical="center"/>
    </xf>
    <xf numFmtId="4" fontId="21" fillId="0" borderId="22" xfId="0" applyNumberFormat="1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>
      <alignment horizontal="center" vertical="center"/>
    </xf>
    <xf numFmtId="4" fontId="21" fillId="3" borderId="7" xfId="0" applyNumberFormat="1" applyFont="1" applyFill="1" applyBorder="1" applyAlignment="1">
      <alignment horizontal="center" vertical="center"/>
    </xf>
    <xf numFmtId="4" fontId="21" fillId="3" borderId="25" xfId="0" applyNumberFormat="1" applyFont="1" applyFill="1" applyBorder="1" applyAlignment="1">
      <alignment horizontal="center" vertical="center"/>
    </xf>
    <xf numFmtId="4" fontId="21" fillId="3" borderId="24" xfId="0" applyNumberFormat="1" applyFont="1" applyFill="1" applyBorder="1" applyAlignment="1">
      <alignment horizontal="center" vertical="center"/>
    </xf>
    <xf numFmtId="4" fontId="21" fillId="3" borderId="16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left" vertical="center" wrapText="1"/>
    </xf>
    <xf numFmtId="4" fontId="21" fillId="3" borderId="40" xfId="0" applyNumberFormat="1" applyFont="1" applyFill="1" applyBorder="1" applyAlignment="1">
      <alignment horizontal="left" vertical="center" wrapText="1"/>
    </xf>
    <xf numFmtId="4" fontId="21" fillId="3" borderId="41" xfId="0" applyNumberFormat="1" applyFont="1" applyFill="1" applyBorder="1" applyAlignment="1">
      <alignment horizontal="left" vertical="center" wrapText="1"/>
    </xf>
    <xf numFmtId="4" fontId="21" fillId="3" borderId="35" xfId="0" applyNumberFormat="1" applyFont="1" applyFill="1" applyBorder="1" applyAlignment="1">
      <alignment horizontal="center" vertical="center"/>
    </xf>
    <xf numFmtId="4" fontId="21" fillId="3" borderId="36" xfId="0" applyNumberFormat="1" applyFont="1" applyFill="1" applyBorder="1" applyAlignment="1">
      <alignment horizontal="center" vertical="center"/>
    </xf>
    <xf numFmtId="4" fontId="15" fillId="3" borderId="41" xfId="0" applyNumberFormat="1" applyFont="1" applyFill="1" applyBorder="1" applyAlignment="1">
      <alignment horizontal="left" vertical="center" wrapText="1"/>
    </xf>
    <xf numFmtId="4" fontId="15" fillId="0" borderId="40" xfId="0" applyNumberFormat="1" applyFont="1" applyBorder="1" applyAlignment="1">
      <alignment horizontal="left" vertical="center" wrapText="1"/>
    </xf>
    <xf numFmtId="4" fontId="17" fillId="3" borderId="48" xfId="0" applyNumberFormat="1" applyFont="1" applyFill="1" applyBorder="1" applyAlignment="1">
      <alignment horizontal="center" vertical="center"/>
    </xf>
    <xf numFmtId="4" fontId="17" fillId="3" borderId="36" xfId="0" applyNumberFormat="1" applyFont="1" applyFill="1" applyBorder="1" applyAlignment="1">
      <alignment horizontal="center" vertical="center"/>
    </xf>
    <xf numFmtId="4" fontId="15" fillId="0" borderId="10" xfId="0" applyNumberFormat="1" applyFont="1" applyBorder="1" applyAlignment="1">
      <alignment horizontal="left" vertical="center" wrapText="1"/>
    </xf>
    <xf numFmtId="4" fontId="15" fillId="0" borderId="41" xfId="0" applyNumberFormat="1" applyFont="1" applyBorder="1" applyAlignment="1">
      <alignment horizontal="left" vertical="center" wrapText="1"/>
    </xf>
    <xf numFmtId="4" fontId="21" fillId="3" borderId="32" xfId="0" applyNumberFormat="1" applyFont="1" applyFill="1" applyBorder="1" applyAlignment="1">
      <alignment horizontal="center" vertical="center"/>
    </xf>
    <xf numFmtId="4" fontId="21" fillId="3" borderId="29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center" vertical="center"/>
    </xf>
    <xf numFmtId="4" fontId="21" fillId="3" borderId="40" xfId="0" applyNumberFormat="1" applyFont="1" applyFill="1" applyBorder="1" applyAlignment="1">
      <alignment horizontal="center" vertical="center"/>
    </xf>
    <xf numFmtId="4" fontId="21" fillId="3" borderId="41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/>
    </xf>
    <xf numFmtId="4" fontId="23" fillId="0" borderId="46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/>
    </xf>
    <xf numFmtId="165" fontId="15" fillId="0" borderId="53" xfId="0" applyNumberFormat="1" applyFont="1" applyFill="1" applyBorder="1" applyAlignment="1">
      <alignment horizontal="center" vertical="center" wrapText="1"/>
    </xf>
    <xf numFmtId="165" fontId="15" fillId="0" borderId="47" xfId="0" applyNumberFormat="1" applyFont="1" applyFill="1" applyBorder="1" applyAlignment="1">
      <alignment horizontal="center" vertical="center" wrapText="1"/>
    </xf>
    <xf numFmtId="165" fontId="23" fillId="0" borderId="49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/>
    </xf>
    <xf numFmtId="165" fontId="16" fillId="0" borderId="30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vertical="center" wrapText="1"/>
    </xf>
    <xf numFmtId="4" fontId="16" fillId="0" borderId="15" xfId="0" applyNumberFormat="1" applyFont="1" applyFill="1" applyBorder="1" applyAlignment="1">
      <alignment vertical="center" wrapText="1"/>
    </xf>
    <xf numFmtId="4" fontId="16" fillId="0" borderId="25" xfId="0" applyNumberFormat="1" applyFont="1" applyFill="1" applyBorder="1" applyAlignment="1">
      <alignment vertical="center" wrapText="1"/>
    </xf>
    <xf numFmtId="4" fontId="17" fillId="3" borderId="41" xfId="0" applyNumberFormat="1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left" vertical="center" wrapText="1"/>
    </xf>
    <xf numFmtId="4" fontId="21" fillId="3" borderId="43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horizontal="center"/>
    </xf>
    <xf numFmtId="0" fontId="27" fillId="0" borderId="0" xfId="0" applyFont="1" applyFill="1" applyBorder="1"/>
    <xf numFmtId="0" fontId="19" fillId="3" borderId="40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 wrapText="1"/>
    </xf>
    <xf numFmtId="4" fontId="21" fillId="3" borderId="45" xfId="0" applyNumberFormat="1" applyFont="1" applyFill="1" applyBorder="1" applyAlignment="1">
      <alignment horizontal="center" vertical="center"/>
    </xf>
    <xf numFmtId="4" fontId="25" fillId="3" borderId="10" xfId="0" applyNumberFormat="1" applyFont="1" applyFill="1" applyBorder="1" applyAlignment="1">
      <alignment horizontal="left" vertical="center" wrapText="1"/>
    </xf>
    <xf numFmtId="4" fontId="26" fillId="3" borderId="35" xfId="0" applyNumberFormat="1" applyFont="1" applyFill="1" applyBorder="1" applyAlignment="1">
      <alignment horizontal="center" vertical="center" wrapText="1"/>
    </xf>
    <xf numFmtId="4" fontId="25" fillId="3" borderId="8" xfId="0" applyNumberFormat="1" applyFont="1" applyFill="1" applyBorder="1" applyAlignment="1">
      <alignment horizontal="center" vertical="center" wrapText="1"/>
    </xf>
    <xf numFmtId="4" fontId="25" fillId="3" borderId="33" xfId="0" applyNumberFormat="1" applyFont="1" applyFill="1" applyBorder="1" applyAlignment="1">
      <alignment horizontal="center" vertical="center" wrapText="1"/>
    </xf>
    <xf numFmtId="4" fontId="26" fillId="3" borderId="12" xfId="0" applyNumberFormat="1" applyFont="1" applyFill="1" applyBorder="1" applyAlignment="1">
      <alignment horizontal="center" vertical="center" wrapText="1"/>
    </xf>
    <xf numFmtId="4" fontId="25" fillId="3" borderId="10" xfId="0" applyNumberFormat="1" applyFont="1" applyFill="1" applyBorder="1" applyAlignment="1">
      <alignment horizontal="center" vertical="center" wrapText="1"/>
    </xf>
    <xf numFmtId="165" fontId="25" fillId="3" borderId="8" xfId="0" applyNumberFormat="1" applyFont="1" applyFill="1" applyBorder="1" applyAlignment="1">
      <alignment horizontal="center" vertical="center" wrapText="1"/>
    </xf>
    <xf numFmtId="165" fontId="25" fillId="3" borderId="33" xfId="0" applyNumberFormat="1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>
      <alignment horizontal="center" vertical="center" wrapText="1"/>
    </xf>
    <xf numFmtId="165" fontId="26" fillId="3" borderId="33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4" fontId="25" fillId="3" borderId="40" xfId="0" applyNumberFormat="1" applyFont="1" applyFill="1" applyBorder="1" applyAlignment="1">
      <alignment horizontal="left" vertical="center" wrapText="1"/>
    </xf>
    <xf numFmtId="4" fontId="26" fillId="3" borderId="26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4" fontId="26" fillId="3" borderId="47" xfId="0" applyNumberFormat="1" applyFont="1" applyFill="1" applyBorder="1" applyAlignment="1">
      <alignment horizontal="center" vertical="center" wrapText="1"/>
    </xf>
    <xf numFmtId="4" fontId="25" fillId="3" borderId="40" xfId="0" applyNumberFormat="1" applyFont="1" applyFill="1" applyBorder="1" applyAlignment="1">
      <alignment horizontal="center" vertical="center" wrapText="1"/>
    </xf>
    <xf numFmtId="4" fontId="26" fillId="3" borderId="24" xfId="0" applyNumberFormat="1" applyFont="1" applyFill="1" applyBorder="1" applyAlignment="1">
      <alignment horizontal="center" vertical="center" wrapText="1"/>
    </xf>
    <xf numFmtId="165" fontId="25" fillId="3" borderId="15" xfId="0" applyNumberFormat="1" applyFont="1" applyFill="1" applyBorder="1" applyAlignment="1">
      <alignment horizontal="center" vertical="center" wrapText="1"/>
    </xf>
    <xf numFmtId="165" fontId="26" fillId="3" borderId="47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left" vertical="center" wrapText="1"/>
    </xf>
    <xf numFmtId="4" fontId="26" fillId="3" borderId="14" xfId="0" applyNumberFormat="1" applyFont="1" applyFill="1" applyBorder="1" applyAlignment="1">
      <alignment horizontal="center" vertical="center" wrapText="1"/>
    </xf>
    <xf numFmtId="4" fontId="25" fillId="3" borderId="3" xfId="0" applyNumberFormat="1" applyFont="1" applyFill="1" applyBorder="1" applyAlignment="1">
      <alignment horizontal="center" vertical="center" wrapText="1"/>
    </xf>
    <xf numFmtId="4" fontId="25" fillId="3" borderId="30" xfId="0" applyNumberFormat="1" applyFont="1" applyFill="1" applyBorder="1" applyAlignment="1">
      <alignment horizontal="center" vertical="center" wrapText="1"/>
    </xf>
    <xf numFmtId="4" fontId="26" fillId="3" borderId="54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center" vertical="center" wrapText="1"/>
    </xf>
    <xf numFmtId="4" fontId="26" fillId="3" borderId="25" xfId="0" applyNumberFormat="1" applyFont="1" applyFill="1" applyBorder="1" applyAlignment="1">
      <alignment horizontal="center" vertical="center" wrapText="1"/>
    </xf>
    <xf numFmtId="165" fontId="25" fillId="3" borderId="3" xfId="0" applyNumberFormat="1" applyFont="1" applyFill="1" applyBorder="1" applyAlignment="1">
      <alignment horizontal="center" vertical="center" wrapText="1"/>
    </xf>
    <xf numFmtId="165" fontId="25" fillId="3" borderId="30" xfId="0" applyNumberFormat="1" applyFont="1" applyFill="1" applyBorder="1" applyAlignment="1">
      <alignment horizontal="center" vertical="center" wrapText="1"/>
    </xf>
    <xf numFmtId="165" fontId="26" fillId="3" borderId="54" xfId="0" applyNumberFormat="1" applyFont="1" applyFill="1" applyBorder="1" applyAlignment="1">
      <alignment horizontal="center" vertical="center" wrapText="1"/>
    </xf>
    <xf numFmtId="165" fontId="26" fillId="3" borderId="5" xfId="0" applyNumberFormat="1" applyFont="1" applyFill="1" applyBorder="1" applyAlignment="1">
      <alignment horizontal="center" vertical="center" wrapText="1"/>
    </xf>
    <xf numFmtId="165" fontId="26" fillId="3" borderId="3" xfId="0" applyNumberFormat="1" applyFont="1" applyFill="1" applyBorder="1" applyAlignment="1">
      <alignment horizontal="center" vertical="center" wrapText="1"/>
    </xf>
    <xf numFmtId="165" fontId="26" fillId="3" borderId="30" xfId="0" applyNumberFormat="1" applyFont="1" applyFill="1" applyBorder="1" applyAlignment="1">
      <alignment horizontal="center" vertical="center" wrapText="1"/>
    </xf>
    <xf numFmtId="4" fontId="26" fillId="3" borderId="8" xfId="0" applyNumberFormat="1" applyFont="1" applyFill="1" applyBorder="1" applyAlignment="1">
      <alignment horizontal="center" vertical="center" wrapText="1"/>
    </xf>
    <xf numFmtId="4" fontId="26" fillId="3" borderId="33" xfId="0" applyNumberFormat="1" applyFont="1" applyFill="1" applyBorder="1" applyAlignment="1">
      <alignment horizontal="center" vertical="center" wrapText="1"/>
    </xf>
    <xf numFmtId="4" fontId="26" fillId="3" borderId="10" xfId="0" applyNumberFormat="1" applyFont="1" applyFill="1" applyBorder="1" applyAlignment="1">
      <alignment horizontal="center" vertical="center" wrapText="1"/>
    </xf>
    <xf numFmtId="4" fontId="26" fillId="3" borderId="34" xfId="0" applyNumberFormat="1" applyFont="1" applyFill="1" applyBorder="1" applyAlignment="1">
      <alignment horizontal="center" vertical="center" wrapText="1"/>
    </xf>
    <xf numFmtId="4" fontId="26" fillId="3" borderId="53" xfId="0" applyNumberFormat="1" applyFont="1" applyFill="1" applyBorder="1" applyAlignment="1">
      <alignment horizontal="center" vertical="center" wrapText="1"/>
    </xf>
    <xf numFmtId="4" fontId="26" fillId="3" borderId="51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left" vertical="center" wrapText="1"/>
    </xf>
    <xf numFmtId="4" fontId="26" fillId="3" borderId="16" xfId="0" applyNumberFormat="1" applyFont="1" applyFill="1" applyBorder="1" applyAlignment="1">
      <alignment horizontal="center" vertical="center" wrapText="1"/>
    </xf>
    <xf numFmtId="4" fontId="25" fillId="3" borderId="17" xfId="0" applyNumberFormat="1" applyFont="1" applyFill="1" applyBorder="1" applyAlignment="1">
      <alignment horizontal="center" vertical="center" wrapText="1"/>
    </xf>
    <xf numFmtId="4" fontId="25" fillId="3" borderId="19" xfId="0" applyNumberFormat="1" applyFont="1" applyFill="1" applyBorder="1" applyAlignment="1">
      <alignment horizontal="center" vertical="center" wrapText="1"/>
    </xf>
    <xf numFmtId="4" fontId="26" fillId="3" borderId="48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center" vertical="center" wrapText="1"/>
    </xf>
    <xf numFmtId="4" fontId="26" fillId="3" borderId="36" xfId="0" applyNumberFormat="1" applyFont="1" applyFill="1" applyBorder="1" applyAlignment="1">
      <alignment horizontal="center" vertical="center" wrapText="1"/>
    </xf>
    <xf numFmtId="165" fontId="25" fillId="3" borderId="17" xfId="0" applyNumberFormat="1" applyFont="1" applyFill="1" applyBorder="1" applyAlignment="1">
      <alignment horizontal="center" vertical="center" wrapText="1"/>
    </xf>
    <xf numFmtId="165" fontId="25" fillId="3" borderId="19" xfId="0" applyNumberFormat="1" applyFont="1" applyFill="1" applyBorder="1" applyAlignment="1">
      <alignment horizontal="center" vertical="center" wrapText="1"/>
    </xf>
    <xf numFmtId="165" fontId="26" fillId="3" borderId="48" xfId="0" applyNumberFormat="1" applyFont="1" applyFill="1" applyBorder="1" applyAlignment="1">
      <alignment horizontal="center" vertical="center" wrapText="1"/>
    </xf>
    <xf numFmtId="165" fontId="26" fillId="3" borderId="18" xfId="0" applyNumberFormat="1" applyFont="1" applyFill="1" applyBorder="1" applyAlignment="1">
      <alignment horizontal="center" vertical="center" wrapText="1"/>
    </xf>
    <xf numFmtId="165" fontId="26" fillId="3" borderId="17" xfId="0" applyNumberFormat="1" applyFont="1" applyFill="1" applyBorder="1" applyAlignment="1">
      <alignment horizontal="center" vertical="center" wrapText="1"/>
    </xf>
    <xf numFmtId="165" fontId="26" fillId="3" borderId="19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/>
    </xf>
    <xf numFmtId="4" fontId="25" fillId="3" borderId="40" xfId="0" applyNumberFormat="1" applyFont="1" applyFill="1" applyBorder="1" applyAlignment="1">
      <alignment horizontal="center" vertical="center"/>
    </xf>
    <xf numFmtId="165" fontId="25" fillId="3" borderId="15" xfId="0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Border="1"/>
    <xf numFmtId="4" fontId="21" fillId="0" borderId="35" xfId="0" applyNumberFormat="1" applyFont="1" applyFill="1" applyBorder="1" applyAlignment="1">
      <alignment horizontal="center" vertical="center"/>
    </xf>
    <xf numFmtId="4" fontId="21" fillId="0" borderId="33" xfId="0" applyNumberFormat="1" applyFont="1" applyFill="1" applyBorder="1" applyAlignment="1">
      <alignment horizontal="center" vertical="center"/>
    </xf>
    <xf numFmtId="4" fontId="21" fillId="0" borderId="47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40" xfId="0" applyNumberFormat="1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4" fontId="21" fillId="0" borderId="24" xfId="0" applyNumberFormat="1" applyFont="1" applyFill="1" applyBorder="1" applyAlignment="1">
      <alignment horizontal="center" vertical="center"/>
    </xf>
    <xf numFmtId="4" fontId="21" fillId="0" borderId="25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4" fontId="21" fillId="0" borderId="54" xfId="0" applyNumberFormat="1" applyFont="1" applyFill="1" applyBorder="1" applyAlignment="1">
      <alignment horizontal="center" vertical="center"/>
    </xf>
    <xf numFmtId="4" fontId="21" fillId="0" borderId="52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4" fontId="21" fillId="3" borderId="50" xfId="0" applyNumberFormat="1" applyFont="1" applyFill="1" applyBorder="1" applyAlignment="1">
      <alignment horizontal="center" vertical="center"/>
    </xf>
    <xf numFmtId="4" fontId="19" fillId="0" borderId="55" xfId="0" applyNumberFormat="1" applyFont="1" applyFill="1" applyBorder="1" applyAlignment="1">
      <alignment horizontal="left" vertical="center" wrapText="1"/>
    </xf>
    <xf numFmtId="4" fontId="19" fillId="0" borderId="56" xfId="0" applyNumberFormat="1" applyFont="1" applyFill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Border="1" applyAlignment="1">
      <alignment horizontal="center" vertical="center" wrapText="1"/>
    </xf>
    <xf numFmtId="4" fontId="32" fillId="0" borderId="34" xfId="0" applyNumberFormat="1" applyFont="1" applyBorder="1" applyAlignment="1">
      <alignment horizontal="center" vertical="center" wrapText="1"/>
    </xf>
    <xf numFmtId="4" fontId="32" fillId="0" borderId="53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center" vertical="center" wrapText="1"/>
    </xf>
    <xf numFmtId="165" fontId="32" fillId="0" borderId="4" xfId="0" applyNumberFormat="1" applyFont="1" applyBorder="1" applyAlignment="1">
      <alignment horizontal="center" vertical="center" wrapText="1"/>
    </xf>
    <xf numFmtId="165" fontId="32" fillId="0" borderId="34" xfId="0" applyNumberFormat="1" applyFont="1" applyBorder="1" applyAlignment="1">
      <alignment horizontal="center" vertical="center" wrapText="1"/>
    </xf>
    <xf numFmtId="165" fontId="32" fillId="0" borderId="53" xfId="0" applyNumberFormat="1" applyFont="1" applyFill="1" applyBorder="1" applyAlignment="1">
      <alignment horizontal="center" vertical="center" wrapText="1"/>
    </xf>
    <xf numFmtId="165" fontId="32" fillId="0" borderId="4" xfId="0" applyNumberFormat="1" applyFont="1" applyFill="1" applyBorder="1" applyAlignment="1">
      <alignment horizontal="center" vertical="center" wrapText="1"/>
    </xf>
    <xf numFmtId="165" fontId="32" fillId="0" borderId="3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left" vertical="center" wrapText="1"/>
    </xf>
    <xf numFmtId="4" fontId="32" fillId="0" borderId="24" xfId="0" applyNumberFormat="1" applyFont="1" applyBorder="1" applyAlignment="1">
      <alignment horizontal="center" vertical="center" wrapText="1"/>
    </xf>
    <xf numFmtId="4" fontId="32" fillId="0" borderId="15" xfId="0" applyNumberFormat="1" applyFont="1" applyBorder="1" applyAlignment="1">
      <alignment horizontal="center" vertical="center" wrapText="1"/>
    </xf>
    <xf numFmtId="4" fontId="32" fillId="0" borderId="47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2" fillId="0" borderId="15" xfId="0" applyNumberFormat="1" applyFont="1" applyBorder="1" applyAlignment="1">
      <alignment horizontal="center" vertical="center" wrapText="1"/>
    </xf>
    <xf numFmtId="165" fontId="32" fillId="0" borderId="47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5" fontId="32" fillId="0" borderId="15" xfId="0" applyNumberFormat="1" applyFont="1" applyFill="1" applyBorder="1" applyAlignment="1">
      <alignment horizontal="center" vertical="center" wrapText="1"/>
    </xf>
    <xf numFmtId="165" fontId="32" fillId="0" borderId="47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left" vertical="center" wrapText="1"/>
    </xf>
    <xf numFmtId="4" fontId="32" fillId="0" borderId="5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left" vertical="center" wrapText="1"/>
    </xf>
    <xf numFmtId="4" fontId="32" fillId="0" borderId="14" xfId="0" applyNumberFormat="1" applyFont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center" vertical="center" wrapText="1"/>
    </xf>
    <xf numFmtId="165" fontId="32" fillId="0" borderId="5" xfId="0" applyNumberFormat="1" applyFont="1" applyBorder="1" applyAlignment="1">
      <alignment horizontal="center" vertical="center" wrapText="1"/>
    </xf>
    <xf numFmtId="165" fontId="32" fillId="0" borderId="42" xfId="0" applyNumberFormat="1" applyFont="1" applyBorder="1" applyAlignment="1">
      <alignment horizontal="center" vertical="center" wrapText="1"/>
    </xf>
    <xf numFmtId="165" fontId="32" fillId="0" borderId="6" xfId="0" applyNumberFormat="1" applyFont="1" applyBorder="1" applyAlignment="1">
      <alignment horizontal="center" vertical="center" wrapText="1"/>
    </xf>
    <xf numFmtId="165" fontId="32" fillId="0" borderId="42" xfId="0" applyNumberFormat="1" applyFont="1" applyFill="1" applyBorder="1" applyAlignment="1">
      <alignment horizontal="center" vertical="center" wrapText="1"/>
    </xf>
    <xf numFmtId="4" fontId="23" fillId="3" borderId="10" xfId="0" applyNumberFormat="1" applyFont="1" applyFill="1" applyBorder="1" applyAlignment="1">
      <alignment horizontal="left" vertical="center" wrapText="1"/>
    </xf>
    <xf numFmtId="4" fontId="23" fillId="3" borderId="40" xfId="0" applyNumberFormat="1" applyFont="1" applyFill="1" applyBorder="1" applyAlignment="1">
      <alignment horizontal="left" vertical="center" wrapText="1"/>
    </xf>
    <xf numFmtId="4" fontId="23" fillId="3" borderId="41" xfId="0" applyNumberFormat="1" applyFont="1" applyFill="1" applyBorder="1" applyAlignment="1">
      <alignment horizontal="left" vertical="center" wrapText="1"/>
    </xf>
    <xf numFmtId="4" fontId="33" fillId="0" borderId="26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34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165" fontId="17" fillId="0" borderId="34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47" xfId="0" applyNumberFormat="1" applyFont="1" applyFill="1" applyBorder="1" applyAlignment="1">
      <alignment horizontal="center" vertical="center" wrapText="1"/>
    </xf>
    <xf numFmtId="4" fontId="32" fillId="0" borderId="40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center" vertical="center" wrapText="1"/>
    </xf>
    <xf numFmtId="4" fontId="32" fillId="0" borderId="3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left" vertical="center" wrapText="1"/>
    </xf>
    <xf numFmtId="4" fontId="32" fillId="0" borderId="25" xfId="0" applyNumberFormat="1" applyFont="1" applyFill="1" applyBorder="1" applyAlignment="1">
      <alignment horizontal="center" vertical="center" wrapText="1"/>
    </xf>
    <xf numFmtId="4" fontId="32" fillId="0" borderId="30" xfId="0" applyNumberFormat="1" applyFont="1" applyBorder="1" applyAlignment="1">
      <alignment horizontal="center" vertical="center" wrapText="1"/>
    </xf>
    <xf numFmtId="4" fontId="32" fillId="0" borderId="54" xfId="0" applyNumberFormat="1" applyFont="1" applyFill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center" vertical="center" wrapText="1"/>
    </xf>
    <xf numFmtId="165" fontId="32" fillId="0" borderId="54" xfId="0" applyNumberFormat="1" applyFont="1" applyFill="1" applyBorder="1" applyAlignment="1">
      <alignment horizontal="center" vertical="center" wrapText="1"/>
    </xf>
    <xf numFmtId="165" fontId="32" fillId="0" borderId="3" xfId="0" applyNumberFormat="1" applyFont="1" applyFill="1" applyBorder="1" applyAlignment="1">
      <alignment horizontal="center" vertical="center" wrapText="1"/>
    </xf>
    <xf numFmtId="165" fontId="32" fillId="0" borderId="30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4" fontId="17" fillId="0" borderId="40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5" xfId="0" applyNumberFormat="1" applyFont="1" applyFill="1" applyBorder="1" applyAlignment="1">
      <alignment horizontal="center" vertical="center" wrapText="1"/>
    </xf>
    <xf numFmtId="4" fontId="32" fillId="0" borderId="34" xfId="0" applyNumberFormat="1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4" fontId="32" fillId="0" borderId="51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0" borderId="39" xfId="0" applyNumberFormat="1" applyFont="1" applyFill="1" applyBorder="1" applyAlignment="1">
      <alignment horizontal="center" vertical="center" wrapText="1"/>
    </xf>
    <xf numFmtId="4" fontId="32" fillId="0" borderId="29" xfId="0" applyNumberFormat="1" applyFont="1" applyFill="1" applyBorder="1" applyAlignment="1">
      <alignment horizontal="center" vertical="center" wrapText="1"/>
    </xf>
    <xf numFmtId="4" fontId="32" fillId="0" borderId="18" xfId="0" applyNumberFormat="1" applyFont="1" applyFill="1" applyBorder="1" applyAlignment="1">
      <alignment horizontal="center" vertical="center" wrapText="1"/>
    </xf>
    <xf numFmtId="4" fontId="32" fillId="0" borderId="45" xfId="0" applyNumberFormat="1" applyFont="1" applyFill="1" applyBorder="1" applyAlignment="1">
      <alignment horizontal="center" vertical="center" wrapText="1"/>
    </xf>
    <xf numFmtId="165" fontId="32" fillId="0" borderId="48" xfId="0" applyNumberFormat="1" applyFont="1" applyFill="1" applyBorder="1" applyAlignment="1">
      <alignment horizontal="center" vertical="center" wrapText="1"/>
    </xf>
    <xf numFmtId="165" fontId="32" fillId="0" borderId="18" xfId="0" applyNumberFormat="1" applyFont="1" applyFill="1" applyBorder="1" applyAlignment="1">
      <alignment horizontal="center" vertical="center" wrapText="1"/>
    </xf>
    <xf numFmtId="165" fontId="32" fillId="0" borderId="17" xfId="0" applyNumberFormat="1" applyFont="1" applyFill="1" applyBorder="1" applyAlignment="1">
      <alignment horizontal="center" vertical="center" wrapText="1"/>
    </xf>
    <xf numFmtId="165" fontId="32" fillId="0" borderId="19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4" fontId="23" fillId="0" borderId="33" xfId="0" applyNumberFormat="1" applyFont="1" applyFill="1" applyBorder="1" applyAlignment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23" fillId="0" borderId="33" xfId="0" applyNumberFormat="1" applyFont="1" applyFill="1" applyBorder="1" applyAlignment="1">
      <alignment horizontal="center" vertical="center" wrapText="1"/>
    </xf>
    <xf numFmtId="165" fontId="23" fillId="0" borderId="47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center" vertical="center" wrapText="1"/>
    </xf>
    <xf numFmtId="4" fontId="23" fillId="0" borderId="24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25" xfId="0" applyNumberFormat="1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3" fillId="0" borderId="30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wrapText="1"/>
    </xf>
    <xf numFmtId="4" fontId="23" fillId="0" borderId="19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65" fontId="23" fillId="0" borderId="30" xfId="0" applyNumberFormat="1" applyFont="1" applyFill="1" applyBorder="1" applyAlignment="1">
      <alignment horizontal="center" vertical="center" wrapText="1"/>
    </xf>
    <xf numFmtId="165" fontId="23" fillId="0" borderId="54" xfId="0" applyNumberFormat="1" applyFont="1" applyFill="1" applyBorder="1" applyAlignment="1">
      <alignment horizontal="center" vertical="center" wrapText="1"/>
    </xf>
    <xf numFmtId="4" fontId="21" fillId="3" borderId="57" xfId="0" applyNumberFormat="1" applyFont="1" applyFill="1" applyBorder="1" applyAlignment="1">
      <alignment horizontal="center" vertical="center"/>
    </xf>
    <xf numFmtId="4" fontId="21" fillId="3" borderId="58" xfId="0" applyNumberFormat="1" applyFont="1" applyFill="1" applyBorder="1" applyAlignment="1">
      <alignment horizontal="center" vertical="center"/>
    </xf>
    <xf numFmtId="4" fontId="21" fillId="3" borderId="59" xfId="0" applyNumberFormat="1" applyFont="1" applyFill="1" applyBorder="1" applyAlignment="1">
      <alignment horizontal="center" vertical="center"/>
    </xf>
    <xf numFmtId="4" fontId="27" fillId="3" borderId="0" xfId="0" applyNumberFormat="1" applyFont="1" applyFill="1"/>
    <xf numFmtId="4" fontId="21" fillId="3" borderId="11" xfId="0" applyNumberFormat="1" applyFont="1" applyFill="1" applyBorder="1" applyAlignment="1">
      <alignment horizontal="center" vertical="center"/>
    </xf>
    <xf numFmtId="4" fontId="16" fillId="0" borderId="17" xfId="0" applyNumberFormat="1" applyFont="1" applyFill="1" applyBorder="1" applyAlignment="1">
      <alignment vertical="center" wrapText="1"/>
    </xf>
    <xf numFmtId="4" fontId="16" fillId="0" borderId="19" xfId="0" applyNumberFormat="1" applyFont="1" applyFill="1" applyBorder="1" applyAlignment="1">
      <alignment vertical="center" wrapText="1"/>
    </xf>
    <xf numFmtId="0" fontId="32" fillId="0" borderId="40" xfId="0" applyFont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5" fontId="17" fillId="0" borderId="33" xfId="0" applyNumberFormat="1" applyFont="1" applyFill="1" applyBorder="1" applyAlignment="1">
      <alignment horizontal="center" vertical="center" wrapText="1"/>
    </xf>
    <xf numFmtId="4" fontId="32" fillId="0" borderId="36" xfId="0" applyNumberFormat="1" applyFont="1" applyFill="1" applyBorder="1" applyAlignment="1">
      <alignment horizontal="center" vertical="center" wrapText="1"/>
    </xf>
    <xf numFmtId="4" fontId="32" fillId="0" borderId="17" xfId="0" applyNumberFormat="1" applyFont="1" applyBorder="1" applyAlignment="1">
      <alignment horizontal="center" vertical="center" wrapText="1"/>
    </xf>
    <xf numFmtId="4" fontId="32" fillId="0" borderId="19" xfId="0" applyNumberFormat="1" applyFont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horizontal="center" vertical="center" wrapText="1"/>
    </xf>
    <xf numFmtId="165" fontId="32" fillId="0" borderId="35" xfId="0" applyNumberFormat="1" applyFont="1" applyFill="1" applyBorder="1" applyAlignment="1">
      <alignment horizontal="center" vertical="center" wrapText="1"/>
    </xf>
    <xf numFmtId="165" fontId="32" fillId="0" borderId="8" xfId="0" applyNumberFormat="1" applyFont="1" applyFill="1" applyBorder="1" applyAlignment="1">
      <alignment horizontal="center" vertical="center" wrapText="1"/>
    </xf>
    <xf numFmtId="165" fontId="32" fillId="0" borderId="33" xfId="0" applyNumberFormat="1" applyFont="1" applyFill="1" applyBorder="1" applyAlignment="1">
      <alignment horizontal="center" vertical="center" wrapText="1"/>
    </xf>
    <xf numFmtId="165" fontId="32" fillId="0" borderId="26" xfId="0" applyNumberFormat="1" applyFont="1" applyFill="1" applyBorder="1" applyAlignment="1">
      <alignment horizontal="center" vertical="center" wrapText="1"/>
    </xf>
    <xf numFmtId="165" fontId="32" fillId="0" borderId="16" xfId="0" applyNumberFormat="1" applyFont="1" applyFill="1" applyBorder="1" applyAlignment="1">
      <alignment horizontal="center" vertical="center" wrapText="1"/>
    </xf>
    <xf numFmtId="165" fontId="32" fillId="0" borderId="39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left" vertical="center" wrapText="1"/>
    </xf>
    <xf numFmtId="165" fontId="15" fillId="0" borderId="6" xfId="0" applyNumberFormat="1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4" fontId="21" fillId="0" borderId="44" xfId="0" applyNumberFormat="1" applyFont="1" applyFill="1" applyBorder="1" applyAlignment="1">
      <alignment horizontal="center" vertical="center"/>
    </xf>
    <xf numFmtId="4" fontId="21" fillId="0" borderId="14" xfId="0" applyNumberFormat="1" applyFont="1" applyFill="1" applyBorder="1" applyAlignment="1">
      <alignment horizontal="center" vertical="center"/>
    </xf>
    <xf numFmtId="4" fontId="21" fillId="0" borderId="5" xfId="0" applyNumberFormat="1" applyFont="1" applyFill="1" applyBorder="1" applyAlignment="1">
      <alignment horizontal="center" vertical="center"/>
    </xf>
    <xf numFmtId="4" fontId="21" fillId="0" borderId="42" xfId="0" applyNumberFormat="1" applyFont="1" applyFill="1" applyBorder="1" applyAlignment="1">
      <alignment horizontal="center" vertical="center"/>
    </xf>
    <xf numFmtId="4" fontId="21" fillId="0" borderId="6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2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 vertical="center"/>
    </xf>
    <xf numFmtId="165" fontId="16" fillId="0" borderId="42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32" fillId="0" borderId="62" xfId="0" applyNumberFormat="1" applyFont="1" applyFill="1" applyBorder="1" applyAlignment="1">
      <alignment horizontal="center" vertical="center" wrapText="1"/>
    </xf>
    <xf numFmtId="165" fontId="17" fillId="0" borderId="23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vertical="center" wrapText="1"/>
    </xf>
    <xf numFmtId="4" fontId="28" fillId="0" borderId="40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/>
    </xf>
    <xf numFmtId="165" fontId="17" fillId="0" borderId="8" xfId="0" applyNumberFormat="1" applyFont="1" applyFill="1" applyBorder="1" applyAlignment="1">
      <alignment horizontal="center" vertical="center"/>
    </xf>
    <xf numFmtId="165" fontId="17" fillId="0" borderId="33" xfId="0" applyNumberFormat="1" applyFont="1" applyFill="1" applyBorder="1" applyAlignment="1">
      <alignment horizontal="center" vertical="center"/>
    </xf>
    <xf numFmtId="4" fontId="23" fillId="0" borderId="7" xfId="0" applyNumberFormat="1" applyFont="1" applyFill="1" applyBorder="1" applyAlignment="1">
      <alignment horizontal="center" vertical="center" wrapText="1"/>
    </xf>
    <xf numFmtId="4" fontId="23" fillId="0" borderId="26" xfId="0" applyNumberFormat="1" applyFont="1" applyFill="1" applyBorder="1" applyAlignment="1">
      <alignment horizontal="center" vertical="center" wrapText="1"/>
    </xf>
    <xf numFmtId="4" fontId="23" fillId="0" borderId="63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vertical="center" wrapText="1"/>
    </xf>
    <xf numFmtId="4" fontId="32" fillId="0" borderId="55" xfId="0" applyNumberFormat="1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23" fillId="3" borderId="35" xfId="0" applyNumberFormat="1" applyFont="1" applyFill="1" applyBorder="1" applyAlignment="1">
      <alignment horizontal="center" vertical="center" wrapText="1"/>
    </xf>
    <xf numFmtId="4" fontId="23" fillId="3" borderId="24" xfId="0" applyNumberFormat="1" applyFont="1" applyFill="1" applyBorder="1" applyAlignment="1">
      <alignment horizontal="center" vertical="center" wrapText="1"/>
    </xf>
    <xf numFmtId="4" fontId="23" fillId="3" borderId="36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4" fontId="23" fillId="3" borderId="8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" fontId="23" fillId="3" borderId="17" xfId="0" applyNumberFormat="1" applyFont="1" applyFill="1" applyBorder="1" applyAlignment="1">
      <alignment horizontal="center" vertical="center" wrapText="1"/>
    </xf>
    <xf numFmtId="4" fontId="32" fillId="3" borderId="35" xfId="0" applyNumberFormat="1" applyFont="1" applyFill="1" applyBorder="1" applyAlignment="1">
      <alignment horizontal="center" vertical="center" wrapText="1"/>
    </xf>
    <xf numFmtId="4" fontId="32" fillId="3" borderId="24" xfId="0" applyNumberFormat="1" applyFont="1" applyFill="1" applyBorder="1" applyAlignment="1">
      <alignment horizontal="center" vertical="center" wrapText="1"/>
    </xf>
    <xf numFmtId="4" fontId="32" fillId="3" borderId="36" xfId="0" applyNumberFormat="1" applyFont="1" applyFill="1" applyBorder="1" applyAlignment="1">
      <alignment horizontal="center" vertical="center" wrapText="1"/>
    </xf>
    <xf numFmtId="4" fontId="19" fillId="3" borderId="35" xfId="0" applyNumberFormat="1" applyFont="1" applyFill="1" applyBorder="1" applyAlignment="1">
      <alignment horizontal="center" vertical="center" wrapText="1"/>
    </xf>
    <xf numFmtId="4" fontId="19" fillId="3" borderId="24" xfId="0" applyNumberFormat="1" applyFont="1" applyFill="1" applyBorder="1" applyAlignment="1">
      <alignment horizontal="center" vertical="center" wrapText="1"/>
    </xf>
    <xf numFmtId="4" fontId="19" fillId="3" borderId="36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4" fontId="15" fillId="3" borderId="35" xfId="0" applyNumberFormat="1" applyFont="1" applyFill="1" applyBorder="1" applyAlignment="1">
      <alignment horizontal="center" vertical="center" wrapText="1"/>
    </xf>
    <xf numFmtId="4" fontId="15" fillId="3" borderId="24" xfId="0" applyNumberFormat="1" applyFont="1" applyFill="1" applyBorder="1" applyAlignment="1">
      <alignment horizontal="center" vertical="center" wrapText="1"/>
    </xf>
    <xf numFmtId="4" fontId="15" fillId="3" borderId="36" xfId="0" applyNumberFormat="1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4" fontId="19" fillId="0" borderId="35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19" fillId="0" borderId="33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4" fontId="34" fillId="0" borderId="3" xfId="0" applyNumberFormat="1" applyFont="1" applyFill="1" applyBorder="1" applyAlignment="1">
      <alignment horizontal="left" vertical="center" wrapText="1"/>
    </xf>
    <xf numFmtId="4" fontId="34" fillId="0" borderId="4" xfId="0" applyNumberFormat="1" applyFont="1" applyFill="1" applyBorder="1" applyAlignment="1">
      <alignment horizontal="left" vertical="center" wrapText="1"/>
    </xf>
    <xf numFmtId="4" fontId="25" fillId="3" borderId="7" xfId="0" applyNumberFormat="1" applyFont="1" applyFill="1" applyBorder="1" applyAlignment="1">
      <alignment horizontal="center" vertical="center" wrapText="1"/>
    </xf>
    <xf numFmtId="4" fontId="25" fillId="3" borderId="14" xfId="0" applyNumberFormat="1" applyFont="1" applyFill="1" applyBorder="1" applyAlignment="1">
      <alignment horizontal="center" vertical="center" wrapText="1"/>
    </xf>
    <xf numFmtId="4" fontId="25" fillId="3" borderId="16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left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4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left" vertical="center" wrapText="1"/>
    </xf>
    <xf numFmtId="0" fontId="20" fillId="3" borderId="31" xfId="0" applyFont="1" applyFill="1" applyBorder="1" applyAlignment="1">
      <alignment horizontal="left" vertical="center" wrapText="1"/>
    </xf>
    <xf numFmtId="0" fontId="20" fillId="3" borderId="32" xfId="0" applyFont="1" applyFill="1" applyBorder="1" applyAlignment="1">
      <alignment horizontal="left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4" fontId="19" fillId="3" borderId="9" xfId="0" applyNumberFormat="1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3" borderId="18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4" fontId="10" fillId="2" borderId="2" xfId="5" applyNumberFormat="1" applyFont="1" applyFill="1" applyBorder="1" applyAlignment="1">
      <alignment horizontal="left" vertical="center"/>
    </xf>
    <xf numFmtId="0" fontId="10" fillId="2" borderId="2" xfId="5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left" vertical="center" wrapText="1"/>
    </xf>
    <xf numFmtId="0" fontId="20" fillId="3" borderId="41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4" fontId="25" fillId="3" borderId="43" xfId="0" applyNumberFormat="1" applyFont="1" applyFill="1" applyBorder="1" applyAlignment="1">
      <alignment horizontal="left" vertical="center" wrapText="1"/>
    </xf>
    <xf numFmtId="4" fontId="25" fillId="3" borderId="44" xfId="0" applyNumberFormat="1" applyFont="1" applyFill="1" applyBorder="1" applyAlignment="1">
      <alignment horizontal="left" vertical="center" wrapText="1"/>
    </xf>
    <xf numFmtId="4" fontId="25" fillId="3" borderId="45" xfId="0" applyNumberFormat="1" applyFont="1" applyFill="1" applyBorder="1" applyAlignment="1">
      <alignment horizontal="left" vertical="center" wrapText="1"/>
    </xf>
    <xf numFmtId="4" fontId="15" fillId="0" borderId="26" xfId="0" applyNumberFormat="1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4" fontId="19" fillId="0" borderId="39" xfId="0" applyNumberFormat="1" applyFont="1" applyFill="1" applyBorder="1" applyAlignment="1">
      <alignment horizontal="center" vertical="center" wrapText="1"/>
    </xf>
    <xf numFmtId="4" fontId="20" fillId="3" borderId="31" xfId="0" applyNumberFormat="1" applyFont="1" applyFill="1" applyBorder="1" applyAlignment="1">
      <alignment horizontal="center" vertical="center" wrapText="1"/>
    </xf>
    <xf numFmtId="4" fontId="20" fillId="3" borderId="60" xfId="0" applyNumberFormat="1" applyFont="1" applyFill="1" applyBorder="1" applyAlignment="1">
      <alignment horizontal="center" vertical="center" wrapText="1"/>
    </xf>
    <xf numFmtId="4" fontId="20" fillId="3" borderId="32" xfId="0" applyNumberFormat="1" applyFont="1" applyFill="1" applyBorder="1" applyAlignment="1">
      <alignment horizontal="center" vertical="center" wrapText="1"/>
    </xf>
    <xf numFmtId="4" fontId="20" fillId="3" borderId="27" xfId="0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horizontal="center" vertic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4" fontId="20" fillId="3" borderId="28" xfId="0" applyNumberFormat="1" applyFont="1" applyFill="1" applyBorder="1" applyAlignment="1">
      <alignment horizontal="center" vertical="center" wrapText="1"/>
    </xf>
    <xf numFmtId="4" fontId="20" fillId="3" borderId="61" xfId="0" applyNumberFormat="1" applyFont="1" applyFill="1" applyBorder="1" applyAlignment="1">
      <alignment horizontal="center" vertical="center" wrapText="1"/>
    </xf>
    <xf numFmtId="4" fontId="20" fillId="3" borderId="29" xfId="0" applyNumberFormat="1" applyFont="1" applyFill="1" applyBorder="1" applyAlignment="1">
      <alignment horizontal="center" vertical="center" wrapText="1"/>
    </xf>
    <xf numFmtId="4" fontId="17" fillId="0" borderId="25" xfId="0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4" fontId="29" fillId="3" borderId="7" xfId="0" applyNumberFormat="1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 wrapText="1"/>
    </xf>
    <xf numFmtId="4" fontId="29" fillId="3" borderId="16" xfId="0" applyNumberFormat="1" applyFont="1" applyFill="1" applyBorder="1" applyAlignment="1">
      <alignment horizontal="center" vertical="center" wrapText="1"/>
    </xf>
    <xf numFmtId="4" fontId="29" fillId="3" borderId="9" xfId="0" applyNumberFormat="1" applyFont="1" applyFill="1" applyBorder="1" applyAlignment="1">
      <alignment horizontal="center" vertical="center" wrapText="1"/>
    </xf>
    <xf numFmtId="4" fontId="29" fillId="3" borderId="5" xfId="0" applyNumberFormat="1" applyFont="1" applyFill="1" applyBorder="1" applyAlignment="1">
      <alignment horizontal="center" vertical="center" wrapText="1"/>
    </xf>
    <xf numFmtId="4" fontId="29" fillId="3" borderId="18" xfId="0" applyNumberFormat="1" applyFont="1" applyFill="1" applyBorder="1" applyAlignment="1">
      <alignment horizontal="center" vertical="center" wrapText="1"/>
    </xf>
    <xf numFmtId="4" fontId="32" fillId="0" borderId="42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96"/>
  <sheetViews>
    <sheetView tabSelected="1" view="pageBreakPreview" zoomScale="60" zoomScaleNormal="70" workbookViewId="0">
      <selection activeCell="G204" sqref="G204"/>
    </sheetView>
  </sheetViews>
  <sheetFormatPr defaultRowHeight="15" x14ac:dyDescent="0.25"/>
  <cols>
    <col min="1" max="1" width="4.7109375" style="17" customWidth="1"/>
    <col min="2" max="2" width="47.85546875" customWidth="1"/>
    <col min="3" max="3" width="10.28515625" style="17" customWidth="1"/>
    <col min="4" max="4" width="1.42578125" hidden="1" customWidth="1"/>
    <col min="5" max="5" width="17.28515625" customWidth="1"/>
    <col min="6" max="6" width="18" customWidth="1"/>
    <col min="7" max="7" width="12.85546875" customWidth="1"/>
    <col min="8" max="8" width="16.42578125" hidden="1" customWidth="1"/>
    <col min="9" max="9" width="16.7109375" customWidth="1"/>
    <col min="10" max="10" width="17.28515625" customWidth="1"/>
    <col min="11" max="11" width="18" customWidth="1"/>
    <col min="12" max="12" width="10" customWidth="1"/>
    <col min="13" max="13" width="16.42578125" hidden="1" customWidth="1"/>
    <col min="14" max="14" width="16.7109375" customWidth="1"/>
    <col min="15" max="15" width="14.42578125" customWidth="1"/>
    <col min="16" max="16" width="14.85546875" customWidth="1"/>
    <col min="17" max="17" width="8" customWidth="1"/>
    <col min="18" max="18" width="11.7109375" hidden="1" customWidth="1"/>
    <col min="19" max="19" width="14.42578125" customWidth="1"/>
    <col min="20" max="20" width="11.5703125" customWidth="1"/>
    <col min="21" max="21" width="11.42578125" customWidth="1"/>
    <col min="22" max="22" width="8.28515625" customWidth="1"/>
    <col min="23" max="23" width="9.42578125" hidden="1" customWidth="1"/>
    <col min="24" max="24" width="10.140625" customWidth="1"/>
    <col min="25" max="25" width="0" hidden="1" customWidth="1"/>
    <col min="26" max="26" width="15.7109375" hidden="1" customWidth="1"/>
    <col min="27" max="27" width="19.85546875" style="62" hidden="1" customWidth="1"/>
    <col min="28" max="28" width="19.28515625" hidden="1" customWidth="1"/>
    <col min="29" max="38" width="0" style="81" hidden="1" customWidth="1"/>
    <col min="39" max="142" width="9.140625" style="81"/>
  </cols>
  <sheetData>
    <row r="1" spans="1:142" ht="36.75" customHeight="1" x14ac:dyDescent="0.25">
      <c r="A1" s="533" t="s">
        <v>118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</row>
    <row r="2" spans="1:142" ht="9" customHeight="1" thickBot="1" x14ac:dyDescent="0.3">
      <c r="A2" s="545"/>
      <c r="B2" s="545"/>
      <c r="C2" s="545"/>
      <c r="D2" s="545"/>
      <c r="E2" s="545"/>
    </row>
    <row r="3" spans="1:142" ht="40.5" customHeight="1" x14ac:dyDescent="0.25">
      <c r="A3" s="546" t="s">
        <v>78</v>
      </c>
      <c r="B3" s="536" t="s">
        <v>76</v>
      </c>
      <c r="C3" s="536" t="s">
        <v>79</v>
      </c>
      <c r="D3" s="550" t="s">
        <v>13</v>
      </c>
      <c r="E3" s="538" t="s">
        <v>12</v>
      </c>
      <c r="F3" s="539"/>
      <c r="G3" s="539"/>
      <c r="H3" s="539"/>
      <c r="I3" s="540"/>
      <c r="J3" s="538" t="s">
        <v>116</v>
      </c>
      <c r="K3" s="539"/>
      <c r="L3" s="539"/>
      <c r="M3" s="539"/>
      <c r="N3" s="540"/>
      <c r="O3" s="538" t="s">
        <v>119</v>
      </c>
      <c r="P3" s="539"/>
      <c r="Q3" s="539"/>
      <c r="R3" s="539"/>
      <c r="S3" s="540"/>
      <c r="T3" s="539" t="s">
        <v>81</v>
      </c>
      <c r="U3" s="539"/>
      <c r="V3" s="539"/>
      <c r="W3" s="539"/>
      <c r="X3" s="540"/>
    </row>
    <row r="4" spans="1:142" x14ac:dyDescent="0.25">
      <c r="A4" s="547"/>
      <c r="B4" s="537"/>
      <c r="C4" s="537"/>
      <c r="D4" s="551"/>
      <c r="E4" s="543" t="s">
        <v>72</v>
      </c>
      <c r="F4" s="507" t="s">
        <v>6</v>
      </c>
      <c r="G4" s="507" t="s">
        <v>7</v>
      </c>
      <c r="H4" s="507" t="s">
        <v>71</v>
      </c>
      <c r="I4" s="534" t="s">
        <v>8</v>
      </c>
      <c r="J4" s="543" t="s">
        <v>80</v>
      </c>
      <c r="K4" s="507" t="s">
        <v>6</v>
      </c>
      <c r="L4" s="507" t="s">
        <v>7</v>
      </c>
      <c r="M4" s="507" t="s">
        <v>71</v>
      </c>
      <c r="N4" s="534" t="s">
        <v>8</v>
      </c>
      <c r="O4" s="543" t="s">
        <v>72</v>
      </c>
      <c r="P4" s="507" t="s">
        <v>6</v>
      </c>
      <c r="Q4" s="507" t="s">
        <v>7</v>
      </c>
      <c r="R4" s="507" t="s">
        <v>71</v>
      </c>
      <c r="S4" s="534" t="s">
        <v>8</v>
      </c>
      <c r="T4" s="541" t="s">
        <v>72</v>
      </c>
      <c r="U4" s="507" t="s">
        <v>6</v>
      </c>
      <c r="V4" s="507" t="s">
        <v>7</v>
      </c>
      <c r="W4" s="507" t="s">
        <v>71</v>
      </c>
      <c r="X4" s="534" t="s">
        <v>8</v>
      </c>
    </row>
    <row r="5" spans="1:142" ht="30.75" customHeight="1" thickBot="1" x14ac:dyDescent="0.3">
      <c r="A5" s="548"/>
      <c r="B5" s="85" t="s">
        <v>77</v>
      </c>
      <c r="C5" s="549"/>
      <c r="D5" s="552"/>
      <c r="E5" s="544"/>
      <c r="F5" s="508"/>
      <c r="G5" s="508"/>
      <c r="H5" s="508"/>
      <c r="I5" s="535"/>
      <c r="J5" s="544"/>
      <c r="K5" s="508"/>
      <c r="L5" s="508"/>
      <c r="M5" s="508"/>
      <c r="N5" s="535"/>
      <c r="O5" s="544"/>
      <c r="P5" s="508"/>
      <c r="Q5" s="508"/>
      <c r="R5" s="508"/>
      <c r="S5" s="535"/>
      <c r="T5" s="542"/>
      <c r="U5" s="508"/>
      <c r="V5" s="508"/>
      <c r="W5" s="508"/>
      <c r="X5" s="535"/>
    </row>
    <row r="6" spans="1:142" ht="22.5" customHeight="1" thickBot="1" x14ac:dyDescent="0.3">
      <c r="A6" s="34">
        <v>1</v>
      </c>
      <c r="B6" s="35">
        <v>2</v>
      </c>
      <c r="C6" s="35">
        <v>3</v>
      </c>
      <c r="D6" s="137">
        <v>4</v>
      </c>
      <c r="E6" s="34">
        <v>4</v>
      </c>
      <c r="F6" s="35">
        <v>5</v>
      </c>
      <c r="G6" s="35">
        <v>6</v>
      </c>
      <c r="H6" s="35">
        <v>7</v>
      </c>
      <c r="I6" s="36">
        <v>8</v>
      </c>
      <c r="J6" s="34">
        <v>4</v>
      </c>
      <c r="K6" s="35">
        <v>5</v>
      </c>
      <c r="L6" s="35">
        <v>6</v>
      </c>
      <c r="M6" s="35">
        <v>7</v>
      </c>
      <c r="N6" s="36">
        <v>8</v>
      </c>
      <c r="O6" s="34">
        <v>9</v>
      </c>
      <c r="P6" s="35">
        <v>10</v>
      </c>
      <c r="Q6" s="35">
        <v>11</v>
      </c>
      <c r="R6" s="35">
        <v>12</v>
      </c>
      <c r="S6" s="36">
        <v>13</v>
      </c>
      <c r="T6" s="138">
        <v>14</v>
      </c>
      <c r="U6" s="35">
        <v>15</v>
      </c>
      <c r="V6" s="35">
        <v>16</v>
      </c>
      <c r="W6" s="35">
        <v>17</v>
      </c>
      <c r="X6" s="36">
        <v>18</v>
      </c>
    </row>
    <row r="7" spans="1:142" ht="15.75" customHeight="1" thickBot="1" x14ac:dyDescent="0.3">
      <c r="A7" s="448" t="s">
        <v>15</v>
      </c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93"/>
    </row>
    <row r="8" spans="1:142" s="119" customFormat="1" ht="19.5" customHeight="1" x14ac:dyDescent="0.25">
      <c r="A8" s="553" t="s">
        <v>16</v>
      </c>
      <c r="B8" s="556" t="s">
        <v>17</v>
      </c>
      <c r="C8" s="559" t="s">
        <v>18</v>
      </c>
      <c r="D8" s="201" t="s">
        <v>14</v>
      </c>
      <c r="E8" s="165">
        <f t="shared" ref="E8:I8" si="0">SUM(E9:E11)</f>
        <v>3503093363</v>
      </c>
      <c r="F8" s="71">
        <f t="shared" si="0"/>
        <v>2921977200</v>
      </c>
      <c r="G8" s="71">
        <f t="shared" si="0"/>
        <v>0</v>
      </c>
      <c r="H8" s="71">
        <f t="shared" si="0"/>
        <v>647343502</v>
      </c>
      <c r="I8" s="72">
        <f t="shared" si="0"/>
        <v>581116163</v>
      </c>
      <c r="J8" s="180">
        <f>K8+L8+N8</f>
        <v>1852611989</v>
      </c>
      <c r="K8" s="71">
        <f t="shared" ref="K8:N8" si="1">SUM(K9:K11)</f>
        <v>1549719584</v>
      </c>
      <c r="L8" s="71">
        <f t="shared" si="1"/>
        <v>0</v>
      </c>
      <c r="M8" s="71">
        <f t="shared" si="1"/>
        <v>161835880</v>
      </c>
      <c r="N8" s="202">
        <f t="shared" si="1"/>
        <v>302892405</v>
      </c>
      <c r="O8" s="165">
        <f>P8+Q8+S8</f>
        <v>1296921946.53</v>
      </c>
      <c r="P8" s="71">
        <f t="shared" ref="P8:S8" si="2">SUM(P9:P11)</f>
        <v>1107073576.76</v>
      </c>
      <c r="Q8" s="71">
        <f t="shared" si="2"/>
        <v>0</v>
      </c>
      <c r="R8" s="71">
        <f t="shared" si="2"/>
        <v>7735140</v>
      </c>
      <c r="S8" s="72">
        <f t="shared" si="2"/>
        <v>189848369.77000001</v>
      </c>
      <c r="T8" s="165">
        <f>O8/E8*100</f>
        <v>37.022191878418397</v>
      </c>
      <c r="U8" s="71">
        <f>P8/F8*100</f>
        <v>37.887823928263373</v>
      </c>
      <c r="V8" s="71">
        <f t="shared" ref="V8:V11" si="3">SUM(V9:V11)</f>
        <v>0</v>
      </c>
      <c r="W8" s="71">
        <f>R8/M8*100</f>
        <v>4.7796199458364859</v>
      </c>
      <c r="X8" s="72">
        <f>S8/I8*100</f>
        <v>32.66960753421688</v>
      </c>
      <c r="AA8" s="63"/>
      <c r="AB8" s="203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204"/>
      <c r="DT8" s="204"/>
      <c r="DU8" s="204"/>
      <c r="DV8" s="204"/>
      <c r="DW8" s="204"/>
      <c r="DX8" s="204"/>
      <c r="DY8" s="204"/>
      <c r="DZ8" s="204"/>
      <c r="EA8" s="204"/>
      <c r="EB8" s="204"/>
      <c r="EC8" s="204"/>
      <c r="ED8" s="204"/>
      <c r="EE8" s="204"/>
      <c r="EF8" s="204"/>
      <c r="EG8" s="204"/>
      <c r="EH8" s="204"/>
      <c r="EI8" s="204"/>
      <c r="EJ8" s="204"/>
      <c r="EK8" s="204"/>
      <c r="EL8" s="204"/>
    </row>
    <row r="9" spans="1:142" s="119" customFormat="1" ht="19.5" customHeight="1" x14ac:dyDescent="0.25">
      <c r="A9" s="554"/>
      <c r="B9" s="557"/>
      <c r="C9" s="560"/>
      <c r="D9" s="205" t="s">
        <v>19</v>
      </c>
      <c r="E9" s="167">
        <f>F9+G9+I9</f>
        <v>2921977200</v>
      </c>
      <c r="F9" s="29">
        <f>F12+F13+F16+F17+F18+F19+F20+F21+F22+F23+F26</f>
        <v>2921977200</v>
      </c>
      <c r="G9" s="29">
        <f t="shared" ref="G9:H9" si="4">G12+G13+G16+G17+G18+G19+G20+G21+G22+G23</f>
        <v>0</v>
      </c>
      <c r="H9" s="29">
        <f t="shared" si="4"/>
        <v>323671751</v>
      </c>
      <c r="I9" s="29">
        <v>0</v>
      </c>
      <c r="J9" s="167">
        <f>K9+L9+N9</f>
        <v>1549719584</v>
      </c>
      <c r="K9" s="29">
        <f>K12+K13+K16+K17+K18+K19+K20+K21+K22+K23+K26</f>
        <v>1549719584</v>
      </c>
      <c r="L9" s="29">
        <f t="shared" ref="L9:M9" si="5">L12+L13+L16+L17+L18+L19+L20+L21+L22+L23</f>
        <v>0</v>
      </c>
      <c r="M9" s="29">
        <f t="shared" si="5"/>
        <v>80917940</v>
      </c>
      <c r="N9" s="183">
        <v>0</v>
      </c>
      <c r="O9" s="167">
        <f>P9+Q9+S9</f>
        <v>1107073576.76</v>
      </c>
      <c r="P9" s="29">
        <f>P12+P13+P16+P17+P18+P19+P20+P21+P22+P23+P26</f>
        <v>1107073576.76</v>
      </c>
      <c r="Q9" s="29">
        <f t="shared" ref="Q9:R9" si="6">Q12+Q13+Q16+Q17+Q18+Q19+Q20+Q21+Q22+Q23</f>
        <v>0</v>
      </c>
      <c r="R9" s="29">
        <f t="shared" si="6"/>
        <v>3867570</v>
      </c>
      <c r="S9" s="41">
        <v>0</v>
      </c>
      <c r="T9" s="167">
        <f>O9/E9*100</f>
        <v>37.887823928263373</v>
      </c>
      <c r="U9" s="29">
        <f t="shared" ref="U9" si="7">P9/F9*100</f>
        <v>37.887823928263373</v>
      </c>
      <c r="V9" s="29">
        <f t="shared" si="3"/>
        <v>0</v>
      </c>
      <c r="W9" s="29">
        <v>0</v>
      </c>
      <c r="X9" s="41">
        <v>0</v>
      </c>
      <c r="AA9" s="6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</row>
    <row r="10" spans="1:142" s="119" customFormat="1" ht="19.5" customHeight="1" x14ac:dyDescent="0.25">
      <c r="A10" s="554"/>
      <c r="B10" s="557"/>
      <c r="C10" s="560"/>
      <c r="D10" s="205" t="s">
        <v>8</v>
      </c>
      <c r="E10" s="167">
        <f>F10+G10+I10</f>
        <v>581116163</v>
      </c>
      <c r="F10" s="29"/>
      <c r="G10" s="29"/>
      <c r="H10" s="29"/>
      <c r="I10" s="41">
        <f>I19+I20+I22</f>
        <v>581116163</v>
      </c>
      <c r="J10" s="167">
        <f>K10+L10+N10</f>
        <v>302892405</v>
      </c>
      <c r="K10" s="29"/>
      <c r="L10" s="29"/>
      <c r="M10" s="29"/>
      <c r="N10" s="183">
        <f>N19+N20+N22</f>
        <v>302892405</v>
      </c>
      <c r="O10" s="167">
        <f>P10+Q10+S10</f>
        <v>189848369.77000001</v>
      </c>
      <c r="P10" s="29"/>
      <c r="Q10" s="29"/>
      <c r="R10" s="29"/>
      <c r="S10" s="41">
        <f>S19+S20+S22</f>
        <v>189848369.77000001</v>
      </c>
      <c r="T10" s="167">
        <f>O10/E10*100</f>
        <v>32.66960753421688</v>
      </c>
      <c r="U10" s="29">
        <v>0</v>
      </c>
      <c r="V10" s="29">
        <f t="shared" si="3"/>
        <v>0</v>
      </c>
      <c r="W10" s="29">
        <v>0</v>
      </c>
      <c r="X10" s="41">
        <f>S10/I10*100</f>
        <v>32.66960753421688</v>
      </c>
      <c r="AA10" s="63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</row>
    <row r="11" spans="1:142" s="119" customFormat="1" ht="18.75" customHeight="1" thickBot="1" x14ac:dyDescent="0.3">
      <c r="A11" s="555"/>
      <c r="B11" s="558"/>
      <c r="C11" s="561"/>
      <c r="D11" s="206" t="s">
        <v>20</v>
      </c>
      <c r="E11" s="168">
        <f>F11+G11+I11</f>
        <v>0</v>
      </c>
      <c r="F11" s="73"/>
      <c r="G11" s="73"/>
      <c r="H11" s="73">
        <f>H21</f>
        <v>323671751</v>
      </c>
      <c r="I11" s="74"/>
      <c r="J11" s="181">
        <f t="shared" ref="J11" si="8">K11+L11+N11</f>
        <v>0</v>
      </c>
      <c r="K11" s="73"/>
      <c r="L11" s="73"/>
      <c r="M11" s="73">
        <f>M21</f>
        <v>80917940</v>
      </c>
      <c r="N11" s="207"/>
      <c r="O11" s="168">
        <f t="shared" ref="O11" si="9">P11+Q11+S11</f>
        <v>0</v>
      </c>
      <c r="P11" s="73"/>
      <c r="Q11" s="73"/>
      <c r="R11" s="73">
        <v>3867570</v>
      </c>
      <c r="S11" s="74"/>
      <c r="T11" s="168">
        <v>0</v>
      </c>
      <c r="U11" s="73">
        <v>0</v>
      </c>
      <c r="V11" s="73">
        <f t="shared" si="3"/>
        <v>0</v>
      </c>
      <c r="W11" s="73">
        <f>R11/M11*100</f>
        <v>4.7796199458364859</v>
      </c>
      <c r="X11" s="74">
        <v>0</v>
      </c>
      <c r="AA11" s="6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</row>
    <row r="12" spans="1:142" ht="79.5" hidden="1" customHeight="1" x14ac:dyDescent="0.25">
      <c r="A12" s="56"/>
      <c r="B12" s="57" t="s">
        <v>21</v>
      </c>
      <c r="C12" s="368"/>
      <c r="D12" s="369" t="s">
        <v>19</v>
      </c>
      <c r="E12" s="326">
        <f>F12+G12+I12</f>
        <v>920956800</v>
      </c>
      <c r="F12" s="327">
        <f>857572600+63384200</f>
        <v>920956800</v>
      </c>
      <c r="G12" s="327"/>
      <c r="H12" s="327"/>
      <c r="I12" s="328"/>
      <c r="J12" s="329">
        <f>K12+L12+M12+N12</f>
        <v>479153239</v>
      </c>
      <c r="K12" s="327">
        <f>446912632+32240607</f>
        <v>479153239</v>
      </c>
      <c r="L12" s="327"/>
      <c r="M12" s="327"/>
      <c r="N12" s="330"/>
      <c r="O12" s="326">
        <f t="shared" ref="O12:O70" si="10">P12+Q12+R12+S12</f>
        <v>338760244.39999998</v>
      </c>
      <c r="P12" s="327">
        <f>314881665.4+23878579</f>
        <v>338760244.39999998</v>
      </c>
      <c r="Q12" s="331"/>
      <c r="R12" s="331"/>
      <c r="S12" s="332"/>
      <c r="T12" s="293">
        <f>U12+V12+W12+X12</f>
        <v>52.027764928821853</v>
      </c>
      <c r="U12" s="294">
        <f>K12/F12*100</f>
        <v>52.027764928821853</v>
      </c>
      <c r="V12" s="294">
        <f t="shared" ref="V12" si="11">SUM(V13:V15)</f>
        <v>0</v>
      </c>
      <c r="W12" s="294">
        <v>0</v>
      </c>
      <c r="X12" s="295">
        <v>0</v>
      </c>
      <c r="AA12" s="65" t="s">
        <v>73</v>
      </c>
    </row>
    <row r="13" spans="1:142" ht="117" hidden="1" customHeight="1" x14ac:dyDescent="0.25">
      <c r="A13" s="38"/>
      <c r="B13" s="9" t="s">
        <v>22</v>
      </c>
      <c r="C13" s="370"/>
      <c r="D13" s="371" t="s">
        <v>19</v>
      </c>
      <c r="E13" s="326">
        <f t="shared" ref="E13:E70" si="12">F13+G13+I13</f>
        <v>1814540100</v>
      </c>
      <c r="F13" s="351">
        <f>1790688000+23852100</f>
        <v>1814540100</v>
      </c>
      <c r="G13" s="351"/>
      <c r="H13" s="351"/>
      <c r="I13" s="352"/>
      <c r="J13" s="336">
        <f t="shared" ref="J13:J70" si="13">K13+L13+M13+N13</f>
        <v>970589474</v>
      </c>
      <c r="K13" s="351">
        <f>956611244+13978230</f>
        <v>970589474</v>
      </c>
      <c r="L13" s="351"/>
      <c r="M13" s="351"/>
      <c r="N13" s="353"/>
      <c r="O13" s="333">
        <f t="shared" si="10"/>
        <v>689693146.94999993</v>
      </c>
      <c r="P13" s="351">
        <f>681451950.27+8241196.68</f>
        <v>689693146.94999993</v>
      </c>
      <c r="Q13" s="354"/>
      <c r="R13" s="354"/>
      <c r="S13" s="355"/>
      <c r="T13" s="305">
        <f t="shared" ref="T13:T70" si="14">U13+V13+W13+X13</f>
        <v>38.009253526554744</v>
      </c>
      <c r="U13" s="294">
        <f>P13/F13*100</f>
        <v>38.009253526554744</v>
      </c>
      <c r="V13" s="306">
        <f t="shared" ref="V13" si="15">SUM(V14:V16)</f>
        <v>0</v>
      </c>
      <c r="W13" s="306">
        <v>0</v>
      </c>
      <c r="X13" s="307">
        <v>0</v>
      </c>
      <c r="AA13" s="65" t="s">
        <v>74</v>
      </c>
    </row>
    <row r="14" spans="1:142" ht="67.5" hidden="1" customHeight="1" x14ac:dyDescent="0.25">
      <c r="A14" s="40"/>
      <c r="B14" s="19"/>
      <c r="C14" s="351"/>
      <c r="D14" s="145"/>
      <c r="E14" s="326"/>
      <c r="F14" s="351"/>
      <c r="G14" s="351"/>
      <c r="H14" s="351"/>
      <c r="I14" s="352"/>
      <c r="J14" s="336"/>
      <c r="K14" s="351"/>
      <c r="L14" s="351"/>
      <c r="M14" s="351"/>
      <c r="N14" s="353"/>
      <c r="O14" s="333"/>
      <c r="P14" s="351"/>
      <c r="Q14" s="354"/>
      <c r="R14" s="354"/>
      <c r="S14" s="355"/>
      <c r="T14" s="305"/>
      <c r="U14" s="294"/>
      <c r="V14" s="306"/>
      <c r="W14" s="306"/>
      <c r="X14" s="307"/>
      <c r="Z14" s="25"/>
      <c r="AA14" s="501"/>
    </row>
    <row r="15" spans="1:142" ht="87" hidden="1" customHeight="1" x14ac:dyDescent="0.25">
      <c r="A15" s="40"/>
      <c r="B15" s="21"/>
      <c r="C15" s="351"/>
      <c r="D15" s="145"/>
      <c r="E15" s="326"/>
      <c r="F15" s="351"/>
      <c r="G15" s="351"/>
      <c r="H15" s="351"/>
      <c r="I15" s="352"/>
      <c r="J15" s="336"/>
      <c r="K15" s="351"/>
      <c r="L15" s="351"/>
      <c r="M15" s="351"/>
      <c r="N15" s="353"/>
      <c r="O15" s="333"/>
      <c r="P15" s="351"/>
      <c r="Q15" s="354"/>
      <c r="R15" s="354"/>
      <c r="S15" s="355"/>
      <c r="T15" s="305"/>
      <c r="U15" s="294"/>
      <c r="V15" s="306"/>
      <c r="W15" s="306"/>
      <c r="X15" s="307"/>
      <c r="AA15" s="501"/>
    </row>
    <row r="16" spans="1:142" ht="138" hidden="1" customHeight="1" x14ac:dyDescent="0.25">
      <c r="A16" s="40"/>
      <c r="B16" s="22" t="s">
        <v>25</v>
      </c>
      <c r="C16" s="351"/>
      <c r="D16" s="145" t="s">
        <v>19</v>
      </c>
      <c r="E16" s="326">
        <f t="shared" si="12"/>
        <v>103093800</v>
      </c>
      <c r="F16" s="351">
        <v>103093800</v>
      </c>
      <c r="G16" s="351"/>
      <c r="H16" s="351"/>
      <c r="I16" s="352"/>
      <c r="J16" s="336">
        <f t="shared" si="13"/>
        <v>51622800</v>
      </c>
      <c r="K16" s="351">
        <v>51622800</v>
      </c>
      <c r="L16" s="351"/>
      <c r="M16" s="351"/>
      <c r="N16" s="353"/>
      <c r="O16" s="333">
        <f t="shared" si="10"/>
        <v>35882891.25</v>
      </c>
      <c r="P16" s="351">
        <v>35882891.25</v>
      </c>
      <c r="Q16" s="354"/>
      <c r="R16" s="354"/>
      <c r="S16" s="355"/>
      <c r="T16" s="305">
        <f t="shared" si="14"/>
        <v>34.806061324735339</v>
      </c>
      <c r="U16" s="294">
        <f t="shared" ref="U16:U23" si="16">P16/F16*100</f>
        <v>34.806061324735339</v>
      </c>
      <c r="V16" s="306">
        <f t="shared" ref="V16" si="17">SUM(V17:V19)</f>
        <v>0</v>
      </c>
      <c r="W16" s="306">
        <v>0</v>
      </c>
      <c r="X16" s="307">
        <v>0</v>
      </c>
      <c r="AA16" s="65">
        <v>210184030</v>
      </c>
    </row>
    <row r="17" spans="1:142" ht="90" hidden="1" customHeight="1" x14ac:dyDescent="0.25">
      <c r="A17" s="40"/>
      <c r="B17" s="22" t="s">
        <v>26</v>
      </c>
      <c r="C17" s="351"/>
      <c r="D17" s="145" t="s">
        <v>19</v>
      </c>
      <c r="E17" s="326">
        <f t="shared" si="12"/>
        <v>68518400</v>
      </c>
      <c r="F17" s="351">
        <v>68518400</v>
      </c>
      <c r="G17" s="351"/>
      <c r="H17" s="351"/>
      <c r="I17" s="352"/>
      <c r="J17" s="336">
        <f t="shared" si="13"/>
        <v>42044971</v>
      </c>
      <c r="K17" s="351">
        <v>42044971</v>
      </c>
      <c r="L17" s="351"/>
      <c r="M17" s="351"/>
      <c r="N17" s="353"/>
      <c r="O17" s="333">
        <f t="shared" si="10"/>
        <v>38228757.159999996</v>
      </c>
      <c r="P17" s="351">
        <v>38228757.159999996</v>
      </c>
      <c r="Q17" s="354"/>
      <c r="R17" s="354"/>
      <c r="S17" s="355"/>
      <c r="T17" s="305">
        <f t="shared" si="14"/>
        <v>55.793417768073972</v>
      </c>
      <c r="U17" s="294">
        <f t="shared" si="16"/>
        <v>55.793417768073972</v>
      </c>
      <c r="V17" s="306">
        <f t="shared" ref="V17" si="18">SUM(V18:V20)</f>
        <v>0</v>
      </c>
      <c r="W17" s="306">
        <v>0</v>
      </c>
      <c r="X17" s="307">
        <v>0</v>
      </c>
      <c r="AA17" s="65">
        <v>210184050</v>
      </c>
    </row>
    <row r="18" spans="1:142" ht="90" hidden="1" customHeight="1" x14ac:dyDescent="0.25">
      <c r="A18" s="40"/>
      <c r="B18" s="22" t="s">
        <v>27</v>
      </c>
      <c r="C18" s="351"/>
      <c r="D18" s="145" t="s">
        <v>19</v>
      </c>
      <c r="E18" s="326">
        <f t="shared" si="12"/>
        <v>13500000</v>
      </c>
      <c r="F18" s="351">
        <v>13500000</v>
      </c>
      <c r="G18" s="351"/>
      <c r="H18" s="351"/>
      <c r="I18" s="352"/>
      <c r="J18" s="336">
        <f t="shared" si="13"/>
        <v>4941000</v>
      </c>
      <c r="K18" s="351">
        <v>4941000</v>
      </c>
      <c r="L18" s="351"/>
      <c r="M18" s="351"/>
      <c r="N18" s="353"/>
      <c r="O18" s="333">
        <f t="shared" si="10"/>
        <v>4185000</v>
      </c>
      <c r="P18" s="351">
        <v>4185000</v>
      </c>
      <c r="Q18" s="354"/>
      <c r="R18" s="354"/>
      <c r="S18" s="355"/>
      <c r="T18" s="305">
        <f t="shared" si="14"/>
        <v>31</v>
      </c>
      <c r="U18" s="294">
        <f t="shared" si="16"/>
        <v>31</v>
      </c>
      <c r="V18" s="306">
        <f t="shared" ref="V18" si="19">SUM(V19:V21)</f>
        <v>0</v>
      </c>
      <c r="W18" s="306">
        <v>0</v>
      </c>
      <c r="X18" s="307">
        <v>0</v>
      </c>
      <c r="AA18" s="65">
        <v>210182470</v>
      </c>
    </row>
    <row r="19" spans="1:142" ht="61.5" hidden="1" customHeight="1" x14ac:dyDescent="0.25">
      <c r="A19" s="40"/>
      <c r="B19" s="22" t="s">
        <v>28</v>
      </c>
      <c r="C19" s="351"/>
      <c r="D19" s="145" t="s">
        <v>8</v>
      </c>
      <c r="E19" s="326">
        <f t="shared" si="12"/>
        <v>711100</v>
      </c>
      <c r="F19" s="24"/>
      <c r="G19" s="24"/>
      <c r="H19" s="24"/>
      <c r="I19" s="42">
        <v>711100</v>
      </c>
      <c r="J19" s="336">
        <f t="shared" si="13"/>
        <v>334016</v>
      </c>
      <c r="K19" s="24"/>
      <c r="L19" s="24"/>
      <c r="M19" s="24"/>
      <c r="N19" s="189">
        <v>334016</v>
      </c>
      <c r="O19" s="333">
        <f t="shared" si="10"/>
        <v>221628</v>
      </c>
      <c r="P19" s="24"/>
      <c r="Q19" s="11"/>
      <c r="R19" s="11"/>
      <c r="S19" s="196">
        <v>221628</v>
      </c>
      <c r="T19" s="305">
        <f t="shared" si="14"/>
        <v>31.166924483195054</v>
      </c>
      <c r="U19" s="294">
        <v>0</v>
      </c>
      <c r="V19" s="306">
        <f t="shared" ref="V19" si="20">SUM(V20:V22)</f>
        <v>0</v>
      </c>
      <c r="W19" s="306">
        <v>0</v>
      </c>
      <c r="X19" s="307">
        <f>S19/I19*100</f>
        <v>31.166924483195054</v>
      </c>
      <c r="AA19" s="65">
        <v>210161804</v>
      </c>
    </row>
    <row r="20" spans="1:142" ht="28.5" hidden="1" customHeight="1" x14ac:dyDescent="0.25">
      <c r="A20" s="40"/>
      <c r="B20" s="22" t="s">
        <v>2</v>
      </c>
      <c r="C20" s="351"/>
      <c r="D20" s="145" t="s">
        <v>8</v>
      </c>
      <c r="E20" s="326">
        <f t="shared" si="12"/>
        <v>576410163</v>
      </c>
      <c r="F20" s="24"/>
      <c r="G20" s="24"/>
      <c r="H20" s="24"/>
      <c r="I20" s="42">
        <v>576410163</v>
      </c>
      <c r="J20" s="336">
        <f t="shared" si="13"/>
        <v>300754289</v>
      </c>
      <c r="K20" s="24"/>
      <c r="L20" s="24"/>
      <c r="M20" s="24"/>
      <c r="N20" s="189">
        <v>300754289</v>
      </c>
      <c r="O20" s="333">
        <f t="shared" si="10"/>
        <v>189453751.77000001</v>
      </c>
      <c r="P20" s="24"/>
      <c r="Q20" s="11"/>
      <c r="R20" s="11"/>
      <c r="S20" s="196">
        <v>189453751.77000001</v>
      </c>
      <c r="T20" s="305">
        <f t="shared" si="14"/>
        <v>32.86787151426406</v>
      </c>
      <c r="U20" s="294">
        <v>0</v>
      </c>
      <c r="V20" s="306">
        <f t="shared" ref="V20" si="21">SUM(V21:V23)</f>
        <v>0</v>
      </c>
      <c r="W20" s="306">
        <v>0</v>
      </c>
      <c r="X20" s="307">
        <f>S20/I20*100</f>
        <v>32.86787151426406</v>
      </c>
      <c r="AA20" s="65">
        <v>210100590</v>
      </c>
    </row>
    <row r="21" spans="1:142" ht="28.5" hidden="1" customHeight="1" x14ac:dyDescent="0.25">
      <c r="A21" s="40"/>
      <c r="B21" s="22" t="s">
        <v>75</v>
      </c>
      <c r="C21" s="351"/>
      <c r="D21" s="145" t="s">
        <v>20</v>
      </c>
      <c r="E21" s="326">
        <v>324433859.56999999</v>
      </c>
      <c r="F21" s="24"/>
      <c r="G21" s="24"/>
      <c r="H21" s="24">
        <f>227902000+95769751</f>
        <v>323671751</v>
      </c>
      <c r="I21" s="42"/>
      <c r="J21" s="336">
        <v>162100000</v>
      </c>
      <c r="K21" s="24"/>
      <c r="L21" s="24"/>
      <c r="M21" s="24">
        <v>80917940</v>
      </c>
      <c r="N21" s="189"/>
      <c r="O21" s="333">
        <v>124703855.66</v>
      </c>
      <c r="P21" s="24"/>
      <c r="Q21" s="11"/>
      <c r="R21" s="11">
        <v>3867570</v>
      </c>
      <c r="S21" s="196"/>
      <c r="T21" s="305">
        <f t="shared" si="14"/>
        <v>4.7796199458364859</v>
      </c>
      <c r="U21" s="294">
        <v>0</v>
      </c>
      <c r="V21" s="306">
        <f t="shared" ref="V21" si="22">SUM(V22:V24)</f>
        <v>0</v>
      </c>
      <c r="W21" s="306">
        <f>R21/M21*100</f>
        <v>4.7796199458364859</v>
      </c>
      <c r="X21" s="307">
        <v>0</v>
      </c>
      <c r="AA21" s="65">
        <v>210100590</v>
      </c>
    </row>
    <row r="22" spans="1:142" ht="28.5" hidden="1" customHeight="1" x14ac:dyDescent="0.25">
      <c r="A22" s="40"/>
      <c r="B22" s="22" t="s">
        <v>0</v>
      </c>
      <c r="C22" s="351"/>
      <c r="D22" s="145" t="s">
        <v>8</v>
      </c>
      <c r="E22" s="326">
        <f t="shared" si="12"/>
        <v>3994900</v>
      </c>
      <c r="F22" s="24"/>
      <c r="G22" s="24"/>
      <c r="H22" s="24"/>
      <c r="I22" s="42">
        <v>3994900</v>
      </c>
      <c r="J22" s="336">
        <f t="shared" si="13"/>
        <v>1804100</v>
      </c>
      <c r="K22" s="24"/>
      <c r="L22" s="24"/>
      <c r="M22" s="24"/>
      <c r="N22" s="189">
        <v>1804100</v>
      </c>
      <c r="O22" s="333">
        <f t="shared" si="10"/>
        <v>172990</v>
      </c>
      <c r="P22" s="24"/>
      <c r="Q22" s="11"/>
      <c r="R22" s="11"/>
      <c r="S22" s="196">
        <v>172990</v>
      </c>
      <c r="T22" s="305">
        <f t="shared" si="14"/>
        <v>4.3302710956469506</v>
      </c>
      <c r="U22" s="294">
        <v>0</v>
      </c>
      <c r="V22" s="306">
        <f t="shared" ref="V22" si="23">SUM(V23:V25)</f>
        <v>0</v>
      </c>
      <c r="W22" s="306">
        <v>0</v>
      </c>
      <c r="X22" s="307">
        <f t="shared" ref="X22:X69" si="24">S22/I22*100</f>
        <v>4.3302710956469506</v>
      </c>
      <c r="AA22" s="65">
        <v>210199990</v>
      </c>
    </row>
    <row r="23" spans="1:142" ht="28.5" hidden="1" customHeight="1" x14ac:dyDescent="0.25">
      <c r="A23" s="40"/>
      <c r="B23" s="22" t="s">
        <v>29</v>
      </c>
      <c r="C23" s="351"/>
      <c r="D23" s="145" t="s">
        <v>19</v>
      </c>
      <c r="E23" s="326">
        <f t="shared" si="12"/>
        <v>218100</v>
      </c>
      <c r="F23" s="24">
        <v>218100</v>
      </c>
      <c r="G23" s="24"/>
      <c r="H23" s="24"/>
      <c r="I23" s="42"/>
      <c r="J23" s="336">
        <f t="shared" si="13"/>
        <v>218100</v>
      </c>
      <c r="K23" s="24">
        <v>218100</v>
      </c>
      <c r="L23" s="24"/>
      <c r="M23" s="24"/>
      <c r="N23" s="189"/>
      <c r="O23" s="333">
        <f t="shared" si="10"/>
        <v>0</v>
      </c>
      <c r="P23" s="24"/>
      <c r="Q23" s="11"/>
      <c r="R23" s="11"/>
      <c r="S23" s="196"/>
      <c r="T23" s="305">
        <f t="shared" si="14"/>
        <v>0</v>
      </c>
      <c r="U23" s="294">
        <f t="shared" si="16"/>
        <v>0</v>
      </c>
      <c r="V23" s="306">
        <f t="shared" ref="V23:V26" si="25">SUM(V24:V27)</f>
        <v>0</v>
      </c>
      <c r="W23" s="306">
        <v>0</v>
      </c>
      <c r="X23" s="307">
        <v>0</v>
      </c>
      <c r="AA23" s="65">
        <v>210185060</v>
      </c>
    </row>
    <row r="24" spans="1:142" ht="21.75" hidden="1" customHeight="1" x14ac:dyDescent="0.25">
      <c r="A24" s="40"/>
      <c r="B24" s="20"/>
      <c r="C24" s="18"/>
      <c r="D24" s="139" t="s">
        <v>19</v>
      </c>
      <c r="E24" s="326">
        <f t="shared" si="12"/>
        <v>0</v>
      </c>
      <c r="F24" s="23"/>
      <c r="G24" s="23"/>
      <c r="H24" s="23"/>
      <c r="I24" s="156"/>
      <c r="J24" s="336">
        <f t="shared" si="13"/>
        <v>0</v>
      </c>
      <c r="K24" s="23"/>
      <c r="L24" s="23"/>
      <c r="M24" s="23"/>
      <c r="N24" s="185"/>
      <c r="O24" s="333">
        <f t="shared" si="10"/>
        <v>0</v>
      </c>
      <c r="P24" s="23"/>
      <c r="Q24" s="10"/>
      <c r="R24" s="10"/>
      <c r="S24" s="193"/>
      <c r="T24" s="305" t="e">
        <f t="shared" ref="T24:T26" si="26">U24+V24+W24+X24</f>
        <v>#DIV/0!</v>
      </c>
      <c r="U24" s="294" t="e">
        <f t="shared" ref="U24:U26" si="27">P24/F24*100</f>
        <v>#DIV/0!</v>
      </c>
      <c r="V24" s="306">
        <f t="shared" si="25"/>
        <v>0</v>
      </c>
      <c r="W24" s="306">
        <v>0</v>
      </c>
      <c r="X24" s="307">
        <v>0</v>
      </c>
    </row>
    <row r="25" spans="1:142" ht="18.75" hidden="1" customHeight="1" x14ac:dyDescent="0.25">
      <c r="A25" s="92"/>
      <c r="B25" s="95"/>
      <c r="C25" s="82"/>
      <c r="D25" s="140" t="s">
        <v>8</v>
      </c>
      <c r="E25" s="326">
        <f t="shared" si="12"/>
        <v>0</v>
      </c>
      <c r="F25" s="107"/>
      <c r="G25" s="107"/>
      <c r="H25" s="107"/>
      <c r="I25" s="157"/>
      <c r="J25" s="336">
        <f t="shared" si="13"/>
        <v>0</v>
      </c>
      <c r="K25" s="107"/>
      <c r="L25" s="107"/>
      <c r="M25" s="107"/>
      <c r="N25" s="186"/>
      <c r="O25" s="333">
        <f t="shared" si="10"/>
        <v>0</v>
      </c>
      <c r="P25" s="107"/>
      <c r="Q25" s="108"/>
      <c r="R25" s="108"/>
      <c r="S25" s="194"/>
      <c r="T25" s="305" t="e">
        <f t="shared" si="26"/>
        <v>#DIV/0!</v>
      </c>
      <c r="U25" s="294" t="e">
        <f t="shared" si="27"/>
        <v>#DIV/0!</v>
      </c>
      <c r="V25" s="306">
        <f t="shared" si="25"/>
        <v>0</v>
      </c>
      <c r="W25" s="306">
        <v>0</v>
      </c>
      <c r="X25" s="307">
        <v>0</v>
      </c>
    </row>
    <row r="26" spans="1:142" ht="52.5" hidden="1" customHeight="1" thickBot="1" x14ac:dyDescent="0.3">
      <c r="A26" s="93"/>
      <c r="B26" s="22" t="s">
        <v>117</v>
      </c>
      <c r="C26" s="435"/>
      <c r="D26" s="429"/>
      <c r="E26" s="436">
        <f t="shared" si="12"/>
        <v>1150000</v>
      </c>
      <c r="F26" s="362">
        <v>1150000</v>
      </c>
      <c r="G26" s="430"/>
      <c r="H26" s="430"/>
      <c r="I26" s="431"/>
      <c r="J26" s="436">
        <f t="shared" si="13"/>
        <v>1150000</v>
      </c>
      <c r="K26" s="362">
        <v>1150000</v>
      </c>
      <c r="L26" s="430"/>
      <c r="M26" s="430"/>
      <c r="N26" s="432"/>
      <c r="O26" s="436">
        <f t="shared" si="10"/>
        <v>323537</v>
      </c>
      <c r="P26" s="362">
        <v>323537</v>
      </c>
      <c r="Q26" s="433"/>
      <c r="R26" s="433"/>
      <c r="S26" s="434"/>
      <c r="T26" s="305">
        <f t="shared" si="26"/>
        <v>28.133652173913042</v>
      </c>
      <c r="U26" s="294">
        <f t="shared" si="27"/>
        <v>28.133652173913042</v>
      </c>
      <c r="V26" s="306">
        <f t="shared" si="25"/>
        <v>0</v>
      </c>
      <c r="W26" s="306">
        <v>0</v>
      </c>
      <c r="X26" s="307">
        <v>0</v>
      </c>
    </row>
    <row r="27" spans="1:142" s="104" customFormat="1" ht="14.25" customHeight="1" x14ac:dyDescent="0.25">
      <c r="A27" s="504" t="s">
        <v>30</v>
      </c>
      <c r="B27" s="562" t="s">
        <v>31</v>
      </c>
      <c r="C27" s="504" t="s">
        <v>18</v>
      </c>
      <c r="D27" s="208" t="s">
        <v>14</v>
      </c>
      <c r="E27" s="209">
        <f t="shared" si="12"/>
        <v>0</v>
      </c>
      <c r="F27" s="210">
        <f t="shared" ref="F27" si="28">SUM(F28:F29)</f>
        <v>0</v>
      </c>
      <c r="G27" s="210"/>
      <c r="H27" s="210"/>
      <c r="I27" s="211"/>
      <c r="J27" s="212">
        <f t="shared" si="13"/>
        <v>0</v>
      </c>
      <c r="K27" s="210">
        <f t="shared" ref="K27" si="29">SUM(K28:K29)</f>
        <v>0</v>
      </c>
      <c r="L27" s="210"/>
      <c r="M27" s="210"/>
      <c r="N27" s="213"/>
      <c r="O27" s="209">
        <f t="shared" si="10"/>
        <v>0</v>
      </c>
      <c r="P27" s="210">
        <f t="shared" ref="P27" si="30">SUM(P28:P29)</f>
        <v>0</v>
      </c>
      <c r="Q27" s="214"/>
      <c r="R27" s="214"/>
      <c r="S27" s="215"/>
      <c r="T27" s="216">
        <f t="shared" si="14"/>
        <v>0</v>
      </c>
      <c r="U27" s="217">
        <v>0</v>
      </c>
      <c r="V27" s="217">
        <f t="shared" ref="V27" si="31">SUM(V28:V30)</f>
        <v>0</v>
      </c>
      <c r="W27" s="217">
        <v>0</v>
      </c>
      <c r="X27" s="218">
        <v>0</v>
      </c>
      <c r="AA27" s="97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219"/>
      <c r="CE27" s="219"/>
      <c r="CF27" s="219"/>
      <c r="CG27" s="219"/>
      <c r="CH27" s="219"/>
      <c r="CI27" s="219"/>
      <c r="CJ27" s="219"/>
      <c r="CK27" s="219"/>
      <c r="CL27" s="219"/>
      <c r="CM27" s="219"/>
      <c r="CN27" s="219"/>
      <c r="CO27" s="219"/>
      <c r="CP27" s="219"/>
      <c r="CQ27" s="219"/>
      <c r="CR27" s="219"/>
      <c r="CS27" s="219"/>
      <c r="CT27" s="219"/>
      <c r="CU27" s="219"/>
      <c r="CV27" s="219"/>
      <c r="CW27" s="219"/>
      <c r="CX27" s="219"/>
      <c r="CY27" s="219"/>
      <c r="CZ27" s="219"/>
      <c r="DA27" s="219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19"/>
      <c r="DP27" s="219"/>
      <c r="DQ27" s="219"/>
      <c r="DR27" s="219"/>
      <c r="DS27" s="219"/>
      <c r="DT27" s="219"/>
      <c r="DU27" s="219"/>
      <c r="DV27" s="219"/>
      <c r="DW27" s="219"/>
      <c r="DX27" s="219"/>
      <c r="DY27" s="219"/>
      <c r="DZ27" s="219"/>
      <c r="EA27" s="219"/>
      <c r="EB27" s="219"/>
      <c r="EC27" s="219"/>
      <c r="ED27" s="219"/>
      <c r="EE27" s="219"/>
      <c r="EF27" s="219"/>
      <c r="EG27" s="219"/>
      <c r="EH27" s="219"/>
      <c r="EI27" s="219"/>
      <c r="EJ27" s="219"/>
      <c r="EK27" s="219"/>
      <c r="EL27" s="219"/>
    </row>
    <row r="28" spans="1:142" s="104" customFormat="1" ht="19.5" customHeight="1" x14ac:dyDescent="0.25">
      <c r="A28" s="505"/>
      <c r="B28" s="563"/>
      <c r="C28" s="505"/>
      <c r="D28" s="220" t="s">
        <v>19</v>
      </c>
      <c r="E28" s="221">
        <f t="shared" si="12"/>
        <v>0</v>
      </c>
      <c r="F28" s="99">
        <f t="shared" ref="F28" si="32">F65</f>
        <v>0</v>
      </c>
      <c r="G28" s="99"/>
      <c r="H28" s="99"/>
      <c r="I28" s="222"/>
      <c r="J28" s="223">
        <f t="shared" si="13"/>
        <v>0</v>
      </c>
      <c r="K28" s="99">
        <f t="shared" ref="K28:K29" si="33">K65</f>
        <v>0</v>
      </c>
      <c r="L28" s="99"/>
      <c r="M28" s="99"/>
      <c r="N28" s="224"/>
      <c r="O28" s="225">
        <f t="shared" si="10"/>
        <v>0</v>
      </c>
      <c r="P28" s="99">
        <f t="shared" ref="P28" si="34">P65</f>
        <v>0</v>
      </c>
      <c r="Q28" s="100"/>
      <c r="R28" s="100"/>
      <c r="S28" s="226"/>
      <c r="T28" s="227">
        <f t="shared" si="14"/>
        <v>0</v>
      </c>
      <c r="U28" s="102">
        <v>0</v>
      </c>
      <c r="V28" s="101">
        <f t="shared" ref="V28" si="35">SUM(V29:V31)</f>
        <v>0</v>
      </c>
      <c r="W28" s="101">
        <v>0</v>
      </c>
      <c r="X28" s="103">
        <v>0</v>
      </c>
      <c r="AA28" s="97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19"/>
      <c r="ED28" s="219"/>
      <c r="EE28" s="219"/>
      <c r="EF28" s="219"/>
      <c r="EG28" s="219"/>
      <c r="EH28" s="219"/>
      <c r="EI28" s="219"/>
      <c r="EJ28" s="219"/>
      <c r="EK28" s="219"/>
      <c r="EL28" s="219"/>
    </row>
    <row r="29" spans="1:142" s="104" customFormat="1" ht="16.5" customHeight="1" thickBot="1" x14ac:dyDescent="0.3">
      <c r="A29" s="505"/>
      <c r="B29" s="563"/>
      <c r="C29" s="505"/>
      <c r="D29" s="228" t="s">
        <v>8</v>
      </c>
      <c r="E29" s="229">
        <f t="shared" si="12"/>
        <v>0</v>
      </c>
      <c r="F29" s="230">
        <f t="shared" ref="F29" si="36">F66</f>
        <v>0</v>
      </c>
      <c r="G29" s="230"/>
      <c r="H29" s="230"/>
      <c r="I29" s="231"/>
      <c r="J29" s="232">
        <f t="shared" si="13"/>
        <v>0</v>
      </c>
      <c r="K29" s="230">
        <f t="shared" si="33"/>
        <v>0</v>
      </c>
      <c r="L29" s="230"/>
      <c r="M29" s="230"/>
      <c r="N29" s="233"/>
      <c r="O29" s="234">
        <f t="shared" si="10"/>
        <v>0</v>
      </c>
      <c r="P29" s="230">
        <f t="shared" ref="P29" si="37">P66</f>
        <v>0</v>
      </c>
      <c r="Q29" s="235"/>
      <c r="R29" s="235"/>
      <c r="S29" s="236"/>
      <c r="T29" s="237">
        <f t="shared" si="14"/>
        <v>0</v>
      </c>
      <c r="U29" s="238">
        <v>0</v>
      </c>
      <c r="V29" s="239">
        <f t="shared" ref="V29:V32" si="38">SUM(V30:V32)</f>
        <v>0</v>
      </c>
      <c r="W29" s="239">
        <v>0</v>
      </c>
      <c r="X29" s="240">
        <v>0</v>
      </c>
      <c r="AA29" s="97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  <c r="CK29" s="219"/>
      <c r="CL29" s="219"/>
      <c r="CM29" s="219"/>
      <c r="CN29" s="219"/>
      <c r="CO29" s="219"/>
      <c r="CP29" s="219"/>
      <c r="CQ29" s="219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19"/>
      <c r="DI29" s="219"/>
      <c r="DJ29" s="219"/>
      <c r="DK29" s="219"/>
      <c r="DL29" s="219"/>
      <c r="DM29" s="219"/>
      <c r="DN29" s="219"/>
      <c r="DO29" s="219"/>
      <c r="DP29" s="219"/>
      <c r="DQ29" s="219"/>
      <c r="DR29" s="219"/>
      <c r="DS29" s="219"/>
      <c r="DT29" s="219"/>
      <c r="DU29" s="219"/>
      <c r="DV29" s="219"/>
      <c r="DW29" s="219"/>
      <c r="DX29" s="219"/>
      <c r="DY29" s="219"/>
      <c r="DZ29" s="219"/>
      <c r="EA29" s="219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</row>
    <row r="30" spans="1:142" s="104" customFormat="1" ht="19.5" customHeight="1" x14ac:dyDescent="0.25">
      <c r="A30" s="505"/>
      <c r="B30" s="563"/>
      <c r="C30" s="504" t="s">
        <v>32</v>
      </c>
      <c r="D30" s="208" t="s">
        <v>14</v>
      </c>
      <c r="E30" s="209">
        <f>E31+E32+E33</f>
        <v>113181880</v>
      </c>
      <c r="F30" s="241">
        <f t="shared" ref="F30:S30" si="39">F31+F32+F33</f>
        <v>0</v>
      </c>
      <c r="G30" s="241">
        <f t="shared" si="39"/>
        <v>0</v>
      </c>
      <c r="H30" s="241">
        <f t="shared" si="39"/>
        <v>0</v>
      </c>
      <c r="I30" s="242">
        <f t="shared" si="39"/>
        <v>113181880</v>
      </c>
      <c r="J30" s="212">
        <f t="shared" si="39"/>
        <v>14730226</v>
      </c>
      <c r="K30" s="241">
        <f t="shared" si="39"/>
        <v>0</v>
      </c>
      <c r="L30" s="241">
        <f t="shared" si="39"/>
        <v>0</v>
      </c>
      <c r="M30" s="241">
        <f t="shared" si="39"/>
        <v>0</v>
      </c>
      <c r="N30" s="243">
        <f t="shared" si="39"/>
        <v>14730226</v>
      </c>
      <c r="O30" s="209">
        <f t="shared" si="39"/>
        <v>18199318.43</v>
      </c>
      <c r="P30" s="241">
        <f t="shared" si="39"/>
        <v>0</v>
      </c>
      <c r="Q30" s="241">
        <f t="shared" si="39"/>
        <v>0</v>
      </c>
      <c r="R30" s="241">
        <f t="shared" si="39"/>
        <v>0</v>
      </c>
      <c r="S30" s="242">
        <f t="shared" si="39"/>
        <v>18199318.43</v>
      </c>
      <c r="T30" s="227">
        <f>O30/E30*100</f>
        <v>16.079710312286739</v>
      </c>
      <c r="U30" s="227">
        <v>0</v>
      </c>
      <c r="V30" s="227">
        <f t="shared" si="38"/>
        <v>0</v>
      </c>
      <c r="W30" s="227" t="e">
        <f>R30/M30*100</f>
        <v>#DIV/0!</v>
      </c>
      <c r="X30" s="227">
        <f>S30/I30*100</f>
        <v>16.079710312286739</v>
      </c>
      <c r="AA30" s="97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19"/>
      <c r="DC30" s="219"/>
      <c r="DD30" s="219"/>
      <c r="DE30" s="219"/>
      <c r="DF30" s="219"/>
      <c r="DG30" s="219"/>
      <c r="DH30" s="219"/>
      <c r="DI30" s="219"/>
      <c r="DJ30" s="219"/>
      <c r="DK30" s="219"/>
      <c r="DL30" s="219"/>
      <c r="DM30" s="219"/>
      <c r="DN30" s="219"/>
      <c r="DO30" s="219"/>
      <c r="DP30" s="219"/>
      <c r="DQ30" s="219"/>
      <c r="DR30" s="219"/>
      <c r="DS30" s="219"/>
      <c r="DT30" s="219"/>
      <c r="DU30" s="219"/>
      <c r="DV30" s="219"/>
      <c r="DW30" s="219"/>
      <c r="DX30" s="219"/>
      <c r="DY30" s="219"/>
      <c r="DZ30" s="219"/>
      <c r="EA30" s="219"/>
      <c r="EB30" s="219"/>
      <c r="EC30" s="219"/>
      <c r="ED30" s="219"/>
      <c r="EE30" s="219"/>
      <c r="EF30" s="219"/>
      <c r="EG30" s="219"/>
      <c r="EH30" s="219"/>
      <c r="EI30" s="219"/>
      <c r="EJ30" s="219"/>
      <c r="EK30" s="219"/>
      <c r="EL30" s="219"/>
    </row>
    <row r="31" spans="1:142" s="104" customFormat="1" ht="17.25" customHeight="1" x14ac:dyDescent="0.25">
      <c r="A31" s="505"/>
      <c r="B31" s="563"/>
      <c r="C31" s="505"/>
      <c r="D31" s="220" t="s">
        <v>19</v>
      </c>
      <c r="E31" s="221">
        <f t="shared" si="12"/>
        <v>0</v>
      </c>
      <c r="F31" s="99">
        <v>0</v>
      </c>
      <c r="G31" s="99"/>
      <c r="H31" s="99"/>
      <c r="I31" s="222"/>
      <c r="J31" s="223">
        <f t="shared" si="13"/>
        <v>0</v>
      </c>
      <c r="K31" s="99">
        <v>0</v>
      </c>
      <c r="L31" s="99"/>
      <c r="M31" s="99"/>
      <c r="N31" s="224"/>
      <c r="O31" s="225">
        <f t="shared" si="10"/>
        <v>0</v>
      </c>
      <c r="P31" s="99">
        <v>0</v>
      </c>
      <c r="Q31" s="100"/>
      <c r="R31" s="100"/>
      <c r="S31" s="226"/>
      <c r="T31" s="227">
        <v>0</v>
      </c>
      <c r="U31" s="227">
        <v>0</v>
      </c>
      <c r="V31" s="227">
        <f t="shared" si="38"/>
        <v>0</v>
      </c>
      <c r="W31" s="227">
        <v>0</v>
      </c>
      <c r="X31" s="227">
        <v>0</v>
      </c>
      <c r="AA31" s="97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</row>
    <row r="32" spans="1:142" s="104" customFormat="1" ht="19.5" customHeight="1" x14ac:dyDescent="0.25">
      <c r="A32" s="505"/>
      <c r="B32" s="563"/>
      <c r="C32" s="505"/>
      <c r="D32" s="220" t="s">
        <v>8</v>
      </c>
      <c r="E32" s="221">
        <f>E38</f>
        <v>113181880</v>
      </c>
      <c r="F32" s="98">
        <f t="shared" ref="F32:S32" si="40">F38</f>
        <v>0</v>
      </c>
      <c r="G32" s="98">
        <f t="shared" si="40"/>
        <v>0</v>
      </c>
      <c r="H32" s="98">
        <f t="shared" si="40"/>
        <v>0</v>
      </c>
      <c r="I32" s="244">
        <f t="shared" si="40"/>
        <v>113181880</v>
      </c>
      <c r="J32" s="245">
        <f t="shared" si="40"/>
        <v>14730226</v>
      </c>
      <c r="K32" s="98">
        <f t="shared" si="40"/>
        <v>0</v>
      </c>
      <c r="L32" s="98">
        <f t="shared" si="40"/>
        <v>0</v>
      </c>
      <c r="M32" s="98">
        <f t="shared" si="40"/>
        <v>0</v>
      </c>
      <c r="N32" s="246">
        <f t="shared" si="40"/>
        <v>14730226</v>
      </c>
      <c r="O32" s="221">
        <f t="shared" si="40"/>
        <v>18199318.43</v>
      </c>
      <c r="P32" s="98">
        <f t="shared" si="40"/>
        <v>0</v>
      </c>
      <c r="Q32" s="98">
        <f t="shared" si="40"/>
        <v>0</v>
      </c>
      <c r="R32" s="98">
        <f t="shared" si="40"/>
        <v>0</v>
      </c>
      <c r="S32" s="244">
        <f t="shared" si="40"/>
        <v>18199318.43</v>
      </c>
      <c r="T32" s="227">
        <f>O32/E32*100</f>
        <v>16.079710312286739</v>
      </c>
      <c r="U32" s="227">
        <v>0</v>
      </c>
      <c r="V32" s="227">
        <f t="shared" si="38"/>
        <v>0</v>
      </c>
      <c r="W32" s="227">
        <v>0</v>
      </c>
      <c r="X32" s="227">
        <f>S32/I32*100</f>
        <v>16.079710312286739</v>
      </c>
      <c r="Z32" s="394">
        <f>E30+E34</f>
        <v>135747683</v>
      </c>
      <c r="AA32" s="97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9"/>
      <c r="CN32" s="219"/>
      <c r="CO32" s="219"/>
      <c r="CP32" s="219"/>
      <c r="CQ32" s="219"/>
      <c r="CR32" s="219"/>
      <c r="CS32" s="219"/>
      <c r="CT32" s="219"/>
      <c r="CU32" s="219"/>
      <c r="CV32" s="219"/>
      <c r="CW32" s="219"/>
      <c r="CX32" s="219"/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/>
      <c r="DK32" s="219"/>
      <c r="DL32" s="219"/>
      <c r="DM32" s="219"/>
      <c r="DN32" s="219"/>
      <c r="DO32" s="219"/>
      <c r="DP32" s="219"/>
      <c r="DQ32" s="219"/>
      <c r="DR32" s="219"/>
      <c r="DS32" s="219"/>
      <c r="DT32" s="219"/>
      <c r="DU32" s="219"/>
      <c r="DV32" s="219"/>
      <c r="DW32" s="219"/>
      <c r="DX32" s="219"/>
      <c r="DY32" s="219"/>
      <c r="DZ32" s="219"/>
      <c r="EA32" s="219"/>
      <c r="EB32" s="219"/>
      <c r="EC32" s="219"/>
      <c r="ED32" s="219"/>
      <c r="EE32" s="219"/>
      <c r="EF32" s="219"/>
      <c r="EG32" s="219"/>
      <c r="EH32" s="219"/>
      <c r="EI32" s="219"/>
      <c r="EJ32" s="219"/>
      <c r="EK32" s="219"/>
      <c r="EL32" s="219"/>
    </row>
    <row r="33" spans="1:142" s="104" customFormat="1" ht="14.25" customHeight="1" thickBot="1" x14ac:dyDescent="0.3">
      <c r="A33" s="505"/>
      <c r="B33" s="563"/>
      <c r="C33" s="506"/>
      <c r="D33" s="247" t="s">
        <v>20</v>
      </c>
      <c r="E33" s="248">
        <f t="shared" si="12"/>
        <v>0</v>
      </c>
      <c r="F33" s="249">
        <v>0</v>
      </c>
      <c r="G33" s="249"/>
      <c r="H33" s="249"/>
      <c r="I33" s="250"/>
      <c r="J33" s="251">
        <f t="shared" si="13"/>
        <v>0</v>
      </c>
      <c r="K33" s="249">
        <v>0</v>
      </c>
      <c r="L33" s="249"/>
      <c r="M33" s="249"/>
      <c r="N33" s="252"/>
      <c r="O33" s="253">
        <f t="shared" si="10"/>
        <v>0</v>
      </c>
      <c r="P33" s="249">
        <v>0</v>
      </c>
      <c r="Q33" s="254"/>
      <c r="R33" s="254"/>
      <c r="S33" s="255"/>
      <c r="T33" s="227">
        <f t="shared" si="14"/>
        <v>0</v>
      </c>
      <c r="U33" s="227">
        <v>0</v>
      </c>
      <c r="V33" s="227">
        <f t="shared" ref="V33" si="41">SUM(V34:V36)</f>
        <v>0</v>
      </c>
      <c r="W33" s="227">
        <v>0</v>
      </c>
      <c r="X33" s="227">
        <v>0</v>
      </c>
      <c r="AA33" s="97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19"/>
      <c r="CS33" s="219"/>
      <c r="CT33" s="219"/>
      <c r="CU33" s="219"/>
      <c r="CV33" s="219"/>
      <c r="CW33" s="219"/>
      <c r="CX33" s="219"/>
      <c r="CY33" s="219"/>
      <c r="CZ33" s="219"/>
      <c r="DA33" s="219"/>
      <c r="DB33" s="219"/>
      <c r="DC33" s="219"/>
      <c r="DD33" s="219"/>
      <c r="DE33" s="219"/>
      <c r="DF33" s="219"/>
      <c r="DG33" s="219"/>
      <c r="DH33" s="219"/>
      <c r="DI33" s="219"/>
      <c r="DJ33" s="219"/>
      <c r="DK33" s="219"/>
      <c r="DL33" s="219"/>
      <c r="DM33" s="219"/>
      <c r="DN33" s="219"/>
      <c r="DO33" s="219"/>
      <c r="DP33" s="219"/>
      <c r="DQ33" s="219"/>
      <c r="DR33" s="219"/>
      <c r="DS33" s="219"/>
      <c r="DT33" s="219"/>
      <c r="DU33" s="219"/>
      <c r="DV33" s="219"/>
      <c r="DW33" s="219"/>
      <c r="DX33" s="219"/>
      <c r="DY33" s="219"/>
      <c r="DZ33" s="219"/>
      <c r="EA33" s="219"/>
      <c r="EB33" s="219"/>
      <c r="EC33" s="219"/>
      <c r="ED33" s="219"/>
      <c r="EE33" s="219"/>
      <c r="EF33" s="219"/>
      <c r="EG33" s="219"/>
      <c r="EH33" s="219"/>
      <c r="EI33" s="219"/>
      <c r="EJ33" s="219"/>
      <c r="EK33" s="219"/>
      <c r="EL33" s="219"/>
    </row>
    <row r="34" spans="1:142" s="104" customFormat="1" ht="18" customHeight="1" x14ac:dyDescent="0.25">
      <c r="A34" s="505"/>
      <c r="B34" s="563"/>
      <c r="C34" s="504" t="s">
        <v>33</v>
      </c>
      <c r="D34" s="208" t="s">
        <v>14</v>
      </c>
      <c r="E34" s="209">
        <f>E35+E37+E36</f>
        <v>22565803</v>
      </c>
      <c r="F34" s="241">
        <f t="shared" ref="F34:X34" si="42">F35+F37+F36</f>
        <v>0</v>
      </c>
      <c r="G34" s="241">
        <f t="shared" si="42"/>
        <v>0</v>
      </c>
      <c r="H34" s="241">
        <f t="shared" si="42"/>
        <v>0</v>
      </c>
      <c r="I34" s="242">
        <f t="shared" si="42"/>
        <v>22565803</v>
      </c>
      <c r="J34" s="212">
        <f t="shared" si="42"/>
        <v>0</v>
      </c>
      <c r="K34" s="241">
        <f t="shared" si="42"/>
        <v>0</v>
      </c>
      <c r="L34" s="241">
        <f t="shared" si="42"/>
        <v>0</v>
      </c>
      <c r="M34" s="241">
        <f t="shared" si="42"/>
        <v>0</v>
      </c>
      <c r="N34" s="243">
        <f t="shared" si="42"/>
        <v>0</v>
      </c>
      <c r="O34" s="209">
        <f t="shared" si="42"/>
        <v>0</v>
      </c>
      <c r="P34" s="241">
        <f t="shared" si="42"/>
        <v>0</v>
      </c>
      <c r="Q34" s="241">
        <f t="shared" si="42"/>
        <v>0</v>
      </c>
      <c r="R34" s="241">
        <f t="shared" si="42"/>
        <v>0</v>
      </c>
      <c r="S34" s="242">
        <f t="shared" si="42"/>
        <v>0</v>
      </c>
      <c r="T34" s="212">
        <f t="shared" si="42"/>
        <v>0</v>
      </c>
      <c r="U34" s="241">
        <f t="shared" si="42"/>
        <v>0</v>
      </c>
      <c r="V34" s="241">
        <f t="shared" si="42"/>
        <v>0</v>
      </c>
      <c r="W34" s="241">
        <f t="shared" si="42"/>
        <v>0</v>
      </c>
      <c r="X34" s="242">
        <f t="shared" si="42"/>
        <v>0</v>
      </c>
      <c r="AA34" s="97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  <c r="DC34" s="219"/>
      <c r="DD34" s="219"/>
      <c r="DE34" s="219"/>
      <c r="DF34" s="219"/>
      <c r="DG34" s="219"/>
      <c r="DH34" s="219"/>
      <c r="DI34" s="219"/>
      <c r="DJ34" s="219"/>
      <c r="DK34" s="219"/>
      <c r="DL34" s="219"/>
      <c r="DM34" s="219"/>
      <c r="DN34" s="219"/>
      <c r="DO34" s="219"/>
      <c r="DP34" s="219"/>
      <c r="DQ34" s="219"/>
      <c r="DR34" s="219"/>
      <c r="DS34" s="219"/>
      <c r="DT34" s="219"/>
      <c r="DU34" s="219"/>
      <c r="DV34" s="219"/>
      <c r="DW34" s="219"/>
      <c r="DX34" s="219"/>
      <c r="DY34" s="219"/>
      <c r="DZ34" s="219"/>
      <c r="EA34" s="219"/>
      <c r="EB34" s="219"/>
      <c r="EC34" s="219"/>
      <c r="ED34" s="219"/>
      <c r="EE34" s="219"/>
      <c r="EF34" s="219"/>
      <c r="EG34" s="219"/>
      <c r="EH34" s="219"/>
      <c r="EI34" s="219"/>
      <c r="EJ34" s="219"/>
      <c r="EK34" s="219"/>
      <c r="EL34" s="219"/>
    </row>
    <row r="35" spans="1:142" s="104" customFormat="1" ht="18.75" customHeight="1" x14ac:dyDescent="0.25">
      <c r="A35" s="505"/>
      <c r="B35" s="563"/>
      <c r="C35" s="505"/>
      <c r="D35" s="220" t="s">
        <v>19</v>
      </c>
      <c r="E35" s="221">
        <f t="shared" si="12"/>
        <v>0</v>
      </c>
      <c r="F35" s="99">
        <v>0</v>
      </c>
      <c r="G35" s="99"/>
      <c r="H35" s="99"/>
      <c r="I35" s="222"/>
      <c r="J35" s="223">
        <f>K35+L35+M35+N35</f>
        <v>0</v>
      </c>
      <c r="K35" s="99">
        <v>0</v>
      </c>
      <c r="L35" s="99"/>
      <c r="M35" s="99"/>
      <c r="N35" s="224"/>
      <c r="O35" s="225">
        <f t="shared" si="10"/>
        <v>0</v>
      </c>
      <c r="P35" s="99">
        <v>0</v>
      </c>
      <c r="Q35" s="100"/>
      <c r="R35" s="100"/>
      <c r="S35" s="226"/>
      <c r="T35" s="227">
        <f t="shared" si="14"/>
        <v>0</v>
      </c>
      <c r="U35" s="102">
        <v>0</v>
      </c>
      <c r="V35" s="101">
        <f t="shared" ref="V35" si="43">SUM(V36:V38)</f>
        <v>0</v>
      </c>
      <c r="W35" s="101">
        <v>0</v>
      </c>
      <c r="X35" s="103">
        <v>0</v>
      </c>
      <c r="AA35" s="97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</row>
    <row r="36" spans="1:142" s="104" customFormat="1" ht="19.5" customHeight="1" x14ac:dyDescent="0.25">
      <c r="A36" s="505"/>
      <c r="B36" s="563"/>
      <c r="C36" s="505"/>
      <c r="D36" s="220" t="s">
        <v>8</v>
      </c>
      <c r="E36" s="221">
        <f t="shared" si="12"/>
        <v>22565803</v>
      </c>
      <c r="F36" s="105">
        <v>0</v>
      </c>
      <c r="G36" s="105"/>
      <c r="H36" s="105"/>
      <c r="I36" s="260">
        <f>I62</f>
        <v>22565803</v>
      </c>
      <c r="J36" s="223">
        <f t="shared" si="13"/>
        <v>0</v>
      </c>
      <c r="K36" s="105">
        <v>0</v>
      </c>
      <c r="L36" s="105"/>
      <c r="M36" s="105"/>
      <c r="N36" s="261"/>
      <c r="O36" s="225">
        <f t="shared" si="10"/>
        <v>0</v>
      </c>
      <c r="P36" s="105">
        <v>0</v>
      </c>
      <c r="Q36" s="106"/>
      <c r="R36" s="106"/>
      <c r="S36" s="262"/>
      <c r="T36" s="227">
        <f t="shared" si="14"/>
        <v>0</v>
      </c>
      <c r="U36" s="102">
        <v>0</v>
      </c>
      <c r="V36" s="101">
        <f>SUM(V37:V62)</f>
        <v>0</v>
      </c>
      <c r="W36" s="101">
        <v>0</v>
      </c>
      <c r="X36" s="103">
        <v>0</v>
      </c>
      <c r="AA36" s="97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19"/>
      <c r="CP36" s="219"/>
      <c r="CQ36" s="219"/>
      <c r="CR36" s="219"/>
      <c r="CS36" s="219"/>
      <c r="CT36" s="219"/>
      <c r="CU36" s="219"/>
      <c r="CV36" s="219"/>
      <c r="CW36" s="219"/>
      <c r="CX36" s="219"/>
      <c r="CY36" s="219"/>
      <c r="CZ36" s="219"/>
      <c r="DA36" s="219"/>
      <c r="DB36" s="219"/>
      <c r="DC36" s="219"/>
      <c r="DD36" s="219"/>
      <c r="DE36" s="219"/>
      <c r="DF36" s="219"/>
      <c r="DG36" s="219"/>
      <c r="DH36" s="219"/>
      <c r="DI36" s="219"/>
      <c r="DJ36" s="219"/>
      <c r="DK36" s="219"/>
      <c r="DL36" s="219"/>
      <c r="DM36" s="219"/>
      <c r="DN36" s="219"/>
      <c r="DO36" s="219"/>
      <c r="DP36" s="219"/>
      <c r="DQ36" s="219"/>
      <c r="DR36" s="219"/>
      <c r="DS36" s="219"/>
      <c r="DT36" s="219"/>
      <c r="DU36" s="219"/>
      <c r="DV36" s="219"/>
      <c r="DW36" s="219"/>
      <c r="DX36" s="219"/>
      <c r="DY36" s="219"/>
      <c r="DZ36" s="219"/>
      <c r="EA36" s="219"/>
      <c r="EB36" s="219"/>
      <c r="EC36" s="219"/>
      <c r="ED36" s="219"/>
      <c r="EE36" s="219"/>
      <c r="EF36" s="219"/>
      <c r="EG36" s="219"/>
      <c r="EH36" s="219"/>
      <c r="EI36" s="219"/>
      <c r="EJ36" s="219"/>
      <c r="EK36" s="219"/>
      <c r="EL36" s="219"/>
    </row>
    <row r="37" spans="1:142" s="104" customFormat="1" ht="18" customHeight="1" thickBot="1" x14ac:dyDescent="0.3">
      <c r="A37" s="506"/>
      <c r="B37" s="564"/>
      <c r="C37" s="506"/>
      <c r="D37" s="247" t="s">
        <v>20</v>
      </c>
      <c r="E37" s="248">
        <f t="shared" si="12"/>
        <v>0</v>
      </c>
      <c r="F37" s="249">
        <v>0</v>
      </c>
      <c r="G37" s="249"/>
      <c r="H37" s="249"/>
      <c r="I37" s="250"/>
      <c r="J37" s="251">
        <f t="shared" si="13"/>
        <v>0</v>
      </c>
      <c r="K37" s="249">
        <v>0</v>
      </c>
      <c r="L37" s="249"/>
      <c r="M37" s="249"/>
      <c r="N37" s="252"/>
      <c r="O37" s="253">
        <f t="shared" si="10"/>
        <v>0</v>
      </c>
      <c r="P37" s="249">
        <v>0</v>
      </c>
      <c r="Q37" s="254"/>
      <c r="R37" s="254"/>
      <c r="S37" s="255"/>
      <c r="T37" s="256">
        <f t="shared" si="14"/>
        <v>0</v>
      </c>
      <c r="U37" s="257">
        <v>0</v>
      </c>
      <c r="V37" s="258">
        <f>SUM(V38:V65)</f>
        <v>0</v>
      </c>
      <c r="W37" s="258">
        <v>0</v>
      </c>
      <c r="X37" s="259">
        <v>0</v>
      </c>
      <c r="AA37" s="97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19"/>
      <c r="BR37" s="219"/>
      <c r="BS37" s="219"/>
      <c r="BT37" s="219"/>
      <c r="BU37" s="219"/>
      <c r="BV37" s="219"/>
      <c r="BW37" s="219"/>
      <c r="BX37" s="219"/>
      <c r="BY37" s="219"/>
      <c r="BZ37" s="219"/>
      <c r="CA37" s="219"/>
      <c r="CB37" s="219"/>
      <c r="CC37" s="219"/>
      <c r="CD37" s="219"/>
      <c r="CE37" s="219"/>
      <c r="CF37" s="219"/>
      <c r="CG37" s="219"/>
      <c r="CH37" s="219"/>
      <c r="CI37" s="219"/>
      <c r="CJ37" s="219"/>
      <c r="CK37" s="219"/>
      <c r="CL37" s="219"/>
      <c r="CM37" s="219"/>
      <c r="CN37" s="219"/>
      <c r="CO37" s="219"/>
      <c r="CP37" s="219"/>
      <c r="CQ37" s="219"/>
      <c r="CR37" s="219"/>
      <c r="CS37" s="219"/>
      <c r="CT37" s="219"/>
      <c r="CU37" s="219"/>
      <c r="CV37" s="219"/>
      <c r="CW37" s="219"/>
      <c r="CX37" s="219"/>
      <c r="CY37" s="219"/>
      <c r="CZ37" s="219"/>
      <c r="DA37" s="219"/>
      <c r="DB37" s="219"/>
      <c r="DC37" s="219"/>
      <c r="DD37" s="219"/>
      <c r="DE37" s="219"/>
      <c r="DF37" s="219"/>
      <c r="DG37" s="219"/>
      <c r="DH37" s="219"/>
      <c r="DI37" s="219"/>
      <c r="DJ37" s="219"/>
      <c r="DK37" s="219"/>
      <c r="DL37" s="219"/>
      <c r="DM37" s="219"/>
      <c r="DN37" s="219"/>
      <c r="DO37" s="219"/>
      <c r="DP37" s="219"/>
      <c r="DQ37" s="219"/>
      <c r="DR37" s="219"/>
      <c r="DS37" s="219"/>
      <c r="DT37" s="219"/>
      <c r="DU37" s="219"/>
      <c r="DV37" s="219"/>
      <c r="DW37" s="219"/>
      <c r="DX37" s="219"/>
      <c r="DY37" s="219"/>
      <c r="DZ37" s="219"/>
      <c r="EA37" s="219"/>
      <c r="EB37" s="219"/>
      <c r="EC37" s="219"/>
      <c r="ED37" s="219"/>
      <c r="EE37" s="219"/>
      <c r="EF37" s="219"/>
      <c r="EG37" s="219"/>
      <c r="EH37" s="219"/>
      <c r="EI37" s="219"/>
      <c r="EJ37" s="219"/>
      <c r="EK37" s="219"/>
      <c r="EL37" s="219"/>
    </row>
    <row r="38" spans="1:142" s="120" customFormat="1" ht="20.25" hidden="1" customHeight="1" thickBot="1" x14ac:dyDescent="0.25">
      <c r="A38" s="123"/>
      <c r="B38" s="124"/>
      <c r="C38" s="125" t="s">
        <v>34</v>
      </c>
      <c r="D38" s="141" t="s">
        <v>8</v>
      </c>
      <c r="E38" s="158">
        <f>SUM(E39:E61)</f>
        <v>113181880</v>
      </c>
      <c r="F38" s="126">
        <f t="shared" ref="F38:W38" si="44">SUM(F39:F61)</f>
        <v>0</v>
      </c>
      <c r="G38" s="126">
        <f t="shared" si="44"/>
        <v>0</v>
      </c>
      <c r="H38" s="126">
        <f t="shared" si="44"/>
        <v>0</v>
      </c>
      <c r="I38" s="131">
        <f t="shared" si="44"/>
        <v>113181880</v>
      </c>
      <c r="J38" s="151">
        <f>SUM(J39:J61)</f>
        <v>14730226</v>
      </c>
      <c r="K38" s="126">
        <f t="shared" si="44"/>
        <v>0</v>
      </c>
      <c r="L38" s="126">
        <f t="shared" si="44"/>
        <v>0</v>
      </c>
      <c r="M38" s="126">
        <f t="shared" si="44"/>
        <v>0</v>
      </c>
      <c r="N38" s="187">
        <f t="shared" si="44"/>
        <v>14730226</v>
      </c>
      <c r="O38" s="158">
        <f t="shared" si="44"/>
        <v>18199318.43</v>
      </c>
      <c r="P38" s="126">
        <f t="shared" si="44"/>
        <v>0</v>
      </c>
      <c r="Q38" s="126">
        <f t="shared" si="44"/>
        <v>0</v>
      </c>
      <c r="R38" s="126">
        <f t="shared" si="44"/>
        <v>0</v>
      </c>
      <c r="S38" s="131">
        <f t="shared" si="44"/>
        <v>18199318.43</v>
      </c>
      <c r="T38" s="151">
        <f>O38/E38*100</f>
        <v>16.079710312286739</v>
      </c>
      <c r="U38" s="126">
        <v>0</v>
      </c>
      <c r="V38" s="126">
        <f t="shared" si="44"/>
        <v>0</v>
      </c>
      <c r="W38" s="126">
        <f t="shared" si="44"/>
        <v>0</v>
      </c>
      <c r="X38" s="131">
        <f>S38/I38*100</f>
        <v>16.079710312286739</v>
      </c>
      <c r="AA38" s="121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</row>
    <row r="39" spans="1:142" s="8" customFormat="1" ht="65.25" hidden="1" customHeight="1" x14ac:dyDescent="0.25">
      <c r="A39" s="94"/>
      <c r="B39" s="130" t="s">
        <v>85</v>
      </c>
      <c r="C39" s="84" t="s">
        <v>34</v>
      </c>
      <c r="D39" s="142"/>
      <c r="E39" s="333">
        <f>F39+G39+I39</f>
        <v>4890000</v>
      </c>
      <c r="F39" s="109"/>
      <c r="G39" s="109"/>
      <c r="H39" s="109"/>
      <c r="I39" s="159">
        <v>4890000</v>
      </c>
      <c r="J39" s="333">
        <f>K39+L39+N39</f>
        <v>0</v>
      </c>
      <c r="K39" s="109"/>
      <c r="L39" s="109"/>
      <c r="M39" s="109"/>
      <c r="N39" s="188"/>
      <c r="O39" s="333">
        <f>P39+Q39+S39</f>
        <v>0</v>
      </c>
      <c r="P39" s="440"/>
      <c r="Q39" s="441"/>
      <c r="R39" s="441"/>
      <c r="S39" s="442"/>
      <c r="T39" s="407">
        <v>0</v>
      </c>
      <c r="U39" s="408">
        <v>0</v>
      </c>
      <c r="V39" s="408">
        <f t="shared" ref="V39:W61" si="45">SUM(V40:V42)</f>
        <v>0</v>
      </c>
      <c r="W39" s="408">
        <v>0</v>
      </c>
      <c r="X39" s="409">
        <v>0</v>
      </c>
      <c r="AA39" s="64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</row>
    <row r="40" spans="1:142" s="8" customFormat="1" ht="43.5" hidden="1" customHeight="1" x14ac:dyDescent="0.25">
      <c r="A40" s="40"/>
      <c r="B40" s="114" t="s">
        <v>86</v>
      </c>
      <c r="C40" s="18" t="s">
        <v>34</v>
      </c>
      <c r="D40" s="139"/>
      <c r="E40" s="333">
        <f t="shared" ref="E40:E61" si="46">F40+G40+I40</f>
        <v>2100000</v>
      </c>
      <c r="F40" s="24"/>
      <c r="G40" s="24"/>
      <c r="H40" s="24"/>
      <c r="I40" s="160">
        <v>2100000</v>
      </c>
      <c r="J40" s="333">
        <f t="shared" ref="J40:J61" si="47">K40+L40+N40</f>
        <v>2100000</v>
      </c>
      <c r="K40" s="24"/>
      <c r="L40" s="24"/>
      <c r="M40" s="24"/>
      <c r="N40" s="189">
        <v>2100000</v>
      </c>
      <c r="O40" s="333">
        <f t="shared" ref="O40:O61" si="48">P40+Q40+S40</f>
        <v>0</v>
      </c>
      <c r="P40" s="24"/>
      <c r="Q40" s="11"/>
      <c r="R40" s="11"/>
      <c r="S40" s="196"/>
      <c r="T40" s="410">
        <v>0</v>
      </c>
      <c r="U40" s="294">
        <v>0</v>
      </c>
      <c r="V40" s="294">
        <f t="shared" si="45"/>
        <v>0</v>
      </c>
      <c r="W40" s="294">
        <v>0</v>
      </c>
      <c r="X40" s="295">
        <v>0</v>
      </c>
      <c r="AA40" s="64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</row>
    <row r="41" spans="1:142" s="8" customFormat="1" ht="43.5" hidden="1" customHeight="1" x14ac:dyDescent="0.25">
      <c r="A41" s="40"/>
      <c r="B41" s="114" t="s">
        <v>87</v>
      </c>
      <c r="C41" s="18" t="s">
        <v>34</v>
      </c>
      <c r="D41" s="139"/>
      <c r="E41" s="333">
        <f t="shared" si="46"/>
        <v>2773366</v>
      </c>
      <c r="F41" s="24"/>
      <c r="G41" s="24"/>
      <c r="H41" s="24"/>
      <c r="I41" s="160">
        <f>1395591+1377775</f>
        <v>2773366</v>
      </c>
      <c r="J41" s="333">
        <f t="shared" si="47"/>
        <v>0</v>
      </c>
      <c r="K41" s="24"/>
      <c r="L41" s="24"/>
      <c r="M41" s="24"/>
      <c r="N41" s="189"/>
      <c r="O41" s="333">
        <f t="shared" si="48"/>
        <v>0</v>
      </c>
      <c r="P41" s="24"/>
      <c r="Q41" s="11"/>
      <c r="R41" s="11"/>
      <c r="S41" s="196"/>
      <c r="T41" s="410">
        <v>0</v>
      </c>
      <c r="U41" s="294">
        <v>0</v>
      </c>
      <c r="V41" s="294">
        <f t="shared" si="45"/>
        <v>0</v>
      </c>
      <c r="W41" s="294">
        <v>0</v>
      </c>
      <c r="X41" s="295">
        <v>0</v>
      </c>
      <c r="AA41" s="64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</row>
    <row r="42" spans="1:142" s="8" customFormat="1" ht="43.5" hidden="1" customHeight="1" x14ac:dyDescent="0.25">
      <c r="A42" s="40"/>
      <c r="B42" s="114" t="s">
        <v>88</v>
      </c>
      <c r="C42" s="18" t="s">
        <v>34</v>
      </c>
      <c r="D42" s="139"/>
      <c r="E42" s="333">
        <f t="shared" si="46"/>
        <v>35072</v>
      </c>
      <c r="F42" s="24"/>
      <c r="G42" s="24"/>
      <c r="H42" s="24"/>
      <c r="I42" s="160">
        <v>35072</v>
      </c>
      <c r="J42" s="333">
        <f t="shared" si="47"/>
        <v>35072</v>
      </c>
      <c r="K42" s="24"/>
      <c r="L42" s="24"/>
      <c r="M42" s="24"/>
      <c r="N42" s="189">
        <v>35072</v>
      </c>
      <c r="O42" s="333">
        <f t="shared" si="48"/>
        <v>35071.96</v>
      </c>
      <c r="P42" s="24"/>
      <c r="Q42" s="11"/>
      <c r="R42" s="11"/>
      <c r="S42" s="196">
        <v>35071.96</v>
      </c>
      <c r="T42" s="410">
        <f t="shared" ref="T42:T61" si="49">U42+V42+W42+X42</f>
        <v>99.999885948905103</v>
      </c>
      <c r="U42" s="293">
        <v>0</v>
      </c>
      <c r="V42" s="294">
        <v>0</v>
      </c>
      <c r="W42" s="294">
        <f t="shared" si="45"/>
        <v>0</v>
      </c>
      <c r="X42" s="295">
        <f>S42/I42*100</f>
        <v>99.999885948905103</v>
      </c>
      <c r="Y42" s="406"/>
      <c r="AA42" s="64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</row>
    <row r="43" spans="1:142" s="8" customFormat="1" ht="43.5" hidden="1" customHeight="1" x14ac:dyDescent="0.25">
      <c r="A43" s="40"/>
      <c r="B43" s="114" t="s">
        <v>89</v>
      </c>
      <c r="C43" s="18" t="s">
        <v>34</v>
      </c>
      <c r="D43" s="139"/>
      <c r="E43" s="333">
        <f t="shared" si="46"/>
        <v>3678933</v>
      </c>
      <c r="F43" s="24"/>
      <c r="G43" s="24"/>
      <c r="H43" s="24"/>
      <c r="I43" s="160">
        <v>3678933</v>
      </c>
      <c r="J43" s="333">
        <f t="shared" si="47"/>
        <v>3678933</v>
      </c>
      <c r="K43" s="24"/>
      <c r="L43" s="24"/>
      <c r="M43" s="24"/>
      <c r="N43" s="439">
        <v>3678933</v>
      </c>
      <c r="O43" s="333">
        <f t="shared" si="48"/>
        <v>0</v>
      </c>
      <c r="P43" s="24"/>
      <c r="Q43" s="11"/>
      <c r="R43" s="11"/>
      <c r="S43" s="196"/>
      <c r="T43" s="410">
        <f t="shared" si="49"/>
        <v>0</v>
      </c>
      <c r="U43" s="294">
        <v>0</v>
      </c>
      <c r="V43" s="294">
        <f t="shared" si="45"/>
        <v>0</v>
      </c>
      <c r="W43" s="294">
        <v>0</v>
      </c>
      <c r="X43" s="295">
        <f t="shared" ref="X43:X53" si="50">S43/N43*100</f>
        <v>0</v>
      </c>
      <c r="AA43" s="64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</row>
    <row r="44" spans="1:142" s="8" customFormat="1" ht="43.5" hidden="1" customHeight="1" x14ac:dyDescent="0.25">
      <c r="A44" s="40"/>
      <c r="B44" s="114" t="s">
        <v>90</v>
      </c>
      <c r="C44" s="18" t="s">
        <v>34</v>
      </c>
      <c r="D44" s="139"/>
      <c r="E44" s="333">
        <f t="shared" si="46"/>
        <v>42432</v>
      </c>
      <c r="F44" s="24"/>
      <c r="G44" s="24"/>
      <c r="H44" s="24"/>
      <c r="I44" s="160">
        <v>42432</v>
      </c>
      <c r="J44" s="333">
        <f t="shared" si="47"/>
        <v>42432</v>
      </c>
      <c r="K44" s="24"/>
      <c r="L44" s="24"/>
      <c r="M44" s="24"/>
      <c r="N44" s="439">
        <v>42432</v>
      </c>
      <c r="O44" s="333">
        <f t="shared" si="48"/>
        <v>0</v>
      </c>
      <c r="P44" s="24"/>
      <c r="Q44" s="11"/>
      <c r="R44" s="11"/>
      <c r="S44" s="196"/>
      <c r="T44" s="410">
        <f t="shared" si="49"/>
        <v>0</v>
      </c>
      <c r="U44" s="294">
        <v>0</v>
      </c>
      <c r="V44" s="294">
        <f t="shared" si="45"/>
        <v>0</v>
      </c>
      <c r="W44" s="294">
        <v>0</v>
      </c>
      <c r="X44" s="295">
        <f t="shared" si="50"/>
        <v>0</v>
      </c>
      <c r="AA44" s="64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</row>
    <row r="45" spans="1:142" s="112" customFormat="1" ht="43.5" hidden="1" customHeight="1" x14ac:dyDescent="0.25">
      <c r="A45" s="197"/>
      <c r="B45" s="114" t="s">
        <v>91</v>
      </c>
      <c r="C45" s="18" t="s">
        <v>34</v>
      </c>
      <c r="D45" s="143"/>
      <c r="E45" s="333">
        <f t="shared" si="46"/>
        <v>480000</v>
      </c>
      <c r="F45" s="113"/>
      <c r="G45" s="113"/>
      <c r="H45" s="113"/>
      <c r="I45" s="160">
        <v>480000</v>
      </c>
      <c r="J45" s="333">
        <f t="shared" si="47"/>
        <v>0</v>
      </c>
      <c r="K45" s="113"/>
      <c r="L45" s="113"/>
      <c r="M45" s="113"/>
      <c r="N45" s="143"/>
      <c r="O45" s="333">
        <f t="shared" si="48"/>
        <v>0</v>
      </c>
      <c r="P45" s="113"/>
      <c r="Q45" s="113"/>
      <c r="R45" s="113"/>
      <c r="S45" s="198"/>
      <c r="T45" s="410" t="e">
        <f t="shared" si="49"/>
        <v>#DIV/0!</v>
      </c>
      <c r="U45" s="294">
        <v>0</v>
      </c>
      <c r="V45" s="294">
        <f t="shared" si="45"/>
        <v>0</v>
      </c>
      <c r="W45" s="294">
        <v>0</v>
      </c>
      <c r="X45" s="295" t="e">
        <f t="shared" si="50"/>
        <v>#DIV/0!</v>
      </c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</row>
    <row r="46" spans="1:142" s="112" customFormat="1" ht="43.5" hidden="1" customHeight="1" x14ac:dyDescent="0.25">
      <c r="A46" s="197"/>
      <c r="B46" s="114" t="s">
        <v>92</v>
      </c>
      <c r="C46" s="18" t="s">
        <v>34</v>
      </c>
      <c r="D46" s="143"/>
      <c r="E46" s="333">
        <f t="shared" si="46"/>
        <v>1464951</v>
      </c>
      <c r="F46" s="113"/>
      <c r="G46" s="113"/>
      <c r="H46" s="113"/>
      <c r="I46" s="160">
        <v>1464951</v>
      </c>
      <c r="J46" s="333">
        <f t="shared" si="47"/>
        <v>1464951</v>
      </c>
      <c r="K46" s="113"/>
      <c r="L46" s="113"/>
      <c r="M46" s="113"/>
      <c r="N46" s="439">
        <v>1464951</v>
      </c>
      <c r="O46" s="333">
        <f t="shared" si="48"/>
        <v>0</v>
      </c>
      <c r="P46" s="113"/>
      <c r="Q46" s="113"/>
      <c r="R46" s="113"/>
      <c r="S46" s="198"/>
      <c r="T46" s="410">
        <f t="shared" si="49"/>
        <v>0</v>
      </c>
      <c r="U46" s="294">
        <v>0</v>
      </c>
      <c r="V46" s="294">
        <f t="shared" si="45"/>
        <v>0</v>
      </c>
      <c r="W46" s="294">
        <v>0</v>
      </c>
      <c r="X46" s="295">
        <f t="shared" si="50"/>
        <v>0</v>
      </c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1"/>
      <c r="DQ46" s="111"/>
      <c r="DR46" s="111"/>
      <c r="DS46" s="111"/>
      <c r="DT46" s="111"/>
      <c r="DU46" s="111"/>
      <c r="DV46" s="111"/>
      <c r="DW46" s="111"/>
      <c r="DX46" s="111"/>
      <c r="DY46" s="111"/>
      <c r="DZ46" s="111"/>
      <c r="EA46" s="111"/>
      <c r="EB46" s="111"/>
      <c r="EC46" s="111"/>
      <c r="ED46" s="111"/>
      <c r="EE46" s="111"/>
      <c r="EF46" s="111"/>
      <c r="EG46" s="111"/>
      <c r="EH46" s="111"/>
      <c r="EI46" s="111"/>
      <c r="EJ46" s="111"/>
      <c r="EK46" s="111"/>
      <c r="EL46" s="111"/>
    </row>
    <row r="47" spans="1:142" s="112" customFormat="1" ht="43.5" hidden="1" customHeight="1" x14ac:dyDescent="0.25">
      <c r="A47" s="197"/>
      <c r="B47" s="114" t="s">
        <v>93</v>
      </c>
      <c r="C47" s="18" t="s">
        <v>34</v>
      </c>
      <c r="D47" s="143"/>
      <c r="E47" s="333">
        <f t="shared" si="46"/>
        <v>8023491</v>
      </c>
      <c r="F47" s="113"/>
      <c r="G47" s="113"/>
      <c r="H47" s="113"/>
      <c r="I47" s="160">
        <v>8023491</v>
      </c>
      <c r="J47" s="333">
        <f t="shared" si="47"/>
        <v>2502753</v>
      </c>
      <c r="K47" s="113"/>
      <c r="L47" s="113"/>
      <c r="M47" s="113"/>
      <c r="N47" s="143">
        <v>2502753</v>
      </c>
      <c r="O47" s="333">
        <f t="shared" si="48"/>
        <v>6121543.0799999991</v>
      </c>
      <c r="P47" s="113"/>
      <c r="Q47" s="113"/>
      <c r="R47" s="113"/>
      <c r="S47" s="42">
        <f>18199318.43-S59-S58-S53-S51-S49-S48-S42</f>
        <v>6121543.0799999991</v>
      </c>
      <c r="T47" s="410">
        <f t="shared" si="49"/>
        <v>244.59237807326568</v>
      </c>
      <c r="U47" s="294">
        <v>0</v>
      </c>
      <c r="V47" s="294">
        <f t="shared" si="45"/>
        <v>0</v>
      </c>
      <c r="W47" s="294">
        <v>0</v>
      </c>
      <c r="X47" s="295">
        <f t="shared" si="50"/>
        <v>244.59237807326568</v>
      </c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  <c r="DJ47" s="111"/>
      <c r="DK47" s="111"/>
      <c r="DL47" s="111"/>
      <c r="DM47" s="111"/>
      <c r="DN47" s="111"/>
      <c r="DO47" s="111"/>
      <c r="DP47" s="111"/>
      <c r="DQ47" s="111"/>
      <c r="DR47" s="111"/>
      <c r="DS47" s="111"/>
      <c r="DT47" s="111"/>
      <c r="DU47" s="111"/>
      <c r="DV47" s="111"/>
      <c r="DW47" s="111"/>
      <c r="DX47" s="111"/>
      <c r="DY47" s="111"/>
      <c r="DZ47" s="111"/>
      <c r="EA47" s="111"/>
      <c r="EB47" s="111"/>
      <c r="EC47" s="111"/>
      <c r="ED47" s="111"/>
      <c r="EE47" s="111"/>
      <c r="EF47" s="111"/>
      <c r="EG47" s="111"/>
      <c r="EH47" s="111"/>
      <c r="EI47" s="111"/>
      <c r="EJ47" s="111"/>
      <c r="EK47" s="111"/>
      <c r="EL47" s="111"/>
    </row>
    <row r="48" spans="1:142" s="112" customFormat="1" ht="43.5" hidden="1" customHeight="1" x14ac:dyDescent="0.25">
      <c r="A48" s="197"/>
      <c r="B48" s="114" t="s">
        <v>94</v>
      </c>
      <c r="C48" s="18" t="s">
        <v>34</v>
      </c>
      <c r="D48" s="143"/>
      <c r="E48" s="333">
        <f t="shared" si="46"/>
        <v>723514</v>
      </c>
      <c r="F48" s="113"/>
      <c r="G48" s="113"/>
      <c r="H48" s="113"/>
      <c r="I48" s="161">
        <v>723514</v>
      </c>
      <c r="J48" s="333">
        <f t="shared" si="47"/>
        <v>723514</v>
      </c>
      <c r="K48" s="113"/>
      <c r="L48" s="113"/>
      <c r="M48" s="113"/>
      <c r="N48" s="189">
        <v>723514</v>
      </c>
      <c r="O48" s="333">
        <f t="shared" si="48"/>
        <v>720763.66</v>
      </c>
      <c r="P48" s="113"/>
      <c r="Q48" s="113"/>
      <c r="R48" s="113"/>
      <c r="S48" s="42">
        <v>720763.66</v>
      </c>
      <c r="T48" s="410">
        <f t="shared" si="49"/>
        <v>99.619863610102925</v>
      </c>
      <c r="U48" s="294">
        <v>0</v>
      </c>
      <c r="V48" s="294">
        <f t="shared" si="45"/>
        <v>0</v>
      </c>
      <c r="W48" s="294">
        <v>0</v>
      </c>
      <c r="X48" s="295">
        <f t="shared" si="50"/>
        <v>99.619863610102925</v>
      </c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  <c r="DK48" s="111"/>
      <c r="DL48" s="111"/>
      <c r="DM48" s="111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  <c r="EA48" s="111"/>
      <c r="EB48" s="111"/>
      <c r="EC48" s="111"/>
      <c r="ED48" s="111"/>
      <c r="EE48" s="111"/>
      <c r="EF48" s="111"/>
      <c r="EG48" s="111"/>
      <c r="EH48" s="111"/>
      <c r="EI48" s="111"/>
      <c r="EJ48" s="111"/>
      <c r="EK48" s="111"/>
      <c r="EL48" s="111"/>
    </row>
    <row r="49" spans="1:142" s="112" customFormat="1" ht="43.5" hidden="1" customHeight="1" x14ac:dyDescent="0.25">
      <c r="A49" s="197"/>
      <c r="B49" s="502" t="s">
        <v>95</v>
      </c>
      <c r="C49" s="18" t="s">
        <v>34</v>
      </c>
      <c r="D49" s="143"/>
      <c r="E49" s="333">
        <f t="shared" si="46"/>
        <v>1096746</v>
      </c>
      <c r="F49" s="113"/>
      <c r="G49" s="113"/>
      <c r="H49" s="113"/>
      <c r="I49" s="161">
        <v>1096746</v>
      </c>
      <c r="J49" s="333">
        <f t="shared" si="47"/>
        <v>1096746</v>
      </c>
      <c r="K49" s="113"/>
      <c r="L49" s="113"/>
      <c r="M49" s="113"/>
      <c r="N49" s="189">
        <v>1096746</v>
      </c>
      <c r="O49" s="333">
        <f t="shared" si="48"/>
        <v>1261518.8400000001</v>
      </c>
      <c r="P49" s="113"/>
      <c r="Q49" s="113"/>
      <c r="R49" s="113"/>
      <c r="S49" s="42">
        <v>1261518.8400000001</v>
      </c>
      <c r="T49" s="410">
        <f t="shared" si="49"/>
        <v>115.02379219983479</v>
      </c>
      <c r="U49" s="294">
        <v>0</v>
      </c>
      <c r="V49" s="294">
        <f t="shared" si="45"/>
        <v>0</v>
      </c>
      <c r="W49" s="294">
        <v>0</v>
      </c>
      <c r="X49" s="295">
        <f t="shared" si="50"/>
        <v>115.02379219983479</v>
      </c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1"/>
      <c r="DR49" s="111"/>
      <c r="DS49" s="111"/>
      <c r="DT49" s="111"/>
      <c r="DU49" s="111"/>
      <c r="DV49" s="111"/>
      <c r="DW49" s="111"/>
      <c r="DX49" s="111"/>
      <c r="DY49" s="111"/>
      <c r="DZ49" s="111"/>
      <c r="EA49" s="111"/>
      <c r="EB49" s="111"/>
      <c r="EC49" s="111"/>
      <c r="ED49" s="111"/>
      <c r="EE49" s="111"/>
      <c r="EF49" s="111"/>
      <c r="EG49" s="111"/>
      <c r="EH49" s="111"/>
      <c r="EI49" s="111"/>
      <c r="EJ49" s="111"/>
      <c r="EK49" s="111"/>
      <c r="EL49" s="111"/>
    </row>
    <row r="50" spans="1:142" s="112" customFormat="1" ht="43.5" hidden="1" customHeight="1" x14ac:dyDescent="0.25">
      <c r="A50" s="197"/>
      <c r="B50" s="503"/>
      <c r="C50" s="18" t="s">
        <v>34</v>
      </c>
      <c r="D50" s="143"/>
      <c r="E50" s="333">
        <f t="shared" si="46"/>
        <v>171759</v>
      </c>
      <c r="F50" s="113"/>
      <c r="G50" s="113"/>
      <c r="H50" s="113"/>
      <c r="I50" s="161">
        <v>171759</v>
      </c>
      <c r="J50" s="333">
        <f t="shared" si="47"/>
        <v>171759</v>
      </c>
      <c r="K50" s="113"/>
      <c r="L50" s="113"/>
      <c r="M50" s="113"/>
      <c r="N50" s="189">
        <v>171759</v>
      </c>
      <c r="O50" s="333">
        <f t="shared" si="48"/>
        <v>0</v>
      </c>
      <c r="P50" s="113"/>
      <c r="Q50" s="113"/>
      <c r="R50" s="113"/>
      <c r="S50" s="42"/>
      <c r="T50" s="410">
        <f t="shared" si="49"/>
        <v>0</v>
      </c>
      <c r="U50" s="294">
        <v>0</v>
      </c>
      <c r="V50" s="294">
        <f t="shared" si="45"/>
        <v>0</v>
      </c>
      <c r="W50" s="294">
        <v>0</v>
      </c>
      <c r="X50" s="295">
        <f t="shared" si="50"/>
        <v>0</v>
      </c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11"/>
      <c r="DR50" s="111"/>
      <c r="DS50" s="111"/>
      <c r="DT50" s="111"/>
      <c r="DU50" s="111"/>
      <c r="DV50" s="111"/>
      <c r="DW50" s="111"/>
      <c r="DX50" s="111"/>
      <c r="DY50" s="111"/>
      <c r="DZ50" s="111"/>
      <c r="EA50" s="111"/>
      <c r="EB50" s="111"/>
      <c r="EC50" s="111"/>
      <c r="ED50" s="111"/>
      <c r="EE50" s="111"/>
      <c r="EF50" s="111"/>
      <c r="EG50" s="111"/>
      <c r="EH50" s="111"/>
      <c r="EI50" s="111"/>
      <c r="EJ50" s="111"/>
      <c r="EK50" s="111"/>
      <c r="EL50" s="111"/>
    </row>
    <row r="51" spans="1:142" s="112" customFormat="1" ht="43.5" hidden="1" customHeight="1" x14ac:dyDescent="0.25">
      <c r="A51" s="197"/>
      <c r="B51" s="114" t="s">
        <v>105</v>
      </c>
      <c r="C51" s="18" t="s">
        <v>34</v>
      </c>
      <c r="D51" s="143"/>
      <c r="E51" s="333">
        <f t="shared" si="46"/>
        <v>873592</v>
      </c>
      <c r="F51" s="113"/>
      <c r="G51" s="113"/>
      <c r="H51" s="113"/>
      <c r="I51" s="161">
        <v>873592</v>
      </c>
      <c r="J51" s="333">
        <f t="shared" si="47"/>
        <v>873592</v>
      </c>
      <c r="K51" s="113"/>
      <c r="L51" s="113"/>
      <c r="M51" s="113"/>
      <c r="N51" s="189">
        <v>873592</v>
      </c>
      <c r="O51" s="333">
        <f t="shared" si="48"/>
        <v>873591.44</v>
      </c>
      <c r="P51" s="113"/>
      <c r="Q51" s="113"/>
      <c r="R51" s="113"/>
      <c r="S51" s="42">
        <v>873591.44</v>
      </c>
      <c r="T51" s="410">
        <f t="shared" si="49"/>
        <v>99.999935896848868</v>
      </c>
      <c r="U51" s="294">
        <v>0</v>
      </c>
      <c r="V51" s="294">
        <f t="shared" si="45"/>
        <v>0</v>
      </c>
      <c r="W51" s="294">
        <v>0</v>
      </c>
      <c r="X51" s="295">
        <f t="shared" si="50"/>
        <v>99.999935896848868</v>
      </c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  <c r="EA51" s="111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</row>
    <row r="52" spans="1:142" s="112" customFormat="1" ht="43.5" hidden="1" customHeight="1" x14ac:dyDescent="0.25">
      <c r="A52" s="197"/>
      <c r="B52" s="114" t="s">
        <v>96</v>
      </c>
      <c r="C52" s="18" t="s">
        <v>34</v>
      </c>
      <c r="D52" s="143"/>
      <c r="E52" s="333">
        <f t="shared" si="46"/>
        <v>29350247</v>
      </c>
      <c r="F52" s="113"/>
      <c r="G52" s="113"/>
      <c r="H52" s="113"/>
      <c r="I52" s="161">
        <v>29350247</v>
      </c>
      <c r="J52" s="333">
        <f t="shared" si="47"/>
        <v>0</v>
      </c>
      <c r="K52" s="113"/>
      <c r="L52" s="113"/>
      <c r="M52" s="113"/>
      <c r="N52" s="189"/>
      <c r="O52" s="333">
        <f t="shared" si="48"/>
        <v>0</v>
      </c>
      <c r="P52" s="113"/>
      <c r="Q52" s="113"/>
      <c r="R52" s="113"/>
      <c r="S52" s="42"/>
      <c r="T52" s="410">
        <f t="shared" si="49"/>
        <v>0</v>
      </c>
      <c r="U52" s="294">
        <v>0</v>
      </c>
      <c r="V52" s="294">
        <f t="shared" si="45"/>
        <v>0</v>
      </c>
      <c r="W52" s="294">
        <v>0</v>
      </c>
      <c r="X52" s="295">
        <v>0</v>
      </c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</row>
    <row r="53" spans="1:142" s="112" customFormat="1" ht="43.5" hidden="1" customHeight="1" x14ac:dyDescent="0.25">
      <c r="A53" s="197"/>
      <c r="B53" s="114" t="s">
        <v>97</v>
      </c>
      <c r="C53" s="18" t="s">
        <v>34</v>
      </c>
      <c r="D53" s="143"/>
      <c r="E53" s="333">
        <f t="shared" si="46"/>
        <v>1368474</v>
      </c>
      <c r="F53" s="113"/>
      <c r="G53" s="113"/>
      <c r="H53" s="113"/>
      <c r="I53" s="161">
        <v>1368474</v>
      </c>
      <c r="J53" s="333">
        <f t="shared" si="47"/>
        <v>1368474</v>
      </c>
      <c r="K53" s="113"/>
      <c r="L53" s="113"/>
      <c r="M53" s="113"/>
      <c r="N53" s="189">
        <v>1368474</v>
      </c>
      <c r="O53" s="333">
        <f t="shared" si="48"/>
        <v>1368474</v>
      </c>
      <c r="P53" s="113"/>
      <c r="Q53" s="113"/>
      <c r="R53" s="113"/>
      <c r="S53" s="42">
        <v>1368474</v>
      </c>
      <c r="T53" s="410">
        <f t="shared" si="49"/>
        <v>100</v>
      </c>
      <c r="U53" s="294">
        <v>0</v>
      </c>
      <c r="V53" s="294">
        <f>SUM(V54:V57)</f>
        <v>0</v>
      </c>
      <c r="W53" s="294">
        <v>0</v>
      </c>
      <c r="X53" s="295">
        <f t="shared" si="50"/>
        <v>100</v>
      </c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</row>
    <row r="54" spans="1:142" s="112" customFormat="1" ht="43.5" hidden="1" customHeight="1" x14ac:dyDescent="0.25">
      <c r="A54" s="197"/>
      <c r="B54" s="114" t="s">
        <v>98</v>
      </c>
      <c r="C54" s="18" t="s">
        <v>34</v>
      </c>
      <c r="D54" s="143"/>
      <c r="E54" s="333">
        <f t="shared" si="46"/>
        <v>535000</v>
      </c>
      <c r="F54" s="113"/>
      <c r="G54" s="113"/>
      <c r="H54" s="113"/>
      <c r="I54" s="161">
        <v>535000</v>
      </c>
      <c r="J54" s="333">
        <f t="shared" si="47"/>
        <v>0</v>
      </c>
      <c r="K54" s="113"/>
      <c r="L54" s="113"/>
      <c r="M54" s="113"/>
      <c r="N54" s="189"/>
      <c r="O54" s="333">
        <f t="shared" si="48"/>
        <v>0</v>
      </c>
      <c r="P54" s="113"/>
      <c r="Q54" s="113"/>
      <c r="R54" s="113"/>
      <c r="S54" s="42"/>
      <c r="T54" s="410">
        <f t="shared" si="49"/>
        <v>0</v>
      </c>
      <c r="U54" s="294">
        <v>0</v>
      </c>
      <c r="V54" s="294">
        <f>SUM(V55:V58)</f>
        <v>0</v>
      </c>
      <c r="W54" s="294">
        <v>0</v>
      </c>
      <c r="X54" s="295">
        <v>0</v>
      </c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</row>
    <row r="55" spans="1:142" s="112" customFormat="1" ht="43.5" hidden="1" customHeight="1" x14ac:dyDescent="0.25">
      <c r="A55" s="197"/>
      <c r="B55" s="509" t="s">
        <v>99</v>
      </c>
      <c r="C55" s="18" t="s">
        <v>34</v>
      </c>
      <c r="D55" s="143"/>
      <c r="E55" s="333">
        <f t="shared" si="46"/>
        <v>499000</v>
      </c>
      <c r="F55" s="113"/>
      <c r="G55" s="113"/>
      <c r="H55" s="113"/>
      <c r="I55" s="161">
        <v>499000</v>
      </c>
      <c r="J55" s="333">
        <f t="shared" si="47"/>
        <v>0</v>
      </c>
      <c r="K55" s="113"/>
      <c r="L55" s="113"/>
      <c r="M55" s="113"/>
      <c r="N55" s="189"/>
      <c r="O55" s="333">
        <f t="shared" si="48"/>
        <v>0</v>
      </c>
      <c r="P55" s="113"/>
      <c r="Q55" s="113"/>
      <c r="R55" s="113"/>
      <c r="S55" s="42"/>
      <c r="T55" s="410">
        <f t="shared" si="49"/>
        <v>0</v>
      </c>
      <c r="U55" s="294">
        <v>0</v>
      </c>
      <c r="V55" s="294">
        <f>SUM(V57:V59)</f>
        <v>0</v>
      </c>
      <c r="W55" s="294">
        <v>0</v>
      </c>
      <c r="X55" s="295">
        <v>0</v>
      </c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</row>
    <row r="56" spans="1:142" s="112" customFormat="1" ht="43.5" hidden="1" customHeight="1" x14ac:dyDescent="0.25">
      <c r="A56" s="197"/>
      <c r="B56" s="510"/>
      <c r="C56" s="18" t="s">
        <v>34</v>
      </c>
      <c r="D56" s="143"/>
      <c r="E56" s="333">
        <f t="shared" si="46"/>
        <v>24000</v>
      </c>
      <c r="F56" s="113"/>
      <c r="G56" s="113"/>
      <c r="H56" s="113"/>
      <c r="I56" s="161">
        <v>24000</v>
      </c>
      <c r="J56" s="333">
        <f t="shared" si="47"/>
        <v>24000</v>
      </c>
      <c r="K56" s="113"/>
      <c r="L56" s="113"/>
      <c r="M56" s="113"/>
      <c r="N56" s="189">
        <v>24000</v>
      </c>
      <c r="O56" s="333"/>
      <c r="P56" s="113"/>
      <c r="Q56" s="113"/>
      <c r="R56" s="113"/>
      <c r="S56" s="42"/>
      <c r="T56" s="410"/>
      <c r="U56" s="294"/>
      <c r="V56" s="294"/>
      <c r="W56" s="294"/>
      <c r="X56" s="295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</row>
    <row r="57" spans="1:142" s="112" customFormat="1" ht="43.5" hidden="1" customHeight="1" x14ac:dyDescent="0.25">
      <c r="A57" s="197"/>
      <c r="B57" s="114" t="s">
        <v>100</v>
      </c>
      <c r="C57" s="18" t="s">
        <v>34</v>
      </c>
      <c r="D57" s="143"/>
      <c r="E57" s="333">
        <f t="shared" si="46"/>
        <v>306295</v>
      </c>
      <c r="F57" s="113"/>
      <c r="G57" s="113"/>
      <c r="H57" s="113"/>
      <c r="I57" s="161">
        <v>306295</v>
      </c>
      <c r="J57" s="333">
        <f t="shared" si="47"/>
        <v>0</v>
      </c>
      <c r="K57" s="113"/>
      <c r="L57" s="113"/>
      <c r="M57" s="446"/>
      <c r="N57" s="335"/>
      <c r="O57" s="333">
        <f t="shared" si="48"/>
        <v>0</v>
      </c>
      <c r="P57" s="113"/>
      <c r="Q57" s="113"/>
      <c r="R57" s="113"/>
      <c r="S57" s="198"/>
      <c r="T57" s="410">
        <f t="shared" si="49"/>
        <v>0</v>
      </c>
      <c r="U57" s="294">
        <v>0</v>
      </c>
      <c r="V57" s="294">
        <f t="shared" si="45"/>
        <v>0</v>
      </c>
      <c r="W57" s="294">
        <v>0</v>
      </c>
      <c r="X57" s="295">
        <v>0</v>
      </c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  <c r="EA57" s="11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</row>
    <row r="58" spans="1:142" s="112" customFormat="1" ht="43.5" hidden="1" customHeight="1" x14ac:dyDescent="0.25">
      <c r="A58" s="197"/>
      <c r="B58" s="114" t="s">
        <v>101</v>
      </c>
      <c r="C58" s="18" t="s">
        <v>34</v>
      </c>
      <c r="D58" s="143"/>
      <c r="E58" s="333">
        <f t="shared" si="46"/>
        <v>28206698</v>
      </c>
      <c r="F58" s="113"/>
      <c r="G58" s="113"/>
      <c r="H58" s="113"/>
      <c r="I58" s="161">
        <f>31461841-3255143</f>
        <v>28206698</v>
      </c>
      <c r="J58" s="333">
        <f t="shared" si="47"/>
        <v>648000</v>
      </c>
      <c r="K58" s="334"/>
      <c r="L58" s="334"/>
      <c r="M58" s="447"/>
      <c r="N58" s="335">
        <v>648000</v>
      </c>
      <c r="O58" s="333">
        <f t="shared" si="48"/>
        <v>2244647.2200000002</v>
      </c>
      <c r="P58" s="113"/>
      <c r="Q58" s="113"/>
      <c r="R58" s="143"/>
      <c r="S58" s="196">
        <v>2244647.2200000002</v>
      </c>
      <c r="T58" s="410">
        <f t="shared" si="49"/>
        <v>0</v>
      </c>
      <c r="U58" s="294">
        <v>0</v>
      </c>
      <c r="V58" s="294">
        <f t="shared" si="45"/>
        <v>0</v>
      </c>
      <c r="W58" s="294">
        <v>0</v>
      </c>
      <c r="X58" s="295">
        <v>0</v>
      </c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</row>
    <row r="59" spans="1:142" s="112" customFormat="1" ht="43.5" hidden="1" customHeight="1" x14ac:dyDescent="0.25">
      <c r="A59" s="197"/>
      <c r="B59" s="114" t="s">
        <v>102</v>
      </c>
      <c r="C59" s="18" t="s">
        <v>34</v>
      </c>
      <c r="D59" s="143"/>
      <c r="E59" s="333">
        <f t="shared" si="46"/>
        <v>24745840</v>
      </c>
      <c r="F59" s="113"/>
      <c r="G59" s="113"/>
      <c r="H59" s="113"/>
      <c r="I59" s="161">
        <v>24745840</v>
      </c>
      <c r="J59" s="333">
        <f t="shared" si="47"/>
        <v>0</v>
      </c>
      <c r="K59" s="113"/>
      <c r="L59" s="113"/>
      <c r="M59" s="113"/>
      <c r="N59" s="143"/>
      <c r="O59" s="333">
        <f t="shared" si="48"/>
        <v>5573708.2300000004</v>
      </c>
      <c r="P59" s="11"/>
      <c r="Q59" s="11"/>
      <c r="R59" s="437"/>
      <c r="S59" s="195">
        <v>5573708.2300000004</v>
      </c>
      <c r="T59" s="410">
        <f t="shared" si="49"/>
        <v>0</v>
      </c>
      <c r="U59" s="294">
        <v>0</v>
      </c>
      <c r="V59" s="294">
        <f t="shared" si="45"/>
        <v>0</v>
      </c>
      <c r="W59" s="294">
        <v>0</v>
      </c>
      <c r="X59" s="295">
        <v>0</v>
      </c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</row>
    <row r="60" spans="1:142" s="112" customFormat="1" ht="43.5" hidden="1" customHeight="1" x14ac:dyDescent="0.25">
      <c r="A60" s="197"/>
      <c r="B60" s="115" t="s">
        <v>103</v>
      </c>
      <c r="C60" s="18" t="s">
        <v>34</v>
      </c>
      <c r="D60" s="143"/>
      <c r="E60" s="333">
        <f t="shared" si="46"/>
        <v>1217142</v>
      </c>
      <c r="F60" s="113"/>
      <c r="G60" s="113"/>
      <c r="H60" s="113"/>
      <c r="I60" s="161">
        <v>1217142</v>
      </c>
      <c r="J60" s="333">
        <f t="shared" si="47"/>
        <v>0</v>
      </c>
      <c r="K60" s="113"/>
      <c r="L60" s="113"/>
      <c r="M60" s="113"/>
      <c r="N60" s="143"/>
      <c r="O60" s="333">
        <f t="shared" si="48"/>
        <v>0</v>
      </c>
      <c r="P60" s="113"/>
      <c r="Q60" s="113"/>
      <c r="R60" s="438"/>
      <c r="S60" s="198"/>
      <c r="T60" s="410">
        <f t="shared" si="49"/>
        <v>0</v>
      </c>
      <c r="U60" s="294">
        <v>0</v>
      </c>
      <c r="V60" s="294">
        <f t="shared" si="45"/>
        <v>0</v>
      </c>
      <c r="W60" s="294">
        <v>0</v>
      </c>
      <c r="X60" s="295">
        <v>0</v>
      </c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</row>
    <row r="61" spans="1:142" s="112" customFormat="1" ht="43.5" hidden="1" customHeight="1" thickBot="1" x14ac:dyDescent="0.3">
      <c r="A61" s="199"/>
      <c r="B61" s="117" t="s">
        <v>104</v>
      </c>
      <c r="C61" s="82" t="s">
        <v>34</v>
      </c>
      <c r="D61" s="144"/>
      <c r="E61" s="333">
        <f t="shared" si="46"/>
        <v>575328</v>
      </c>
      <c r="F61" s="116"/>
      <c r="G61" s="116"/>
      <c r="H61" s="116"/>
      <c r="I61" s="162">
        <v>575328</v>
      </c>
      <c r="J61" s="333">
        <f t="shared" si="47"/>
        <v>0</v>
      </c>
      <c r="K61" s="116"/>
      <c r="L61" s="116"/>
      <c r="M61" s="116"/>
      <c r="N61" s="144"/>
      <c r="O61" s="333">
        <f t="shared" si="48"/>
        <v>0</v>
      </c>
      <c r="P61" s="396"/>
      <c r="Q61" s="396"/>
      <c r="R61" s="396"/>
      <c r="S61" s="397"/>
      <c r="T61" s="411">
        <f t="shared" si="49"/>
        <v>0</v>
      </c>
      <c r="U61" s="365">
        <v>0</v>
      </c>
      <c r="V61" s="365">
        <f t="shared" si="45"/>
        <v>0</v>
      </c>
      <c r="W61" s="365">
        <v>0</v>
      </c>
      <c r="X61" s="412">
        <v>0</v>
      </c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</row>
    <row r="62" spans="1:142" s="120" customFormat="1" ht="25.5" hidden="1" customHeight="1" thickBot="1" x14ac:dyDescent="0.25">
      <c r="A62" s="123"/>
      <c r="B62" s="124"/>
      <c r="C62" s="125" t="s">
        <v>33</v>
      </c>
      <c r="D62" s="141" t="s">
        <v>8</v>
      </c>
      <c r="E62" s="158">
        <f t="shared" si="12"/>
        <v>22565803</v>
      </c>
      <c r="F62" s="127"/>
      <c r="G62" s="127"/>
      <c r="H62" s="127"/>
      <c r="I62" s="163">
        <f>I63+I64</f>
        <v>22565803</v>
      </c>
      <c r="J62" s="158">
        <f>J63</f>
        <v>1261518.8400000001</v>
      </c>
      <c r="K62" s="151">
        <f t="shared" ref="K62:N62" si="51">K63</f>
        <v>0</v>
      </c>
      <c r="L62" s="151">
        <f t="shared" si="51"/>
        <v>0</v>
      </c>
      <c r="M62" s="151">
        <f t="shared" si="51"/>
        <v>0</v>
      </c>
      <c r="N62" s="445">
        <f t="shared" si="51"/>
        <v>1261518.8400000001</v>
      </c>
      <c r="O62" s="151">
        <f t="shared" ref="O62" si="52">O63</f>
        <v>1261518.8400000001</v>
      </c>
      <c r="P62" s="151">
        <f t="shared" ref="P62" si="53">P63</f>
        <v>0</v>
      </c>
      <c r="Q62" s="151">
        <f t="shared" ref="Q62" si="54">Q63</f>
        <v>0</v>
      </c>
      <c r="R62" s="151">
        <f t="shared" ref="R62" si="55">R63</f>
        <v>0</v>
      </c>
      <c r="S62" s="151">
        <f t="shared" ref="S62" si="56">S63</f>
        <v>1261518.8400000001</v>
      </c>
      <c r="T62" s="192">
        <f t="shared" si="14"/>
        <v>0</v>
      </c>
      <c r="U62" s="128">
        <v>0</v>
      </c>
      <c r="V62" s="128">
        <f t="shared" ref="V62" si="57">SUM(V65:V67)</f>
        <v>0</v>
      </c>
      <c r="W62" s="128">
        <v>0</v>
      </c>
      <c r="X62" s="129">
        <v>0</v>
      </c>
      <c r="AA62" s="121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36"/>
      <c r="DQ62" s="136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</row>
    <row r="63" spans="1:142" s="8" customFormat="1" ht="47.25" hidden="1" customHeight="1" x14ac:dyDescent="0.25">
      <c r="A63" s="93"/>
      <c r="B63" s="96" t="s">
        <v>83</v>
      </c>
      <c r="C63" s="83" t="s">
        <v>33</v>
      </c>
      <c r="D63" s="142"/>
      <c r="E63" s="155">
        <f t="shared" si="12"/>
        <v>16893073</v>
      </c>
      <c r="F63" s="109"/>
      <c r="G63" s="109"/>
      <c r="H63" s="109"/>
      <c r="I63" s="164">
        <f>21385441-4492368</f>
        <v>16893073</v>
      </c>
      <c r="J63" s="188">
        <f>K63+L63+N63</f>
        <v>1261518.8400000001</v>
      </c>
      <c r="K63" s="440"/>
      <c r="L63" s="109"/>
      <c r="M63" s="109"/>
      <c r="N63" s="188">
        <v>1261518.8400000001</v>
      </c>
      <c r="O63" s="155">
        <f>P63+Q63+S63</f>
        <v>1261518.8400000001</v>
      </c>
      <c r="P63" s="109"/>
      <c r="Q63" s="110"/>
      <c r="R63" s="110"/>
      <c r="S63" s="195">
        <v>1261518.8400000001</v>
      </c>
      <c r="T63" s="410">
        <f t="shared" si="14"/>
        <v>0</v>
      </c>
      <c r="U63" s="294">
        <v>0</v>
      </c>
      <c r="V63" s="294">
        <f t="shared" ref="V63" si="58">SUM(V64:V66)</f>
        <v>0</v>
      </c>
      <c r="W63" s="294">
        <v>0</v>
      </c>
      <c r="X63" s="295">
        <v>0</v>
      </c>
      <c r="AA63" s="64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35"/>
      <c r="EE63" s="135"/>
      <c r="EF63" s="135"/>
      <c r="EG63" s="135"/>
      <c r="EH63" s="135"/>
      <c r="EI63" s="135"/>
      <c r="EJ63" s="135"/>
      <c r="EK63" s="135"/>
      <c r="EL63" s="135"/>
    </row>
    <row r="64" spans="1:142" s="8" customFormat="1" ht="52.5" hidden="1" customHeight="1" x14ac:dyDescent="0.25">
      <c r="A64" s="92"/>
      <c r="B64" s="95" t="s">
        <v>84</v>
      </c>
      <c r="C64" s="82" t="s">
        <v>33</v>
      </c>
      <c r="D64" s="139"/>
      <c r="E64" s="155">
        <f t="shared" si="12"/>
        <v>5672730</v>
      </c>
      <c r="F64" s="24"/>
      <c r="G64" s="24"/>
      <c r="H64" s="24"/>
      <c r="I64" s="42">
        <f>3076984+2595746</f>
        <v>5672730</v>
      </c>
      <c r="J64" s="150"/>
      <c r="K64" s="24"/>
      <c r="L64" s="24"/>
      <c r="M64" s="24"/>
      <c r="N64" s="189"/>
      <c r="O64" s="91"/>
      <c r="P64" s="24"/>
      <c r="Q64" s="11"/>
      <c r="R64" s="11"/>
      <c r="S64" s="196"/>
      <c r="T64" s="410">
        <f t="shared" si="14"/>
        <v>0</v>
      </c>
      <c r="U64" s="294">
        <v>0</v>
      </c>
      <c r="V64" s="294">
        <f t="shared" ref="V64" si="59">SUM(V65:V67)</f>
        <v>0</v>
      </c>
      <c r="W64" s="294">
        <v>0</v>
      </c>
      <c r="X64" s="295">
        <v>0</v>
      </c>
      <c r="AA64" s="64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135"/>
      <c r="DO64" s="135"/>
      <c r="DP64" s="135"/>
      <c r="DQ64" s="135"/>
      <c r="DR64" s="135"/>
      <c r="DS64" s="135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  <c r="ED64" s="135"/>
      <c r="EE64" s="135"/>
      <c r="EF64" s="135"/>
      <c r="EG64" s="135"/>
      <c r="EH64" s="135"/>
      <c r="EI64" s="135"/>
      <c r="EJ64" s="135"/>
      <c r="EK64" s="135"/>
      <c r="EL64" s="135"/>
    </row>
    <row r="65" spans="1:142" s="8" customFormat="1" ht="63" hidden="1" customHeight="1" x14ac:dyDescent="0.25">
      <c r="A65" s="92"/>
      <c r="B65" s="95" t="s">
        <v>35</v>
      </c>
      <c r="C65" s="82" t="s">
        <v>18</v>
      </c>
      <c r="D65" s="145" t="s">
        <v>19</v>
      </c>
      <c r="E65" s="155">
        <f t="shared" si="12"/>
        <v>0</v>
      </c>
      <c r="F65" s="24">
        <v>0</v>
      </c>
      <c r="G65" s="24"/>
      <c r="H65" s="24">
        <v>0</v>
      </c>
      <c r="I65" s="42">
        <v>0</v>
      </c>
      <c r="J65" s="150">
        <f t="shared" si="13"/>
        <v>0</v>
      </c>
      <c r="K65" s="24">
        <v>0</v>
      </c>
      <c r="L65" s="24"/>
      <c r="M65" s="24">
        <v>0</v>
      </c>
      <c r="N65" s="189">
        <v>0</v>
      </c>
      <c r="O65" s="91">
        <f t="shared" si="10"/>
        <v>0</v>
      </c>
      <c r="P65" s="24">
        <v>0</v>
      </c>
      <c r="Q65" s="11"/>
      <c r="R65" s="11">
        <v>0</v>
      </c>
      <c r="S65" s="196">
        <v>0</v>
      </c>
      <c r="T65" s="191">
        <f t="shared" si="14"/>
        <v>0</v>
      </c>
      <c r="U65" s="55">
        <v>0</v>
      </c>
      <c r="V65" s="7">
        <f t="shared" ref="V65" si="60">SUM(V66:V68)</f>
        <v>0</v>
      </c>
      <c r="W65" s="7">
        <v>0</v>
      </c>
      <c r="X65" s="39">
        <v>0</v>
      </c>
      <c r="AA65" s="64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5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</row>
    <row r="66" spans="1:142" s="8" customFormat="1" ht="34.5" hidden="1" customHeight="1" x14ac:dyDescent="0.25">
      <c r="A66" s="92"/>
      <c r="B66" s="95"/>
      <c r="C66" s="82"/>
      <c r="D66" s="145" t="s">
        <v>8</v>
      </c>
      <c r="E66" s="155">
        <f t="shared" si="12"/>
        <v>0</v>
      </c>
      <c r="F66" s="24">
        <v>0</v>
      </c>
      <c r="G66" s="24"/>
      <c r="H66" s="24">
        <v>0</v>
      </c>
      <c r="I66" s="42">
        <v>0</v>
      </c>
      <c r="J66" s="150">
        <f t="shared" si="13"/>
        <v>0</v>
      </c>
      <c r="K66" s="24">
        <v>0</v>
      </c>
      <c r="L66" s="24"/>
      <c r="M66" s="24">
        <v>0</v>
      </c>
      <c r="N66" s="189">
        <v>0</v>
      </c>
      <c r="O66" s="91">
        <f t="shared" si="10"/>
        <v>0</v>
      </c>
      <c r="P66" s="24">
        <v>0</v>
      </c>
      <c r="Q66" s="11"/>
      <c r="R66" s="11">
        <v>0</v>
      </c>
      <c r="S66" s="196">
        <v>0</v>
      </c>
      <c r="T66" s="191">
        <f t="shared" si="14"/>
        <v>0</v>
      </c>
      <c r="U66" s="55">
        <v>0</v>
      </c>
      <c r="V66" s="7">
        <f t="shared" ref="V66" si="61">SUM(V67:V69)</f>
        <v>0</v>
      </c>
      <c r="W66" s="7">
        <v>0</v>
      </c>
      <c r="X66" s="39">
        <v>0</v>
      </c>
      <c r="AA66" s="64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  <c r="DC66" s="135"/>
      <c r="DD66" s="135"/>
      <c r="DE66" s="135"/>
      <c r="DF66" s="135"/>
      <c r="DG66" s="135"/>
      <c r="DH66" s="135"/>
      <c r="DI66" s="135"/>
      <c r="DJ66" s="135"/>
      <c r="DK66" s="135"/>
      <c r="DL66" s="135"/>
      <c r="DM66" s="135"/>
      <c r="DN66" s="135"/>
      <c r="DO66" s="135"/>
      <c r="DP66" s="135"/>
      <c r="DQ66" s="135"/>
      <c r="DR66" s="135"/>
      <c r="DS66" s="135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  <c r="ED66" s="135"/>
      <c r="EE66" s="135"/>
      <c r="EF66" s="135"/>
      <c r="EG66" s="135"/>
      <c r="EH66" s="135"/>
      <c r="EI66" s="135"/>
      <c r="EJ66" s="135"/>
      <c r="EK66" s="135"/>
      <c r="EL66" s="135"/>
    </row>
    <row r="67" spans="1:142" s="8" customFormat="1" ht="18.75" customHeight="1" x14ac:dyDescent="0.25">
      <c r="A67" s="585" t="s">
        <v>5</v>
      </c>
      <c r="B67" s="588" t="s">
        <v>36</v>
      </c>
      <c r="C67" s="591" t="s">
        <v>18</v>
      </c>
      <c r="D67" s="145" t="s">
        <v>14</v>
      </c>
      <c r="E67" s="326">
        <f t="shared" si="12"/>
        <v>103286645</v>
      </c>
      <c r="F67" s="24">
        <f t="shared" ref="F67:I67" si="62">SUM(F68:F70)</f>
        <v>0</v>
      </c>
      <c r="G67" s="24"/>
      <c r="H67" s="24">
        <f t="shared" ref="H67" si="63">SUM(H68:H70)</f>
        <v>0</v>
      </c>
      <c r="I67" s="356">
        <f t="shared" si="62"/>
        <v>103286645</v>
      </c>
      <c r="J67" s="329">
        <f t="shared" si="13"/>
        <v>64720131</v>
      </c>
      <c r="K67" s="357">
        <f t="shared" ref="K67" si="64">SUM(K68:K70)</f>
        <v>0</v>
      </c>
      <c r="L67" s="357"/>
      <c r="M67" s="357">
        <f t="shared" ref="M67:N67" si="65">SUM(M68:M70)</f>
        <v>0</v>
      </c>
      <c r="N67" s="358">
        <f t="shared" si="65"/>
        <v>64720131</v>
      </c>
      <c r="O67" s="326">
        <f t="shared" si="10"/>
        <v>55958624.43</v>
      </c>
      <c r="P67" s="357">
        <f t="shared" ref="P67" si="66">SUM(P68:P70)</f>
        <v>0</v>
      </c>
      <c r="Q67" s="357"/>
      <c r="R67" s="357">
        <f t="shared" ref="R67:S67" si="67">SUM(R68:R70)</f>
        <v>0</v>
      </c>
      <c r="S67" s="356">
        <f t="shared" si="67"/>
        <v>55958624.43</v>
      </c>
      <c r="T67" s="305">
        <f t="shared" si="14"/>
        <v>54.177986350510274</v>
      </c>
      <c r="U67" s="294">
        <v>0</v>
      </c>
      <c r="V67" s="306">
        <f t="shared" ref="V67" si="68">SUM(V68:V70)</f>
        <v>0</v>
      </c>
      <c r="W67" s="306">
        <v>0</v>
      </c>
      <c r="X67" s="307">
        <f t="shared" si="24"/>
        <v>54.177986350510274</v>
      </c>
      <c r="AA67" s="64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</row>
    <row r="68" spans="1:142" s="8" customFormat="1" ht="21" customHeight="1" x14ac:dyDescent="0.25">
      <c r="A68" s="586"/>
      <c r="B68" s="589"/>
      <c r="C68" s="592"/>
      <c r="D68" s="145" t="s">
        <v>19</v>
      </c>
      <c r="E68" s="326">
        <f t="shared" si="12"/>
        <v>0</v>
      </c>
      <c r="F68" s="24">
        <v>0</v>
      </c>
      <c r="G68" s="24"/>
      <c r="H68" s="24">
        <v>0</v>
      </c>
      <c r="I68" s="356">
        <v>0</v>
      </c>
      <c r="J68" s="329">
        <f t="shared" si="13"/>
        <v>0</v>
      </c>
      <c r="K68" s="357">
        <v>0</v>
      </c>
      <c r="L68" s="357"/>
      <c r="M68" s="357">
        <v>0</v>
      </c>
      <c r="N68" s="358">
        <v>0</v>
      </c>
      <c r="O68" s="326">
        <f t="shared" si="10"/>
        <v>0</v>
      </c>
      <c r="P68" s="357">
        <v>0</v>
      </c>
      <c r="Q68" s="357"/>
      <c r="R68" s="357">
        <v>0</v>
      </c>
      <c r="S68" s="356">
        <v>0</v>
      </c>
      <c r="T68" s="305">
        <f t="shared" si="14"/>
        <v>0</v>
      </c>
      <c r="U68" s="294">
        <v>0</v>
      </c>
      <c r="V68" s="306">
        <f t="shared" ref="V68" si="69">SUM(V69:V79)</f>
        <v>0</v>
      </c>
      <c r="W68" s="306">
        <v>0</v>
      </c>
      <c r="X68" s="307">
        <v>0</v>
      </c>
      <c r="AA68" s="64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135"/>
      <c r="CR68" s="135"/>
      <c r="CS68" s="135"/>
      <c r="CT68" s="135"/>
      <c r="CU68" s="135"/>
      <c r="CV68" s="135"/>
      <c r="CW68" s="135"/>
      <c r="CX68" s="135"/>
      <c r="CY68" s="135"/>
      <c r="CZ68" s="135"/>
      <c r="DA68" s="135"/>
      <c r="DB68" s="135"/>
      <c r="DC68" s="135"/>
      <c r="DD68" s="135"/>
      <c r="DE68" s="135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</row>
    <row r="69" spans="1:142" s="8" customFormat="1" ht="18" customHeight="1" x14ac:dyDescent="0.25">
      <c r="A69" s="586"/>
      <c r="B69" s="589"/>
      <c r="C69" s="592"/>
      <c r="D69" s="145" t="s">
        <v>8</v>
      </c>
      <c r="E69" s="326">
        <f t="shared" si="12"/>
        <v>103286645</v>
      </c>
      <c r="F69" s="24">
        <v>0</v>
      </c>
      <c r="G69" s="24"/>
      <c r="H69" s="24">
        <v>0</v>
      </c>
      <c r="I69" s="356">
        <v>103286645</v>
      </c>
      <c r="J69" s="329">
        <f t="shared" si="13"/>
        <v>64720131</v>
      </c>
      <c r="K69" s="357">
        <v>0</v>
      </c>
      <c r="L69" s="357"/>
      <c r="M69" s="357">
        <v>0</v>
      </c>
      <c r="N69" s="358">
        <v>64720131</v>
      </c>
      <c r="O69" s="326">
        <f t="shared" si="10"/>
        <v>55958624.43</v>
      </c>
      <c r="P69" s="357">
        <v>0</v>
      </c>
      <c r="Q69" s="357"/>
      <c r="R69" s="357">
        <v>0</v>
      </c>
      <c r="S69" s="356">
        <v>55958624.43</v>
      </c>
      <c r="T69" s="305">
        <f t="shared" si="14"/>
        <v>54.177986350510274</v>
      </c>
      <c r="U69" s="294">
        <v>0</v>
      </c>
      <c r="V69" s="306">
        <f t="shared" ref="V69" si="70">SUM(V70:V80)</f>
        <v>0</v>
      </c>
      <c r="W69" s="306">
        <v>0</v>
      </c>
      <c r="X69" s="307">
        <f t="shared" si="24"/>
        <v>54.177986350510274</v>
      </c>
      <c r="AA69" s="64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</row>
    <row r="70" spans="1:142" s="8" customFormat="1" ht="24" customHeight="1" thickBot="1" x14ac:dyDescent="0.3">
      <c r="A70" s="587"/>
      <c r="B70" s="590"/>
      <c r="C70" s="593"/>
      <c r="D70" s="146" t="s">
        <v>20</v>
      </c>
      <c r="E70" s="359">
        <f t="shared" si="12"/>
        <v>0</v>
      </c>
      <c r="F70" s="118">
        <v>0</v>
      </c>
      <c r="G70" s="118"/>
      <c r="H70" s="118">
        <v>0</v>
      </c>
      <c r="I70" s="360">
        <v>0</v>
      </c>
      <c r="J70" s="361">
        <f t="shared" si="13"/>
        <v>0</v>
      </c>
      <c r="K70" s="362">
        <v>0</v>
      </c>
      <c r="L70" s="362"/>
      <c r="M70" s="362">
        <v>0</v>
      </c>
      <c r="N70" s="363">
        <v>0</v>
      </c>
      <c r="O70" s="359">
        <f t="shared" si="10"/>
        <v>0</v>
      </c>
      <c r="P70" s="362">
        <v>0</v>
      </c>
      <c r="Q70" s="362"/>
      <c r="R70" s="362">
        <v>0</v>
      </c>
      <c r="S70" s="360">
        <v>0</v>
      </c>
      <c r="T70" s="364">
        <f t="shared" si="14"/>
        <v>0</v>
      </c>
      <c r="U70" s="365">
        <v>0</v>
      </c>
      <c r="V70" s="366">
        <f t="shared" ref="V70" si="71">SUM(V79:V81)</f>
        <v>0</v>
      </c>
      <c r="W70" s="366">
        <v>0</v>
      </c>
      <c r="X70" s="367">
        <v>0</v>
      </c>
      <c r="AA70" s="64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135"/>
      <c r="CR70" s="135"/>
      <c r="CS70" s="135"/>
      <c r="CT70" s="135"/>
      <c r="CU70" s="135"/>
      <c r="CV70" s="135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</row>
    <row r="71" spans="1:142" s="8" customFormat="1" ht="18.75" customHeight="1" x14ac:dyDescent="0.25">
      <c r="A71" s="585" t="s">
        <v>109</v>
      </c>
      <c r="B71" s="588" t="s">
        <v>111</v>
      </c>
      <c r="C71" s="591" t="s">
        <v>18</v>
      </c>
      <c r="D71" s="145" t="s">
        <v>14</v>
      </c>
      <c r="E71" s="326">
        <f t="shared" ref="E71:E74" si="72">F71+G71+I71</f>
        <v>0</v>
      </c>
      <c r="F71" s="24">
        <f t="shared" ref="F71" si="73">SUM(F72:F74)</f>
        <v>0</v>
      </c>
      <c r="G71" s="24"/>
      <c r="H71" s="24">
        <f t="shared" ref="H71:I71" si="74">SUM(H72:H74)</f>
        <v>0</v>
      </c>
      <c r="I71" s="356">
        <f t="shared" si="74"/>
        <v>0</v>
      </c>
      <c r="J71" s="329">
        <f t="shared" ref="J71:J74" si="75">K71+L71+M71+N71</f>
        <v>0</v>
      </c>
      <c r="K71" s="357">
        <f t="shared" ref="K71" si="76">SUM(K72:K74)</f>
        <v>0</v>
      </c>
      <c r="L71" s="357"/>
      <c r="M71" s="357">
        <f t="shared" ref="M71:N71" si="77">SUM(M72:M74)</f>
        <v>0</v>
      </c>
      <c r="N71" s="358">
        <f t="shared" si="77"/>
        <v>0</v>
      </c>
      <c r="O71" s="326">
        <f t="shared" ref="O71:O74" si="78">P71+Q71+R71+S71</f>
        <v>0</v>
      </c>
      <c r="P71" s="357">
        <f t="shared" ref="P71" si="79">SUM(P72:P74)</f>
        <v>0</v>
      </c>
      <c r="Q71" s="357"/>
      <c r="R71" s="357">
        <f t="shared" ref="R71:S71" si="80">SUM(R72:R74)</f>
        <v>0</v>
      </c>
      <c r="S71" s="356">
        <f t="shared" si="80"/>
        <v>0</v>
      </c>
      <c r="T71" s="305">
        <f t="shared" ref="T71:T74" si="81">U71+V71+W71+X71</f>
        <v>0</v>
      </c>
      <c r="U71" s="294">
        <v>0</v>
      </c>
      <c r="V71" s="306">
        <f t="shared" ref="V71" si="82">SUM(V72:V74)</f>
        <v>0</v>
      </c>
      <c r="W71" s="306">
        <v>0</v>
      </c>
      <c r="X71" s="307">
        <v>0</v>
      </c>
      <c r="AA71" s="64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  <c r="DC71" s="135"/>
      <c r="DD71" s="135"/>
      <c r="DE71" s="135"/>
      <c r="DF71" s="135"/>
      <c r="DG71" s="135"/>
      <c r="DH71" s="135"/>
      <c r="DI71" s="135"/>
      <c r="DJ71" s="135"/>
      <c r="DK71" s="135"/>
      <c r="DL71" s="135"/>
      <c r="DM71" s="135"/>
      <c r="DN71" s="135"/>
      <c r="DO71" s="135"/>
      <c r="DP71" s="135"/>
      <c r="DQ71" s="135"/>
      <c r="DR71" s="135"/>
      <c r="DS71" s="135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  <c r="ED71" s="135"/>
      <c r="EE71" s="135"/>
      <c r="EF71" s="135"/>
      <c r="EG71" s="135"/>
      <c r="EH71" s="135"/>
      <c r="EI71" s="135"/>
      <c r="EJ71" s="135"/>
      <c r="EK71" s="135"/>
      <c r="EL71" s="135"/>
    </row>
    <row r="72" spans="1:142" s="8" customFormat="1" ht="21" customHeight="1" x14ac:dyDescent="0.25">
      <c r="A72" s="586"/>
      <c r="B72" s="589"/>
      <c r="C72" s="592"/>
      <c r="D72" s="145" t="s">
        <v>19</v>
      </c>
      <c r="E72" s="326">
        <f t="shared" si="72"/>
        <v>0</v>
      </c>
      <c r="F72" s="24">
        <v>0</v>
      </c>
      <c r="G72" s="24"/>
      <c r="H72" s="24">
        <v>0</v>
      </c>
      <c r="I72" s="356">
        <v>0</v>
      </c>
      <c r="J72" s="329">
        <f t="shared" si="75"/>
        <v>0</v>
      </c>
      <c r="K72" s="357">
        <v>0</v>
      </c>
      <c r="L72" s="357"/>
      <c r="M72" s="357">
        <v>0</v>
      </c>
      <c r="N72" s="358">
        <v>0</v>
      </c>
      <c r="O72" s="326">
        <f t="shared" si="78"/>
        <v>0</v>
      </c>
      <c r="P72" s="357">
        <v>0</v>
      </c>
      <c r="Q72" s="357"/>
      <c r="R72" s="357">
        <v>0</v>
      </c>
      <c r="S72" s="356">
        <v>0</v>
      </c>
      <c r="T72" s="305">
        <f t="shared" si="81"/>
        <v>0</v>
      </c>
      <c r="U72" s="294">
        <v>0</v>
      </c>
      <c r="V72" s="306">
        <f>SUM(V73:V83)</f>
        <v>0</v>
      </c>
      <c r="W72" s="306">
        <v>0</v>
      </c>
      <c r="X72" s="307">
        <v>0</v>
      </c>
      <c r="AA72" s="64"/>
      <c r="AB72" s="76">
        <f>AB81-1157158829.44</f>
        <v>195721741.51999998</v>
      </c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135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35"/>
      <c r="DC72" s="135"/>
      <c r="DD72" s="135"/>
      <c r="DE72" s="135"/>
      <c r="DF72" s="135"/>
      <c r="DG72" s="135"/>
      <c r="DH72" s="135"/>
      <c r="DI72" s="135"/>
      <c r="DJ72" s="135"/>
      <c r="DK72" s="135"/>
      <c r="DL72" s="135"/>
      <c r="DM72" s="135"/>
      <c r="DN72" s="135"/>
      <c r="DO72" s="135"/>
      <c r="DP72" s="135"/>
      <c r="DQ72" s="135"/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35"/>
      <c r="EE72" s="135"/>
      <c r="EF72" s="135"/>
      <c r="EG72" s="135"/>
      <c r="EH72" s="135"/>
      <c r="EI72" s="135"/>
      <c r="EJ72" s="135"/>
      <c r="EK72" s="135"/>
      <c r="EL72" s="135"/>
    </row>
    <row r="73" spans="1:142" s="8" customFormat="1" ht="18" customHeight="1" x14ac:dyDescent="0.25">
      <c r="A73" s="586"/>
      <c r="B73" s="589"/>
      <c r="C73" s="592"/>
      <c r="D73" s="145" t="s">
        <v>8</v>
      </c>
      <c r="E73" s="326">
        <f t="shared" si="72"/>
        <v>0</v>
      </c>
      <c r="F73" s="24">
        <v>0</v>
      </c>
      <c r="G73" s="24"/>
      <c r="H73" s="24">
        <v>0</v>
      </c>
      <c r="I73" s="356">
        <v>0</v>
      </c>
      <c r="J73" s="329">
        <f t="shared" si="75"/>
        <v>0</v>
      </c>
      <c r="K73" s="357">
        <v>0</v>
      </c>
      <c r="L73" s="357"/>
      <c r="M73" s="357">
        <v>0</v>
      </c>
      <c r="N73" s="358">
        <v>0</v>
      </c>
      <c r="O73" s="326">
        <f t="shared" si="78"/>
        <v>0</v>
      </c>
      <c r="P73" s="357">
        <v>0</v>
      </c>
      <c r="Q73" s="357"/>
      <c r="R73" s="357">
        <v>0</v>
      </c>
      <c r="S73" s="356">
        <v>0</v>
      </c>
      <c r="T73" s="305">
        <f t="shared" si="81"/>
        <v>0</v>
      </c>
      <c r="U73" s="294">
        <v>0</v>
      </c>
      <c r="V73" s="306">
        <f>SUM(V74:V84)</f>
        <v>0</v>
      </c>
      <c r="W73" s="306">
        <v>0</v>
      </c>
      <c r="X73" s="307">
        <v>0</v>
      </c>
      <c r="AA73" s="64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</row>
    <row r="74" spans="1:142" s="8" customFormat="1" ht="24" customHeight="1" thickBot="1" x14ac:dyDescent="0.3">
      <c r="A74" s="587"/>
      <c r="B74" s="590"/>
      <c r="C74" s="593"/>
      <c r="D74" s="146" t="s">
        <v>20</v>
      </c>
      <c r="E74" s="359">
        <f t="shared" si="72"/>
        <v>0</v>
      </c>
      <c r="F74" s="118">
        <v>0</v>
      </c>
      <c r="G74" s="118"/>
      <c r="H74" s="118">
        <v>0</v>
      </c>
      <c r="I74" s="360">
        <v>0</v>
      </c>
      <c r="J74" s="361">
        <f t="shared" si="75"/>
        <v>0</v>
      </c>
      <c r="K74" s="362">
        <v>0</v>
      </c>
      <c r="L74" s="362"/>
      <c r="M74" s="362">
        <v>0</v>
      </c>
      <c r="N74" s="363">
        <v>0</v>
      </c>
      <c r="O74" s="359">
        <f t="shared" si="78"/>
        <v>0</v>
      </c>
      <c r="P74" s="362">
        <v>0</v>
      </c>
      <c r="Q74" s="362"/>
      <c r="R74" s="362">
        <v>0</v>
      </c>
      <c r="S74" s="360">
        <v>0</v>
      </c>
      <c r="T74" s="364">
        <f t="shared" si="81"/>
        <v>0</v>
      </c>
      <c r="U74" s="365">
        <v>0</v>
      </c>
      <c r="V74" s="366">
        <f t="shared" ref="V74" si="83">SUM(V83:V85)</f>
        <v>0</v>
      </c>
      <c r="W74" s="366">
        <v>0</v>
      </c>
      <c r="X74" s="367">
        <v>0</v>
      </c>
      <c r="AA74" s="64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35"/>
      <c r="DC74" s="135"/>
      <c r="DD74" s="135"/>
      <c r="DE74" s="135"/>
      <c r="DF74" s="135"/>
      <c r="DG74" s="135"/>
      <c r="DH74" s="135"/>
      <c r="DI74" s="135"/>
      <c r="DJ74" s="135"/>
      <c r="DK74" s="135"/>
      <c r="DL74" s="135"/>
      <c r="DM74" s="135"/>
      <c r="DN74" s="135"/>
      <c r="DO74" s="135"/>
      <c r="DP74" s="135"/>
      <c r="DQ74" s="135"/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35"/>
      <c r="EE74" s="135"/>
      <c r="EF74" s="135"/>
      <c r="EG74" s="135"/>
      <c r="EH74" s="135"/>
      <c r="EI74" s="135"/>
      <c r="EJ74" s="135"/>
      <c r="EK74" s="135"/>
      <c r="EL74" s="135"/>
    </row>
    <row r="75" spans="1:142" s="8" customFormat="1" ht="18.75" customHeight="1" x14ac:dyDescent="0.25">
      <c r="A75" s="585" t="s">
        <v>110</v>
      </c>
      <c r="B75" s="588" t="s">
        <v>112</v>
      </c>
      <c r="C75" s="591" t="s">
        <v>18</v>
      </c>
      <c r="D75" s="145" t="s">
        <v>14</v>
      </c>
      <c r="E75" s="326">
        <f t="shared" ref="E75:E78" si="84">F75+G75+I75</f>
        <v>346000</v>
      </c>
      <c r="F75" s="24">
        <f t="shared" ref="F75:G75" si="85">SUM(F76:F78)</f>
        <v>17300</v>
      </c>
      <c r="G75" s="24">
        <f t="shared" si="85"/>
        <v>328700</v>
      </c>
      <c r="H75" s="24">
        <f t="shared" ref="H75:I75" si="86">SUM(H76:H78)</f>
        <v>0</v>
      </c>
      <c r="I75" s="356">
        <f t="shared" si="86"/>
        <v>0</v>
      </c>
      <c r="J75" s="326">
        <f t="shared" ref="J75:J76" si="87">K75+L75+N75</f>
        <v>73700</v>
      </c>
      <c r="K75" s="24">
        <f t="shared" ref="K75:L75" si="88">SUM(K76:K78)</f>
        <v>3663</v>
      </c>
      <c r="L75" s="24">
        <f t="shared" si="88"/>
        <v>70037</v>
      </c>
      <c r="M75" s="357">
        <f t="shared" ref="M75:N75" si="89">SUM(M76:M78)</f>
        <v>0</v>
      </c>
      <c r="N75" s="358">
        <f t="shared" si="89"/>
        <v>0</v>
      </c>
      <c r="O75" s="326">
        <f t="shared" ref="O75:O78" si="90">P75+Q75+R75+S75</f>
        <v>0</v>
      </c>
      <c r="P75" s="357">
        <f t="shared" ref="P75" si="91">SUM(P76:P78)</f>
        <v>0</v>
      </c>
      <c r="Q75" s="357"/>
      <c r="R75" s="357">
        <f t="shared" ref="R75:S75" si="92">SUM(R76:R78)</f>
        <v>0</v>
      </c>
      <c r="S75" s="356">
        <f t="shared" si="92"/>
        <v>0</v>
      </c>
      <c r="T75" s="305">
        <f t="shared" ref="T75:T78" si="93">U75+V75+W75+X75</f>
        <v>0</v>
      </c>
      <c r="U75" s="294">
        <v>0</v>
      </c>
      <c r="V75" s="306">
        <f t="shared" ref="V75" si="94">SUM(V76:V78)</f>
        <v>0</v>
      </c>
      <c r="W75" s="306">
        <v>0</v>
      </c>
      <c r="X75" s="307">
        <v>0</v>
      </c>
      <c r="AA75" s="64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5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35"/>
      <c r="DQ75" s="135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</row>
    <row r="76" spans="1:142" s="8" customFormat="1" ht="21" customHeight="1" x14ac:dyDescent="0.25">
      <c r="A76" s="586"/>
      <c r="B76" s="589"/>
      <c r="C76" s="592"/>
      <c r="D76" s="145" t="s">
        <v>19</v>
      </c>
      <c r="E76" s="326">
        <f t="shared" si="84"/>
        <v>346000</v>
      </c>
      <c r="F76" s="24">
        <v>17300</v>
      </c>
      <c r="G76" s="24">
        <v>328700</v>
      </c>
      <c r="H76" s="24">
        <v>0</v>
      </c>
      <c r="I76" s="356">
        <v>0</v>
      </c>
      <c r="J76" s="326">
        <f t="shared" si="87"/>
        <v>73700</v>
      </c>
      <c r="K76" s="24">
        <v>3663</v>
      </c>
      <c r="L76" s="24">
        <v>70037</v>
      </c>
      <c r="M76" s="357">
        <v>0</v>
      </c>
      <c r="N76" s="358">
        <v>0</v>
      </c>
      <c r="O76" s="326">
        <f t="shared" si="90"/>
        <v>0</v>
      </c>
      <c r="P76" s="357">
        <v>0</v>
      </c>
      <c r="Q76" s="357"/>
      <c r="R76" s="357">
        <v>0</v>
      </c>
      <c r="S76" s="356">
        <v>0</v>
      </c>
      <c r="T76" s="305">
        <f t="shared" si="93"/>
        <v>0</v>
      </c>
      <c r="U76" s="294">
        <v>0</v>
      </c>
      <c r="V76" s="306">
        <f>SUM(V77:V87)</f>
        <v>0</v>
      </c>
      <c r="W76" s="306">
        <v>0</v>
      </c>
      <c r="X76" s="307">
        <v>0</v>
      </c>
      <c r="AA76" s="64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</row>
    <row r="77" spans="1:142" s="8" customFormat="1" ht="18" customHeight="1" x14ac:dyDescent="0.25">
      <c r="A77" s="586"/>
      <c r="B77" s="589"/>
      <c r="C77" s="592"/>
      <c r="D77" s="145" t="s">
        <v>8</v>
      </c>
      <c r="E77" s="326">
        <f t="shared" si="84"/>
        <v>0</v>
      </c>
      <c r="F77" s="24">
        <v>0</v>
      </c>
      <c r="G77" s="24"/>
      <c r="H77" s="24">
        <v>0</v>
      </c>
      <c r="I77" s="356">
        <v>0</v>
      </c>
      <c r="J77" s="329">
        <f t="shared" ref="J77:J78" si="95">K77+L77+M77+N77</f>
        <v>0</v>
      </c>
      <c r="K77" s="357">
        <v>0</v>
      </c>
      <c r="L77" s="357"/>
      <c r="M77" s="357">
        <v>0</v>
      </c>
      <c r="N77" s="358">
        <v>0</v>
      </c>
      <c r="O77" s="326">
        <f t="shared" si="90"/>
        <v>0</v>
      </c>
      <c r="P77" s="357">
        <v>0</v>
      </c>
      <c r="Q77" s="357"/>
      <c r="R77" s="357">
        <v>0</v>
      </c>
      <c r="S77" s="356">
        <v>0</v>
      </c>
      <c r="T77" s="305">
        <f t="shared" si="93"/>
        <v>0</v>
      </c>
      <c r="U77" s="294">
        <v>0</v>
      </c>
      <c r="V77" s="306">
        <f>SUM(V78:V88)</f>
        <v>0</v>
      </c>
      <c r="W77" s="306">
        <v>0</v>
      </c>
      <c r="X77" s="307">
        <v>0</v>
      </c>
      <c r="AA77" s="70">
        <f>AA79-J79</f>
        <v>-14730226</v>
      </c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</row>
    <row r="78" spans="1:142" s="8" customFormat="1" ht="24" customHeight="1" thickBot="1" x14ac:dyDescent="0.3">
      <c r="A78" s="587"/>
      <c r="B78" s="590"/>
      <c r="C78" s="593"/>
      <c r="D78" s="146" t="s">
        <v>20</v>
      </c>
      <c r="E78" s="359">
        <f t="shared" si="84"/>
        <v>0</v>
      </c>
      <c r="F78" s="118">
        <v>0</v>
      </c>
      <c r="G78" s="118"/>
      <c r="H78" s="118">
        <v>0</v>
      </c>
      <c r="I78" s="360">
        <v>0</v>
      </c>
      <c r="J78" s="361">
        <f t="shared" si="95"/>
        <v>0</v>
      </c>
      <c r="K78" s="362">
        <v>0</v>
      </c>
      <c r="L78" s="362"/>
      <c r="M78" s="362">
        <v>0</v>
      </c>
      <c r="N78" s="363">
        <v>0</v>
      </c>
      <c r="O78" s="359">
        <f t="shared" si="90"/>
        <v>0</v>
      </c>
      <c r="P78" s="362">
        <v>0</v>
      </c>
      <c r="Q78" s="362"/>
      <c r="R78" s="362">
        <v>0</v>
      </c>
      <c r="S78" s="360">
        <v>0</v>
      </c>
      <c r="T78" s="364">
        <f t="shared" si="93"/>
        <v>0</v>
      </c>
      <c r="U78" s="365">
        <v>0</v>
      </c>
      <c r="V78" s="366">
        <f t="shared" ref="V78" si="96">SUM(V87:V89)</f>
        <v>0</v>
      </c>
      <c r="W78" s="366">
        <v>0</v>
      </c>
      <c r="X78" s="367">
        <v>0</v>
      </c>
      <c r="AA78" s="64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35"/>
      <c r="CR78" s="135"/>
      <c r="CS78" s="135"/>
      <c r="CT78" s="13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</row>
    <row r="79" spans="1:142" s="8" customFormat="1" ht="19.5" customHeight="1" x14ac:dyDescent="0.25">
      <c r="A79" s="490"/>
      <c r="B79" s="478" t="s">
        <v>37</v>
      </c>
      <c r="C79" s="479"/>
      <c r="D79" s="147" t="s">
        <v>14</v>
      </c>
      <c r="E79" s="165">
        <f>F79+G79+I79</f>
        <v>3742473691</v>
      </c>
      <c r="F79" s="48">
        <f t="shared" ref="F79:I79" si="97">SUM(F80:F82)</f>
        <v>2921994500</v>
      </c>
      <c r="G79" s="48">
        <f t="shared" ref="G79" si="98">SUM(G80:G82)</f>
        <v>328700</v>
      </c>
      <c r="H79" s="48">
        <f t="shared" ref="H79" si="99">SUM(H80:H82)</f>
        <v>647343502</v>
      </c>
      <c r="I79" s="50">
        <f t="shared" si="97"/>
        <v>820150491</v>
      </c>
      <c r="J79" s="165">
        <f>K79+L79+N79</f>
        <v>1932136046</v>
      </c>
      <c r="K79" s="48">
        <f t="shared" ref="K79:N79" si="100">SUM(K80:K82)</f>
        <v>1549723247</v>
      </c>
      <c r="L79" s="48">
        <f t="shared" si="100"/>
        <v>70037</v>
      </c>
      <c r="M79" s="48">
        <f t="shared" si="100"/>
        <v>161835880</v>
      </c>
      <c r="N79" s="50">
        <f t="shared" si="100"/>
        <v>382342762</v>
      </c>
      <c r="O79" s="165">
        <f>P79+Q79+S79</f>
        <v>1371079889.3900001</v>
      </c>
      <c r="P79" s="48">
        <f t="shared" ref="P79:S79" si="101">SUM(P80:P82)</f>
        <v>1107073576.76</v>
      </c>
      <c r="Q79" s="48">
        <f t="shared" si="101"/>
        <v>0</v>
      </c>
      <c r="R79" s="48">
        <f t="shared" si="101"/>
        <v>7735140</v>
      </c>
      <c r="S79" s="182">
        <f t="shared" si="101"/>
        <v>264006312.63000003</v>
      </c>
      <c r="T79" s="165">
        <f>O79/E79*100</f>
        <v>36.635658727199854</v>
      </c>
      <c r="U79" s="71">
        <f>P79/F79*100</f>
        <v>37.887599609102615</v>
      </c>
      <c r="V79" s="71">
        <f t="shared" ref="V79:V82" si="102">SUM(V80:V82)</f>
        <v>0</v>
      </c>
      <c r="W79" s="71">
        <f>R79/M79*100</f>
        <v>4.7796199458364859</v>
      </c>
      <c r="X79" s="72">
        <f>S79/I79*100</f>
        <v>32.189984097686782</v>
      </c>
      <c r="AA79" s="70">
        <f>J79-J30</f>
        <v>1917405820</v>
      </c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135"/>
      <c r="CF79" s="135"/>
      <c r="CG79" s="135"/>
      <c r="CH79" s="135"/>
      <c r="CI79" s="135"/>
      <c r="CJ79" s="135"/>
      <c r="CK79" s="135"/>
      <c r="CL79" s="135"/>
      <c r="CM79" s="135"/>
      <c r="CN79" s="135"/>
      <c r="CO79" s="135"/>
      <c r="CP79" s="135"/>
      <c r="CQ79" s="135"/>
      <c r="CR79" s="135"/>
      <c r="CS79" s="135"/>
      <c r="CT79" s="135"/>
      <c r="CU79" s="135"/>
      <c r="CV79" s="135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</row>
    <row r="80" spans="1:142" s="8" customFormat="1" ht="18" customHeight="1" x14ac:dyDescent="0.25">
      <c r="A80" s="491"/>
      <c r="B80" s="480"/>
      <c r="C80" s="481"/>
      <c r="D80" s="148" t="s">
        <v>19</v>
      </c>
      <c r="E80" s="166">
        <f t="shared" ref="E80:E82" si="103">F80+G80+I80</f>
        <v>2922323200</v>
      </c>
      <c r="F80" s="29">
        <f>F9+F31+F35+F68+F72+F76</f>
        <v>2921994500</v>
      </c>
      <c r="G80" s="29">
        <f t="shared" ref="G80:I80" si="104">G9+G31+G35+G68+G72+G76</f>
        <v>328700</v>
      </c>
      <c r="H80" s="29">
        <f t="shared" si="104"/>
        <v>323671751</v>
      </c>
      <c r="I80" s="29">
        <f t="shared" si="104"/>
        <v>0</v>
      </c>
      <c r="J80" s="166">
        <f t="shared" ref="J80:J82" si="105">K80+L80+N80</f>
        <v>1549793284</v>
      </c>
      <c r="K80" s="29">
        <f>K9+K31+K35+K68+K72+K76</f>
        <v>1549723247</v>
      </c>
      <c r="L80" s="29">
        <f t="shared" ref="L80:N80" si="106">L9+L31+L35+L68+L72+L76</f>
        <v>70037</v>
      </c>
      <c r="M80" s="29">
        <f t="shared" si="106"/>
        <v>80917940</v>
      </c>
      <c r="N80" s="29">
        <f t="shared" si="106"/>
        <v>0</v>
      </c>
      <c r="O80" s="166">
        <f t="shared" ref="O80:O82" si="107">P80+Q80+S80</f>
        <v>1107073576.76</v>
      </c>
      <c r="P80" s="29">
        <f>P9+P31+P35+P68+P72+P76</f>
        <v>1107073576.76</v>
      </c>
      <c r="Q80" s="29">
        <f t="shared" ref="Q80:S80" si="108">Q9+Q31+Q35+Q68+Q72+Q76</f>
        <v>0</v>
      </c>
      <c r="R80" s="29">
        <f t="shared" si="108"/>
        <v>3867570</v>
      </c>
      <c r="S80" s="183">
        <f t="shared" si="108"/>
        <v>0</v>
      </c>
      <c r="T80" s="167">
        <f>O80/E80*100</f>
        <v>37.883338049672261</v>
      </c>
      <c r="U80" s="29">
        <f>P80/F80*100</f>
        <v>37.887599609102615</v>
      </c>
      <c r="V80" s="29">
        <f t="shared" si="102"/>
        <v>0</v>
      </c>
      <c r="W80" s="29">
        <v>0</v>
      </c>
      <c r="X80" s="41">
        <v>0</v>
      </c>
      <c r="AA80" s="64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35"/>
      <c r="CE80" s="135"/>
      <c r="CF80" s="135"/>
      <c r="CG80" s="135"/>
      <c r="CH80" s="135"/>
      <c r="CI80" s="135"/>
      <c r="CJ80" s="135"/>
      <c r="CK80" s="135"/>
      <c r="CL80" s="135"/>
      <c r="CM80" s="135"/>
      <c r="CN80" s="135"/>
      <c r="CO80" s="135"/>
      <c r="CP80" s="135"/>
      <c r="CQ80" s="135"/>
      <c r="CR80" s="135"/>
      <c r="CS80" s="135"/>
      <c r="CT80" s="135"/>
      <c r="CU80" s="135"/>
      <c r="CV80" s="135"/>
      <c r="CW80" s="135"/>
      <c r="CX80" s="135"/>
      <c r="CY80" s="135"/>
      <c r="CZ80" s="135"/>
      <c r="DA80" s="135"/>
      <c r="DB80" s="135"/>
      <c r="DC80" s="135"/>
      <c r="DD80" s="135"/>
      <c r="DE80" s="135"/>
      <c r="DF80" s="135"/>
      <c r="DG80" s="135"/>
      <c r="DH80" s="135"/>
      <c r="DI80" s="135"/>
      <c r="DJ80" s="135"/>
      <c r="DK80" s="135"/>
      <c r="DL80" s="135"/>
      <c r="DM80" s="135"/>
      <c r="DN80" s="135"/>
      <c r="DO80" s="135"/>
      <c r="DP80" s="135"/>
      <c r="DQ80" s="135"/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  <c r="ED80" s="135"/>
      <c r="EE80" s="135"/>
      <c r="EF80" s="135"/>
      <c r="EG80" s="135"/>
      <c r="EH80" s="135"/>
      <c r="EI80" s="135"/>
      <c r="EJ80" s="135"/>
      <c r="EK80" s="135"/>
      <c r="EL80" s="135"/>
    </row>
    <row r="81" spans="1:142" s="8" customFormat="1" ht="17.25" customHeight="1" x14ac:dyDescent="0.25">
      <c r="A81" s="491"/>
      <c r="B81" s="480"/>
      <c r="C81" s="481"/>
      <c r="D81" s="148" t="s">
        <v>8</v>
      </c>
      <c r="E81" s="167">
        <f t="shared" si="103"/>
        <v>820150491</v>
      </c>
      <c r="F81" s="29">
        <f>F10+F32+F36+F77</f>
        <v>0</v>
      </c>
      <c r="G81" s="29">
        <f t="shared" ref="G81:H81" si="109">G10+G32+G36+G77</f>
        <v>0</v>
      </c>
      <c r="H81" s="29">
        <f t="shared" si="109"/>
        <v>0</v>
      </c>
      <c r="I81" s="29">
        <f>I10+I32+I36+I69+I73+I76</f>
        <v>820150491</v>
      </c>
      <c r="J81" s="167">
        <f t="shared" si="105"/>
        <v>382342762</v>
      </c>
      <c r="K81" s="29">
        <f>K10+K32+K36+K77</f>
        <v>0</v>
      </c>
      <c r="L81" s="29">
        <f t="shared" ref="L81:M81" si="110">L10+L32+L36+L77</f>
        <v>0</v>
      </c>
      <c r="M81" s="29">
        <f t="shared" si="110"/>
        <v>0</v>
      </c>
      <c r="N81" s="29">
        <f>N10+N32+N36+N69+N73+N76</f>
        <v>382342762</v>
      </c>
      <c r="O81" s="167">
        <f t="shared" si="107"/>
        <v>264006312.63000003</v>
      </c>
      <c r="P81" s="29">
        <f>P10+P32+P36+P77</f>
        <v>0</v>
      </c>
      <c r="Q81" s="29">
        <f t="shared" ref="Q81:R81" si="111">Q10+Q32+Q36+Q77</f>
        <v>0</v>
      </c>
      <c r="R81" s="29">
        <f t="shared" si="111"/>
        <v>0</v>
      </c>
      <c r="S81" s="183">
        <f>S10+S32+S36+S69+S73+S76</f>
        <v>264006312.63000003</v>
      </c>
      <c r="T81" s="167">
        <f>O81/E81*100</f>
        <v>32.189984097686782</v>
      </c>
      <c r="U81" s="29">
        <v>0</v>
      </c>
      <c r="V81" s="29">
        <f t="shared" si="102"/>
        <v>0</v>
      </c>
      <c r="W81" s="29">
        <v>0</v>
      </c>
      <c r="X81" s="41">
        <f>S81/I81*100</f>
        <v>32.189984097686782</v>
      </c>
      <c r="AA81" s="66">
        <f>F80+I81+G80-E36-E32</f>
        <v>3606726008</v>
      </c>
      <c r="AB81" s="69">
        <f>O79-O30-O34</f>
        <v>1352880570.96</v>
      </c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  <c r="CB81" s="135"/>
      <c r="CC81" s="135"/>
      <c r="CD81" s="135"/>
      <c r="CE81" s="135"/>
      <c r="CF81" s="135"/>
      <c r="CG81" s="135"/>
      <c r="CH81" s="135"/>
      <c r="CI81" s="135"/>
      <c r="CJ81" s="135"/>
      <c r="CK81" s="135"/>
      <c r="CL81" s="135"/>
      <c r="CM81" s="135"/>
      <c r="CN81" s="135"/>
      <c r="CO81" s="135"/>
      <c r="CP81" s="135"/>
      <c r="CQ81" s="135"/>
      <c r="CR81" s="135"/>
      <c r="CS81" s="135"/>
      <c r="CT81" s="135"/>
      <c r="CU81" s="135"/>
      <c r="CV81" s="135"/>
      <c r="CW81" s="135"/>
      <c r="CX81" s="135"/>
      <c r="CY81" s="135"/>
      <c r="CZ81" s="135"/>
      <c r="DA81" s="135"/>
      <c r="DB81" s="135"/>
      <c r="DC81" s="135"/>
      <c r="DD81" s="135"/>
      <c r="DE81" s="135"/>
      <c r="DF81" s="135"/>
      <c r="DG81" s="135"/>
      <c r="DH81" s="135"/>
      <c r="DI81" s="135"/>
      <c r="DJ81" s="135"/>
      <c r="DK81" s="135"/>
      <c r="DL81" s="135"/>
      <c r="DM81" s="135"/>
      <c r="DN81" s="135"/>
      <c r="DO81" s="135"/>
      <c r="DP81" s="135"/>
      <c r="DQ81" s="135"/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  <c r="ED81" s="135"/>
      <c r="EE81" s="135"/>
      <c r="EF81" s="135"/>
      <c r="EG81" s="135"/>
      <c r="EH81" s="135"/>
      <c r="EI81" s="135"/>
      <c r="EJ81" s="135"/>
      <c r="EK81" s="135"/>
      <c r="EL81" s="135"/>
    </row>
    <row r="82" spans="1:142" s="8" customFormat="1" ht="18" customHeight="1" thickBot="1" x14ac:dyDescent="0.3">
      <c r="A82" s="492"/>
      <c r="B82" s="482"/>
      <c r="C82" s="483"/>
      <c r="D82" s="149" t="s">
        <v>20</v>
      </c>
      <c r="E82" s="168">
        <f t="shared" si="103"/>
        <v>0</v>
      </c>
      <c r="F82" s="46">
        <f>F21</f>
        <v>0</v>
      </c>
      <c r="G82" s="46">
        <f>G21</f>
        <v>0</v>
      </c>
      <c r="H82" s="46">
        <f>H21</f>
        <v>323671751</v>
      </c>
      <c r="I82" s="51">
        <f>I21</f>
        <v>0</v>
      </c>
      <c r="J82" s="168">
        <f t="shared" si="105"/>
        <v>0</v>
      </c>
      <c r="K82" s="46">
        <f>K21</f>
        <v>0</v>
      </c>
      <c r="L82" s="46">
        <f>L21</f>
        <v>0</v>
      </c>
      <c r="M82" s="46">
        <f>M21</f>
        <v>80917940</v>
      </c>
      <c r="N82" s="51">
        <f>N21</f>
        <v>0</v>
      </c>
      <c r="O82" s="168">
        <f t="shared" si="107"/>
        <v>0</v>
      </c>
      <c r="P82" s="46">
        <f>P21</f>
        <v>0</v>
      </c>
      <c r="Q82" s="46">
        <f>Q21</f>
        <v>0</v>
      </c>
      <c r="R82" s="46">
        <f>R21</f>
        <v>3867570</v>
      </c>
      <c r="S82" s="184">
        <f>S21</f>
        <v>0</v>
      </c>
      <c r="T82" s="168">
        <v>0</v>
      </c>
      <c r="U82" s="73">
        <v>0</v>
      </c>
      <c r="V82" s="73">
        <f t="shared" si="102"/>
        <v>0</v>
      </c>
      <c r="W82" s="73">
        <f t="shared" ref="W82" si="112">R82/M82*100</f>
        <v>4.7796199458364859</v>
      </c>
      <c r="X82" s="74">
        <v>0</v>
      </c>
      <c r="AA82" s="70"/>
      <c r="AB82" s="76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135"/>
      <c r="DQ82" s="135"/>
      <c r="DR82" s="135"/>
      <c r="DS82" s="135"/>
      <c r="DT82" s="135"/>
      <c r="DU82" s="135"/>
      <c r="DV82" s="135"/>
      <c r="DW82" s="135"/>
      <c r="DX82" s="135"/>
      <c r="DY82" s="135"/>
      <c r="DZ82" s="135"/>
      <c r="EA82" s="135"/>
      <c r="EB82" s="135"/>
      <c r="EC82" s="135"/>
      <c r="ED82" s="135"/>
      <c r="EE82" s="135"/>
      <c r="EF82" s="135"/>
      <c r="EG82" s="135"/>
      <c r="EH82" s="135"/>
      <c r="EI82" s="135"/>
      <c r="EJ82" s="135"/>
      <c r="EK82" s="135"/>
      <c r="EL82" s="135"/>
    </row>
    <row r="83" spans="1:142" s="8" customFormat="1" ht="17.25" customHeight="1" thickBot="1" x14ac:dyDescent="0.3">
      <c r="A83" s="448" t="s">
        <v>38</v>
      </c>
      <c r="B83" s="449"/>
      <c r="C83" s="449"/>
      <c r="D83" s="449"/>
      <c r="E83" s="449"/>
      <c r="F83" s="449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449"/>
      <c r="T83" s="449"/>
      <c r="U83" s="449"/>
      <c r="V83" s="449"/>
      <c r="W83" s="449"/>
      <c r="X83" s="493"/>
      <c r="AA83" s="70">
        <f>3587851689-AA81</f>
        <v>-18874319</v>
      </c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135"/>
      <c r="DQ83" s="135"/>
      <c r="DR83" s="135"/>
      <c r="DS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5"/>
      <c r="ED83" s="135"/>
      <c r="EE83" s="135"/>
      <c r="EF83" s="135"/>
      <c r="EG83" s="135"/>
      <c r="EH83" s="135"/>
      <c r="EI83" s="135"/>
      <c r="EJ83" s="135"/>
      <c r="EK83" s="135"/>
      <c r="EL83" s="135"/>
    </row>
    <row r="84" spans="1:142" s="8" customFormat="1" ht="15" customHeight="1" x14ac:dyDescent="0.25">
      <c r="A84" s="594" t="s">
        <v>39</v>
      </c>
      <c r="B84" s="470" t="s">
        <v>40</v>
      </c>
      <c r="C84" s="597" t="s">
        <v>18</v>
      </c>
      <c r="D84" s="169" t="s">
        <v>14</v>
      </c>
      <c r="E84" s="172">
        <f t="shared" ref="E84:F84" si="113">SUM(E85:E87)</f>
        <v>2874200</v>
      </c>
      <c r="F84" s="48">
        <f t="shared" si="113"/>
        <v>2874200</v>
      </c>
      <c r="G84" s="48"/>
      <c r="H84" s="48">
        <f t="shared" ref="H84:K84" si="114">SUM(H85:H87)</f>
        <v>0</v>
      </c>
      <c r="I84" s="50">
        <f t="shared" si="114"/>
        <v>0</v>
      </c>
      <c r="J84" s="172">
        <f t="shared" si="114"/>
        <v>2874200</v>
      </c>
      <c r="K84" s="48">
        <f t="shared" si="114"/>
        <v>2874200</v>
      </c>
      <c r="L84" s="48"/>
      <c r="M84" s="48">
        <f t="shared" ref="M84:P84" si="115">SUM(M85:M87)</f>
        <v>0</v>
      </c>
      <c r="N84" s="182">
        <f t="shared" si="115"/>
        <v>0</v>
      </c>
      <c r="O84" s="172">
        <f t="shared" si="115"/>
        <v>331769</v>
      </c>
      <c r="P84" s="48">
        <f t="shared" si="115"/>
        <v>331769</v>
      </c>
      <c r="Q84" s="48"/>
      <c r="R84" s="48">
        <f t="shared" ref="R84:S84" si="116">SUM(R85:R87)</f>
        <v>0</v>
      </c>
      <c r="S84" s="182">
        <f t="shared" si="116"/>
        <v>0</v>
      </c>
      <c r="T84" s="48">
        <f t="shared" ref="T84:U84" si="117">SUM(T85:T87)</f>
        <v>0</v>
      </c>
      <c r="U84" s="48">
        <f t="shared" si="117"/>
        <v>0</v>
      </c>
      <c r="V84" s="48"/>
      <c r="W84" s="48">
        <f t="shared" ref="W84:X84" si="118">SUM(W85:W87)</f>
        <v>0</v>
      </c>
      <c r="X84" s="50">
        <f t="shared" si="118"/>
        <v>0</v>
      </c>
      <c r="AA84" s="64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5"/>
      <c r="BW84" s="135"/>
      <c r="BX84" s="135"/>
      <c r="BY84" s="135"/>
      <c r="BZ84" s="135"/>
      <c r="CA84" s="135"/>
      <c r="CB84" s="135"/>
      <c r="CC84" s="135"/>
      <c r="CD84" s="135"/>
      <c r="CE84" s="135"/>
      <c r="CF84" s="135"/>
      <c r="CG84" s="135"/>
      <c r="CH84" s="135"/>
      <c r="CI84" s="135"/>
      <c r="CJ84" s="135"/>
      <c r="CK84" s="135"/>
      <c r="CL84" s="135"/>
      <c r="CM84" s="135"/>
      <c r="CN84" s="135"/>
      <c r="CO84" s="135"/>
      <c r="CP84" s="135"/>
      <c r="CQ84" s="135"/>
      <c r="CR84" s="135"/>
      <c r="CS84" s="135"/>
      <c r="CT84" s="135"/>
      <c r="CU84" s="135"/>
      <c r="CV84" s="135"/>
      <c r="CW84" s="135"/>
      <c r="CX84" s="135"/>
      <c r="CY84" s="135"/>
      <c r="CZ84" s="135"/>
      <c r="DA84" s="135"/>
      <c r="DB84" s="135"/>
      <c r="DC84" s="135"/>
      <c r="DD84" s="135"/>
      <c r="DE84" s="135"/>
      <c r="DF84" s="135"/>
      <c r="DG84" s="135"/>
      <c r="DH84" s="135"/>
      <c r="DI84" s="135"/>
      <c r="DJ84" s="135"/>
      <c r="DK84" s="135"/>
      <c r="DL84" s="135"/>
      <c r="DM84" s="135"/>
      <c r="DN84" s="135"/>
      <c r="DO84" s="135"/>
      <c r="DP84" s="135"/>
      <c r="DQ84" s="135"/>
      <c r="DR84" s="135"/>
      <c r="DS84" s="135"/>
      <c r="DT84" s="135"/>
      <c r="DU84" s="135"/>
      <c r="DV84" s="135"/>
      <c r="DW84" s="135"/>
      <c r="DX84" s="135"/>
      <c r="DY84" s="135"/>
      <c r="DZ84" s="135"/>
      <c r="EA84" s="135"/>
      <c r="EB84" s="135"/>
      <c r="EC84" s="135"/>
      <c r="ED84" s="135"/>
      <c r="EE84" s="135"/>
      <c r="EF84" s="135"/>
      <c r="EG84" s="135"/>
      <c r="EH84" s="135"/>
      <c r="EI84" s="135"/>
      <c r="EJ84" s="135"/>
      <c r="EK84" s="135"/>
      <c r="EL84" s="135"/>
    </row>
    <row r="85" spans="1:142" s="8" customFormat="1" ht="21.75" customHeight="1" x14ac:dyDescent="0.25">
      <c r="A85" s="595"/>
      <c r="B85" s="471"/>
      <c r="C85" s="598"/>
      <c r="D85" s="170" t="s">
        <v>19</v>
      </c>
      <c r="E85" s="167">
        <f>F85+G85+H85+I85</f>
        <v>2874200</v>
      </c>
      <c r="F85" s="29">
        <f>F88+F89</f>
        <v>2874200</v>
      </c>
      <c r="G85" s="29">
        <f t="shared" ref="G85:I85" si="119">G88+G89</f>
        <v>0</v>
      </c>
      <c r="H85" s="29">
        <f t="shared" si="119"/>
        <v>0</v>
      </c>
      <c r="I85" s="41">
        <f t="shared" si="119"/>
        <v>0</v>
      </c>
      <c r="J85" s="167">
        <f>K85+L85+M85+N85</f>
        <v>2874200</v>
      </c>
      <c r="K85" s="29">
        <f>K88+K89</f>
        <v>2874200</v>
      </c>
      <c r="L85" s="29"/>
      <c r="M85" s="29">
        <v>0</v>
      </c>
      <c r="N85" s="183">
        <v>0</v>
      </c>
      <c r="O85" s="167">
        <f>P85+Q85+R85+S85</f>
        <v>331769</v>
      </c>
      <c r="P85" s="29">
        <f>P88+P89</f>
        <v>331769</v>
      </c>
      <c r="Q85" s="29"/>
      <c r="R85" s="29">
        <v>0</v>
      </c>
      <c r="S85" s="183">
        <v>0</v>
      </c>
      <c r="T85" s="29">
        <f>U85+V85+W85+X85</f>
        <v>0</v>
      </c>
      <c r="U85" s="29">
        <v>0</v>
      </c>
      <c r="V85" s="29"/>
      <c r="W85" s="29">
        <v>0</v>
      </c>
      <c r="X85" s="41">
        <v>0</v>
      </c>
      <c r="AA85" s="64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5"/>
      <c r="BR85" s="135"/>
      <c r="BS85" s="135"/>
      <c r="BT85" s="135"/>
      <c r="BU85" s="135"/>
      <c r="BV85" s="135"/>
      <c r="BW85" s="135"/>
      <c r="BX85" s="135"/>
      <c r="BY85" s="135"/>
      <c r="BZ85" s="135"/>
      <c r="CA85" s="135"/>
      <c r="CB85" s="135"/>
      <c r="CC85" s="135"/>
      <c r="CD85" s="135"/>
      <c r="CE85" s="135"/>
      <c r="CF85" s="135"/>
      <c r="CG85" s="135"/>
      <c r="CH85" s="135"/>
      <c r="CI85" s="135"/>
      <c r="CJ85" s="135"/>
      <c r="CK85" s="135"/>
      <c r="CL85" s="135"/>
      <c r="CM85" s="135"/>
      <c r="CN85" s="135"/>
      <c r="CO85" s="135"/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5"/>
      <c r="DA85" s="135"/>
      <c r="DB85" s="135"/>
      <c r="DC85" s="135"/>
      <c r="DD85" s="135"/>
      <c r="DE85" s="135"/>
      <c r="DF85" s="135"/>
      <c r="DG85" s="135"/>
      <c r="DH85" s="135"/>
      <c r="DI85" s="135"/>
      <c r="DJ85" s="135"/>
      <c r="DK85" s="135"/>
      <c r="DL85" s="135"/>
      <c r="DM85" s="135"/>
      <c r="DN85" s="135"/>
      <c r="DO85" s="135"/>
      <c r="DP85" s="135"/>
      <c r="DQ85" s="135"/>
      <c r="DR85" s="135"/>
      <c r="DS85" s="135"/>
      <c r="DT85" s="135"/>
      <c r="DU85" s="135"/>
      <c r="DV85" s="135"/>
      <c r="DW85" s="135"/>
      <c r="DX85" s="135"/>
      <c r="DY85" s="135"/>
      <c r="DZ85" s="135"/>
      <c r="EA85" s="135"/>
      <c r="EB85" s="135"/>
      <c r="EC85" s="135"/>
      <c r="ED85" s="135"/>
      <c r="EE85" s="135"/>
      <c r="EF85" s="135"/>
      <c r="EG85" s="135"/>
      <c r="EH85" s="135"/>
      <c r="EI85" s="135"/>
      <c r="EJ85" s="135"/>
      <c r="EK85" s="135"/>
      <c r="EL85" s="135"/>
    </row>
    <row r="86" spans="1:142" s="8" customFormat="1" ht="21.75" customHeight="1" x14ac:dyDescent="0.25">
      <c r="A86" s="595"/>
      <c r="B86" s="471"/>
      <c r="C86" s="598"/>
      <c r="D86" s="170" t="s">
        <v>8</v>
      </c>
      <c r="E86" s="167">
        <f t="shared" ref="E86:E93" si="120">F86+G86+H86+I86</f>
        <v>0</v>
      </c>
      <c r="F86" s="29">
        <v>0</v>
      </c>
      <c r="G86" s="29"/>
      <c r="H86" s="29">
        <v>0</v>
      </c>
      <c r="I86" s="41">
        <v>0</v>
      </c>
      <c r="J86" s="167">
        <f t="shared" ref="J86:J87" si="121">K86+L86+M86+N86</f>
        <v>0</v>
      </c>
      <c r="K86" s="29">
        <v>0</v>
      </c>
      <c r="L86" s="29"/>
      <c r="M86" s="29">
        <v>0</v>
      </c>
      <c r="N86" s="183">
        <v>0</v>
      </c>
      <c r="O86" s="167">
        <f t="shared" ref="O86:O87" si="122">P86+Q86+R86+S86</f>
        <v>0</v>
      </c>
      <c r="P86" s="29">
        <v>0</v>
      </c>
      <c r="Q86" s="29"/>
      <c r="R86" s="29">
        <v>0</v>
      </c>
      <c r="S86" s="183">
        <v>0</v>
      </c>
      <c r="T86" s="29">
        <f t="shared" ref="T86:T93" si="123">U86+V86+W86+X86</f>
        <v>0</v>
      </c>
      <c r="U86" s="29">
        <v>0</v>
      </c>
      <c r="V86" s="29"/>
      <c r="W86" s="29">
        <v>0</v>
      </c>
      <c r="X86" s="41">
        <v>0</v>
      </c>
      <c r="AA86" s="64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135"/>
      <c r="BV86" s="135"/>
      <c r="BW86" s="135"/>
      <c r="BX86" s="135"/>
      <c r="BY86" s="135"/>
      <c r="BZ86" s="135"/>
      <c r="CA86" s="135"/>
      <c r="CB86" s="135"/>
      <c r="CC86" s="135"/>
      <c r="CD86" s="135"/>
      <c r="CE86" s="135"/>
      <c r="CF86" s="135"/>
      <c r="CG86" s="135"/>
      <c r="CH86" s="135"/>
      <c r="CI86" s="135"/>
      <c r="CJ86" s="135"/>
      <c r="CK86" s="135"/>
      <c r="CL86" s="135"/>
      <c r="CM86" s="135"/>
      <c r="CN86" s="135"/>
      <c r="CO86" s="135"/>
      <c r="CP86" s="135"/>
      <c r="CQ86" s="135"/>
      <c r="CR86" s="135"/>
      <c r="CS86" s="135"/>
      <c r="CT86" s="135"/>
      <c r="CU86" s="135"/>
      <c r="CV86" s="135"/>
      <c r="CW86" s="135"/>
      <c r="CX86" s="135"/>
      <c r="CY86" s="135"/>
      <c r="CZ86" s="135"/>
      <c r="DA86" s="135"/>
      <c r="DB86" s="135"/>
      <c r="DC86" s="135"/>
      <c r="DD86" s="135"/>
      <c r="DE86" s="135"/>
      <c r="DF86" s="135"/>
      <c r="DG86" s="135"/>
      <c r="DH86" s="135"/>
      <c r="DI86" s="135"/>
      <c r="DJ86" s="135"/>
      <c r="DK86" s="135"/>
      <c r="DL86" s="135"/>
      <c r="DM86" s="135"/>
      <c r="DN86" s="135"/>
      <c r="DO86" s="135"/>
      <c r="DP86" s="135"/>
      <c r="DQ86" s="135"/>
      <c r="DR86" s="135"/>
      <c r="DS86" s="135"/>
      <c r="DT86" s="135"/>
      <c r="DU86" s="135"/>
      <c r="DV86" s="135"/>
      <c r="DW86" s="135"/>
      <c r="DX86" s="135"/>
      <c r="DY86" s="135"/>
      <c r="DZ86" s="135"/>
      <c r="EA86" s="135"/>
      <c r="EB86" s="135"/>
      <c r="EC86" s="135"/>
      <c r="ED86" s="135"/>
      <c r="EE86" s="135"/>
      <c r="EF86" s="135"/>
      <c r="EG86" s="135"/>
      <c r="EH86" s="135"/>
      <c r="EI86" s="135"/>
      <c r="EJ86" s="135"/>
      <c r="EK86" s="135"/>
      <c r="EL86" s="135"/>
    </row>
    <row r="87" spans="1:142" s="8" customFormat="1" ht="21.75" customHeight="1" thickBot="1" x14ac:dyDescent="0.3">
      <c r="A87" s="596"/>
      <c r="B87" s="472"/>
      <c r="C87" s="599"/>
      <c r="D87" s="171" t="s">
        <v>20</v>
      </c>
      <c r="E87" s="173">
        <f t="shared" si="120"/>
        <v>0</v>
      </c>
      <c r="F87" s="46">
        <v>0</v>
      </c>
      <c r="G87" s="46"/>
      <c r="H87" s="46">
        <v>0</v>
      </c>
      <c r="I87" s="51">
        <v>0</v>
      </c>
      <c r="J87" s="173">
        <f t="shared" si="121"/>
        <v>0</v>
      </c>
      <c r="K87" s="46">
        <v>0</v>
      </c>
      <c r="L87" s="46"/>
      <c r="M87" s="46">
        <v>0</v>
      </c>
      <c r="N87" s="184">
        <v>0</v>
      </c>
      <c r="O87" s="173">
        <f t="shared" si="122"/>
        <v>0</v>
      </c>
      <c r="P87" s="46">
        <v>0</v>
      </c>
      <c r="Q87" s="46"/>
      <c r="R87" s="46">
        <v>0</v>
      </c>
      <c r="S87" s="184">
        <v>0</v>
      </c>
      <c r="T87" s="46">
        <f t="shared" si="123"/>
        <v>0</v>
      </c>
      <c r="U87" s="46">
        <v>0</v>
      </c>
      <c r="V87" s="46"/>
      <c r="W87" s="46">
        <v>0</v>
      </c>
      <c r="X87" s="51">
        <v>0</v>
      </c>
      <c r="AA87" s="64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  <c r="BN87" s="135"/>
      <c r="BO87" s="135"/>
      <c r="BP87" s="135"/>
      <c r="BQ87" s="135"/>
      <c r="BR87" s="135"/>
      <c r="BS87" s="135"/>
      <c r="BT87" s="135"/>
      <c r="BU87" s="135"/>
      <c r="BV87" s="135"/>
      <c r="BW87" s="135"/>
      <c r="BX87" s="135"/>
      <c r="BY87" s="135"/>
      <c r="BZ87" s="135"/>
      <c r="CA87" s="135"/>
      <c r="CB87" s="135"/>
      <c r="CC87" s="135"/>
      <c r="CD87" s="135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35"/>
      <c r="CQ87" s="135"/>
      <c r="CR87" s="135"/>
      <c r="CS87" s="135"/>
      <c r="CT87" s="135"/>
      <c r="CU87" s="135"/>
      <c r="CV87" s="135"/>
      <c r="CW87" s="135"/>
      <c r="CX87" s="135"/>
      <c r="CY87" s="135"/>
      <c r="CZ87" s="135"/>
      <c r="DA87" s="135"/>
      <c r="DB87" s="135"/>
      <c r="DC87" s="135"/>
      <c r="DD87" s="135"/>
      <c r="DE87" s="135"/>
      <c r="DF87" s="135"/>
      <c r="DG87" s="135"/>
      <c r="DH87" s="135"/>
      <c r="DI87" s="135"/>
      <c r="DJ87" s="135"/>
      <c r="DK87" s="135"/>
      <c r="DL87" s="135"/>
      <c r="DM87" s="135"/>
      <c r="DN87" s="135"/>
      <c r="DO87" s="135"/>
      <c r="DP87" s="135"/>
      <c r="DQ87" s="135"/>
      <c r="DR87" s="135"/>
      <c r="DS87" s="135"/>
      <c r="DT87" s="135"/>
      <c r="DU87" s="135"/>
      <c r="DV87" s="135"/>
      <c r="DW87" s="135"/>
      <c r="DX87" s="135"/>
      <c r="DY87" s="135"/>
      <c r="DZ87" s="135"/>
      <c r="EA87" s="135"/>
      <c r="EB87" s="135"/>
      <c r="EC87" s="135"/>
      <c r="ED87" s="135"/>
      <c r="EE87" s="135"/>
      <c r="EF87" s="135"/>
      <c r="EG87" s="135"/>
      <c r="EH87" s="135"/>
      <c r="EI87" s="135"/>
      <c r="EJ87" s="135"/>
      <c r="EK87" s="135"/>
      <c r="EL87" s="135"/>
    </row>
    <row r="88" spans="1:142" ht="67.5" hidden="1" customHeight="1" x14ac:dyDescent="0.25">
      <c r="A88" s="94"/>
      <c r="B88" s="132" t="s">
        <v>23</v>
      </c>
      <c r="C88" s="327"/>
      <c r="D88" s="350" t="s">
        <v>19</v>
      </c>
      <c r="E88" s="326">
        <f t="shared" ref="E88:E89" si="124">F88+G88+I88</f>
        <v>575200</v>
      </c>
      <c r="F88" s="327">
        <v>575200</v>
      </c>
      <c r="G88" s="327"/>
      <c r="H88" s="327"/>
      <c r="I88" s="328"/>
      <c r="J88" s="329">
        <f t="shared" ref="J88:J93" si="125">K88+L88+M88+N88</f>
        <v>575200</v>
      </c>
      <c r="K88" s="327">
        <v>575200</v>
      </c>
      <c r="L88" s="327"/>
      <c r="M88" s="327"/>
      <c r="N88" s="330"/>
      <c r="O88" s="326">
        <f t="shared" ref="O88:O93" si="126">P88+Q88+R88+S88</f>
        <v>0</v>
      </c>
      <c r="P88" s="327"/>
      <c r="Q88" s="331"/>
      <c r="R88" s="331"/>
      <c r="S88" s="332"/>
      <c r="T88" s="293">
        <f t="shared" si="123"/>
        <v>0</v>
      </c>
      <c r="U88" s="294">
        <f t="shared" ref="U88:U89" si="127">P88/F88*100</f>
        <v>0</v>
      </c>
      <c r="V88" s="294">
        <f t="shared" ref="V88:V89" si="128">SUM(V89:V91)</f>
        <v>0</v>
      </c>
      <c r="W88" s="294">
        <v>0</v>
      </c>
      <c r="X88" s="295">
        <v>0</v>
      </c>
      <c r="Z88" s="25"/>
      <c r="AA88" s="501">
        <v>210184305</v>
      </c>
    </row>
    <row r="89" spans="1:142" ht="87" hidden="1" customHeight="1" thickBot="1" x14ac:dyDescent="0.3">
      <c r="A89" s="40"/>
      <c r="B89" s="21" t="s">
        <v>24</v>
      </c>
      <c r="C89" s="351"/>
      <c r="D89" s="145" t="s">
        <v>19</v>
      </c>
      <c r="E89" s="326">
        <f t="shared" si="124"/>
        <v>2299000</v>
      </c>
      <c r="F89" s="351">
        <v>2299000</v>
      </c>
      <c r="G89" s="351"/>
      <c r="H89" s="351"/>
      <c r="I89" s="352"/>
      <c r="J89" s="336">
        <f t="shared" si="125"/>
        <v>2299000</v>
      </c>
      <c r="K89" s="351">
        <v>2299000</v>
      </c>
      <c r="L89" s="351"/>
      <c r="M89" s="351"/>
      <c r="N89" s="353"/>
      <c r="O89" s="333">
        <f t="shared" si="126"/>
        <v>331769</v>
      </c>
      <c r="P89" s="351">
        <v>331769</v>
      </c>
      <c r="Q89" s="354"/>
      <c r="R89" s="354"/>
      <c r="S89" s="355"/>
      <c r="T89" s="305">
        <f t="shared" si="123"/>
        <v>14.431013484123531</v>
      </c>
      <c r="U89" s="294">
        <f t="shared" si="127"/>
        <v>14.431013484123531</v>
      </c>
      <c r="V89" s="306">
        <f t="shared" si="128"/>
        <v>0</v>
      </c>
      <c r="W89" s="306">
        <v>0</v>
      </c>
      <c r="X89" s="307">
        <v>0</v>
      </c>
      <c r="AA89" s="501"/>
    </row>
    <row r="90" spans="1:142" ht="18.75" customHeight="1" x14ac:dyDescent="0.25">
      <c r="A90" s="490"/>
      <c r="B90" s="478" t="s">
        <v>41</v>
      </c>
      <c r="C90" s="479"/>
      <c r="D90" s="147" t="s">
        <v>14</v>
      </c>
      <c r="E90" s="172">
        <f t="shared" si="120"/>
        <v>2874200</v>
      </c>
      <c r="F90" s="48">
        <f>F84</f>
        <v>2874200</v>
      </c>
      <c r="G90" s="48"/>
      <c r="H90" s="48">
        <f t="shared" ref="H90:I90" si="129">H84</f>
        <v>0</v>
      </c>
      <c r="I90" s="50">
        <f t="shared" si="129"/>
        <v>0</v>
      </c>
      <c r="J90" s="152">
        <f t="shared" si="125"/>
        <v>2874200</v>
      </c>
      <c r="K90" s="48">
        <f>K84</f>
        <v>2874200</v>
      </c>
      <c r="L90" s="48"/>
      <c r="M90" s="48">
        <f t="shared" ref="M90:N90" si="130">M84</f>
        <v>0</v>
      </c>
      <c r="N90" s="182">
        <f t="shared" si="130"/>
        <v>0</v>
      </c>
      <c r="O90" s="172">
        <f t="shared" si="126"/>
        <v>331769</v>
      </c>
      <c r="P90" s="48">
        <f>P84</f>
        <v>331769</v>
      </c>
      <c r="Q90" s="48"/>
      <c r="R90" s="48">
        <f t="shared" ref="R90:S90" si="131">R84</f>
        <v>0</v>
      </c>
      <c r="S90" s="50">
        <f t="shared" si="131"/>
        <v>0</v>
      </c>
      <c r="T90" s="152">
        <f t="shared" si="123"/>
        <v>0</v>
      </c>
      <c r="U90" s="48">
        <f t="shared" ref="U90" si="132">U84</f>
        <v>0</v>
      </c>
      <c r="V90" s="48"/>
      <c r="W90" s="48">
        <f t="shared" ref="W90:X90" si="133">W84</f>
        <v>0</v>
      </c>
      <c r="X90" s="50">
        <f t="shared" si="133"/>
        <v>0</v>
      </c>
    </row>
    <row r="91" spans="1:142" ht="18.75" customHeight="1" x14ac:dyDescent="0.25">
      <c r="A91" s="491"/>
      <c r="B91" s="480"/>
      <c r="C91" s="481"/>
      <c r="D91" s="148" t="s">
        <v>19</v>
      </c>
      <c r="E91" s="167">
        <f t="shared" si="120"/>
        <v>2874200</v>
      </c>
      <c r="F91" s="29">
        <f>F85</f>
        <v>2874200</v>
      </c>
      <c r="G91" s="29"/>
      <c r="H91" s="29">
        <f t="shared" ref="H91:I91" si="134">H85</f>
        <v>0</v>
      </c>
      <c r="I91" s="41">
        <f t="shared" si="134"/>
        <v>0</v>
      </c>
      <c r="J91" s="153">
        <f t="shared" si="125"/>
        <v>2874200</v>
      </c>
      <c r="K91" s="29">
        <f>K85</f>
        <v>2874200</v>
      </c>
      <c r="L91" s="29"/>
      <c r="M91" s="29">
        <f t="shared" ref="M91:N91" si="135">M85</f>
        <v>0</v>
      </c>
      <c r="N91" s="183">
        <f t="shared" si="135"/>
        <v>0</v>
      </c>
      <c r="O91" s="167">
        <f t="shared" si="126"/>
        <v>331769</v>
      </c>
      <c r="P91" s="29">
        <f>P85</f>
        <v>331769</v>
      </c>
      <c r="Q91" s="29"/>
      <c r="R91" s="29">
        <f t="shared" ref="R91:S91" si="136">R85</f>
        <v>0</v>
      </c>
      <c r="S91" s="41">
        <f t="shared" si="136"/>
        <v>0</v>
      </c>
      <c r="T91" s="153">
        <f t="shared" si="123"/>
        <v>0</v>
      </c>
      <c r="U91" s="29">
        <f t="shared" ref="U91" si="137">U85</f>
        <v>0</v>
      </c>
      <c r="V91" s="29"/>
      <c r="W91" s="29">
        <f t="shared" ref="W91:X91" si="138">W85</f>
        <v>0</v>
      </c>
      <c r="X91" s="41">
        <f t="shared" si="138"/>
        <v>0</v>
      </c>
    </row>
    <row r="92" spans="1:142" ht="18.75" customHeight="1" x14ac:dyDescent="0.25">
      <c r="A92" s="491"/>
      <c r="B92" s="480"/>
      <c r="C92" s="481"/>
      <c r="D92" s="148" t="s">
        <v>8</v>
      </c>
      <c r="E92" s="167">
        <f t="shared" si="120"/>
        <v>0</v>
      </c>
      <c r="F92" s="29">
        <f>F86</f>
        <v>0</v>
      </c>
      <c r="G92" s="29"/>
      <c r="H92" s="29">
        <f t="shared" ref="H92:I92" si="139">H86</f>
        <v>0</v>
      </c>
      <c r="I92" s="41">
        <f t="shared" si="139"/>
        <v>0</v>
      </c>
      <c r="J92" s="153">
        <f t="shared" si="125"/>
        <v>0</v>
      </c>
      <c r="K92" s="29">
        <f>K86</f>
        <v>0</v>
      </c>
      <c r="L92" s="29"/>
      <c r="M92" s="29">
        <f t="shared" ref="M92:N92" si="140">M86</f>
        <v>0</v>
      </c>
      <c r="N92" s="183">
        <f t="shared" si="140"/>
        <v>0</v>
      </c>
      <c r="O92" s="167">
        <f t="shared" si="126"/>
        <v>0</v>
      </c>
      <c r="P92" s="29">
        <f>P86</f>
        <v>0</v>
      </c>
      <c r="Q92" s="29"/>
      <c r="R92" s="29">
        <f t="shared" ref="R92:S92" si="141">R86</f>
        <v>0</v>
      </c>
      <c r="S92" s="41">
        <f t="shared" si="141"/>
        <v>0</v>
      </c>
      <c r="T92" s="153">
        <f t="shared" si="123"/>
        <v>0</v>
      </c>
      <c r="U92" s="29">
        <f t="shared" ref="U92" si="142">U86</f>
        <v>0</v>
      </c>
      <c r="V92" s="29"/>
      <c r="W92" s="29">
        <f t="shared" ref="W92:X92" si="143">W86</f>
        <v>0</v>
      </c>
      <c r="X92" s="41">
        <f t="shared" si="143"/>
        <v>0</v>
      </c>
    </row>
    <row r="93" spans="1:142" ht="18.75" customHeight="1" thickBot="1" x14ac:dyDescent="0.3">
      <c r="A93" s="492"/>
      <c r="B93" s="482"/>
      <c r="C93" s="483"/>
      <c r="D93" s="149" t="s">
        <v>20</v>
      </c>
      <c r="E93" s="173">
        <f t="shared" si="120"/>
        <v>0</v>
      </c>
      <c r="F93" s="46">
        <f>F87</f>
        <v>0</v>
      </c>
      <c r="G93" s="46"/>
      <c r="H93" s="46">
        <f t="shared" ref="H93:I93" si="144">H87</f>
        <v>0</v>
      </c>
      <c r="I93" s="51">
        <f t="shared" si="144"/>
        <v>0</v>
      </c>
      <c r="J93" s="154">
        <f t="shared" si="125"/>
        <v>0</v>
      </c>
      <c r="K93" s="46">
        <f>K87</f>
        <v>0</v>
      </c>
      <c r="L93" s="46"/>
      <c r="M93" s="46">
        <f t="shared" ref="M93:N93" si="145">M87</f>
        <v>0</v>
      </c>
      <c r="N93" s="184">
        <f t="shared" si="145"/>
        <v>0</v>
      </c>
      <c r="O93" s="173">
        <f t="shared" si="126"/>
        <v>0</v>
      </c>
      <c r="P93" s="46">
        <f>P87</f>
        <v>0</v>
      </c>
      <c r="Q93" s="46"/>
      <c r="R93" s="46">
        <f t="shared" ref="R93:S93" si="146">R87</f>
        <v>0</v>
      </c>
      <c r="S93" s="51">
        <f t="shared" si="146"/>
        <v>0</v>
      </c>
      <c r="T93" s="154">
        <f t="shared" si="123"/>
        <v>0</v>
      </c>
      <c r="U93" s="46">
        <f t="shared" ref="U93" si="147">U87</f>
        <v>0</v>
      </c>
      <c r="V93" s="46"/>
      <c r="W93" s="46">
        <f t="shared" ref="W93:X93" si="148">W87</f>
        <v>0</v>
      </c>
      <c r="X93" s="51">
        <f t="shared" si="148"/>
        <v>0</v>
      </c>
    </row>
    <row r="94" spans="1:142" ht="21.75" customHeight="1" thickBot="1" x14ac:dyDescent="0.3">
      <c r="A94" s="448" t="s">
        <v>42</v>
      </c>
      <c r="B94" s="449"/>
      <c r="C94" s="449"/>
      <c r="D94" s="449"/>
      <c r="E94" s="449"/>
      <c r="F94" s="449"/>
      <c r="G94" s="449"/>
      <c r="H94" s="449"/>
      <c r="I94" s="449"/>
      <c r="J94" s="449"/>
      <c r="K94" s="449"/>
      <c r="L94" s="449"/>
      <c r="M94" s="449"/>
      <c r="N94" s="449"/>
      <c r="O94" s="449"/>
      <c r="P94" s="449"/>
      <c r="Q94" s="449"/>
      <c r="R94" s="449"/>
      <c r="S94" s="449"/>
      <c r="T94" s="449"/>
      <c r="U94" s="449"/>
      <c r="V94" s="449"/>
      <c r="W94" s="449"/>
      <c r="X94" s="493"/>
    </row>
    <row r="95" spans="1:142" s="263" customFormat="1" ht="18" customHeight="1" x14ac:dyDescent="0.25">
      <c r="A95" s="455" t="s">
        <v>43</v>
      </c>
      <c r="B95" s="458" t="s">
        <v>44</v>
      </c>
      <c r="C95" s="461" t="s">
        <v>18</v>
      </c>
      <c r="D95" s="319" t="s">
        <v>14</v>
      </c>
      <c r="E95" s="172">
        <f t="shared" ref="E95:I95" si="149">E96+E97</f>
        <v>45466385</v>
      </c>
      <c r="F95" s="48">
        <f t="shared" si="149"/>
        <v>32440203</v>
      </c>
      <c r="G95" s="48"/>
      <c r="H95" s="48">
        <f t="shared" ref="H95" si="150">H96+H97</f>
        <v>0</v>
      </c>
      <c r="I95" s="50">
        <f t="shared" si="149"/>
        <v>13026182</v>
      </c>
      <c r="J95" s="152">
        <f t="shared" ref="J95:K95" si="151">J96+J97</f>
        <v>18262764</v>
      </c>
      <c r="K95" s="48">
        <f t="shared" si="151"/>
        <v>14419470</v>
      </c>
      <c r="L95" s="48"/>
      <c r="M95" s="48">
        <f t="shared" ref="M95:N95" si="152">M96+M97</f>
        <v>0</v>
      </c>
      <c r="N95" s="182">
        <f t="shared" si="152"/>
        <v>3843294</v>
      </c>
      <c r="O95" s="172">
        <f t="shared" ref="O95:P95" si="153">O96+O97</f>
        <v>9601250.8199999984</v>
      </c>
      <c r="P95" s="48">
        <f t="shared" si="153"/>
        <v>8466920.7899999991</v>
      </c>
      <c r="Q95" s="48">
        <f t="shared" ref="Q95:S95" si="154">Q96+Q97</f>
        <v>0</v>
      </c>
      <c r="R95" s="48">
        <f t="shared" si="154"/>
        <v>0</v>
      </c>
      <c r="S95" s="48">
        <f t="shared" si="154"/>
        <v>1134330.03</v>
      </c>
      <c r="T95" s="152">
        <f t="shared" ref="T95:U95" si="155">T96+T97</f>
        <v>52.572824245004746</v>
      </c>
      <c r="U95" s="48">
        <f t="shared" si="155"/>
        <v>66.105258476190471</v>
      </c>
      <c r="V95" s="48"/>
      <c r="W95" s="48">
        <f t="shared" ref="W95:X95" si="156">W96+W97</f>
        <v>0</v>
      </c>
      <c r="X95" s="50">
        <f t="shared" si="156"/>
        <v>22.204063436833557</v>
      </c>
      <c r="AA95" s="62"/>
      <c r="AC95" s="264"/>
      <c r="AD95" s="264"/>
      <c r="AE95" s="264"/>
      <c r="AF95" s="264"/>
      <c r="AG95" s="264"/>
      <c r="AH95" s="264"/>
      <c r="AI95" s="264"/>
      <c r="AJ95" s="264"/>
      <c r="AK95" s="264"/>
      <c r="AL95" s="264"/>
      <c r="AM95" s="264"/>
      <c r="AN95" s="264"/>
      <c r="AO95" s="264"/>
      <c r="AP95" s="264"/>
      <c r="AQ95" s="264"/>
      <c r="AR95" s="264"/>
      <c r="AS95" s="264"/>
      <c r="AT95" s="264"/>
      <c r="AU95" s="264"/>
      <c r="AV95" s="264"/>
      <c r="AW95" s="264"/>
      <c r="AX95" s="264"/>
      <c r="AY95" s="264"/>
      <c r="AZ95" s="264"/>
      <c r="BA95" s="264"/>
      <c r="BB95" s="264"/>
      <c r="BC95" s="264"/>
      <c r="BD95" s="264"/>
      <c r="BE95" s="264"/>
      <c r="BF95" s="264"/>
      <c r="BG95" s="264"/>
      <c r="BH95" s="264"/>
      <c r="BI95" s="264"/>
      <c r="BJ95" s="264"/>
      <c r="BK95" s="264"/>
      <c r="BL95" s="264"/>
      <c r="BM95" s="264"/>
      <c r="BN95" s="264"/>
      <c r="BO95" s="264"/>
      <c r="BP95" s="264"/>
      <c r="BQ95" s="264"/>
      <c r="BR95" s="264"/>
      <c r="BS95" s="264"/>
      <c r="BT95" s="264"/>
      <c r="BU95" s="264"/>
      <c r="BV95" s="264"/>
      <c r="BW95" s="264"/>
      <c r="BX95" s="264"/>
      <c r="BY95" s="264"/>
      <c r="BZ95" s="264"/>
      <c r="CA95" s="264"/>
      <c r="CB95" s="264"/>
      <c r="CC95" s="264"/>
      <c r="CD95" s="264"/>
      <c r="CE95" s="264"/>
      <c r="CF95" s="264"/>
      <c r="CG95" s="264"/>
      <c r="CH95" s="264"/>
      <c r="CI95" s="264"/>
      <c r="CJ95" s="264"/>
      <c r="CK95" s="264"/>
      <c r="CL95" s="264"/>
      <c r="CM95" s="264"/>
      <c r="CN95" s="264"/>
      <c r="CO95" s="264"/>
      <c r="CP95" s="264"/>
      <c r="CQ95" s="264"/>
      <c r="CR95" s="264"/>
      <c r="CS95" s="264"/>
      <c r="CT95" s="264"/>
      <c r="CU95" s="264"/>
      <c r="CV95" s="264"/>
      <c r="CW95" s="264"/>
      <c r="CX95" s="264"/>
      <c r="CY95" s="264"/>
      <c r="CZ95" s="264"/>
      <c r="DA95" s="264"/>
      <c r="DB95" s="264"/>
      <c r="DC95" s="264"/>
      <c r="DD95" s="264"/>
      <c r="DE95" s="264"/>
      <c r="DF95" s="264"/>
      <c r="DG95" s="264"/>
      <c r="DH95" s="264"/>
      <c r="DI95" s="264"/>
      <c r="DJ95" s="264"/>
      <c r="DK95" s="264"/>
      <c r="DL95" s="264"/>
      <c r="DM95" s="264"/>
      <c r="DN95" s="264"/>
      <c r="DO95" s="264"/>
      <c r="DP95" s="264"/>
      <c r="DQ95" s="264"/>
      <c r="DR95" s="264"/>
      <c r="DS95" s="264"/>
      <c r="DT95" s="264"/>
      <c r="DU95" s="264"/>
      <c r="DV95" s="264"/>
      <c r="DW95" s="264"/>
      <c r="DX95" s="264"/>
      <c r="DY95" s="264"/>
      <c r="DZ95" s="264"/>
      <c r="EA95" s="264"/>
      <c r="EB95" s="264"/>
      <c r="EC95" s="264"/>
      <c r="ED95" s="264"/>
      <c r="EE95" s="264"/>
      <c r="EF95" s="264"/>
      <c r="EG95" s="264"/>
      <c r="EH95" s="264"/>
      <c r="EI95" s="264"/>
      <c r="EJ95" s="264"/>
      <c r="EK95" s="264"/>
      <c r="EL95" s="264"/>
    </row>
    <row r="96" spans="1:142" s="263" customFormat="1" ht="21.75" customHeight="1" x14ac:dyDescent="0.25">
      <c r="A96" s="456"/>
      <c r="B96" s="459"/>
      <c r="C96" s="462"/>
      <c r="D96" s="320" t="s">
        <v>19</v>
      </c>
      <c r="E96" s="167">
        <f>F96+G96+H96+I96</f>
        <v>32440203</v>
      </c>
      <c r="F96" s="29">
        <f t="shared" ref="F96:I96" si="157">F99+F100</f>
        <v>32440203</v>
      </c>
      <c r="G96" s="29"/>
      <c r="H96" s="29">
        <f t="shared" ref="H96" si="158">H99+H100</f>
        <v>0</v>
      </c>
      <c r="I96" s="41">
        <f t="shared" si="157"/>
        <v>0</v>
      </c>
      <c r="J96" s="153">
        <f>K96+L96+M96+N96</f>
        <v>14419470</v>
      </c>
      <c r="K96" s="29">
        <f t="shared" ref="K96" si="159">K99+K100</f>
        <v>14419470</v>
      </c>
      <c r="L96" s="29"/>
      <c r="M96" s="29">
        <f t="shared" ref="M96:N96" si="160">M99+M100</f>
        <v>0</v>
      </c>
      <c r="N96" s="183">
        <f t="shared" si="160"/>
        <v>0</v>
      </c>
      <c r="O96" s="167">
        <f>P96+Q96+R96+S96</f>
        <v>9601250.8199999984</v>
      </c>
      <c r="P96" s="29">
        <f>P99+P100</f>
        <v>8466920.7899999991</v>
      </c>
      <c r="Q96" s="29">
        <f t="shared" ref="Q96:R96" si="161">Q99+Q100</f>
        <v>0</v>
      </c>
      <c r="R96" s="29">
        <f t="shared" si="161"/>
        <v>0</v>
      </c>
      <c r="S96" s="29">
        <f>S99+S100+S101+S102</f>
        <v>1134330.03</v>
      </c>
      <c r="T96" s="153">
        <f>O96/J95*100</f>
        <v>52.572824245004746</v>
      </c>
      <c r="U96" s="29">
        <f>U99+U100</f>
        <v>66.105258476190471</v>
      </c>
      <c r="V96" s="29"/>
      <c r="W96" s="29">
        <f t="shared" ref="W96" si="162">W99+W100</f>
        <v>0</v>
      </c>
      <c r="X96" s="41">
        <f>X101</f>
        <v>22.204063436833557</v>
      </c>
      <c r="AA96" s="62"/>
      <c r="AC96" s="264"/>
      <c r="AD96" s="264"/>
      <c r="AE96" s="264"/>
      <c r="AF96" s="264"/>
      <c r="AG96" s="264"/>
      <c r="AH96" s="264"/>
      <c r="AI96" s="264"/>
      <c r="AJ96" s="264"/>
      <c r="AK96" s="264"/>
      <c r="AL96" s="264"/>
      <c r="AM96" s="264"/>
      <c r="AN96" s="264"/>
      <c r="AO96" s="264"/>
      <c r="AP96" s="264"/>
      <c r="AQ96" s="264"/>
      <c r="AR96" s="264"/>
      <c r="AS96" s="264"/>
      <c r="AT96" s="264"/>
      <c r="AU96" s="264"/>
      <c r="AV96" s="264"/>
      <c r="AW96" s="264"/>
      <c r="AX96" s="264"/>
      <c r="AY96" s="264"/>
      <c r="AZ96" s="264"/>
      <c r="BA96" s="264"/>
      <c r="BB96" s="264"/>
      <c r="BC96" s="264"/>
      <c r="BD96" s="264"/>
      <c r="BE96" s="264"/>
      <c r="BF96" s="264"/>
      <c r="BG96" s="264"/>
      <c r="BH96" s="264"/>
      <c r="BI96" s="264"/>
      <c r="BJ96" s="264"/>
      <c r="BK96" s="264"/>
      <c r="BL96" s="264"/>
      <c r="BM96" s="264"/>
      <c r="BN96" s="264"/>
      <c r="BO96" s="264"/>
      <c r="BP96" s="264"/>
      <c r="BQ96" s="264"/>
      <c r="BR96" s="264"/>
      <c r="BS96" s="264"/>
      <c r="BT96" s="264"/>
      <c r="BU96" s="264"/>
      <c r="BV96" s="264"/>
      <c r="BW96" s="264"/>
      <c r="BX96" s="264"/>
      <c r="BY96" s="264"/>
      <c r="BZ96" s="264"/>
      <c r="CA96" s="264"/>
      <c r="CB96" s="264"/>
      <c r="CC96" s="264"/>
      <c r="CD96" s="264"/>
      <c r="CE96" s="264"/>
      <c r="CF96" s="264"/>
      <c r="CG96" s="264"/>
      <c r="CH96" s="264"/>
      <c r="CI96" s="264"/>
      <c r="CJ96" s="264"/>
      <c r="CK96" s="264"/>
      <c r="CL96" s="264"/>
      <c r="CM96" s="264"/>
      <c r="CN96" s="264"/>
      <c r="CO96" s="264"/>
      <c r="CP96" s="264"/>
      <c r="CQ96" s="264"/>
      <c r="CR96" s="264"/>
      <c r="CS96" s="264"/>
      <c r="CT96" s="264"/>
      <c r="CU96" s="264"/>
      <c r="CV96" s="264"/>
      <c r="CW96" s="264"/>
      <c r="CX96" s="264"/>
      <c r="CY96" s="264"/>
      <c r="CZ96" s="264"/>
      <c r="DA96" s="264"/>
      <c r="DB96" s="264"/>
      <c r="DC96" s="264"/>
      <c r="DD96" s="264"/>
      <c r="DE96" s="264"/>
      <c r="DF96" s="264"/>
      <c r="DG96" s="264"/>
      <c r="DH96" s="264"/>
      <c r="DI96" s="264"/>
      <c r="DJ96" s="264"/>
      <c r="DK96" s="264"/>
      <c r="DL96" s="264"/>
      <c r="DM96" s="264"/>
      <c r="DN96" s="264"/>
      <c r="DO96" s="264"/>
      <c r="DP96" s="264"/>
      <c r="DQ96" s="264"/>
      <c r="DR96" s="264"/>
      <c r="DS96" s="264"/>
      <c r="DT96" s="264"/>
      <c r="DU96" s="264"/>
      <c r="DV96" s="264"/>
      <c r="DW96" s="264"/>
      <c r="DX96" s="264"/>
      <c r="DY96" s="264"/>
      <c r="DZ96" s="264"/>
      <c r="EA96" s="264"/>
      <c r="EB96" s="264"/>
      <c r="EC96" s="264"/>
      <c r="ED96" s="264"/>
      <c r="EE96" s="264"/>
      <c r="EF96" s="264"/>
      <c r="EG96" s="264"/>
      <c r="EH96" s="264"/>
      <c r="EI96" s="264"/>
      <c r="EJ96" s="264"/>
      <c r="EK96" s="264"/>
      <c r="EL96" s="264"/>
    </row>
    <row r="97" spans="1:142" s="263" customFormat="1" ht="15" customHeight="1" x14ac:dyDescent="0.25">
      <c r="A97" s="456"/>
      <c r="B97" s="459"/>
      <c r="C97" s="462"/>
      <c r="D97" s="320" t="s">
        <v>8</v>
      </c>
      <c r="E97" s="167">
        <f t="shared" ref="E97:E106" si="163">F97+G97+H97+I97</f>
        <v>13026182</v>
      </c>
      <c r="F97" s="29">
        <v>0</v>
      </c>
      <c r="G97" s="29"/>
      <c r="H97" s="29">
        <f t="shared" ref="H97" si="164">H101+H102</f>
        <v>0</v>
      </c>
      <c r="I97" s="41">
        <f t="shared" ref="I97" si="165">I101+I102</f>
        <v>13026182</v>
      </c>
      <c r="J97" s="153">
        <f t="shared" ref="J97:J106" si="166">K97+L97+M97+N97</f>
        <v>3843294</v>
      </c>
      <c r="K97" s="29">
        <v>0</v>
      </c>
      <c r="L97" s="29"/>
      <c r="M97" s="29">
        <f t="shared" ref="M97:N97" si="167">M101+M102</f>
        <v>0</v>
      </c>
      <c r="N97" s="183">
        <f t="shared" si="167"/>
        <v>3843294</v>
      </c>
      <c r="O97" s="167">
        <f t="shared" ref="O97:O102" si="168">P97+Q97+R97+S97</f>
        <v>0</v>
      </c>
      <c r="P97" s="29">
        <v>0</v>
      </c>
      <c r="Q97" s="29"/>
      <c r="R97" s="29">
        <f t="shared" ref="R97" si="169">R101+R102</f>
        <v>0</v>
      </c>
      <c r="S97" s="41">
        <v>0</v>
      </c>
      <c r="T97" s="153">
        <f t="shared" ref="T97:T106" si="170">U97+V97+W97+X97</f>
        <v>0</v>
      </c>
      <c r="U97" s="29">
        <v>0</v>
      </c>
      <c r="V97" s="29"/>
      <c r="W97" s="29">
        <f t="shared" ref="W97" si="171">W101+W102</f>
        <v>0</v>
      </c>
      <c r="X97" s="41">
        <v>0</v>
      </c>
      <c r="AA97" s="62"/>
      <c r="AC97" s="264"/>
      <c r="AD97" s="264"/>
      <c r="AE97" s="264"/>
      <c r="AF97" s="264"/>
      <c r="AG97" s="264"/>
      <c r="AH97" s="264"/>
      <c r="AI97" s="264"/>
      <c r="AJ97" s="264"/>
      <c r="AK97" s="264"/>
      <c r="AL97" s="264"/>
      <c r="AM97" s="264"/>
      <c r="AN97" s="264"/>
      <c r="AO97" s="264"/>
      <c r="AP97" s="264"/>
      <c r="AQ97" s="264"/>
      <c r="AR97" s="264"/>
      <c r="AS97" s="264"/>
      <c r="AT97" s="264"/>
      <c r="AU97" s="264"/>
      <c r="AV97" s="264"/>
      <c r="AW97" s="264"/>
      <c r="AX97" s="264"/>
      <c r="AY97" s="264"/>
      <c r="AZ97" s="264"/>
      <c r="BA97" s="264"/>
      <c r="BB97" s="264"/>
      <c r="BC97" s="264"/>
      <c r="BD97" s="264"/>
      <c r="BE97" s="264"/>
      <c r="BF97" s="264"/>
      <c r="BG97" s="264"/>
      <c r="BH97" s="264"/>
      <c r="BI97" s="264"/>
      <c r="BJ97" s="264"/>
      <c r="BK97" s="264"/>
      <c r="BL97" s="264"/>
      <c r="BM97" s="264"/>
      <c r="BN97" s="264"/>
      <c r="BO97" s="264"/>
      <c r="BP97" s="264"/>
      <c r="BQ97" s="264"/>
      <c r="BR97" s="264"/>
      <c r="BS97" s="264"/>
      <c r="BT97" s="264"/>
      <c r="BU97" s="264"/>
      <c r="BV97" s="264"/>
      <c r="BW97" s="264"/>
      <c r="BX97" s="264"/>
      <c r="BY97" s="264"/>
      <c r="BZ97" s="264"/>
      <c r="CA97" s="264"/>
      <c r="CB97" s="264"/>
      <c r="CC97" s="264"/>
      <c r="CD97" s="264"/>
      <c r="CE97" s="264"/>
      <c r="CF97" s="264"/>
      <c r="CG97" s="264"/>
      <c r="CH97" s="264"/>
      <c r="CI97" s="264"/>
      <c r="CJ97" s="264"/>
      <c r="CK97" s="264"/>
      <c r="CL97" s="264"/>
      <c r="CM97" s="264"/>
      <c r="CN97" s="264"/>
      <c r="CO97" s="264"/>
      <c r="CP97" s="264"/>
      <c r="CQ97" s="264"/>
      <c r="CR97" s="264"/>
      <c r="CS97" s="264"/>
      <c r="CT97" s="264"/>
      <c r="CU97" s="264"/>
      <c r="CV97" s="264"/>
      <c r="CW97" s="264"/>
      <c r="CX97" s="264"/>
      <c r="CY97" s="264"/>
      <c r="CZ97" s="264"/>
      <c r="DA97" s="264"/>
      <c r="DB97" s="264"/>
      <c r="DC97" s="264"/>
      <c r="DD97" s="264"/>
      <c r="DE97" s="264"/>
      <c r="DF97" s="264"/>
      <c r="DG97" s="264"/>
      <c r="DH97" s="264"/>
      <c r="DI97" s="264"/>
      <c r="DJ97" s="264"/>
      <c r="DK97" s="264"/>
      <c r="DL97" s="264"/>
      <c r="DM97" s="264"/>
      <c r="DN97" s="264"/>
      <c r="DO97" s="264"/>
      <c r="DP97" s="264"/>
      <c r="DQ97" s="264"/>
      <c r="DR97" s="264"/>
      <c r="DS97" s="264"/>
      <c r="DT97" s="264"/>
      <c r="DU97" s="264"/>
      <c r="DV97" s="264"/>
      <c r="DW97" s="264"/>
      <c r="DX97" s="264"/>
      <c r="DY97" s="264"/>
      <c r="DZ97" s="264"/>
      <c r="EA97" s="264"/>
      <c r="EB97" s="264"/>
      <c r="EC97" s="264"/>
      <c r="ED97" s="264"/>
      <c r="EE97" s="264"/>
      <c r="EF97" s="264"/>
      <c r="EG97" s="264"/>
      <c r="EH97" s="264"/>
      <c r="EI97" s="264"/>
      <c r="EJ97" s="264"/>
      <c r="EK97" s="264"/>
      <c r="EL97" s="264"/>
    </row>
    <row r="98" spans="1:142" s="263" customFormat="1" ht="18" customHeight="1" thickBot="1" x14ac:dyDescent="0.3">
      <c r="A98" s="457"/>
      <c r="B98" s="460"/>
      <c r="C98" s="463"/>
      <c r="D98" s="321" t="s">
        <v>20</v>
      </c>
      <c r="E98" s="173">
        <f t="shared" si="163"/>
        <v>0</v>
      </c>
      <c r="F98" s="46">
        <v>0</v>
      </c>
      <c r="G98" s="46"/>
      <c r="H98" s="46">
        <v>0</v>
      </c>
      <c r="I98" s="51">
        <v>0</v>
      </c>
      <c r="J98" s="154">
        <f t="shared" si="166"/>
        <v>0</v>
      </c>
      <c r="K98" s="46">
        <v>0</v>
      </c>
      <c r="L98" s="46"/>
      <c r="M98" s="46">
        <v>0</v>
      </c>
      <c r="N98" s="184">
        <v>0</v>
      </c>
      <c r="O98" s="173">
        <f t="shared" si="168"/>
        <v>0</v>
      </c>
      <c r="P98" s="46">
        <v>0</v>
      </c>
      <c r="Q98" s="46"/>
      <c r="R98" s="46">
        <v>0</v>
      </c>
      <c r="S98" s="51">
        <v>0</v>
      </c>
      <c r="T98" s="154">
        <f t="shared" si="170"/>
        <v>0</v>
      </c>
      <c r="U98" s="46">
        <v>0</v>
      </c>
      <c r="V98" s="46"/>
      <c r="W98" s="46">
        <v>0</v>
      </c>
      <c r="X98" s="51">
        <v>0</v>
      </c>
      <c r="AA98" s="62"/>
      <c r="AC98" s="264"/>
      <c r="AD98" s="264"/>
      <c r="AE98" s="264"/>
      <c r="AF98" s="264"/>
      <c r="AG98" s="264"/>
      <c r="AH98" s="264"/>
      <c r="AI98" s="264"/>
      <c r="AJ98" s="264"/>
      <c r="AK98" s="264"/>
      <c r="AL98" s="264"/>
      <c r="AM98" s="264"/>
      <c r="AN98" s="264"/>
      <c r="AO98" s="264"/>
      <c r="AP98" s="264"/>
      <c r="AQ98" s="264"/>
      <c r="AR98" s="264"/>
      <c r="AS98" s="264"/>
      <c r="AT98" s="264"/>
      <c r="AU98" s="264"/>
      <c r="AV98" s="264"/>
      <c r="AW98" s="264"/>
      <c r="AX98" s="264"/>
      <c r="AY98" s="264"/>
      <c r="AZ98" s="264"/>
      <c r="BA98" s="264"/>
      <c r="BB98" s="264"/>
      <c r="BC98" s="264"/>
      <c r="BD98" s="264"/>
      <c r="BE98" s="264"/>
      <c r="BF98" s="264"/>
      <c r="BG98" s="264"/>
      <c r="BH98" s="264"/>
      <c r="BI98" s="264"/>
      <c r="BJ98" s="264"/>
      <c r="BK98" s="264"/>
      <c r="BL98" s="264"/>
      <c r="BM98" s="264"/>
      <c r="BN98" s="264"/>
      <c r="BO98" s="264"/>
      <c r="BP98" s="264"/>
      <c r="BQ98" s="264"/>
      <c r="BR98" s="264"/>
      <c r="BS98" s="264"/>
      <c r="BT98" s="264"/>
      <c r="BU98" s="264"/>
      <c r="BV98" s="264"/>
      <c r="BW98" s="264"/>
      <c r="BX98" s="264"/>
      <c r="BY98" s="264"/>
      <c r="BZ98" s="264"/>
      <c r="CA98" s="264"/>
      <c r="CB98" s="264"/>
      <c r="CC98" s="264"/>
      <c r="CD98" s="264"/>
      <c r="CE98" s="264"/>
      <c r="CF98" s="264"/>
      <c r="CG98" s="264"/>
      <c r="CH98" s="264"/>
      <c r="CI98" s="264"/>
      <c r="CJ98" s="264"/>
      <c r="CK98" s="264"/>
      <c r="CL98" s="264"/>
      <c r="CM98" s="264"/>
      <c r="CN98" s="264"/>
      <c r="CO98" s="264"/>
      <c r="CP98" s="264"/>
      <c r="CQ98" s="264"/>
      <c r="CR98" s="264"/>
      <c r="CS98" s="264"/>
      <c r="CT98" s="264"/>
      <c r="CU98" s="264"/>
      <c r="CV98" s="264"/>
      <c r="CW98" s="264"/>
      <c r="CX98" s="264"/>
      <c r="CY98" s="264"/>
      <c r="CZ98" s="264"/>
      <c r="DA98" s="264"/>
      <c r="DB98" s="264"/>
      <c r="DC98" s="264"/>
      <c r="DD98" s="264"/>
      <c r="DE98" s="264"/>
      <c r="DF98" s="264"/>
      <c r="DG98" s="264"/>
      <c r="DH98" s="264"/>
      <c r="DI98" s="264"/>
      <c r="DJ98" s="264"/>
      <c r="DK98" s="264"/>
      <c r="DL98" s="264"/>
      <c r="DM98" s="264"/>
      <c r="DN98" s="264"/>
      <c r="DO98" s="264"/>
      <c r="DP98" s="264"/>
      <c r="DQ98" s="264"/>
      <c r="DR98" s="264"/>
      <c r="DS98" s="264"/>
      <c r="DT98" s="264"/>
      <c r="DU98" s="264"/>
      <c r="DV98" s="264"/>
      <c r="DW98" s="264"/>
      <c r="DX98" s="264"/>
      <c r="DY98" s="264"/>
      <c r="DZ98" s="264"/>
      <c r="EA98" s="264"/>
      <c r="EB98" s="264"/>
      <c r="EC98" s="264"/>
      <c r="ED98" s="264"/>
      <c r="EE98" s="264"/>
      <c r="EF98" s="264"/>
      <c r="EG98" s="264"/>
      <c r="EH98" s="264"/>
      <c r="EI98" s="264"/>
      <c r="EJ98" s="264"/>
      <c r="EK98" s="264"/>
      <c r="EL98" s="264"/>
    </row>
    <row r="99" spans="1:142" ht="59.25" hidden="1" customHeight="1" x14ac:dyDescent="0.25">
      <c r="A99" s="322"/>
      <c r="B99" s="323" t="s">
        <v>45</v>
      </c>
      <c r="C99" s="324"/>
      <c r="D99" s="325" t="s">
        <v>19</v>
      </c>
      <c r="E99" s="326">
        <f t="shared" si="163"/>
        <v>22613300</v>
      </c>
      <c r="F99" s="327">
        <v>22613300</v>
      </c>
      <c r="G99" s="327"/>
      <c r="H99" s="327"/>
      <c r="I99" s="328"/>
      <c r="J99" s="329">
        <f t="shared" si="166"/>
        <v>10500000</v>
      </c>
      <c r="K99" s="327">
        <v>10500000</v>
      </c>
      <c r="L99" s="327"/>
      <c r="M99" s="327"/>
      <c r="N99" s="330"/>
      <c r="O99" s="399">
        <f t="shared" si="168"/>
        <v>6941052.1399999997</v>
      </c>
      <c r="P99" s="400">
        <v>6941052.1399999997</v>
      </c>
      <c r="Q99" s="401"/>
      <c r="R99" s="401"/>
      <c r="S99" s="402"/>
      <c r="T99" s="293">
        <f t="shared" si="170"/>
        <v>66.105258476190471</v>
      </c>
      <c r="U99" s="294">
        <f>P99/K99*100</f>
        <v>66.105258476190471</v>
      </c>
      <c r="V99" s="294">
        <f t="shared" ref="V99:V102" si="172">SUM(V100:V102)</f>
        <v>0</v>
      </c>
      <c r="W99" s="294">
        <v>0</v>
      </c>
      <c r="X99" s="295">
        <v>0</v>
      </c>
    </row>
    <row r="100" spans="1:142" ht="71.25" hidden="1" customHeight="1" x14ac:dyDescent="0.25">
      <c r="A100" s="299"/>
      <c r="B100" s="296" t="s">
        <v>46</v>
      </c>
      <c r="C100" s="297"/>
      <c r="D100" s="298" t="s">
        <v>19</v>
      </c>
      <c r="E100" s="333">
        <f t="shared" si="163"/>
        <v>9826903</v>
      </c>
      <c r="F100" s="334">
        <v>9826903</v>
      </c>
      <c r="G100" s="334"/>
      <c r="H100" s="334"/>
      <c r="I100" s="335"/>
      <c r="J100" s="336">
        <f t="shared" si="166"/>
        <v>3919470</v>
      </c>
      <c r="K100" s="334">
        <v>3919470</v>
      </c>
      <c r="L100" s="334"/>
      <c r="M100" s="334"/>
      <c r="N100" s="337"/>
      <c r="O100" s="333">
        <f t="shared" si="168"/>
        <v>1525868.65</v>
      </c>
      <c r="P100" s="334">
        <v>1525868.65</v>
      </c>
      <c r="Q100" s="306"/>
      <c r="R100" s="306"/>
      <c r="S100" s="307"/>
      <c r="T100" s="305">
        <f t="shared" si="170"/>
        <v>0</v>
      </c>
      <c r="U100" s="306">
        <v>0</v>
      </c>
      <c r="V100" s="306">
        <f t="shared" si="172"/>
        <v>0</v>
      </c>
      <c r="W100" s="306">
        <v>0</v>
      </c>
      <c r="X100" s="307">
        <v>0</v>
      </c>
    </row>
    <row r="101" spans="1:142" ht="35.25" hidden="1" customHeight="1" x14ac:dyDescent="0.25">
      <c r="A101" s="299"/>
      <c r="B101" s="296" t="s">
        <v>1</v>
      </c>
      <c r="C101" s="297"/>
      <c r="D101" s="298" t="s">
        <v>8</v>
      </c>
      <c r="E101" s="333">
        <f t="shared" si="163"/>
        <v>8814652</v>
      </c>
      <c r="F101" s="297">
        <v>0</v>
      </c>
      <c r="G101" s="297"/>
      <c r="H101" s="297"/>
      <c r="I101" s="300">
        <v>8814652</v>
      </c>
      <c r="J101" s="336">
        <f t="shared" si="166"/>
        <v>2163538</v>
      </c>
      <c r="K101" s="297">
        <v>0</v>
      </c>
      <c r="L101" s="297"/>
      <c r="M101" s="297"/>
      <c r="N101" s="302">
        <v>2163538</v>
      </c>
      <c r="O101" s="333">
        <f t="shared" si="168"/>
        <v>480393.35</v>
      </c>
      <c r="P101" s="297">
        <v>0</v>
      </c>
      <c r="Q101" s="338"/>
      <c r="R101" s="398"/>
      <c r="S101" s="335">
        <v>480393.35</v>
      </c>
      <c r="T101" s="305">
        <f t="shared" si="170"/>
        <v>22.204063436833557</v>
      </c>
      <c r="U101" s="306">
        <v>0</v>
      </c>
      <c r="V101" s="306">
        <f t="shared" si="172"/>
        <v>0</v>
      </c>
      <c r="W101" s="306">
        <v>0</v>
      </c>
      <c r="X101" s="307">
        <f>S101/N101*100</f>
        <v>22.204063436833557</v>
      </c>
    </row>
    <row r="102" spans="1:142" ht="42" hidden="1" customHeight="1" thickBot="1" x14ac:dyDescent="0.3">
      <c r="A102" s="339"/>
      <c r="B102" s="340" t="s">
        <v>47</v>
      </c>
      <c r="C102" s="341"/>
      <c r="D102" s="342" t="s">
        <v>8</v>
      </c>
      <c r="E102" s="343">
        <f t="shared" si="163"/>
        <v>4211530</v>
      </c>
      <c r="F102" s="341">
        <v>0</v>
      </c>
      <c r="G102" s="341"/>
      <c r="H102" s="341"/>
      <c r="I102" s="344">
        <v>4211530</v>
      </c>
      <c r="J102" s="345">
        <f t="shared" si="166"/>
        <v>1679756</v>
      </c>
      <c r="K102" s="341">
        <v>0</v>
      </c>
      <c r="L102" s="341"/>
      <c r="M102" s="341"/>
      <c r="N102" s="346">
        <v>1679756</v>
      </c>
      <c r="O102" s="403">
        <f t="shared" si="168"/>
        <v>653936.68000000005</v>
      </c>
      <c r="P102" s="404">
        <v>0</v>
      </c>
      <c r="Q102" s="404"/>
      <c r="R102" s="404"/>
      <c r="S102" s="405">
        <v>653936.68000000005</v>
      </c>
      <c r="T102" s="347">
        <f t="shared" si="170"/>
        <v>0</v>
      </c>
      <c r="U102" s="348">
        <v>0</v>
      </c>
      <c r="V102" s="348">
        <f t="shared" si="172"/>
        <v>0</v>
      </c>
      <c r="W102" s="348">
        <v>0</v>
      </c>
      <c r="X102" s="349">
        <v>0</v>
      </c>
    </row>
    <row r="103" spans="1:142" ht="15.75" customHeight="1" x14ac:dyDescent="0.25">
      <c r="A103" s="464"/>
      <c r="B103" s="484" t="s">
        <v>48</v>
      </c>
      <c r="C103" s="485"/>
      <c r="D103" s="319" t="s">
        <v>14</v>
      </c>
      <c r="E103" s="172">
        <f t="shared" si="163"/>
        <v>45466385</v>
      </c>
      <c r="F103" s="48">
        <f t="shared" ref="F103:I106" si="173">F95</f>
        <v>32440203</v>
      </c>
      <c r="G103" s="48"/>
      <c r="H103" s="48">
        <f t="shared" ref="H103" si="174">H95</f>
        <v>0</v>
      </c>
      <c r="I103" s="50">
        <f t="shared" si="173"/>
        <v>13026182</v>
      </c>
      <c r="J103" s="152">
        <f t="shared" si="166"/>
        <v>18262764</v>
      </c>
      <c r="K103" s="48">
        <f t="shared" ref="K103" si="175">K95</f>
        <v>14419470</v>
      </c>
      <c r="L103" s="48"/>
      <c r="M103" s="48">
        <f t="shared" ref="M103:N106" si="176">M95</f>
        <v>0</v>
      </c>
      <c r="N103" s="182">
        <f t="shared" si="176"/>
        <v>3843294</v>
      </c>
      <c r="O103" s="281">
        <f>O104+O105+O106</f>
        <v>9601250.8199999984</v>
      </c>
      <c r="P103" s="48">
        <f t="shared" ref="P103:S103" si="177">P104+P105+P106</f>
        <v>8466920.7899999991</v>
      </c>
      <c r="Q103" s="48">
        <f t="shared" si="177"/>
        <v>0</v>
      </c>
      <c r="R103" s="395">
        <f t="shared" si="177"/>
        <v>0</v>
      </c>
      <c r="S103" s="50">
        <f t="shared" si="177"/>
        <v>1134330.03</v>
      </c>
      <c r="T103" s="152">
        <f>O103/J103*100</f>
        <v>52.572824245004746</v>
      </c>
      <c r="U103" s="48">
        <f t="shared" ref="U103" si="178">U95</f>
        <v>66.105258476190471</v>
      </c>
      <c r="V103" s="48"/>
      <c r="W103" s="48">
        <f t="shared" ref="W103:X103" si="179">W95</f>
        <v>0</v>
      </c>
      <c r="X103" s="50">
        <f t="shared" si="179"/>
        <v>22.204063436833557</v>
      </c>
    </row>
    <row r="104" spans="1:142" ht="15.75" customHeight="1" x14ac:dyDescent="0.25">
      <c r="A104" s="465"/>
      <c r="B104" s="486"/>
      <c r="C104" s="487"/>
      <c r="D104" s="320" t="s">
        <v>19</v>
      </c>
      <c r="E104" s="167">
        <f t="shared" si="163"/>
        <v>32440203</v>
      </c>
      <c r="F104" s="29">
        <f t="shared" si="173"/>
        <v>32440203</v>
      </c>
      <c r="G104" s="29"/>
      <c r="H104" s="29">
        <f t="shared" ref="H104" si="180">H96</f>
        <v>0</v>
      </c>
      <c r="I104" s="41">
        <f t="shared" si="173"/>
        <v>0</v>
      </c>
      <c r="J104" s="153">
        <f t="shared" si="166"/>
        <v>14419470</v>
      </c>
      <c r="K104" s="29">
        <f t="shared" ref="K104" si="181">K96</f>
        <v>14419470</v>
      </c>
      <c r="L104" s="29"/>
      <c r="M104" s="29">
        <f t="shared" si="176"/>
        <v>0</v>
      </c>
      <c r="N104" s="183">
        <f t="shared" si="176"/>
        <v>0</v>
      </c>
      <c r="O104" s="167">
        <f>S104+Q104+P104</f>
        <v>9601250.8199999984</v>
      </c>
      <c r="P104" s="29">
        <f t="shared" ref="P104:S104" si="182">P96</f>
        <v>8466920.7899999991</v>
      </c>
      <c r="Q104" s="29">
        <f t="shared" si="182"/>
        <v>0</v>
      </c>
      <c r="R104" s="29">
        <f t="shared" si="182"/>
        <v>0</v>
      </c>
      <c r="S104" s="41">
        <f t="shared" si="182"/>
        <v>1134330.03</v>
      </c>
      <c r="T104" s="153">
        <f>O104/J103*100</f>
        <v>52.572824245004746</v>
      </c>
      <c r="U104" s="29">
        <f t="shared" ref="U104" si="183">U96</f>
        <v>66.105258476190471</v>
      </c>
      <c r="V104" s="29"/>
      <c r="W104" s="29">
        <f t="shared" ref="W104:X104" si="184">W96</f>
        <v>0</v>
      </c>
      <c r="X104" s="41">
        <f t="shared" si="184"/>
        <v>22.204063436833557</v>
      </c>
    </row>
    <row r="105" spans="1:142" ht="15.75" customHeight="1" x14ac:dyDescent="0.25">
      <c r="A105" s="465"/>
      <c r="B105" s="486"/>
      <c r="C105" s="487"/>
      <c r="D105" s="320" t="s">
        <v>8</v>
      </c>
      <c r="E105" s="167">
        <f t="shared" si="163"/>
        <v>13026182</v>
      </c>
      <c r="F105" s="29">
        <f t="shared" si="173"/>
        <v>0</v>
      </c>
      <c r="G105" s="29"/>
      <c r="H105" s="29">
        <f t="shared" ref="H105" si="185">H97</f>
        <v>0</v>
      </c>
      <c r="I105" s="41">
        <f t="shared" si="173"/>
        <v>13026182</v>
      </c>
      <c r="J105" s="153">
        <f t="shared" si="166"/>
        <v>3843294</v>
      </c>
      <c r="K105" s="29">
        <f t="shared" ref="K105" si="186">K97</f>
        <v>0</v>
      </c>
      <c r="L105" s="29"/>
      <c r="M105" s="29">
        <f t="shared" si="176"/>
        <v>0</v>
      </c>
      <c r="N105" s="183">
        <f t="shared" si="176"/>
        <v>3843294</v>
      </c>
      <c r="O105" s="167">
        <f t="shared" ref="O105:O106" si="187">S105+Q105+P105</f>
        <v>0</v>
      </c>
      <c r="P105" s="29">
        <f t="shared" ref="P105:R105" si="188">P97</f>
        <v>0</v>
      </c>
      <c r="Q105" s="29">
        <f t="shared" si="188"/>
        <v>0</v>
      </c>
      <c r="R105" s="29">
        <f t="shared" si="188"/>
        <v>0</v>
      </c>
      <c r="S105" s="41">
        <v>0</v>
      </c>
      <c r="T105" s="153">
        <f t="shared" si="170"/>
        <v>0</v>
      </c>
      <c r="U105" s="29">
        <f t="shared" ref="U105" si="189">U97</f>
        <v>0</v>
      </c>
      <c r="V105" s="29"/>
      <c r="W105" s="29">
        <f t="shared" ref="W105:X105" si="190">W97</f>
        <v>0</v>
      </c>
      <c r="X105" s="41">
        <f t="shared" si="190"/>
        <v>0</v>
      </c>
    </row>
    <row r="106" spans="1:142" ht="15.75" customHeight="1" thickBot="1" x14ac:dyDescent="0.3">
      <c r="A106" s="466"/>
      <c r="B106" s="488"/>
      <c r="C106" s="489"/>
      <c r="D106" s="321" t="s">
        <v>20</v>
      </c>
      <c r="E106" s="173">
        <f t="shared" si="163"/>
        <v>0</v>
      </c>
      <c r="F106" s="46">
        <f t="shared" si="173"/>
        <v>0</v>
      </c>
      <c r="G106" s="46"/>
      <c r="H106" s="46">
        <f t="shared" ref="H106" si="191">H98</f>
        <v>0</v>
      </c>
      <c r="I106" s="51">
        <f t="shared" si="173"/>
        <v>0</v>
      </c>
      <c r="J106" s="154">
        <f t="shared" si="166"/>
        <v>0</v>
      </c>
      <c r="K106" s="46">
        <f t="shared" ref="K106" si="192">K98</f>
        <v>0</v>
      </c>
      <c r="L106" s="46"/>
      <c r="M106" s="46">
        <f t="shared" si="176"/>
        <v>0</v>
      </c>
      <c r="N106" s="184">
        <f t="shared" si="176"/>
        <v>0</v>
      </c>
      <c r="O106" s="167">
        <f t="shared" si="187"/>
        <v>0</v>
      </c>
      <c r="P106" s="46">
        <f t="shared" ref="P106" si="193">P98</f>
        <v>0</v>
      </c>
      <c r="Q106" s="46"/>
      <c r="R106" s="46">
        <f t="shared" ref="R106:S106" si="194">R98</f>
        <v>0</v>
      </c>
      <c r="S106" s="51">
        <f t="shared" si="194"/>
        <v>0</v>
      </c>
      <c r="T106" s="154">
        <f t="shared" si="170"/>
        <v>0</v>
      </c>
      <c r="U106" s="46">
        <f t="shared" ref="U106" si="195">U98</f>
        <v>0</v>
      </c>
      <c r="V106" s="46"/>
      <c r="W106" s="46">
        <f t="shared" ref="W106:X106" si="196">W98</f>
        <v>0</v>
      </c>
      <c r="X106" s="51">
        <f t="shared" si="196"/>
        <v>0</v>
      </c>
    </row>
    <row r="107" spans="1:142" ht="16.5" thickBot="1" x14ac:dyDescent="0.3">
      <c r="A107" s="448" t="s">
        <v>49</v>
      </c>
      <c r="B107" s="449"/>
      <c r="C107" s="449"/>
      <c r="D107" s="449"/>
      <c r="E107" s="449"/>
      <c r="F107" s="449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93"/>
    </row>
    <row r="108" spans="1:142" s="263" customFormat="1" ht="18" customHeight="1" x14ac:dyDescent="0.25">
      <c r="A108" s="467" t="s">
        <v>50</v>
      </c>
      <c r="B108" s="470" t="s">
        <v>51</v>
      </c>
      <c r="C108" s="473" t="s">
        <v>18</v>
      </c>
      <c r="D108" s="147" t="s">
        <v>14</v>
      </c>
      <c r="E108" s="172">
        <f t="shared" ref="E108:I108" si="197">SUM(E109:E111)</f>
        <v>60991950</v>
      </c>
      <c r="F108" s="48">
        <f t="shared" si="197"/>
        <v>3928800</v>
      </c>
      <c r="G108" s="48"/>
      <c r="H108" s="48">
        <f t="shared" ref="H108" si="198">SUM(H109:H111)</f>
        <v>0</v>
      </c>
      <c r="I108" s="50">
        <f t="shared" si="197"/>
        <v>57063150</v>
      </c>
      <c r="J108" s="152">
        <f t="shared" ref="J108:K108" si="199">SUM(J109:J111)</f>
        <v>32094952</v>
      </c>
      <c r="K108" s="48">
        <f t="shared" si="199"/>
        <v>1768600</v>
      </c>
      <c r="L108" s="48"/>
      <c r="M108" s="48">
        <f t="shared" ref="M108:N108" si="200">SUM(M109:M111)</f>
        <v>0</v>
      </c>
      <c r="N108" s="182">
        <f t="shared" si="200"/>
        <v>30326352</v>
      </c>
      <c r="O108" s="172">
        <f t="shared" ref="O108:P108" si="201">SUM(O109:O111)</f>
        <v>19545500.850000001</v>
      </c>
      <c r="P108" s="48">
        <f t="shared" si="201"/>
        <v>1410770.75</v>
      </c>
      <c r="Q108" s="48"/>
      <c r="R108" s="48">
        <f t="shared" ref="R108:S108" si="202">SUM(R109:R111)</f>
        <v>0</v>
      </c>
      <c r="S108" s="50">
        <f t="shared" si="202"/>
        <v>18134730.100000001</v>
      </c>
      <c r="T108" s="152">
        <f>O108/J108*100</f>
        <v>60.898987635189485</v>
      </c>
      <c r="U108" s="48">
        <f>P108/K108*100</f>
        <v>79.767655207508753</v>
      </c>
      <c r="V108" s="48"/>
      <c r="W108" s="48">
        <f t="shared" ref="W108" si="203">SUM(W109:W111)</f>
        <v>0</v>
      </c>
      <c r="X108" s="50">
        <f>S108/N108*100</f>
        <v>59.79858738037467</v>
      </c>
      <c r="AA108" s="62"/>
      <c r="AC108" s="264"/>
      <c r="AD108" s="264"/>
      <c r="AE108" s="264"/>
      <c r="AF108" s="264"/>
      <c r="AG108" s="264"/>
      <c r="AH108" s="264"/>
      <c r="AI108" s="264"/>
      <c r="AJ108" s="264"/>
      <c r="AK108" s="264"/>
      <c r="AL108" s="264"/>
      <c r="AM108" s="264"/>
      <c r="AN108" s="264"/>
      <c r="AO108" s="264"/>
      <c r="AP108" s="264"/>
      <c r="AQ108" s="264"/>
      <c r="AR108" s="264"/>
      <c r="AS108" s="264"/>
      <c r="AT108" s="264"/>
      <c r="AU108" s="264"/>
      <c r="AV108" s="264"/>
      <c r="AW108" s="264"/>
      <c r="AX108" s="264"/>
      <c r="AY108" s="264"/>
      <c r="AZ108" s="264"/>
      <c r="BA108" s="264"/>
      <c r="BB108" s="264"/>
      <c r="BC108" s="264"/>
      <c r="BD108" s="264"/>
      <c r="BE108" s="264"/>
      <c r="BF108" s="264"/>
      <c r="BG108" s="264"/>
      <c r="BH108" s="264"/>
      <c r="BI108" s="264"/>
      <c r="BJ108" s="264"/>
      <c r="BK108" s="264"/>
      <c r="BL108" s="264"/>
      <c r="BM108" s="264"/>
      <c r="BN108" s="264"/>
      <c r="BO108" s="264"/>
      <c r="BP108" s="264"/>
      <c r="BQ108" s="264"/>
      <c r="BR108" s="264"/>
      <c r="BS108" s="264"/>
      <c r="BT108" s="264"/>
      <c r="BU108" s="264"/>
      <c r="BV108" s="264"/>
      <c r="BW108" s="264"/>
      <c r="BX108" s="264"/>
      <c r="BY108" s="264"/>
      <c r="BZ108" s="264"/>
      <c r="CA108" s="264"/>
      <c r="CB108" s="264"/>
      <c r="CC108" s="264"/>
      <c r="CD108" s="264"/>
      <c r="CE108" s="264"/>
      <c r="CF108" s="264"/>
      <c r="CG108" s="264"/>
      <c r="CH108" s="264"/>
      <c r="CI108" s="264"/>
      <c r="CJ108" s="264"/>
      <c r="CK108" s="264"/>
      <c r="CL108" s="264"/>
      <c r="CM108" s="264"/>
      <c r="CN108" s="264"/>
      <c r="CO108" s="264"/>
      <c r="CP108" s="264"/>
      <c r="CQ108" s="264"/>
      <c r="CR108" s="264"/>
      <c r="CS108" s="264"/>
      <c r="CT108" s="264"/>
      <c r="CU108" s="264"/>
      <c r="CV108" s="264"/>
      <c r="CW108" s="264"/>
      <c r="CX108" s="264"/>
      <c r="CY108" s="264"/>
      <c r="CZ108" s="264"/>
      <c r="DA108" s="264"/>
      <c r="DB108" s="264"/>
      <c r="DC108" s="264"/>
      <c r="DD108" s="264"/>
      <c r="DE108" s="264"/>
      <c r="DF108" s="264"/>
      <c r="DG108" s="264"/>
      <c r="DH108" s="264"/>
      <c r="DI108" s="264"/>
      <c r="DJ108" s="264"/>
      <c r="DK108" s="264"/>
      <c r="DL108" s="264"/>
      <c r="DM108" s="264"/>
      <c r="DN108" s="264"/>
      <c r="DO108" s="264"/>
      <c r="DP108" s="264"/>
      <c r="DQ108" s="264"/>
      <c r="DR108" s="264"/>
      <c r="DS108" s="264"/>
      <c r="DT108" s="264"/>
      <c r="DU108" s="264"/>
      <c r="DV108" s="264"/>
      <c r="DW108" s="264"/>
      <c r="DX108" s="264"/>
      <c r="DY108" s="264"/>
      <c r="DZ108" s="264"/>
      <c r="EA108" s="264"/>
      <c r="EB108" s="264"/>
      <c r="EC108" s="264"/>
      <c r="ED108" s="264"/>
      <c r="EE108" s="264"/>
      <c r="EF108" s="264"/>
      <c r="EG108" s="264"/>
      <c r="EH108" s="264"/>
      <c r="EI108" s="264"/>
      <c r="EJ108" s="264"/>
      <c r="EK108" s="264"/>
      <c r="EL108" s="264"/>
    </row>
    <row r="109" spans="1:142" s="263" customFormat="1" ht="18" customHeight="1" x14ac:dyDescent="0.25">
      <c r="A109" s="468"/>
      <c r="B109" s="471"/>
      <c r="C109" s="474"/>
      <c r="D109" s="148" t="s">
        <v>19</v>
      </c>
      <c r="E109" s="167">
        <f>F109+G109+H109+I109</f>
        <v>3928800</v>
      </c>
      <c r="F109" s="29">
        <f>F116+F115</f>
        <v>3928800</v>
      </c>
      <c r="G109" s="29"/>
      <c r="H109" s="29"/>
      <c r="I109" s="41">
        <v>0</v>
      </c>
      <c r="J109" s="153">
        <f>J116+J115</f>
        <v>1768600</v>
      </c>
      <c r="K109" s="29">
        <f>K116+K115</f>
        <v>1768600</v>
      </c>
      <c r="L109" s="29"/>
      <c r="M109" s="29"/>
      <c r="N109" s="183">
        <v>0</v>
      </c>
      <c r="O109" s="167">
        <f t="shared" ref="O109:P109" si="204">O116+O115</f>
        <v>1410770.75</v>
      </c>
      <c r="P109" s="29">
        <f t="shared" si="204"/>
        <v>1410770.75</v>
      </c>
      <c r="Q109" s="29"/>
      <c r="R109" s="29"/>
      <c r="S109" s="41">
        <v>0</v>
      </c>
      <c r="T109" s="153">
        <f>O109/J109*100</f>
        <v>79.767655207508753</v>
      </c>
      <c r="U109" s="29">
        <f>O109/J109*100</f>
        <v>79.767655207508753</v>
      </c>
      <c r="V109" s="29"/>
      <c r="W109" s="29"/>
      <c r="X109" s="41">
        <v>0</v>
      </c>
      <c r="AA109" s="62"/>
      <c r="AC109" s="264"/>
      <c r="AD109" s="264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64"/>
      <c r="AO109" s="264"/>
      <c r="AP109" s="264"/>
      <c r="AQ109" s="264"/>
      <c r="AR109" s="264"/>
      <c r="AS109" s="264"/>
      <c r="AT109" s="264"/>
      <c r="AU109" s="264"/>
      <c r="AV109" s="264"/>
      <c r="AW109" s="264"/>
      <c r="AX109" s="264"/>
      <c r="AY109" s="264"/>
      <c r="AZ109" s="264"/>
      <c r="BA109" s="264"/>
      <c r="BB109" s="264"/>
      <c r="BC109" s="264"/>
      <c r="BD109" s="264"/>
      <c r="BE109" s="264"/>
      <c r="BF109" s="264"/>
      <c r="BG109" s="264"/>
      <c r="BH109" s="264"/>
      <c r="BI109" s="264"/>
      <c r="BJ109" s="264"/>
      <c r="BK109" s="264"/>
      <c r="BL109" s="264"/>
      <c r="BM109" s="264"/>
      <c r="BN109" s="264"/>
      <c r="BO109" s="264"/>
      <c r="BP109" s="264"/>
      <c r="BQ109" s="264"/>
      <c r="BR109" s="264"/>
      <c r="BS109" s="264"/>
      <c r="BT109" s="264"/>
      <c r="BU109" s="264"/>
      <c r="BV109" s="264"/>
      <c r="BW109" s="264"/>
      <c r="BX109" s="264"/>
      <c r="BY109" s="264"/>
      <c r="BZ109" s="264"/>
      <c r="CA109" s="264"/>
      <c r="CB109" s="264"/>
      <c r="CC109" s="264"/>
      <c r="CD109" s="264"/>
      <c r="CE109" s="264"/>
      <c r="CF109" s="264"/>
      <c r="CG109" s="264"/>
      <c r="CH109" s="264"/>
      <c r="CI109" s="264"/>
      <c r="CJ109" s="264"/>
      <c r="CK109" s="264"/>
      <c r="CL109" s="264"/>
      <c r="CM109" s="264"/>
      <c r="CN109" s="264"/>
      <c r="CO109" s="264"/>
      <c r="CP109" s="264"/>
      <c r="CQ109" s="264"/>
      <c r="CR109" s="264"/>
      <c r="CS109" s="264"/>
      <c r="CT109" s="264"/>
      <c r="CU109" s="264"/>
      <c r="CV109" s="264"/>
      <c r="CW109" s="264"/>
      <c r="CX109" s="264"/>
      <c r="CY109" s="264"/>
      <c r="CZ109" s="264"/>
      <c r="DA109" s="264"/>
      <c r="DB109" s="264"/>
      <c r="DC109" s="264"/>
      <c r="DD109" s="264"/>
      <c r="DE109" s="264"/>
      <c r="DF109" s="264"/>
      <c r="DG109" s="264"/>
      <c r="DH109" s="264"/>
      <c r="DI109" s="264"/>
      <c r="DJ109" s="264"/>
      <c r="DK109" s="264"/>
      <c r="DL109" s="264"/>
      <c r="DM109" s="264"/>
      <c r="DN109" s="264"/>
      <c r="DO109" s="264"/>
      <c r="DP109" s="264"/>
      <c r="DQ109" s="264"/>
      <c r="DR109" s="264"/>
      <c r="DS109" s="264"/>
      <c r="DT109" s="264"/>
      <c r="DU109" s="264"/>
      <c r="DV109" s="264"/>
      <c r="DW109" s="264"/>
      <c r="DX109" s="264"/>
      <c r="DY109" s="264"/>
      <c r="DZ109" s="264"/>
      <c r="EA109" s="264"/>
      <c r="EB109" s="264"/>
      <c r="EC109" s="264"/>
      <c r="ED109" s="264"/>
      <c r="EE109" s="264"/>
      <c r="EF109" s="264"/>
      <c r="EG109" s="264"/>
      <c r="EH109" s="264"/>
      <c r="EI109" s="264"/>
      <c r="EJ109" s="264"/>
      <c r="EK109" s="264"/>
      <c r="EL109" s="264"/>
    </row>
    <row r="110" spans="1:142" s="263" customFormat="1" ht="18" customHeight="1" x14ac:dyDescent="0.25">
      <c r="A110" s="468"/>
      <c r="B110" s="471"/>
      <c r="C110" s="474"/>
      <c r="D110" s="148" t="s">
        <v>8</v>
      </c>
      <c r="E110" s="167">
        <f t="shared" ref="E110:E122" si="205">F110+G110+H110+I110</f>
        <v>57063150</v>
      </c>
      <c r="F110" s="29">
        <v>0</v>
      </c>
      <c r="G110" s="29"/>
      <c r="H110" s="29"/>
      <c r="I110" s="41">
        <f t="shared" ref="I110" si="206">I112+I114+I117</f>
        <v>57063150</v>
      </c>
      <c r="J110" s="153">
        <f t="shared" ref="J110:J122" si="207">K110+L110+M110+N110</f>
        <v>30326352</v>
      </c>
      <c r="K110" s="29">
        <v>0</v>
      </c>
      <c r="L110" s="29"/>
      <c r="M110" s="29"/>
      <c r="N110" s="183">
        <f t="shared" ref="N110" si="208">N112+N114+N117</f>
        <v>30326352</v>
      </c>
      <c r="O110" s="167">
        <f t="shared" ref="O110:O122" si="209">P110+Q110+R110+S110</f>
        <v>18134730.100000001</v>
      </c>
      <c r="P110" s="29">
        <v>0</v>
      </c>
      <c r="Q110" s="29"/>
      <c r="R110" s="29"/>
      <c r="S110" s="41">
        <f>S112+S114+S117</f>
        <v>18134730.100000001</v>
      </c>
      <c r="T110" s="153">
        <f>O110/J110*100</f>
        <v>59.79858738037467</v>
      </c>
      <c r="U110" s="29">
        <v>0</v>
      </c>
      <c r="V110" s="29"/>
      <c r="W110" s="29"/>
      <c r="X110" s="41">
        <f>S110/N110*100</f>
        <v>59.79858738037467</v>
      </c>
      <c r="AA110" s="62"/>
      <c r="AC110" s="264"/>
      <c r="AD110" s="264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  <c r="AP110" s="264"/>
      <c r="AQ110" s="264"/>
      <c r="AR110" s="264"/>
      <c r="AS110" s="264"/>
      <c r="AT110" s="264"/>
      <c r="AU110" s="264"/>
      <c r="AV110" s="264"/>
      <c r="AW110" s="264"/>
      <c r="AX110" s="264"/>
      <c r="AY110" s="264"/>
      <c r="AZ110" s="264"/>
      <c r="BA110" s="264"/>
      <c r="BB110" s="264"/>
      <c r="BC110" s="264"/>
      <c r="BD110" s="264"/>
      <c r="BE110" s="264"/>
      <c r="BF110" s="264"/>
      <c r="BG110" s="264"/>
      <c r="BH110" s="264"/>
      <c r="BI110" s="264"/>
      <c r="BJ110" s="264"/>
      <c r="BK110" s="264"/>
      <c r="BL110" s="264"/>
      <c r="BM110" s="264"/>
      <c r="BN110" s="264"/>
      <c r="BO110" s="264"/>
      <c r="BP110" s="264"/>
      <c r="BQ110" s="264"/>
      <c r="BR110" s="264"/>
      <c r="BS110" s="264"/>
      <c r="BT110" s="264"/>
      <c r="BU110" s="264"/>
      <c r="BV110" s="264"/>
      <c r="BW110" s="264"/>
      <c r="BX110" s="264"/>
      <c r="BY110" s="264"/>
      <c r="BZ110" s="264"/>
      <c r="CA110" s="264"/>
      <c r="CB110" s="264"/>
      <c r="CC110" s="264"/>
      <c r="CD110" s="264"/>
      <c r="CE110" s="264"/>
      <c r="CF110" s="264"/>
      <c r="CG110" s="264"/>
      <c r="CH110" s="264"/>
      <c r="CI110" s="264"/>
      <c r="CJ110" s="264"/>
      <c r="CK110" s="264"/>
      <c r="CL110" s="264"/>
      <c r="CM110" s="264"/>
      <c r="CN110" s="264"/>
      <c r="CO110" s="264"/>
      <c r="CP110" s="264"/>
      <c r="CQ110" s="264"/>
      <c r="CR110" s="264"/>
      <c r="CS110" s="264"/>
      <c r="CT110" s="264"/>
      <c r="CU110" s="264"/>
      <c r="CV110" s="264"/>
      <c r="CW110" s="264"/>
      <c r="CX110" s="264"/>
      <c r="CY110" s="264"/>
      <c r="CZ110" s="264"/>
      <c r="DA110" s="264"/>
      <c r="DB110" s="264"/>
      <c r="DC110" s="264"/>
      <c r="DD110" s="264"/>
      <c r="DE110" s="264"/>
      <c r="DF110" s="264"/>
      <c r="DG110" s="264"/>
      <c r="DH110" s="264"/>
      <c r="DI110" s="264"/>
      <c r="DJ110" s="264"/>
      <c r="DK110" s="264"/>
      <c r="DL110" s="264"/>
      <c r="DM110" s="264"/>
      <c r="DN110" s="264"/>
      <c r="DO110" s="264"/>
      <c r="DP110" s="264"/>
      <c r="DQ110" s="264"/>
      <c r="DR110" s="264"/>
      <c r="DS110" s="264"/>
      <c r="DT110" s="264"/>
      <c r="DU110" s="264"/>
      <c r="DV110" s="264"/>
      <c r="DW110" s="264"/>
      <c r="DX110" s="264"/>
      <c r="DY110" s="264"/>
      <c r="DZ110" s="264"/>
      <c r="EA110" s="264"/>
      <c r="EB110" s="264"/>
      <c r="EC110" s="264"/>
      <c r="ED110" s="264"/>
      <c r="EE110" s="264"/>
      <c r="EF110" s="264"/>
      <c r="EG110" s="264"/>
      <c r="EH110" s="264"/>
      <c r="EI110" s="264"/>
      <c r="EJ110" s="264"/>
      <c r="EK110" s="264"/>
      <c r="EL110" s="264"/>
    </row>
    <row r="111" spans="1:142" s="263" customFormat="1" ht="18" customHeight="1" thickBot="1" x14ac:dyDescent="0.3">
      <c r="A111" s="469"/>
      <c r="B111" s="472"/>
      <c r="C111" s="475"/>
      <c r="D111" s="149" t="s">
        <v>20</v>
      </c>
      <c r="E111" s="173">
        <f t="shared" si="205"/>
        <v>0</v>
      </c>
      <c r="F111" s="46">
        <f t="shared" ref="F111:I111" si="210">F113</f>
        <v>0</v>
      </c>
      <c r="G111" s="46"/>
      <c r="H111" s="46">
        <f t="shared" ref="H111" si="211">H113</f>
        <v>0</v>
      </c>
      <c r="I111" s="51">
        <f t="shared" si="210"/>
        <v>0</v>
      </c>
      <c r="J111" s="154">
        <f t="shared" si="207"/>
        <v>0</v>
      </c>
      <c r="K111" s="46">
        <f t="shared" ref="K111" si="212">K113</f>
        <v>0</v>
      </c>
      <c r="L111" s="46"/>
      <c r="M111" s="46">
        <f t="shared" ref="M111:N111" si="213">M113</f>
        <v>0</v>
      </c>
      <c r="N111" s="184">
        <f t="shared" si="213"/>
        <v>0</v>
      </c>
      <c r="O111" s="173">
        <f t="shared" si="209"/>
        <v>0</v>
      </c>
      <c r="P111" s="46">
        <f t="shared" ref="P111" si="214">P113</f>
        <v>0</v>
      </c>
      <c r="Q111" s="46"/>
      <c r="R111" s="46">
        <f t="shared" ref="R111:S111" si="215">R113</f>
        <v>0</v>
      </c>
      <c r="S111" s="51">
        <f t="shared" si="215"/>
        <v>0</v>
      </c>
      <c r="T111" s="154">
        <f t="shared" ref="T111:T122" si="216">U111+V111+W111+X111</f>
        <v>0</v>
      </c>
      <c r="U111" s="46">
        <f t="shared" ref="U111" si="217">U113</f>
        <v>0</v>
      </c>
      <c r="V111" s="46"/>
      <c r="W111" s="46">
        <f t="shared" ref="W111:X111" si="218">W113</f>
        <v>0</v>
      </c>
      <c r="X111" s="51">
        <f t="shared" si="218"/>
        <v>0</v>
      </c>
      <c r="AA111" s="62"/>
      <c r="AC111" s="264"/>
      <c r="AD111" s="264"/>
      <c r="AE111" s="264"/>
      <c r="AF111" s="264"/>
      <c r="AG111" s="264"/>
      <c r="AH111" s="264"/>
      <c r="AI111" s="264"/>
      <c r="AJ111" s="264"/>
      <c r="AK111" s="264"/>
      <c r="AL111" s="264"/>
      <c r="AM111" s="264"/>
      <c r="AN111" s="264"/>
      <c r="AO111" s="264"/>
      <c r="AP111" s="264"/>
      <c r="AQ111" s="264"/>
      <c r="AR111" s="264"/>
      <c r="AS111" s="264"/>
      <c r="AT111" s="264"/>
      <c r="AU111" s="264"/>
      <c r="AV111" s="264"/>
      <c r="AW111" s="264"/>
      <c r="AX111" s="264"/>
      <c r="AY111" s="264"/>
      <c r="AZ111" s="264"/>
      <c r="BA111" s="264"/>
      <c r="BB111" s="264"/>
      <c r="BC111" s="264"/>
      <c r="BD111" s="264"/>
      <c r="BE111" s="264"/>
      <c r="BF111" s="264"/>
      <c r="BG111" s="264"/>
      <c r="BH111" s="264"/>
      <c r="BI111" s="264"/>
      <c r="BJ111" s="264"/>
      <c r="BK111" s="264"/>
      <c r="BL111" s="264"/>
      <c r="BM111" s="264"/>
      <c r="BN111" s="264"/>
      <c r="BO111" s="264"/>
      <c r="BP111" s="264"/>
      <c r="BQ111" s="264"/>
      <c r="BR111" s="264"/>
      <c r="BS111" s="264"/>
      <c r="BT111" s="264"/>
      <c r="BU111" s="264"/>
      <c r="BV111" s="264"/>
      <c r="BW111" s="264"/>
      <c r="BX111" s="264"/>
      <c r="BY111" s="264"/>
      <c r="BZ111" s="264"/>
      <c r="CA111" s="264"/>
      <c r="CB111" s="264"/>
      <c r="CC111" s="264"/>
      <c r="CD111" s="264"/>
      <c r="CE111" s="264"/>
      <c r="CF111" s="264"/>
      <c r="CG111" s="264"/>
      <c r="CH111" s="264"/>
      <c r="CI111" s="264"/>
      <c r="CJ111" s="264"/>
      <c r="CK111" s="264"/>
      <c r="CL111" s="264"/>
      <c r="CM111" s="264"/>
      <c r="CN111" s="264"/>
      <c r="CO111" s="264"/>
      <c r="CP111" s="264"/>
      <c r="CQ111" s="264"/>
      <c r="CR111" s="264"/>
      <c r="CS111" s="264"/>
      <c r="CT111" s="264"/>
      <c r="CU111" s="264"/>
      <c r="CV111" s="264"/>
      <c r="CW111" s="264"/>
      <c r="CX111" s="264"/>
      <c r="CY111" s="264"/>
      <c r="CZ111" s="264"/>
      <c r="DA111" s="264"/>
      <c r="DB111" s="264"/>
      <c r="DC111" s="264"/>
      <c r="DD111" s="264"/>
      <c r="DE111" s="264"/>
      <c r="DF111" s="264"/>
      <c r="DG111" s="264"/>
      <c r="DH111" s="264"/>
      <c r="DI111" s="264"/>
      <c r="DJ111" s="264"/>
      <c r="DK111" s="264"/>
      <c r="DL111" s="264"/>
      <c r="DM111" s="264"/>
      <c r="DN111" s="264"/>
      <c r="DO111" s="264"/>
      <c r="DP111" s="264"/>
      <c r="DQ111" s="264"/>
      <c r="DR111" s="264"/>
      <c r="DS111" s="264"/>
      <c r="DT111" s="264"/>
      <c r="DU111" s="264"/>
      <c r="DV111" s="264"/>
      <c r="DW111" s="264"/>
      <c r="DX111" s="264"/>
      <c r="DY111" s="264"/>
      <c r="DZ111" s="264"/>
      <c r="EA111" s="264"/>
      <c r="EB111" s="264"/>
      <c r="EC111" s="264"/>
      <c r="ED111" s="264"/>
      <c r="EE111" s="264"/>
      <c r="EF111" s="264"/>
      <c r="EG111" s="264"/>
      <c r="EH111" s="264"/>
      <c r="EI111" s="264"/>
      <c r="EJ111" s="264"/>
      <c r="EK111" s="264"/>
      <c r="EL111" s="264"/>
    </row>
    <row r="112" spans="1:142" ht="28.5" hidden="1" customHeight="1" x14ac:dyDescent="0.25">
      <c r="A112" s="54"/>
      <c r="B112" s="284" t="s">
        <v>2</v>
      </c>
      <c r="C112" s="285"/>
      <c r="D112" s="286" t="s">
        <v>8</v>
      </c>
      <c r="E112" s="287">
        <f t="shared" si="205"/>
        <v>39525400</v>
      </c>
      <c r="F112" s="285">
        <v>0</v>
      </c>
      <c r="G112" s="285"/>
      <c r="H112" s="285"/>
      <c r="I112" s="288">
        <v>39525400</v>
      </c>
      <c r="J112" s="289">
        <f t="shared" si="207"/>
        <v>19872812</v>
      </c>
      <c r="K112" s="285">
        <v>0</v>
      </c>
      <c r="L112" s="285"/>
      <c r="M112" s="285"/>
      <c r="N112" s="290">
        <v>19872812</v>
      </c>
      <c r="O112" s="287">
        <f t="shared" si="209"/>
        <v>13742772.16</v>
      </c>
      <c r="P112" s="285">
        <v>0</v>
      </c>
      <c r="Q112" s="291"/>
      <c r="R112" s="291"/>
      <c r="S112" s="292">
        <v>13742772.16</v>
      </c>
      <c r="T112" s="293">
        <f t="shared" si="216"/>
        <v>34.769470163489807</v>
      </c>
      <c r="U112" s="294">
        <v>0</v>
      </c>
      <c r="V112" s="294">
        <f>SUM(V113:V116)</f>
        <v>0</v>
      </c>
      <c r="W112" s="294">
        <v>0</v>
      </c>
      <c r="X112" s="295">
        <f>S112/I112*100</f>
        <v>34.769470163489807</v>
      </c>
    </row>
    <row r="113" spans="1:142" ht="28.5" hidden="1" customHeight="1" x14ac:dyDescent="0.25">
      <c r="A113" s="43"/>
      <c r="B113" s="296"/>
      <c r="C113" s="297"/>
      <c r="D113" s="298" t="s">
        <v>20</v>
      </c>
      <c r="E113" s="299">
        <f t="shared" si="205"/>
        <v>0</v>
      </c>
      <c r="F113" s="297">
        <v>0</v>
      </c>
      <c r="G113" s="297"/>
      <c r="H113" s="297">
        <v>0</v>
      </c>
      <c r="I113" s="300">
        <v>0</v>
      </c>
      <c r="J113" s="301">
        <f t="shared" si="207"/>
        <v>0</v>
      </c>
      <c r="K113" s="297">
        <v>0</v>
      </c>
      <c r="L113" s="297"/>
      <c r="M113" s="297">
        <v>0</v>
      </c>
      <c r="N113" s="302">
        <v>0</v>
      </c>
      <c r="O113" s="299">
        <f t="shared" si="209"/>
        <v>0</v>
      </c>
      <c r="P113" s="297">
        <v>0</v>
      </c>
      <c r="Q113" s="303"/>
      <c r="R113" s="303">
        <v>0</v>
      </c>
      <c r="S113" s="304">
        <v>0</v>
      </c>
      <c r="T113" s="305">
        <f t="shared" si="216"/>
        <v>0</v>
      </c>
      <c r="U113" s="306">
        <v>0</v>
      </c>
      <c r="V113" s="306">
        <f>SUM(V114:V117)</f>
        <v>0</v>
      </c>
      <c r="W113" s="306">
        <v>0</v>
      </c>
      <c r="X113" s="307">
        <v>0</v>
      </c>
    </row>
    <row r="114" spans="1:142" ht="27.75" hidden="1" customHeight="1" x14ac:dyDescent="0.25">
      <c r="A114" s="43"/>
      <c r="B114" s="296" t="s">
        <v>3</v>
      </c>
      <c r="C114" s="297"/>
      <c r="D114" s="298" t="s">
        <v>8</v>
      </c>
      <c r="E114" s="299">
        <f t="shared" si="205"/>
        <v>2741450</v>
      </c>
      <c r="F114" s="297">
        <v>0</v>
      </c>
      <c r="G114" s="297"/>
      <c r="H114" s="297"/>
      <c r="I114" s="300">
        <v>2741450</v>
      </c>
      <c r="J114" s="301">
        <f t="shared" si="207"/>
        <v>2520440</v>
      </c>
      <c r="K114" s="297">
        <v>0</v>
      </c>
      <c r="L114" s="297"/>
      <c r="M114" s="297"/>
      <c r="N114" s="302">
        <v>2520440</v>
      </c>
      <c r="O114" s="299">
        <f t="shared" si="209"/>
        <v>527520.78</v>
      </c>
      <c r="P114" s="297">
        <v>0</v>
      </c>
      <c r="Q114" s="303"/>
      <c r="R114" s="303"/>
      <c r="S114" s="304">
        <v>527520.78</v>
      </c>
      <c r="T114" s="308">
        <f>O114/E114*100</f>
        <v>19.242400189680644</v>
      </c>
      <c r="U114" s="303">
        <v>0</v>
      </c>
      <c r="V114" s="303"/>
      <c r="W114" s="303"/>
      <c r="X114" s="307">
        <f>S114/I114*100</f>
        <v>19.242400189680644</v>
      </c>
    </row>
    <row r="115" spans="1:142" ht="27.75" hidden="1" customHeight="1" x14ac:dyDescent="0.25">
      <c r="A115" s="43"/>
      <c r="B115" s="296" t="s">
        <v>82</v>
      </c>
      <c r="C115" s="297"/>
      <c r="D115" s="298" t="s">
        <v>19</v>
      </c>
      <c r="E115" s="299">
        <f t="shared" si="205"/>
        <v>500000</v>
      </c>
      <c r="F115" s="297">
        <v>500000</v>
      </c>
      <c r="G115" s="297"/>
      <c r="H115" s="297"/>
      <c r="I115" s="300"/>
      <c r="J115" s="301">
        <f t="shared" si="207"/>
        <v>314000</v>
      </c>
      <c r="K115" s="297">
        <v>314000</v>
      </c>
      <c r="L115" s="297"/>
      <c r="M115" s="297"/>
      <c r="N115" s="302"/>
      <c r="O115" s="299">
        <f t="shared" si="209"/>
        <v>314000</v>
      </c>
      <c r="P115" s="297">
        <v>314000</v>
      </c>
      <c r="Q115" s="303"/>
      <c r="R115" s="303"/>
      <c r="S115" s="304"/>
      <c r="T115" s="308">
        <f>O115/E115*100</f>
        <v>62.8</v>
      </c>
      <c r="U115" s="303">
        <f>P115/F115*100</f>
        <v>62.8</v>
      </c>
      <c r="V115" s="303"/>
      <c r="W115" s="303"/>
      <c r="X115" s="307">
        <v>0</v>
      </c>
    </row>
    <row r="116" spans="1:142" ht="36.75" hidden="1" customHeight="1" x14ac:dyDescent="0.25">
      <c r="A116" s="43"/>
      <c r="B116" s="296" t="s">
        <v>4</v>
      </c>
      <c r="C116" s="297"/>
      <c r="D116" s="298" t="s">
        <v>19</v>
      </c>
      <c r="E116" s="299">
        <f t="shared" si="205"/>
        <v>3428800</v>
      </c>
      <c r="F116" s="297">
        <v>3428800</v>
      </c>
      <c r="G116" s="297"/>
      <c r="H116" s="297"/>
      <c r="I116" s="300">
        <v>0</v>
      </c>
      <c r="J116" s="301">
        <f t="shared" si="207"/>
        <v>1454600</v>
      </c>
      <c r="K116" s="297">
        <v>1454600</v>
      </c>
      <c r="L116" s="297"/>
      <c r="M116" s="297"/>
      <c r="N116" s="302">
        <v>0</v>
      </c>
      <c r="O116" s="299">
        <f t="shared" si="209"/>
        <v>1096770.75</v>
      </c>
      <c r="P116" s="297">
        <v>1096770.75</v>
      </c>
      <c r="Q116" s="303"/>
      <c r="R116" s="303"/>
      <c r="S116" s="304">
        <v>0</v>
      </c>
      <c r="T116" s="308">
        <f t="shared" si="216"/>
        <v>75.400161556441631</v>
      </c>
      <c r="U116" s="303">
        <f>P116/K116*100</f>
        <v>75.400161556441631</v>
      </c>
      <c r="V116" s="303"/>
      <c r="W116" s="303"/>
      <c r="X116" s="307">
        <v>0</v>
      </c>
    </row>
    <row r="117" spans="1:142" ht="36.75" hidden="1" customHeight="1" x14ac:dyDescent="0.25">
      <c r="A117" s="43"/>
      <c r="B117" s="296" t="s">
        <v>106</v>
      </c>
      <c r="C117" s="297"/>
      <c r="D117" s="298" t="s">
        <v>8</v>
      </c>
      <c r="E117" s="299">
        <f t="shared" si="205"/>
        <v>14796300</v>
      </c>
      <c r="F117" s="297">
        <v>0</v>
      </c>
      <c r="G117" s="297"/>
      <c r="H117" s="297"/>
      <c r="I117" s="300">
        <v>14796300</v>
      </c>
      <c r="J117" s="301">
        <f t="shared" si="207"/>
        <v>7933100</v>
      </c>
      <c r="K117" s="297">
        <v>0</v>
      </c>
      <c r="L117" s="297"/>
      <c r="M117" s="297"/>
      <c r="N117" s="302">
        <v>7933100</v>
      </c>
      <c r="O117" s="299">
        <f t="shared" si="209"/>
        <v>3864437.16</v>
      </c>
      <c r="P117" s="297">
        <v>0</v>
      </c>
      <c r="Q117" s="303"/>
      <c r="R117" s="303"/>
      <c r="S117" s="304">
        <v>3864437.16</v>
      </c>
      <c r="T117" s="308">
        <f t="shared" si="216"/>
        <v>48.712825503271105</v>
      </c>
      <c r="U117" s="303">
        <v>0</v>
      </c>
      <c r="V117" s="303"/>
      <c r="W117" s="303"/>
      <c r="X117" s="307">
        <f>S117/N117*100</f>
        <v>48.712825503271105</v>
      </c>
    </row>
    <row r="118" spans="1:142" ht="36.75" hidden="1" customHeight="1" thickBot="1" x14ac:dyDescent="0.3">
      <c r="A118" s="133"/>
      <c r="B118" s="309" t="s">
        <v>75</v>
      </c>
      <c r="C118" s="310"/>
      <c r="D118" s="311"/>
      <c r="E118" s="312">
        <v>44000</v>
      </c>
      <c r="F118" s="310"/>
      <c r="G118" s="310"/>
      <c r="H118" s="310"/>
      <c r="I118" s="600">
        <v>44000</v>
      </c>
      <c r="J118" s="313">
        <v>44000</v>
      </c>
      <c r="K118" s="310"/>
      <c r="L118" s="310"/>
      <c r="M118" s="310"/>
      <c r="N118" s="314">
        <v>44000</v>
      </c>
      <c r="O118" s="312">
        <v>27555.3</v>
      </c>
      <c r="P118" s="310"/>
      <c r="Q118" s="315"/>
      <c r="R118" s="315"/>
      <c r="S118" s="316">
        <v>27555.3</v>
      </c>
      <c r="T118" s="317"/>
      <c r="U118" s="315"/>
      <c r="V118" s="315"/>
      <c r="W118" s="315"/>
      <c r="X118" s="318"/>
    </row>
    <row r="119" spans="1:142" ht="18.75" customHeight="1" x14ac:dyDescent="0.25">
      <c r="A119" s="490"/>
      <c r="B119" s="478" t="s">
        <v>52</v>
      </c>
      <c r="C119" s="479"/>
      <c r="D119" s="147" t="s">
        <v>14</v>
      </c>
      <c r="E119" s="172">
        <f t="shared" si="205"/>
        <v>60991950</v>
      </c>
      <c r="F119" s="48">
        <f>F108</f>
        <v>3928800</v>
      </c>
      <c r="G119" s="48">
        <f>G108</f>
        <v>0</v>
      </c>
      <c r="H119" s="48">
        <f>H108</f>
        <v>0</v>
      </c>
      <c r="I119" s="50">
        <f>I108</f>
        <v>57063150</v>
      </c>
      <c r="J119" s="152">
        <f t="shared" si="207"/>
        <v>32094952</v>
      </c>
      <c r="K119" s="48">
        <f>K108</f>
        <v>1768600</v>
      </c>
      <c r="L119" s="48">
        <f>L108</f>
        <v>0</v>
      </c>
      <c r="M119" s="48">
        <f>M108</f>
        <v>0</v>
      </c>
      <c r="N119" s="182">
        <f>N108</f>
        <v>30326352</v>
      </c>
      <c r="O119" s="172">
        <f t="shared" si="209"/>
        <v>19545500.850000001</v>
      </c>
      <c r="P119" s="48">
        <f>P108</f>
        <v>1410770.75</v>
      </c>
      <c r="Q119" s="48">
        <f>Q108</f>
        <v>0</v>
      </c>
      <c r="R119" s="48">
        <f>R108</f>
        <v>0</v>
      </c>
      <c r="S119" s="50">
        <f>S108</f>
        <v>18134730.100000001</v>
      </c>
      <c r="T119" s="152">
        <f t="shared" si="216"/>
        <v>111.54776215919298</v>
      </c>
      <c r="U119" s="48">
        <f t="shared" ref="U119:W119" si="219">U108</f>
        <v>79.767655207508753</v>
      </c>
      <c r="V119" s="48">
        <f t="shared" si="219"/>
        <v>0</v>
      </c>
      <c r="W119" s="48">
        <f t="shared" si="219"/>
        <v>0</v>
      </c>
      <c r="X119" s="50">
        <f>S119/I119*100</f>
        <v>31.780106951684235</v>
      </c>
    </row>
    <row r="120" spans="1:142" ht="18.75" customHeight="1" x14ac:dyDescent="0.25">
      <c r="A120" s="491"/>
      <c r="B120" s="480"/>
      <c r="C120" s="481"/>
      <c r="D120" s="148" t="s">
        <v>19</v>
      </c>
      <c r="E120" s="167">
        <f>F120+G120+H120+I120</f>
        <v>3928800</v>
      </c>
      <c r="F120" s="29">
        <f>F109</f>
        <v>3928800</v>
      </c>
      <c r="G120" s="29"/>
      <c r="H120" s="29">
        <f t="shared" ref="H120" si="220">H109</f>
        <v>0</v>
      </c>
      <c r="I120" s="41">
        <f>I109</f>
        <v>0</v>
      </c>
      <c r="J120" s="153">
        <f t="shared" si="207"/>
        <v>1768600</v>
      </c>
      <c r="K120" s="29">
        <f t="shared" ref="K120" si="221">K109</f>
        <v>1768600</v>
      </c>
      <c r="L120" s="29"/>
      <c r="M120" s="29">
        <f t="shared" ref="M120:N122" si="222">M109</f>
        <v>0</v>
      </c>
      <c r="N120" s="183">
        <f t="shared" si="222"/>
        <v>0</v>
      </c>
      <c r="O120" s="167">
        <f t="shared" si="209"/>
        <v>1410770.75</v>
      </c>
      <c r="P120" s="29">
        <f t="shared" ref="P120" si="223">P109</f>
        <v>1410770.75</v>
      </c>
      <c r="Q120" s="29"/>
      <c r="R120" s="29">
        <f t="shared" ref="R120:S122" si="224">R109</f>
        <v>0</v>
      </c>
      <c r="S120" s="41">
        <f t="shared" si="224"/>
        <v>0</v>
      </c>
      <c r="T120" s="153">
        <f>O120/E120*100</f>
        <v>35.908438963551212</v>
      </c>
      <c r="U120" s="29">
        <f>P120/F120*100</f>
        <v>35.908438963551212</v>
      </c>
      <c r="V120" s="29"/>
      <c r="W120" s="29">
        <f t="shared" ref="W120:X120" si="225">W109</f>
        <v>0</v>
      </c>
      <c r="X120" s="41">
        <f t="shared" si="225"/>
        <v>0</v>
      </c>
    </row>
    <row r="121" spans="1:142" ht="18.75" customHeight="1" x14ac:dyDescent="0.25">
      <c r="A121" s="491"/>
      <c r="B121" s="480"/>
      <c r="C121" s="481"/>
      <c r="D121" s="148" t="s">
        <v>8</v>
      </c>
      <c r="E121" s="167">
        <f t="shared" si="205"/>
        <v>57063150</v>
      </c>
      <c r="F121" s="29">
        <f>F110</f>
        <v>0</v>
      </c>
      <c r="G121" s="29"/>
      <c r="H121" s="29">
        <f t="shared" ref="H121" si="226">H110</f>
        <v>0</v>
      </c>
      <c r="I121" s="41">
        <f>I110</f>
        <v>57063150</v>
      </c>
      <c r="J121" s="153">
        <f t="shared" si="207"/>
        <v>30326352</v>
      </c>
      <c r="K121" s="29">
        <f t="shared" ref="K121" si="227">K110</f>
        <v>0</v>
      </c>
      <c r="L121" s="29"/>
      <c r="M121" s="29">
        <f t="shared" si="222"/>
        <v>0</v>
      </c>
      <c r="N121" s="183">
        <f t="shared" si="222"/>
        <v>30326352</v>
      </c>
      <c r="O121" s="167">
        <f t="shared" si="209"/>
        <v>18134730.100000001</v>
      </c>
      <c r="P121" s="29">
        <f t="shared" ref="P121" si="228">P110</f>
        <v>0</v>
      </c>
      <c r="Q121" s="29"/>
      <c r="R121" s="29">
        <f t="shared" si="224"/>
        <v>0</v>
      </c>
      <c r="S121" s="41">
        <f t="shared" si="224"/>
        <v>18134730.100000001</v>
      </c>
      <c r="T121" s="153">
        <f t="shared" si="216"/>
        <v>59.79858738037467</v>
      </c>
      <c r="U121" s="29">
        <f t="shared" ref="U121" si="229">U110</f>
        <v>0</v>
      </c>
      <c r="V121" s="29"/>
      <c r="W121" s="29">
        <f t="shared" ref="W121:X121" si="230">W110</f>
        <v>0</v>
      </c>
      <c r="X121" s="41">
        <f t="shared" si="230"/>
        <v>59.79858738037467</v>
      </c>
    </row>
    <row r="122" spans="1:142" ht="18.75" customHeight="1" thickBot="1" x14ac:dyDescent="0.3">
      <c r="A122" s="492"/>
      <c r="B122" s="482"/>
      <c r="C122" s="483"/>
      <c r="D122" s="149" t="s">
        <v>20</v>
      </c>
      <c r="E122" s="173">
        <f t="shared" si="205"/>
        <v>0</v>
      </c>
      <c r="F122" s="46">
        <f>F111</f>
        <v>0</v>
      </c>
      <c r="G122" s="46"/>
      <c r="H122" s="46">
        <f t="shared" ref="H122" si="231">H111</f>
        <v>0</v>
      </c>
      <c r="I122" s="51">
        <f>I111</f>
        <v>0</v>
      </c>
      <c r="J122" s="154">
        <f t="shared" si="207"/>
        <v>0</v>
      </c>
      <c r="K122" s="46">
        <f t="shared" ref="K122" si="232">K111</f>
        <v>0</v>
      </c>
      <c r="L122" s="46"/>
      <c r="M122" s="46">
        <f t="shared" si="222"/>
        <v>0</v>
      </c>
      <c r="N122" s="184">
        <f t="shared" si="222"/>
        <v>0</v>
      </c>
      <c r="O122" s="173">
        <f t="shared" si="209"/>
        <v>0</v>
      </c>
      <c r="P122" s="46">
        <f t="shared" ref="P122" si="233">P111</f>
        <v>0</v>
      </c>
      <c r="Q122" s="46"/>
      <c r="R122" s="46">
        <f t="shared" si="224"/>
        <v>0</v>
      </c>
      <c r="S122" s="51">
        <f t="shared" si="224"/>
        <v>0</v>
      </c>
      <c r="T122" s="154">
        <f t="shared" si="216"/>
        <v>0</v>
      </c>
      <c r="U122" s="46">
        <f t="shared" ref="U122" si="234">U111</f>
        <v>0</v>
      </c>
      <c r="V122" s="46"/>
      <c r="W122" s="46">
        <f t="shared" ref="W122:X122" si="235">W111</f>
        <v>0</v>
      </c>
      <c r="X122" s="51">
        <f t="shared" si="235"/>
        <v>0</v>
      </c>
    </row>
    <row r="123" spans="1:142" ht="15" customHeight="1" thickBot="1" x14ac:dyDescent="0.3">
      <c r="A123" s="448" t="s">
        <v>53</v>
      </c>
      <c r="B123" s="449"/>
      <c r="C123" s="449"/>
      <c r="D123" s="450"/>
      <c r="E123" s="449"/>
      <c r="F123" s="449"/>
      <c r="G123" s="449"/>
      <c r="H123" s="449"/>
      <c r="I123" s="449"/>
      <c r="J123" s="450"/>
      <c r="K123" s="450"/>
      <c r="L123" s="450"/>
      <c r="M123" s="450"/>
      <c r="N123" s="450"/>
      <c r="O123" s="449"/>
      <c r="P123" s="449"/>
      <c r="Q123" s="449"/>
      <c r="R123" s="449"/>
      <c r="S123" s="449"/>
      <c r="T123" s="450"/>
      <c r="U123" s="450"/>
      <c r="V123" s="450"/>
      <c r="W123" s="450"/>
      <c r="X123" s="451"/>
    </row>
    <row r="124" spans="1:142" s="271" customFormat="1" ht="16.5" customHeight="1" x14ac:dyDescent="0.25">
      <c r="A124" s="494" t="s">
        <v>54</v>
      </c>
      <c r="B124" s="496" t="s">
        <v>55</v>
      </c>
      <c r="C124" s="498" t="s">
        <v>18</v>
      </c>
      <c r="D124" s="282" t="s">
        <v>14</v>
      </c>
      <c r="E124" s="265">
        <f t="shared" ref="E124:I124" si="236">E125+E126</f>
        <v>57420212</v>
      </c>
      <c r="F124" s="122">
        <f t="shared" si="236"/>
        <v>0</v>
      </c>
      <c r="G124" s="122"/>
      <c r="H124" s="122">
        <f t="shared" ref="H124" si="237">H125+H126</f>
        <v>0</v>
      </c>
      <c r="I124" s="266">
        <f t="shared" si="236"/>
        <v>57420212</v>
      </c>
      <c r="J124" s="267">
        <f t="shared" ref="J124:K124" si="238">J125+J126</f>
        <v>33584937</v>
      </c>
      <c r="K124" s="268">
        <f t="shared" si="238"/>
        <v>0</v>
      </c>
      <c r="L124" s="268"/>
      <c r="M124" s="268">
        <f t="shared" ref="M124:N124" si="239">M125+M126</f>
        <v>0</v>
      </c>
      <c r="N124" s="269">
        <f t="shared" si="239"/>
        <v>33584937</v>
      </c>
      <c r="O124" s="265">
        <f t="shared" ref="O124:P124" si="240">O125+O126</f>
        <v>18048306.82</v>
      </c>
      <c r="P124" s="122">
        <f t="shared" si="240"/>
        <v>0</v>
      </c>
      <c r="Q124" s="122"/>
      <c r="R124" s="122">
        <f t="shared" ref="R124:U124" si="241">R125+R126</f>
        <v>0</v>
      </c>
      <c r="S124" s="266">
        <f t="shared" si="241"/>
        <v>18048306.82</v>
      </c>
      <c r="T124" s="267">
        <f>O124/E124*100</f>
        <v>31.431975242445986</v>
      </c>
      <c r="U124" s="268">
        <f t="shared" si="241"/>
        <v>0</v>
      </c>
      <c r="V124" s="268"/>
      <c r="W124" s="268">
        <f t="shared" ref="W124" si="242">W125+W126</f>
        <v>0</v>
      </c>
      <c r="X124" s="270">
        <f>S124/I124*100</f>
        <v>31.431975242445986</v>
      </c>
      <c r="AA124" s="67"/>
      <c r="AC124" s="272"/>
      <c r="AD124" s="272"/>
      <c r="AE124" s="272"/>
      <c r="AF124" s="272"/>
      <c r="AG124" s="272"/>
      <c r="AH124" s="272"/>
      <c r="AI124" s="272"/>
      <c r="AJ124" s="272"/>
      <c r="AK124" s="272"/>
      <c r="AL124" s="272"/>
      <c r="AM124" s="272"/>
      <c r="AN124" s="272"/>
      <c r="AO124" s="272"/>
      <c r="AP124" s="272"/>
      <c r="AQ124" s="272"/>
      <c r="AR124" s="272"/>
      <c r="AS124" s="272"/>
      <c r="AT124" s="272"/>
      <c r="AU124" s="272"/>
      <c r="AV124" s="272"/>
      <c r="AW124" s="272"/>
      <c r="AX124" s="272"/>
      <c r="AY124" s="272"/>
      <c r="AZ124" s="272"/>
      <c r="BA124" s="272"/>
      <c r="BB124" s="272"/>
      <c r="BC124" s="272"/>
      <c r="BD124" s="272"/>
      <c r="BE124" s="272"/>
      <c r="BF124" s="272"/>
      <c r="BG124" s="272"/>
      <c r="BH124" s="272"/>
      <c r="BI124" s="272"/>
      <c r="BJ124" s="272"/>
      <c r="BK124" s="272"/>
      <c r="BL124" s="272"/>
      <c r="BM124" s="272"/>
      <c r="BN124" s="272"/>
      <c r="BO124" s="272"/>
      <c r="BP124" s="272"/>
      <c r="BQ124" s="272"/>
      <c r="BR124" s="272"/>
      <c r="BS124" s="272"/>
      <c r="BT124" s="272"/>
      <c r="BU124" s="272"/>
      <c r="BV124" s="272"/>
      <c r="BW124" s="272"/>
      <c r="BX124" s="272"/>
      <c r="BY124" s="272"/>
      <c r="BZ124" s="272"/>
      <c r="CA124" s="272"/>
      <c r="CB124" s="272"/>
      <c r="CC124" s="272"/>
      <c r="CD124" s="272"/>
      <c r="CE124" s="272"/>
      <c r="CF124" s="272"/>
      <c r="CG124" s="272"/>
      <c r="CH124" s="272"/>
      <c r="CI124" s="272"/>
      <c r="CJ124" s="272"/>
      <c r="CK124" s="272"/>
      <c r="CL124" s="272"/>
      <c r="CM124" s="272"/>
      <c r="CN124" s="272"/>
      <c r="CO124" s="272"/>
      <c r="CP124" s="272"/>
      <c r="CQ124" s="272"/>
      <c r="CR124" s="272"/>
      <c r="CS124" s="272"/>
      <c r="CT124" s="272"/>
      <c r="CU124" s="272"/>
      <c r="CV124" s="272"/>
      <c r="CW124" s="272"/>
      <c r="CX124" s="272"/>
      <c r="CY124" s="272"/>
      <c r="CZ124" s="272"/>
      <c r="DA124" s="272"/>
      <c r="DB124" s="272"/>
      <c r="DC124" s="272"/>
      <c r="DD124" s="272"/>
      <c r="DE124" s="272"/>
      <c r="DF124" s="272"/>
      <c r="DG124" s="272"/>
      <c r="DH124" s="272"/>
      <c r="DI124" s="272"/>
      <c r="DJ124" s="272"/>
      <c r="DK124" s="272"/>
      <c r="DL124" s="272"/>
      <c r="DM124" s="272"/>
      <c r="DN124" s="272"/>
      <c r="DO124" s="272"/>
      <c r="DP124" s="272"/>
      <c r="DQ124" s="272"/>
      <c r="DR124" s="272"/>
      <c r="DS124" s="272"/>
      <c r="DT124" s="272"/>
      <c r="DU124" s="272"/>
      <c r="DV124" s="272"/>
      <c r="DW124" s="272"/>
      <c r="DX124" s="272"/>
      <c r="DY124" s="272"/>
      <c r="DZ124" s="272"/>
      <c r="EA124" s="272"/>
      <c r="EB124" s="272"/>
      <c r="EC124" s="272"/>
      <c r="ED124" s="272"/>
      <c r="EE124" s="272"/>
      <c r="EF124" s="272"/>
      <c r="EG124" s="272"/>
      <c r="EH124" s="272"/>
      <c r="EI124" s="272"/>
      <c r="EJ124" s="272"/>
      <c r="EK124" s="272"/>
      <c r="EL124" s="272"/>
    </row>
    <row r="125" spans="1:142" s="271" customFormat="1" ht="16.5" customHeight="1" x14ac:dyDescent="0.25">
      <c r="A125" s="495"/>
      <c r="B125" s="497"/>
      <c r="C125" s="476"/>
      <c r="D125" s="282" t="s">
        <v>19</v>
      </c>
      <c r="E125" s="273">
        <f>F125+G125+H125+I125</f>
        <v>0</v>
      </c>
      <c r="F125" s="268">
        <v>0</v>
      </c>
      <c r="G125" s="268"/>
      <c r="H125" s="268">
        <v>0</v>
      </c>
      <c r="I125" s="270">
        <v>0</v>
      </c>
      <c r="J125" s="267">
        <f>K125+L125+M125+N125</f>
        <v>0</v>
      </c>
      <c r="K125" s="268">
        <v>0</v>
      </c>
      <c r="L125" s="268"/>
      <c r="M125" s="268">
        <v>0</v>
      </c>
      <c r="N125" s="269">
        <v>0</v>
      </c>
      <c r="O125" s="273">
        <f>P125+Q125+R125+S125</f>
        <v>0</v>
      </c>
      <c r="P125" s="268">
        <v>0</v>
      </c>
      <c r="Q125" s="268"/>
      <c r="R125" s="268">
        <v>0</v>
      </c>
      <c r="S125" s="270">
        <v>0</v>
      </c>
      <c r="T125" s="267">
        <f>U125+V125+W125+X125</f>
        <v>19.242400189680644</v>
      </c>
      <c r="U125" s="268">
        <v>0</v>
      </c>
      <c r="V125" s="268"/>
      <c r="W125" s="268">
        <v>0</v>
      </c>
      <c r="X125" s="270">
        <f t="shared" ref="X125" si="243">X114</f>
        <v>19.242400189680644</v>
      </c>
      <c r="AA125" s="67"/>
      <c r="AC125" s="272"/>
      <c r="AD125" s="272"/>
      <c r="AE125" s="272"/>
      <c r="AF125" s="272"/>
      <c r="AG125" s="272"/>
      <c r="AH125" s="272"/>
      <c r="AI125" s="272"/>
      <c r="AJ125" s="272"/>
      <c r="AK125" s="272"/>
      <c r="AL125" s="272"/>
      <c r="AM125" s="272"/>
      <c r="AN125" s="272"/>
      <c r="AO125" s="272"/>
      <c r="AP125" s="272"/>
      <c r="AQ125" s="272"/>
      <c r="AR125" s="272"/>
      <c r="AS125" s="272"/>
      <c r="AT125" s="272"/>
      <c r="AU125" s="272"/>
      <c r="AV125" s="272"/>
      <c r="AW125" s="272"/>
      <c r="AX125" s="272"/>
      <c r="AY125" s="272"/>
      <c r="AZ125" s="272"/>
      <c r="BA125" s="272"/>
      <c r="BB125" s="272"/>
      <c r="BC125" s="272"/>
      <c r="BD125" s="272"/>
      <c r="BE125" s="272"/>
      <c r="BF125" s="272"/>
      <c r="BG125" s="272"/>
      <c r="BH125" s="272"/>
      <c r="BI125" s="272"/>
      <c r="BJ125" s="272"/>
      <c r="BK125" s="272"/>
      <c r="BL125" s="272"/>
      <c r="BM125" s="272"/>
      <c r="BN125" s="272"/>
      <c r="BO125" s="272"/>
      <c r="BP125" s="272"/>
      <c r="BQ125" s="272"/>
      <c r="BR125" s="272"/>
      <c r="BS125" s="272"/>
      <c r="BT125" s="272"/>
      <c r="BU125" s="272"/>
      <c r="BV125" s="272"/>
      <c r="BW125" s="272"/>
      <c r="BX125" s="272"/>
      <c r="BY125" s="272"/>
      <c r="BZ125" s="272"/>
      <c r="CA125" s="272"/>
      <c r="CB125" s="272"/>
      <c r="CC125" s="272"/>
      <c r="CD125" s="272"/>
      <c r="CE125" s="272"/>
      <c r="CF125" s="272"/>
      <c r="CG125" s="272"/>
      <c r="CH125" s="272"/>
      <c r="CI125" s="272"/>
      <c r="CJ125" s="272"/>
      <c r="CK125" s="272"/>
      <c r="CL125" s="272"/>
      <c r="CM125" s="272"/>
      <c r="CN125" s="272"/>
      <c r="CO125" s="272"/>
      <c r="CP125" s="272"/>
      <c r="CQ125" s="272"/>
      <c r="CR125" s="272"/>
      <c r="CS125" s="272"/>
      <c r="CT125" s="272"/>
      <c r="CU125" s="272"/>
      <c r="CV125" s="272"/>
      <c r="CW125" s="272"/>
      <c r="CX125" s="272"/>
      <c r="CY125" s="272"/>
      <c r="CZ125" s="272"/>
      <c r="DA125" s="272"/>
      <c r="DB125" s="272"/>
      <c r="DC125" s="272"/>
      <c r="DD125" s="272"/>
      <c r="DE125" s="272"/>
      <c r="DF125" s="272"/>
      <c r="DG125" s="272"/>
      <c r="DH125" s="272"/>
      <c r="DI125" s="272"/>
      <c r="DJ125" s="272"/>
      <c r="DK125" s="272"/>
      <c r="DL125" s="272"/>
      <c r="DM125" s="272"/>
      <c r="DN125" s="272"/>
      <c r="DO125" s="272"/>
      <c r="DP125" s="272"/>
      <c r="DQ125" s="272"/>
      <c r="DR125" s="272"/>
      <c r="DS125" s="272"/>
      <c r="DT125" s="272"/>
      <c r="DU125" s="272"/>
      <c r="DV125" s="272"/>
      <c r="DW125" s="272"/>
      <c r="DX125" s="272"/>
      <c r="DY125" s="272"/>
      <c r="DZ125" s="272"/>
      <c r="EA125" s="272"/>
      <c r="EB125" s="272"/>
      <c r="EC125" s="272"/>
      <c r="ED125" s="272"/>
      <c r="EE125" s="272"/>
      <c r="EF125" s="272"/>
      <c r="EG125" s="272"/>
      <c r="EH125" s="272"/>
      <c r="EI125" s="272"/>
      <c r="EJ125" s="272"/>
      <c r="EK125" s="272"/>
      <c r="EL125" s="272"/>
    </row>
    <row r="126" spans="1:142" s="271" customFormat="1" ht="16.5" customHeight="1" x14ac:dyDescent="0.25">
      <c r="A126" s="495"/>
      <c r="B126" s="497"/>
      <c r="C126" s="476"/>
      <c r="D126" s="282" t="s">
        <v>8</v>
      </c>
      <c r="E126" s="273">
        <f t="shared" ref="E126:E134" si="244">F126+G126+H126+I126</f>
        <v>57420212</v>
      </c>
      <c r="F126" s="268">
        <v>0</v>
      </c>
      <c r="G126" s="268"/>
      <c r="H126" s="268"/>
      <c r="I126" s="270">
        <f>56149845+1270367</f>
        <v>57420212</v>
      </c>
      <c r="J126" s="267">
        <f t="shared" ref="J126:J134" si="245">K126+L126+M126+N126</f>
        <v>33584937</v>
      </c>
      <c r="K126" s="268">
        <v>0</v>
      </c>
      <c r="L126" s="268"/>
      <c r="M126" s="268"/>
      <c r="N126" s="269">
        <f>33241037+343900</f>
        <v>33584937</v>
      </c>
      <c r="O126" s="273">
        <f t="shared" ref="O126:O134" si="246">P126+Q126+R126+S126</f>
        <v>18048306.82</v>
      </c>
      <c r="P126" s="268">
        <v>0</v>
      </c>
      <c r="Q126" s="268"/>
      <c r="R126" s="268"/>
      <c r="S126" s="270">
        <f>17777438.82+270868</f>
        <v>18048306.82</v>
      </c>
      <c r="T126" s="267">
        <f t="shared" ref="T126:T134" si="247">U126+V126+W126+X126</f>
        <v>31.431975242445986</v>
      </c>
      <c r="U126" s="268">
        <v>0</v>
      </c>
      <c r="V126" s="268"/>
      <c r="W126" s="268"/>
      <c r="X126" s="270">
        <f>S126/I126*100</f>
        <v>31.431975242445986</v>
      </c>
      <c r="AA126" s="67"/>
      <c r="AC126" s="272"/>
      <c r="AD126" s="272"/>
      <c r="AE126" s="272"/>
      <c r="AF126" s="272"/>
      <c r="AG126" s="272"/>
      <c r="AH126" s="272"/>
      <c r="AI126" s="272"/>
      <c r="AJ126" s="272"/>
      <c r="AK126" s="272"/>
      <c r="AL126" s="272"/>
      <c r="AM126" s="272"/>
      <c r="AN126" s="272"/>
      <c r="AO126" s="272"/>
      <c r="AP126" s="272"/>
      <c r="AQ126" s="272"/>
      <c r="AR126" s="272"/>
      <c r="AS126" s="272"/>
      <c r="AT126" s="272"/>
      <c r="AU126" s="272"/>
      <c r="AV126" s="272"/>
      <c r="AW126" s="272"/>
      <c r="AX126" s="272"/>
      <c r="AY126" s="272"/>
      <c r="AZ126" s="272"/>
      <c r="BA126" s="272"/>
      <c r="BB126" s="272"/>
      <c r="BC126" s="272"/>
      <c r="BD126" s="272"/>
      <c r="BE126" s="272"/>
      <c r="BF126" s="272"/>
      <c r="BG126" s="272"/>
      <c r="BH126" s="272"/>
      <c r="BI126" s="272"/>
      <c r="BJ126" s="272"/>
      <c r="BK126" s="272"/>
      <c r="BL126" s="272"/>
      <c r="BM126" s="272"/>
      <c r="BN126" s="272"/>
      <c r="BO126" s="272"/>
      <c r="BP126" s="272"/>
      <c r="BQ126" s="272"/>
      <c r="BR126" s="272"/>
      <c r="BS126" s="272"/>
      <c r="BT126" s="272"/>
      <c r="BU126" s="272"/>
      <c r="BV126" s="272"/>
      <c r="BW126" s="272"/>
      <c r="BX126" s="272"/>
      <c r="BY126" s="272"/>
      <c r="BZ126" s="272"/>
      <c r="CA126" s="272"/>
      <c r="CB126" s="272"/>
      <c r="CC126" s="272"/>
      <c r="CD126" s="272"/>
      <c r="CE126" s="272"/>
      <c r="CF126" s="272"/>
      <c r="CG126" s="272"/>
      <c r="CH126" s="272"/>
      <c r="CI126" s="272"/>
      <c r="CJ126" s="272"/>
      <c r="CK126" s="272"/>
      <c r="CL126" s="272"/>
      <c r="CM126" s="272"/>
      <c r="CN126" s="272"/>
      <c r="CO126" s="272"/>
      <c r="CP126" s="272"/>
      <c r="CQ126" s="272"/>
      <c r="CR126" s="272"/>
      <c r="CS126" s="272"/>
      <c r="CT126" s="272"/>
      <c r="CU126" s="272"/>
      <c r="CV126" s="272"/>
      <c r="CW126" s="272"/>
      <c r="CX126" s="272"/>
      <c r="CY126" s="272"/>
      <c r="CZ126" s="272"/>
      <c r="DA126" s="272"/>
      <c r="DB126" s="272"/>
      <c r="DC126" s="272"/>
      <c r="DD126" s="272"/>
      <c r="DE126" s="272"/>
      <c r="DF126" s="272"/>
      <c r="DG126" s="272"/>
      <c r="DH126" s="272"/>
      <c r="DI126" s="272"/>
      <c r="DJ126" s="272"/>
      <c r="DK126" s="272"/>
      <c r="DL126" s="272"/>
      <c r="DM126" s="272"/>
      <c r="DN126" s="272"/>
      <c r="DO126" s="272"/>
      <c r="DP126" s="272"/>
      <c r="DQ126" s="272"/>
      <c r="DR126" s="272"/>
      <c r="DS126" s="272"/>
      <c r="DT126" s="272"/>
      <c r="DU126" s="272"/>
      <c r="DV126" s="272"/>
      <c r="DW126" s="272"/>
      <c r="DX126" s="272"/>
      <c r="DY126" s="272"/>
      <c r="DZ126" s="272"/>
      <c r="EA126" s="272"/>
      <c r="EB126" s="272"/>
      <c r="EC126" s="272"/>
      <c r="ED126" s="272"/>
      <c r="EE126" s="272"/>
      <c r="EF126" s="272"/>
      <c r="EG126" s="272"/>
      <c r="EH126" s="272"/>
      <c r="EI126" s="272"/>
      <c r="EJ126" s="272"/>
      <c r="EK126" s="272"/>
      <c r="EL126" s="272"/>
    </row>
    <row r="127" spans="1:142" s="271" customFormat="1" ht="16.5" customHeight="1" x14ac:dyDescent="0.25">
      <c r="A127" s="495"/>
      <c r="B127" s="497"/>
      <c r="C127" s="476"/>
      <c r="D127" s="282" t="s">
        <v>20</v>
      </c>
      <c r="E127" s="273">
        <f t="shared" si="244"/>
        <v>0</v>
      </c>
      <c r="F127" s="268">
        <v>0</v>
      </c>
      <c r="G127" s="268"/>
      <c r="H127" s="268">
        <v>0</v>
      </c>
      <c r="I127" s="270">
        <v>0</v>
      </c>
      <c r="J127" s="267">
        <f t="shared" si="245"/>
        <v>0</v>
      </c>
      <c r="K127" s="268">
        <v>0</v>
      </c>
      <c r="L127" s="268"/>
      <c r="M127" s="268">
        <v>0</v>
      </c>
      <c r="N127" s="269">
        <v>0</v>
      </c>
      <c r="O127" s="273">
        <f t="shared" si="246"/>
        <v>0</v>
      </c>
      <c r="P127" s="268">
        <v>0</v>
      </c>
      <c r="Q127" s="268"/>
      <c r="R127" s="268">
        <v>0</v>
      </c>
      <c r="S127" s="270">
        <v>0</v>
      </c>
      <c r="T127" s="267">
        <f t="shared" si="247"/>
        <v>48.712825503271105</v>
      </c>
      <c r="U127" s="268">
        <v>0</v>
      </c>
      <c r="V127" s="268"/>
      <c r="W127" s="268">
        <v>0</v>
      </c>
      <c r="X127" s="270">
        <f t="shared" ref="X127" si="248">X117</f>
        <v>48.712825503271105</v>
      </c>
      <c r="AA127" s="67"/>
      <c r="AC127" s="272"/>
      <c r="AD127" s="272"/>
      <c r="AE127" s="272"/>
      <c r="AF127" s="272"/>
      <c r="AG127" s="272"/>
      <c r="AH127" s="272"/>
      <c r="AI127" s="272"/>
      <c r="AJ127" s="272"/>
      <c r="AK127" s="272"/>
      <c r="AL127" s="272"/>
      <c r="AM127" s="272"/>
      <c r="AN127" s="272"/>
      <c r="AO127" s="272"/>
      <c r="AP127" s="272"/>
      <c r="AQ127" s="272"/>
      <c r="AR127" s="272"/>
      <c r="AS127" s="272"/>
      <c r="AT127" s="272"/>
      <c r="AU127" s="272"/>
      <c r="AV127" s="272"/>
      <c r="AW127" s="272"/>
      <c r="AX127" s="272"/>
      <c r="AY127" s="272"/>
      <c r="AZ127" s="272"/>
      <c r="BA127" s="272"/>
      <c r="BB127" s="272"/>
      <c r="BC127" s="272"/>
      <c r="BD127" s="272"/>
      <c r="BE127" s="272"/>
      <c r="BF127" s="272"/>
      <c r="BG127" s="272"/>
      <c r="BH127" s="272"/>
      <c r="BI127" s="272"/>
      <c r="BJ127" s="272"/>
      <c r="BK127" s="272"/>
      <c r="BL127" s="272"/>
      <c r="BM127" s="272"/>
      <c r="BN127" s="272"/>
      <c r="BO127" s="272"/>
      <c r="BP127" s="272"/>
      <c r="BQ127" s="272"/>
      <c r="BR127" s="272"/>
      <c r="BS127" s="272"/>
      <c r="BT127" s="272"/>
      <c r="BU127" s="272"/>
      <c r="BV127" s="272"/>
      <c r="BW127" s="272"/>
      <c r="BX127" s="272"/>
      <c r="BY127" s="272"/>
      <c r="BZ127" s="272"/>
      <c r="CA127" s="272"/>
      <c r="CB127" s="272"/>
      <c r="CC127" s="272"/>
      <c r="CD127" s="272"/>
      <c r="CE127" s="272"/>
      <c r="CF127" s="272"/>
      <c r="CG127" s="272"/>
      <c r="CH127" s="272"/>
      <c r="CI127" s="272"/>
      <c r="CJ127" s="272"/>
      <c r="CK127" s="272"/>
      <c r="CL127" s="272"/>
      <c r="CM127" s="272"/>
      <c r="CN127" s="272"/>
      <c r="CO127" s="272"/>
      <c r="CP127" s="272"/>
      <c r="CQ127" s="272"/>
      <c r="CR127" s="272"/>
      <c r="CS127" s="272"/>
      <c r="CT127" s="272"/>
      <c r="CU127" s="272"/>
      <c r="CV127" s="272"/>
      <c r="CW127" s="272"/>
      <c r="CX127" s="272"/>
      <c r="CY127" s="272"/>
      <c r="CZ127" s="272"/>
      <c r="DA127" s="272"/>
      <c r="DB127" s="272"/>
      <c r="DC127" s="272"/>
      <c r="DD127" s="272"/>
      <c r="DE127" s="272"/>
      <c r="DF127" s="272"/>
      <c r="DG127" s="272"/>
      <c r="DH127" s="272"/>
      <c r="DI127" s="272"/>
      <c r="DJ127" s="272"/>
      <c r="DK127" s="272"/>
      <c r="DL127" s="272"/>
      <c r="DM127" s="272"/>
      <c r="DN127" s="272"/>
      <c r="DO127" s="272"/>
      <c r="DP127" s="272"/>
      <c r="DQ127" s="272"/>
      <c r="DR127" s="272"/>
      <c r="DS127" s="272"/>
      <c r="DT127" s="272"/>
      <c r="DU127" s="272"/>
      <c r="DV127" s="272"/>
      <c r="DW127" s="272"/>
      <c r="DX127" s="272"/>
      <c r="DY127" s="272"/>
      <c r="DZ127" s="272"/>
      <c r="EA127" s="272"/>
      <c r="EB127" s="272"/>
      <c r="EC127" s="272"/>
      <c r="ED127" s="272"/>
      <c r="EE127" s="272"/>
      <c r="EF127" s="272"/>
      <c r="EG127" s="272"/>
      <c r="EH127" s="272"/>
      <c r="EI127" s="272"/>
      <c r="EJ127" s="272"/>
      <c r="EK127" s="272"/>
      <c r="EL127" s="272"/>
    </row>
    <row r="128" spans="1:142" s="271" customFormat="1" ht="16.5" customHeight="1" x14ac:dyDescent="0.25">
      <c r="A128" s="495" t="s">
        <v>56</v>
      </c>
      <c r="B128" s="497" t="s">
        <v>57</v>
      </c>
      <c r="C128" s="476" t="s">
        <v>18</v>
      </c>
      <c r="D128" s="282" t="s">
        <v>14</v>
      </c>
      <c r="E128" s="273">
        <f t="shared" si="244"/>
        <v>65463600</v>
      </c>
      <c r="F128" s="268">
        <f>F129+F130</f>
        <v>0</v>
      </c>
      <c r="G128" s="268">
        <f t="shared" ref="G128:I128" si="249">G129+G130</f>
        <v>0</v>
      </c>
      <c r="H128" s="268">
        <f t="shared" si="249"/>
        <v>0</v>
      </c>
      <c r="I128" s="270">
        <f t="shared" si="249"/>
        <v>65463600</v>
      </c>
      <c r="J128" s="267">
        <f t="shared" si="245"/>
        <v>42999222</v>
      </c>
      <c r="K128" s="268">
        <f>K129+K130</f>
        <v>0</v>
      </c>
      <c r="L128" s="268">
        <f t="shared" ref="L128:N128" si="250">L129+L130</f>
        <v>0</v>
      </c>
      <c r="M128" s="268">
        <f t="shared" si="250"/>
        <v>0</v>
      </c>
      <c r="N128" s="269">
        <f t="shared" si="250"/>
        <v>42999222</v>
      </c>
      <c r="O128" s="273">
        <f>O130</f>
        <v>27532969.120000001</v>
      </c>
      <c r="P128" s="268">
        <f>P129+P130</f>
        <v>0</v>
      </c>
      <c r="Q128" s="268">
        <f t="shared" ref="Q128" si="251">Q129+Q130</f>
        <v>0</v>
      </c>
      <c r="R128" s="268">
        <f t="shared" ref="R128" si="252">R129+R130</f>
        <v>0</v>
      </c>
      <c r="S128" s="270">
        <f>S130</f>
        <v>27532969.120000001</v>
      </c>
      <c r="T128" s="267">
        <f t="shared" si="247"/>
        <v>42.058440293537174</v>
      </c>
      <c r="U128" s="268">
        <f>U129+U130</f>
        <v>0</v>
      </c>
      <c r="V128" s="268">
        <f t="shared" ref="V128" si="253">V129+V130</f>
        <v>0</v>
      </c>
      <c r="W128" s="268">
        <f t="shared" ref="W128" si="254">W129+W130</f>
        <v>0</v>
      </c>
      <c r="X128" s="270">
        <f>S128/I128*100</f>
        <v>42.058440293537174</v>
      </c>
      <c r="AA128" s="67"/>
      <c r="AC128" s="272"/>
      <c r="AD128" s="272"/>
      <c r="AE128" s="272"/>
      <c r="AF128" s="272"/>
      <c r="AG128" s="272"/>
      <c r="AH128" s="272"/>
      <c r="AI128" s="272"/>
      <c r="AJ128" s="272"/>
      <c r="AK128" s="272"/>
      <c r="AL128" s="272"/>
      <c r="AM128" s="272"/>
      <c r="AN128" s="272"/>
      <c r="AO128" s="272"/>
      <c r="AP128" s="272"/>
      <c r="AQ128" s="272"/>
      <c r="AR128" s="272"/>
      <c r="AS128" s="272"/>
      <c r="AT128" s="272"/>
      <c r="AU128" s="272"/>
      <c r="AV128" s="272"/>
      <c r="AW128" s="272"/>
      <c r="AX128" s="272"/>
      <c r="AY128" s="272"/>
      <c r="AZ128" s="272"/>
      <c r="BA128" s="272"/>
      <c r="BB128" s="272"/>
      <c r="BC128" s="272"/>
      <c r="BD128" s="272"/>
      <c r="BE128" s="272"/>
      <c r="BF128" s="272"/>
      <c r="BG128" s="272"/>
      <c r="BH128" s="272"/>
      <c r="BI128" s="272"/>
      <c r="BJ128" s="272"/>
      <c r="BK128" s="272"/>
      <c r="BL128" s="272"/>
      <c r="BM128" s="272"/>
      <c r="BN128" s="272"/>
      <c r="BO128" s="272"/>
      <c r="BP128" s="272"/>
      <c r="BQ128" s="272"/>
      <c r="BR128" s="272"/>
      <c r="BS128" s="272"/>
      <c r="BT128" s="272"/>
      <c r="BU128" s="272"/>
      <c r="BV128" s="272"/>
      <c r="BW128" s="272"/>
      <c r="BX128" s="272"/>
      <c r="BY128" s="272"/>
      <c r="BZ128" s="272"/>
      <c r="CA128" s="272"/>
      <c r="CB128" s="272"/>
      <c r="CC128" s="272"/>
      <c r="CD128" s="272"/>
      <c r="CE128" s="272"/>
      <c r="CF128" s="272"/>
      <c r="CG128" s="272"/>
      <c r="CH128" s="272"/>
      <c r="CI128" s="272"/>
      <c r="CJ128" s="272"/>
      <c r="CK128" s="272"/>
      <c r="CL128" s="272"/>
      <c r="CM128" s="272"/>
      <c r="CN128" s="272"/>
      <c r="CO128" s="272"/>
      <c r="CP128" s="272"/>
      <c r="CQ128" s="272"/>
      <c r="CR128" s="272"/>
      <c r="CS128" s="272"/>
      <c r="CT128" s="272"/>
      <c r="CU128" s="272"/>
      <c r="CV128" s="272"/>
      <c r="CW128" s="272"/>
      <c r="CX128" s="272"/>
      <c r="CY128" s="272"/>
      <c r="CZ128" s="272"/>
      <c r="DA128" s="272"/>
      <c r="DB128" s="272"/>
      <c r="DC128" s="272"/>
      <c r="DD128" s="272"/>
      <c r="DE128" s="272"/>
      <c r="DF128" s="272"/>
      <c r="DG128" s="272"/>
      <c r="DH128" s="272"/>
      <c r="DI128" s="272"/>
      <c r="DJ128" s="272"/>
      <c r="DK128" s="272"/>
      <c r="DL128" s="272"/>
      <c r="DM128" s="272"/>
      <c r="DN128" s="272"/>
      <c r="DO128" s="272"/>
      <c r="DP128" s="272"/>
      <c r="DQ128" s="272"/>
      <c r="DR128" s="272"/>
      <c r="DS128" s="272"/>
      <c r="DT128" s="272"/>
      <c r="DU128" s="272"/>
      <c r="DV128" s="272"/>
      <c r="DW128" s="272"/>
      <c r="DX128" s="272"/>
      <c r="DY128" s="272"/>
      <c r="DZ128" s="272"/>
      <c r="EA128" s="272"/>
      <c r="EB128" s="272"/>
      <c r="EC128" s="272"/>
      <c r="ED128" s="272"/>
      <c r="EE128" s="272"/>
      <c r="EF128" s="272"/>
      <c r="EG128" s="272"/>
      <c r="EH128" s="272"/>
      <c r="EI128" s="272"/>
      <c r="EJ128" s="272"/>
      <c r="EK128" s="272"/>
      <c r="EL128" s="272"/>
    </row>
    <row r="129" spans="1:142" s="271" customFormat="1" ht="16.5" customHeight="1" x14ac:dyDescent="0.25">
      <c r="A129" s="495"/>
      <c r="B129" s="497"/>
      <c r="C129" s="476"/>
      <c r="D129" s="282" t="s">
        <v>19</v>
      </c>
      <c r="E129" s="273">
        <f t="shared" si="244"/>
        <v>0</v>
      </c>
      <c r="F129" s="268">
        <v>0</v>
      </c>
      <c r="G129" s="268"/>
      <c r="H129" s="268">
        <v>0</v>
      </c>
      <c r="I129" s="270">
        <v>0</v>
      </c>
      <c r="J129" s="267">
        <f t="shared" si="245"/>
        <v>0</v>
      </c>
      <c r="K129" s="268">
        <v>0</v>
      </c>
      <c r="L129" s="268"/>
      <c r="M129" s="268">
        <v>0</v>
      </c>
      <c r="N129" s="269">
        <v>0</v>
      </c>
      <c r="O129" s="273">
        <f t="shared" si="246"/>
        <v>0</v>
      </c>
      <c r="P129" s="268">
        <v>0</v>
      </c>
      <c r="Q129" s="268"/>
      <c r="R129" s="268">
        <v>0</v>
      </c>
      <c r="S129" s="270">
        <v>0</v>
      </c>
      <c r="T129" s="267">
        <f t="shared" si="247"/>
        <v>0</v>
      </c>
      <c r="U129" s="268">
        <v>0</v>
      </c>
      <c r="V129" s="268"/>
      <c r="W129" s="268">
        <v>0</v>
      </c>
      <c r="X129" s="270">
        <f t="shared" ref="X129" si="255">X120</f>
        <v>0</v>
      </c>
      <c r="AA129" s="67"/>
      <c r="AC129" s="272"/>
      <c r="AD129" s="272"/>
      <c r="AE129" s="272"/>
      <c r="AF129" s="272"/>
      <c r="AG129" s="272"/>
      <c r="AH129" s="272"/>
      <c r="AI129" s="272"/>
      <c r="AJ129" s="272"/>
      <c r="AK129" s="272"/>
      <c r="AL129" s="272"/>
      <c r="AM129" s="272"/>
      <c r="AN129" s="272"/>
      <c r="AO129" s="272"/>
      <c r="AP129" s="272"/>
      <c r="AQ129" s="272"/>
      <c r="AR129" s="272"/>
      <c r="AS129" s="272"/>
      <c r="AT129" s="272"/>
      <c r="AU129" s="272"/>
      <c r="AV129" s="272"/>
      <c r="AW129" s="272"/>
      <c r="AX129" s="272"/>
      <c r="AY129" s="272"/>
      <c r="AZ129" s="272"/>
      <c r="BA129" s="272"/>
      <c r="BB129" s="272"/>
      <c r="BC129" s="272"/>
      <c r="BD129" s="272"/>
      <c r="BE129" s="272"/>
      <c r="BF129" s="272"/>
      <c r="BG129" s="272"/>
      <c r="BH129" s="272"/>
      <c r="BI129" s="272"/>
      <c r="BJ129" s="272"/>
      <c r="BK129" s="272"/>
      <c r="BL129" s="272"/>
      <c r="BM129" s="272"/>
      <c r="BN129" s="272"/>
      <c r="BO129" s="272"/>
      <c r="BP129" s="272"/>
      <c r="BQ129" s="272"/>
      <c r="BR129" s="272"/>
      <c r="BS129" s="272"/>
      <c r="BT129" s="272"/>
      <c r="BU129" s="272"/>
      <c r="BV129" s="272"/>
      <c r="BW129" s="272"/>
      <c r="BX129" s="272"/>
      <c r="BY129" s="272"/>
      <c r="BZ129" s="272"/>
      <c r="CA129" s="272"/>
      <c r="CB129" s="272"/>
      <c r="CC129" s="272"/>
      <c r="CD129" s="272"/>
      <c r="CE129" s="272"/>
      <c r="CF129" s="272"/>
      <c r="CG129" s="272"/>
      <c r="CH129" s="272"/>
      <c r="CI129" s="272"/>
      <c r="CJ129" s="272"/>
      <c r="CK129" s="272"/>
      <c r="CL129" s="272"/>
      <c r="CM129" s="272"/>
      <c r="CN129" s="272"/>
      <c r="CO129" s="272"/>
      <c r="CP129" s="272"/>
      <c r="CQ129" s="272"/>
      <c r="CR129" s="272"/>
      <c r="CS129" s="272"/>
      <c r="CT129" s="272"/>
      <c r="CU129" s="272"/>
      <c r="CV129" s="272"/>
      <c r="CW129" s="272"/>
      <c r="CX129" s="272"/>
      <c r="CY129" s="272"/>
      <c r="CZ129" s="272"/>
      <c r="DA129" s="272"/>
      <c r="DB129" s="272"/>
      <c r="DC129" s="272"/>
      <c r="DD129" s="272"/>
      <c r="DE129" s="272"/>
      <c r="DF129" s="272"/>
      <c r="DG129" s="272"/>
      <c r="DH129" s="272"/>
      <c r="DI129" s="272"/>
      <c r="DJ129" s="272"/>
      <c r="DK129" s="272"/>
      <c r="DL129" s="272"/>
      <c r="DM129" s="272"/>
      <c r="DN129" s="272"/>
      <c r="DO129" s="272"/>
      <c r="DP129" s="272"/>
      <c r="DQ129" s="272"/>
      <c r="DR129" s="272"/>
      <c r="DS129" s="272"/>
      <c r="DT129" s="272"/>
      <c r="DU129" s="272"/>
      <c r="DV129" s="272"/>
      <c r="DW129" s="272"/>
      <c r="DX129" s="272"/>
      <c r="DY129" s="272"/>
      <c r="DZ129" s="272"/>
      <c r="EA129" s="272"/>
      <c r="EB129" s="272"/>
      <c r="EC129" s="272"/>
      <c r="ED129" s="272"/>
      <c r="EE129" s="272"/>
      <c r="EF129" s="272"/>
      <c r="EG129" s="272"/>
      <c r="EH129" s="272"/>
      <c r="EI129" s="272"/>
      <c r="EJ129" s="272"/>
      <c r="EK129" s="272"/>
      <c r="EL129" s="272"/>
    </row>
    <row r="130" spans="1:142" s="271" customFormat="1" ht="16.5" customHeight="1" thickBot="1" x14ac:dyDescent="0.3">
      <c r="A130" s="499"/>
      <c r="B130" s="500"/>
      <c r="C130" s="477"/>
      <c r="D130" s="283" t="s">
        <v>8</v>
      </c>
      <c r="E130" s="274">
        <f t="shared" si="244"/>
        <v>65463600</v>
      </c>
      <c r="F130" s="275">
        <v>0</v>
      </c>
      <c r="G130" s="275"/>
      <c r="H130" s="275"/>
      <c r="I130" s="276">
        <v>65463600</v>
      </c>
      <c r="J130" s="277">
        <f t="shared" si="245"/>
        <v>42999222</v>
      </c>
      <c r="K130" s="275">
        <v>0</v>
      </c>
      <c r="L130" s="275"/>
      <c r="M130" s="275"/>
      <c r="N130" s="278">
        <v>42999222</v>
      </c>
      <c r="O130" s="274">
        <f t="shared" si="246"/>
        <v>27532969.120000001</v>
      </c>
      <c r="P130" s="275">
        <v>0</v>
      </c>
      <c r="Q130" s="275"/>
      <c r="R130" s="275"/>
      <c r="S130" s="276">
        <v>27532969.120000001</v>
      </c>
      <c r="T130" s="277">
        <f t="shared" si="247"/>
        <v>42.058440293537174</v>
      </c>
      <c r="U130" s="275">
        <v>0</v>
      </c>
      <c r="V130" s="275"/>
      <c r="W130" s="275"/>
      <c r="X130" s="276">
        <f>S130/I130*100</f>
        <v>42.058440293537174</v>
      </c>
      <c r="AA130" s="67"/>
      <c r="AC130" s="272"/>
      <c r="AD130" s="272"/>
      <c r="AE130" s="272"/>
      <c r="AF130" s="272"/>
      <c r="AG130" s="272"/>
      <c r="AH130" s="272"/>
      <c r="AI130" s="272"/>
      <c r="AJ130" s="272"/>
      <c r="AK130" s="272"/>
      <c r="AL130" s="272"/>
      <c r="AM130" s="272"/>
      <c r="AN130" s="272"/>
      <c r="AO130" s="272"/>
      <c r="AP130" s="272"/>
      <c r="AQ130" s="272"/>
      <c r="AR130" s="272"/>
      <c r="AS130" s="272"/>
      <c r="AT130" s="272"/>
      <c r="AU130" s="272"/>
      <c r="AV130" s="272"/>
      <c r="AW130" s="272"/>
      <c r="AX130" s="272"/>
      <c r="AY130" s="272"/>
      <c r="AZ130" s="272"/>
      <c r="BA130" s="272"/>
      <c r="BB130" s="272"/>
      <c r="BC130" s="272"/>
      <c r="BD130" s="272"/>
      <c r="BE130" s="272"/>
      <c r="BF130" s="272"/>
      <c r="BG130" s="272"/>
      <c r="BH130" s="272"/>
      <c r="BI130" s="272"/>
      <c r="BJ130" s="272"/>
      <c r="BK130" s="272"/>
      <c r="BL130" s="272"/>
      <c r="BM130" s="272"/>
      <c r="BN130" s="272"/>
      <c r="BO130" s="272"/>
      <c r="BP130" s="272"/>
      <c r="BQ130" s="272"/>
      <c r="BR130" s="272"/>
      <c r="BS130" s="272"/>
      <c r="BT130" s="272"/>
      <c r="BU130" s="272"/>
      <c r="BV130" s="272"/>
      <c r="BW130" s="272"/>
      <c r="BX130" s="272"/>
      <c r="BY130" s="272"/>
      <c r="BZ130" s="272"/>
      <c r="CA130" s="272"/>
      <c r="CB130" s="272"/>
      <c r="CC130" s="272"/>
      <c r="CD130" s="272"/>
      <c r="CE130" s="272"/>
      <c r="CF130" s="272"/>
      <c r="CG130" s="272"/>
      <c r="CH130" s="272"/>
      <c r="CI130" s="272"/>
      <c r="CJ130" s="272"/>
      <c r="CK130" s="272"/>
      <c r="CL130" s="272"/>
      <c r="CM130" s="272"/>
      <c r="CN130" s="272"/>
      <c r="CO130" s="272"/>
      <c r="CP130" s="272"/>
      <c r="CQ130" s="272"/>
      <c r="CR130" s="272"/>
      <c r="CS130" s="272"/>
      <c r="CT130" s="272"/>
      <c r="CU130" s="272"/>
      <c r="CV130" s="272"/>
      <c r="CW130" s="272"/>
      <c r="CX130" s="272"/>
      <c r="CY130" s="272"/>
      <c r="CZ130" s="272"/>
      <c r="DA130" s="272"/>
      <c r="DB130" s="272"/>
      <c r="DC130" s="272"/>
      <c r="DD130" s="272"/>
      <c r="DE130" s="272"/>
      <c r="DF130" s="272"/>
      <c r="DG130" s="272"/>
      <c r="DH130" s="272"/>
      <c r="DI130" s="272"/>
      <c r="DJ130" s="272"/>
      <c r="DK130" s="272"/>
      <c r="DL130" s="272"/>
      <c r="DM130" s="272"/>
      <c r="DN130" s="272"/>
      <c r="DO130" s="272"/>
      <c r="DP130" s="272"/>
      <c r="DQ130" s="272"/>
      <c r="DR130" s="272"/>
      <c r="DS130" s="272"/>
      <c r="DT130" s="272"/>
      <c r="DU130" s="272"/>
      <c r="DV130" s="272"/>
      <c r="DW130" s="272"/>
      <c r="DX130" s="272"/>
      <c r="DY130" s="272"/>
      <c r="DZ130" s="272"/>
      <c r="EA130" s="272"/>
      <c r="EB130" s="272"/>
      <c r="EC130" s="272"/>
      <c r="ED130" s="272"/>
      <c r="EE130" s="272"/>
      <c r="EF130" s="272"/>
      <c r="EG130" s="272"/>
      <c r="EH130" s="272"/>
      <c r="EI130" s="272"/>
      <c r="EJ130" s="272"/>
      <c r="EK130" s="272"/>
      <c r="EL130" s="272"/>
    </row>
    <row r="131" spans="1:142" ht="16.5" customHeight="1" x14ac:dyDescent="0.25">
      <c r="A131" s="452"/>
      <c r="B131" s="478" t="s">
        <v>58</v>
      </c>
      <c r="C131" s="479"/>
      <c r="D131" s="147" t="s">
        <v>14</v>
      </c>
      <c r="E131" s="172">
        <f t="shared" si="244"/>
        <v>122883812</v>
      </c>
      <c r="F131" s="48">
        <f t="shared" ref="F131:I133" si="256">F124+F128</f>
        <v>0</v>
      </c>
      <c r="G131" s="48"/>
      <c r="H131" s="48"/>
      <c r="I131" s="50">
        <f t="shared" si="256"/>
        <v>122883812</v>
      </c>
      <c r="J131" s="152">
        <f t="shared" si="245"/>
        <v>76584159</v>
      </c>
      <c r="K131" s="48">
        <f t="shared" ref="K131" si="257">K124+K128</f>
        <v>0</v>
      </c>
      <c r="L131" s="48"/>
      <c r="M131" s="48"/>
      <c r="N131" s="182">
        <f t="shared" ref="N131" si="258">N124+N128</f>
        <v>76584159</v>
      </c>
      <c r="O131" s="281">
        <f>O132+O133+O134</f>
        <v>45581275.939999998</v>
      </c>
      <c r="P131" s="48">
        <f t="shared" ref="P131:S131" si="259">P132+P133+P134</f>
        <v>0</v>
      </c>
      <c r="Q131" s="48">
        <f t="shared" si="259"/>
        <v>0</v>
      </c>
      <c r="R131" s="395">
        <f t="shared" si="259"/>
        <v>0</v>
      </c>
      <c r="S131" s="50">
        <f t="shared" si="259"/>
        <v>45581275.939999998</v>
      </c>
      <c r="T131" s="152">
        <f t="shared" si="247"/>
        <v>37.092986617309684</v>
      </c>
      <c r="U131" s="48">
        <f t="shared" ref="U131" si="260">U124+U128</f>
        <v>0</v>
      </c>
      <c r="V131" s="48"/>
      <c r="W131" s="48"/>
      <c r="X131" s="50">
        <f>S131/I131*100</f>
        <v>37.092986617309684</v>
      </c>
    </row>
    <row r="132" spans="1:142" ht="16.5" customHeight="1" x14ac:dyDescent="0.25">
      <c r="A132" s="453"/>
      <c r="B132" s="480"/>
      <c r="C132" s="481"/>
      <c r="D132" s="148" t="s">
        <v>19</v>
      </c>
      <c r="E132" s="167">
        <f t="shared" si="244"/>
        <v>0</v>
      </c>
      <c r="F132" s="29">
        <f t="shared" si="256"/>
        <v>0</v>
      </c>
      <c r="G132" s="29"/>
      <c r="H132" s="29">
        <f t="shared" ref="H132" si="261">H125+H129</f>
        <v>0</v>
      </c>
      <c r="I132" s="41">
        <f t="shared" si="256"/>
        <v>0</v>
      </c>
      <c r="J132" s="153">
        <f t="shared" si="245"/>
        <v>0</v>
      </c>
      <c r="K132" s="29">
        <f t="shared" ref="K132" si="262">K125+K129</f>
        <v>0</v>
      </c>
      <c r="L132" s="29"/>
      <c r="M132" s="29">
        <f t="shared" ref="M132:N133" si="263">M125+M129</f>
        <v>0</v>
      </c>
      <c r="N132" s="183">
        <f t="shared" si="263"/>
        <v>0</v>
      </c>
      <c r="O132" s="167">
        <f t="shared" si="246"/>
        <v>0</v>
      </c>
      <c r="P132" s="29">
        <f t="shared" ref="P132" si="264">P125+P129</f>
        <v>0</v>
      </c>
      <c r="Q132" s="29"/>
      <c r="R132" s="29">
        <f t="shared" ref="R132:S133" si="265">R125+R129</f>
        <v>0</v>
      </c>
      <c r="S132" s="41">
        <f t="shared" si="265"/>
        <v>0</v>
      </c>
      <c r="T132" s="153">
        <f t="shared" si="247"/>
        <v>0</v>
      </c>
      <c r="U132" s="29">
        <f t="shared" ref="U132" si="266">U125+U129</f>
        <v>0</v>
      </c>
      <c r="V132" s="29"/>
      <c r="W132" s="29">
        <f t="shared" ref="W132" si="267">W125+W129</f>
        <v>0</v>
      </c>
      <c r="X132" s="41">
        <f t="shared" ref="X132" si="268">X123</f>
        <v>0</v>
      </c>
    </row>
    <row r="133" spans="1:142" ht="16.5" customHeight="1" x14ac:dyDescent="0.25">
      <c r="A133" s="453"/>
      <c r="B133" s="480"/>
      <c r="C133" s="481"/>
      <c r="D133" s="148" t="s">
        <v>8</v>
      </c>
      <c r="E133" s="167">
        <f t="shared" si="244"/>
        <v>122883812</v>
      </c>
      <c r="F133" s="29">
        <f t="shared" si="256"/>
        <v>0</v>
      </c>
      <c r="G133" s="29"/>
      <c r="H133" s="29">
        <f t="shared" ref="H133" si="269">H126+H130</f>
        <v>0</v>
      </c>
      <c r="I133" s="41">
        <f t="shared" si="256"/>
        <v>122883812</v>
      </c>
      <c r="J133" s="153">
        <f t="shared" si="245"/>
        <v>76584159</v>
      </c>
      <c r="K133" s="29">
        <f t="shared" ref="K133" si="270">K126+K130</f>
        <v>0</v>
      </c>
      <c r="L133" s="29"/>
      <c r="M133" s="29">
        <f t="shared" si="263"/>
        <v>0</v>
      </c>
      <c r="N133" s="183">
        <f t="shared" si="263"/>
        <v>76584159</v>
      </c>
      <c r="O133" s="167">
        <f t="shared" si="246"/>
        <v>45581275.939999998</v>
      </c>
      <c r="P133" s="29">
        <f t="shared" ref="P133" si="271">P126+P130</f>
        <v>0</v>
      </c>
      <c r="Q133" s="29"/>
      <c r="R133" s="29">
        <f t="shared" si="265"/>
        <v>0</v>
      </c>
      <c r="S133" s="41">
        <f>S128+S124</f>
        <v>45581275.939999998</v>
      </c>
      <c r="T133" s="153">
        <f t="shared" si="247"/>
        <v>37.092986617309684</v>
      </c>
      <c r="U133" s="29">
        <f t="shared" ref="U133" si="272">U126+U130</f>
        <v>0</v>
      </c>
      <c r="V133" s="29"/>
      <c r="W133" s="29">
        <f t="shared" ref="W133" si="273">W126+W130</f>
        <v>0</v>
      </c>
      <c r="X133" s="41">
        <f>S133/I133*100</f>
        <v>37.092986617309684</v>
      </c>
    </row>
    <row r="134" spans="1:142" ht="16.5" customHeight="1" thickBot="1" x14ac:dyDescent="0.3">
      <c r="A134" s="454"/>
      <c r="B134" s="482"/>
      <c r="C134" s="483"/>
      <c r="D134" s="174" t="s">
        <v>20</v>
      </c>
      <c r="E134" s="177">
        <f t="shared" si="244"/>
        <v>0</v>
      </c>
      <c r="F134" s="52">
        <f t="shared" ref="F134:I134" si="274">F127</f>
        <v>0</v>
      </c>
      <c r="G134" s="52"/>
      <c r="H134" s="52">
        <f t="shared" ref="H134" si="275">H127</f>
        <v>0</v>
      </c>
      <c r="I134" s="53">
        <f t="shared" si="274"/>
        <v>0</v>
      </c>
      <c r="J134" s="176">
        <f t="shared" si="245"/>
        <v>0</v>
      </c>
      <c r="K134" s="52">
        <f t="shared" ref="K134" si="276">K127</f>
        <v>0</v>
      </c>
      <c r="L134" s="52"/>
      <c r="M134" s="52">
        <f t="shared" ref="M134:N134" si="277">M127</f>
        <v>0</v>
      </c>
      <c r="N134" s="200">
        <f t="shared" si="277"/>
        <v>0</v>
      </c>
      <c r="O134" s="177">
        <f t="shared" si="246"/>
        <v>0</v>
      </c>
      <c r="P134" s="52">
        <f t="shared" ref="P134" si="278">P127</f>
        <v>0</v>
      </c>
      <c r="Q134" s="52"/>
      <c r="R134" s="52">
        <f t="shared" ref="R134:S134" si="279">R127</f>
        <v>0</v>
      </c>
      <c r="S134" s="53">
        <f t="shared" si="279"/>
        <v>0</v>
      </c>
      <c r="T134" s="176">
        <f t="shared" si="247"/>
        <v>19.242400189680644</v>
      </c>
      <c r="U134" s="52">
        <f t="shared" ref="U134" si="280">U127</f>
        <v>0</v>
      </c>
      <c r="V134" s="52"/>
      <c r="W134" s="52">
        <f t="shared" ref="W134" si="281">W127</f>
        <v>0</v>
      </c>
      <c r="X134" s="53">
        <f t="shared" ref="X134" si="282">X125</f>
        <v>19.242400189680644</v>
      </c>
    </row>
    <row r="135" spans="1:142" s="8" customFormat="1" ht="15" customHeight="1" thickBot="1" x14ac:dyDescent="0.3">
      <c r="A135" s="448" t="s">
        <v>59</v>
      </c>
      <c r="B135" s="449"/>
      <c r="C135" s="449"/>
      <c r="D135" s="450"/>
      <c r="E135" s="449"/>
      <c r="F135" s="449"/>
      <c r="G135" s="449"/>
      <c r="H135" s="449"/>
      <c r="I135" s="449"/>
      <c r="J135" s="449"/>
      <c r="K135" s="449"/>
      <c r="L135" s="449"/>
      <c r="M135" s="449"/>
      <c r="N135" s="449"/>
      <c r="O135" s="449"/>
      <c r="P135" s="449"/>
      <c r="Q135" s="449"/>
      <c r="R135" s="449"/>
      <c r="S135" s="449"/>
      <c r="T135" s="450"/>
      <c r="U135" s="450"/>
      <c r="V135" s="450"/>
      <c r="W135" s="450"/>
      <c r="X135" s="451"/>
      <c r="AA135" s="64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5"/>
      <c r="CH135" s="135"/>
      <c r="CI135" s="135"/>
      <c r="CJ135" s="135"/>
      <c r="CK135" s="135"/>
      <c r="CL135" s="135"/>
      <c r="CM135" s="135"/>
      <c r="CN135" s="135"/>
      <c r="CO135" s="135"/>
      <c r="CP135" s="135"/>
      <c r="CQ135" s="135"/>
      <c r="CR135" s="135"/>
      <c r="CS135" s="135"/>
      <c r="CT135" s="135"/>
      <c r="CU135" s="135"/>
      <c r="CV135" s="135"/>
      <c r="CW135" s="135"/>
      <c r="CX135" s="135"/>
      <c r="CY135" s="135"/>
      <c r="CZ135" s="135"/>
      <c r="DA135" s="135"/>
      <c r="DB135" s="135"/>
      <c r="DC135" s="135"/>
      <c r="DD135" s="135"/>
      <c r="DE135" s="135"/>
      <c r="DF135" s="135"/>
      <c r="DG135" s="135"/>
      <c r="DH135" s="135"/>
      <c r="DI135" s="135"/>
      <c r="DJ135" s="135"/>
      <c r="DK135" s="135"/>
      <c r="DL135" s="135"/>
      <c r="DM135" s="135"/>
      <c r="DN135" s="135"/>
      <c r="DO135" s="135"/>
      <c r="DP135" s="135"/>
      <c r="DQ135" s="135"/>
      <c r="DR135" s="135"/>
      <c r="DS135" s="135"/>
      <c r="DT135" s="135"/>
      <c r="DU135" s="135"/>
      <c r="DV135" s="135"/>
      <c r="DW135" s="135"/>
      <c r="DX135" s="135"/>
      <c r="DY135" s="135"/>
      <c r="DZ135" s="135"/>
      <c r="EA135" s="135"/>
      <c r="EB135" s="135"/>
      <c r="EC135" s="135"/>
      <c r="ED135" s="135"/>
      <c r="EE135" s="135"/>
      <c r="EF135" s="135"/>
      <c r="EG135" s="135"/>
      <c r="EH135" s="135"/>
      <c r="EI135" s="135"/>
      <c r="EJ135" s="135"/>
      <c r="EK135" s="135"/>
      <c r="EL135" s="135"/>
    </row>
    <row r="136" spans="1:142" s="279" customFormat="1" ht="28.5" customHeight="1" x14ac:dyDescent="0.25">
      <c r="A136" s="567" t="s">
        <v>60</v>
      </c>
      <c r="B136" s="570" t="s">
        <v>61</v>
      </c>
      <c r="C136" s="573" t="s">
        <v>18</v>
      </c>
      <c r="D136" s="282" t="s">
        <v>14</v>
      </c>
      <c r="E136" s="372">
        <f t="shared" ref="E136:I136" si="283">E137+E138</f>
        <v>30000</v>
      </c>
      <c r="F136" s="373">
        <f t="shared" si="283"/>
        <v>0</v>
      </c>
      <c r="G136" s="373"/>
      <c r="H136" s="373">
        <f t="shared" ref="H136" si="284">H137+H138</f>
        <v>0</v>
      </c>
      <c r="I136" s="374">
        <f t="shared" si="283"/>
        <v>30000</v>
      </c>
      <c r="J136" s="372">
        <f t="shared" ref="J136" si="285">J137+J138</f>
        <v>30000</v>
      </c>
      <c r="K136" s="373">
        <f t="shared" ref="K136" si="286">K137+K138</f>
        <v>0</v>
      </c>
      <c r="L136" s="373"/>
      <c r="M136" s="373">
        <f t="shared" ref="M136:N136" si="287">M137+M138</f>
        <v>0</v>
      </c>
      <c r="N136" s="374">
        <f t="shared" si="287"/>
        <v>30000</v>
      </c>
      <c r="O136" s="443">
        <f>P136+Q136+S136</f>
        <v>28150</v>
      </c>
      <c r="P136" s="373">
        <f t="shared" ref="P136" si="288">P137+P138</f>
        <v>0</v>
      </c>
      <c r="Q136" s="375"/>
      <c r="R136" s="375">
        <f t="shared" ref="R136:U136" si="289">R137+R138</f>
        <v>0</v>
      </c>
      <c r="S136" s="376">
        <f t="shared" si="289"/>
        <v>28150</v>
      </c>
      <c r="T136" s="377">
        <f t="shared" si="289"/>
        <v>0</v>
      </c>
      <c r="U136" s="378">
        <f t="shared" si="289"/>
        <v>0</v>
      </c>
      <c r="V136" s="378"/>
      <c r="W136" s="378">
        <f t="shared" ref="W136:X136" si="290">W137+W138</f>
        <v>0</v>
      </c>
      <c r="X136" s="379">
        <f t="shared" si="290"/>
        <v>0</v>
      </c>
      <c r="AA136" s="68"/>
      <c r="AC136" s="280"/>
      <c r="AD136" s="280"/>
      <c r="AE136" s="280"/>
      <c r="AF136" s="280"/>
      <c r="AG136" s="280"/>
      <c r="AH136" s="280"/>
      <c r="AI136" s="280"/>
      <c r="AJ136" s="280"/>
      <c r="AK136" s="280"/>
      <c r="AL136" s="280"/>
      <c r="AM136" s="280"/>
      <c r="AN136" s="280"/>
      <c r="AO136" s="280"/>
      <c r="AP136" s="280"/>
      <c r="AQ136" s="280"/>
      <c r="AR136" s="280"/>
      <c r="AS136" s="280"/>
      <c r="AT136" s="280"/>
      <c r="AU136" s="280"/>
      <c r="AV136" s="280"/>
      <c r="AW136" s="280"/>
      <c r="AX136" s="280"/>
      <c r="AY136" s="280"/>
      <c r="AZ136" s="280"/>
      <c r="BA136" s="280"/>
      <c r="BB136" s="280"/>
      <c r="BC136" s="280"/>
      <c r="BD136" s="280"/>
      <c r="BE136" s="280"/>
      <c r="BF136" s="280"/>
      <c r="BG136" s="280"/>
      <c r="BH136" s="280"/>
      <c r="BI136" s="280"/>
      <c r="BJ136" s="280"/>
      <c r="BK136" s="280"/>
      <c r="BL136" s="280"/>
      <c r="BM136" s="280"/>
      <c r="BN136" s="280"/>
      <c r="BO136" s="280"/>
      <c r="BP136" s="280"/>
      <c r="BQ136" s="280"/>
      <c r="BR136" s="280"/>
      <c r="BS136" s="280"/>
      <c r="BT136" s="280"/>
      <c r="BU136" s="280"/>
      <c r="BV136" s="280"/>
      <c r="BW136" s="280"/>
      <c r="BX136" s="280"/>
      <c r="BY136" s="280"/>
      <c r="BZ136" s="280"/>
      <c r="CA136" s="280"/>
      <c r="CB136" s="280"/>
      <c r="CC136" s="280"/>
      <c r="CD136" s="280"/>
      <c r="CE136" s="280"/>
      <c r="CF136" s="280"/>
      <c r="CG136" s="280"/>
      <c r="CH136" s="280"/>
      <c r="CI136" s="280"/>
      <c r="CJ136" s="280"/>
      <c r="CK136" s="280"/>
      <c r="CL136" s="280"/>
      <c r="CM136" s="280"/>
      <c r="CN136" s="280"/>
      <c r="CO136" s="280"/>
      <c r="CP136" s="280"/>
      <c r="CQ136" s="280"/>
      <c r="CR136" s="280"/>
      <c r="CS136" s="280"/>
      <c r="CT136" s="280"/>
      <c r="CU136" s="280"/>
      <c r="CV136" s="280"/>
      <c r="CW136" s="280"/>
      <c r="CX136" s="280"/>
      <c r="CY136" s="280"/>
      <c r="CZ136" s="280"/>
      <c r="DA136" s="280"/>
      <c r="DB136" s="280"/>
      <c r="DC136" s="280"/>
      <c r="DD136" s="280"/>
      <c r="DE136" s="280"/>
      <c r="DF136" s="280"/>
      <c r="DG136" s="280"/>
      <c r="DH136" s="280"/>
      <c r="DI136" s="280"/>
      <c r="DJ136" s="280"/>
      <c r="DK136" s="280"/>
      <c r="DL136" s="280"/>
      <c r="DM136" s="280"/>
      <c r="DN136" s="280"/>
      <c r="DO136" s="280"/>
      <c r="DP136" s="280"/>
      <c r="DQ136" s="280"/>
      <c r="DR136" s="280"/>
      <c r="DS136" s="280"/>
      <c r="DT136" s="280"/>
      <c r="DU136" s="280"/>
      <c r="DV136" s="280"/>
      <c r="DW136" s="280"/>
      <c r="DX136" s="280"/>
      <c r="DY136" s="280"/>
      <c r="DZ136" s="280"/>
      <c r="EA136" s="280"/>
      <c r="EB136" s="280"/>
      <c r="EC136" s="280"/>
      <c r="ED136" s="280"/>
      <c r="EE136" s="280"/>
      <c r="EF136" s="280"/>
      <c r="EG136" s="280"/>
      <c r="EH136" s="280"/>
      <c r="EI136" s="280"/>
      <c r="EJ136" s="280"/>
      <c r="EK136" s="280"/>
      <c r="EL136" s="280"/>
    </row>
    <row r="137" spans="1:142" s="279" customFormat="1" ht="28.5" customHeight="1" x14ac:dyDescent="0.25">
      <c r="A137" s="568"/>
      <c r="B137" s="571"/>
      <c r="C137" s="574"/>
      <c r="D137" s="282" t="s">
        <v>19</v>
      </c>
      <c r="E137" s="380">
        <v>0</v>
      </c>
      <c r="F137" s="381">
        <v>0</v>
      </c>
      <c r="G137" s="381"/>
      <c r="H137" s="381">
        <v>0</v>
      </c>
      <c r="I137" s="382">
        <v>0</v>
      </c>
      <c r="J137" s="380">
        <v>0</v>
      </c>
      <c r="K137" s="381">
        <v>0</v>
      </c>
      <c r="L137" s="381"/>
      <c r="M137" s="381">
        <v>0</v>
      </c>
      <c r="N137" s="382">
        <v>0</v>
      </c>
      <c r="O137" s="380">
        <f t="shared" ref="O137:O139" si="291">P137+Q137+S137</f>
        <v>0</v>
      </c>
      <c r="P137" s="381">
        <v>0</v>
      </c>
      <c r="Q137" s="378"/>
      <c r="R137" s="378">
        <v>0</v>
      </c>
      <c r="S137" s="379">
        <v>0</v>
      </c>
      <c r="T137" s="377">
        <v>0</v>
      </c>
      <c r="U137" s="378">
        <v>0</v>
      </c>
      <c r="V137" s="378"/>
      <c r="W137" s="378">
        <v>0</v>
      </c>
      <c r="X137" s="379">
        <v>0</v>
      </c>
      <c r="AA137" s="68"/>
      <c r="AC137" s="280"/>
      <c r="AD137" s="280"/>
      <c r="AE137" s="280"/>
      <c r="AF137" s="280"/>
      <c r="AG137" s="280"/>
      <c r="AH137" s="280"/>
      <c r="AI137" s="280"/>
      <c r="AJ137" s="280"/>
      <c r="AK137" s="280"/>
      <c r="AL137" s="280"/>
      <c r="AM137" s="280"/>
      <c r="AN137" s="280"/>
      <c r="AO137" s="280"/>
      <c r="AP137" s="280"/>
      <c r="AQ137" s="280"/>
      <c r="AR137" s="280"/>
      <c r="AS137" s="280"/>
      <c r="AT137" s="280"/>
      <c r="AU137" s="280"/>
      <c r="AV137" s="280"/>
      <c r="AW137" s="280"/>
      <c r="AX137" s="280"/>
      <c r="AY137" s="280"/>
      <c r="AZ137" s="280"/>
      <c r="BA137" s="280"/>
      <c r="BB137" s="280"/>
      <c r="BC137" s="280"/>
      <c r="BD137" s="280"/>
      <c r="BE137" s="280"/>
      <c r="BF137" s="280"/>
      <c r="BG137" s="280"/>
      <c r="BH137" s="280"/>
      <c r="BI137" s="280"/>
      <c r="BJ137" s="280"/>
      <c r="BK137" s="280"/>
      <c r="BL137" s="280"/>
      <c r="BM137" s="280"/>
      <c r="BN137" s="280"/>
      <c r="BO137" s="280"/>
      <c r="BP137" s="280"/>
      <c r="BQ137" s="280"/>
      <c r="BR137" s="280"/>
      <c r="BS137" s="280"/>
      <c r="BT137" s="280"/>
      <c r="BU137" s="280"/>
      <c r="BV137" s="280"/>
      <c r="BW137" s="280"/>
      <c r="BX137" s="280"/>
      <c r="BY137" s="280"/>
      <c r="BZ137" s="280"/>
      <c r="CA137" s="280"/>
      <c r="CB137" s="280"/>
      <c r="CC137" s="280"/>
      <c r="CD137" s="280"/>
      <c r="CE137" s="280"/>
      <c r="CF137" s="280"/>
      <c r="CG137" s="280"/>
      <c r="CH137" s="280"/>
      <c r="CI137" s="280"/>
      <c r="CJ137" s="280"/>
      <c r="CK137" s="280"/>
      <c r="CL137" s="280"/>
      <c r="CM137" s="280"/>
      <c r="CN137" s="280"/>
      <c r="CO137" s="280"/>
      <c r="CP137" s="280"/>
      <c r="CQ137" s="280"/>
      <c r="CR137" s="280"/>
      <c r="CS137" s="280"/>
      <c r="CT137" s="280"/>
      <c r="CU137" s="280"/>
      <c r="CV137" s="280"/>
      <c r="CW137" s="280"/>
      <c r="CX137" s="280"/>
      <c r="CY137" s="280"/>
      <c r="CZ137" s="280"/>
      <c r="DA137" s="280"/>
      <c r="DB137" s="280"/>
      <c r="DC137" s="280"/>
      <c r="DD137" s="280"/>
      <c r="DE137" s="280"/>
      <c r="DF137" s="280"/>
      <c r="DG137" s="280"/>
      <c r="DH137" s="280"/>
      <c r="DI137" s="280"/>
      <c r="DJ137" s="280"/>
      <c r="DK137" s="280"/>
      <c r="DL137" s="280"/>
      <c r="DM137" s="280"/>
      <c r="DN137" s="280"/>
      <c r="DO137" s="280"/>
      <c r="DP137" s="280"/>
      <c r="DQ137" s="280"/>
      <c r="DR137" s="280"/>
      <c r="DS137" s="280"/>
      <c r="DT137" s="280"/>
      <c r="DU137" s="280"/>
      <c r="DV137" s="280"/>
      <c r="DW137" s="280"/>
      <c r="DX137" s="280"/>
      <c r="DY137" s="280"/>
      <c r="DZ137" s="280"/>
      <c r="EA137" s="280"/>
      <c r="EB137" s="280"/>
      <c r="EC137" s="280"/>
      <c r="ED137" s="280"/>
      <c r="EE137" s="280"/>
      <c r="EF137" s="280"/>
      <c r="EG137" s="280"/>
      <c r="EH137" s="280"/>
      <c r="EI137" s="280"/>
      <c r="EJ137" s="280"/>
      <c r="EK137" s="280"/>
      <c r="EL137" s="280"/>
    </row>
    <row r="138" spans="1:142" s="279" customFormat="1" ht="28.5" customHeight="1" x14ac:dyDescent="0.25">
      <c r="A138" s="568"/>
      <c r="B138" s="571"/>
      <c r="C138" s="574"/>
      <c r="D138" s="282" t="s">
        <v>8</v>
      </c>
      <c r="E138" s="273">
        <f t="shared" ref="E138" si="292">F138+G138+H138+I138</f>
        <v>30000</v>
      </c>
      <c r="F138" s="381">
        <v>0</v>
      </c>
      <c r="G138" s="381"/>
      <c r="H138" s="381">
        <v>0</v>
      </c>
      <c r="I138" s="382">
        <v>30000</v>
      </c>
      <c r="J138" s="273">
        <f t="shared" ref="J138" si="293">K138+L138+M138+N138</f>
        <v>30000</v>
      </c>
      <c r="K138" s="381">
        <v>0</v>
      </c>
      <c r="L138" s="381"/>
      <c r="M138" s="381">
        <v>0</v>
      </c>
      <c r="N138" s="382">
        <v>30000</v>
      </c>
      <c r="O138" s="444">
        <f t="shared" si="291"/>
        <v>28150</v>
      </c>
      <c r="P138" s="381">
        <v>0</v>
      </c>
      <c r="Q138" s="378"/>
      <c r="R138" s="378">
        <v>0</v>
      </c>
      <c r="S138" s="379">
        <v>28150</v>
      </c>
      <c r="T138" s="377">
        <v>0</v>
      </c>
      <c r="U138" s="378">
        <v>0</v>
      </c>
      <c r="V138" s="378"/>
      <c r="W138" s="378">
        <v>0</v>
      </c>
      <c r="X138" s="379">
        <v>0</v>
      </c>
      <c r="AA138" s="68"/>
      <c r="AC138" s="280"/>
      <c r="AD138" s="280"/>
      <c r="AE138" s="280"/>
      <c r="AF138" s="280"/>
      <c r="AG138" s="280"/>
      <c r="AH138" s="280"/>
      <c r="AI138" s="280"/>
      <c r="AJ138" s="280"/>
      <c r="AK138" s="280"/>
      <c r="AL138" s="280"/>
      <c r="AM138" s="280"/>
      <c r="AN138" s="280"/>
      <c r="AO138" s="280"/>
      <c r="AP138" s="280"/>
      <c r="AQ138" s="280"/>
      <c r="AR138" s="280"/>
      <c r="AS138" s="280"/>
      <c r="AT138" s="280"/>
      <c r="AU138" s="280"/>
      <c r="AV138" s="280"/>
      <c r="AW138" s="280"/>
      <c r="AX138" s="280"/>
      <c r="AY138" s="280"/>
      <c r="AZ138" s="280"/>
      <c r="BA138" s="280"/>
      <c r="BB138" s="280"/>
      <c r="BC138" s="280"/>
      <c r="BD138" s="280"/>
      <c r="BE138" s="280"/>
      <c r="BF138" s="280"/>
      <c r="BG138" s="280"/>
      <c r="BH138" s="280"/>
      <c r="BI138" s="280"/>
      <c r="BJ138" s="280"/>
      <c r="BK138" s="280"/>
      <c r="BL138" s="280"/>
      <c r="BM138" s="280"/>
      <c r="BN138" s="280"/>
      <c r="BO138" s="280"/>
      <c r="BP138" s="280"/>
      <c r="BQ138" s="280"/>
      <c r="BR138" s="280"/>
      <c r="BS138" s="280"/>
      <c r="BT138" s="280"/>
      <c r="BU138" s="280"/>
      <c r="BV138" s="280"/>
      <c r="BW138" s="280"/>
      <c r="BX138" s="280"/>
      <c r="BY138" s="280"/>
      <c r="BZ138" s="280"/>
      <c r="CA138" s="280"/>
      <c r="CB138" s="280"/>
      <c r="CC138" s="280"/>
      <c r="CD138" s="280"/>
      <c r="CE138" s="280"/>
      <c r="CF138" s="280"/>
      <c r="CG138" s="280"/>
      <c r="CH138" s="280"/>
      <c r="CI138" s="280"/>
      <c r="CJ138" s="280"/>
      <c r="CK138" s="280"/>
      <c r="CL138" s="280"/>
      <c r="CM138" s="280"/>
      <c r="CN138" s="280"/>
      <c r="CO138" s="280"/>
      <c r="CP138" s="280"/>
      <c r="CQ138" s="280"/>
      <c r="CR138" s="280"/>
      <c r="CS138" s="280"/>
      <c r="CT138" s="280"/>
      <c r="CU138" s="280"/>
      <c r="CV138" s="280"/>
      <c r="CW138" s="280"/>
      <c r="CX138" s="280"/>
      <c r="CY138" s="280"/>
      <c r="CZ138" s="280"/>
      <c r="DA138" s="280"/>
      <c r="DB138" s="280"/>
      <c r="DC138" s="280"/>
      <c r="DD138" s="280"/>
      <c r="DE138" s="280"/>
      <c r="DF138" s="280"/>
      <c r="DG138" s="280"/>
      <c r="DH138" s="280"/>
      <c r="DI138" s="280"/>
      <c r="DJ138" s="280"/>
      <c r="DK138" s="280"/>
      <c r="DL138" s="280"/>
      <c r="DM138" s="280"/>
      <c r="DN138" s="280"/>
      <c r="DO138" s="280"/>
      <c r="DP138" s="280"/>
      <c r="DQ138" s="280"/>
      <c r="DR138" s="280"/>
      <c r="DS138" s="280"/>
      <c r="DT138" s="280"/>
      <c r="DU138" s="280"/>
      <c r="DV138" s="280"/>
      <c r="DW138" s="280"/>
      <c r="DX138" s="280"/>
      <c r="DY138" s="280"/>
      <c r="DZ138" s="280"/>
      <c r="EA138" s="280"/>
      <c r="EB138" s="280"/>
      <c r="EC138" s="280"/>
      <c r="ED138" s="280"/>
      <c r="EE138" s="280"/>
      <c r="EF138" s="280"/>
      <c r="EG138" s="280"/>
      <c r="EH138" s="280"/>
      <c r="EI138" s="280"/>
      <c r="EJ138" s="280"/>
      <c r="EK138" s="280"/>
      <c r="EL138" s="280"/>
    </row>
    <row r="139" spans="1:142" s="279" customFormat="1" ht="19.5" customHeight="1" thickBot="1" x14ac:dyDescent="0.3">
      <c r="A139" s="569"/>
      <c r="B139" s="572"/>
      <c r="C139" s="575"/>
      <c r="D139" s="283" t="s">
        <v>20</v>
      </c>
      <c r="E139" s="383">
        <v>0</v>
      </c>
      <c r="F139" s="384">
        <v>0</v>
      </c>
      <c r="G139" s="384"/>
      <c r="H139" s="384">
        <v>0</v>
      </c>
      <c r="I139" s="385">
        <v>0</v>
      </c>
      <c r="J139" s="383">
        <v>0</v>
      </c>
      <c r="K139" s="386">
        <v>0</v>
      </c>
      <c r="L139" s="386"/>
      <c r="M139" s="386">
        <v>0</v>
      </c>
      <c r="N139" s="387">
        <v>0</v>
      </c>
      <c r="O139" s="444">
        <f t="shared" si="291"/>
        <v>0</v>
      </c>
      <c r="P139" s="384">
        <v>0</v>
      </c>
      <c r="Q139" s="388"/>
      <c r="R139" s="388">
        <v>0</v>
      </c>
      <c r="S139" s="389">
        <v>0</v>
      </c>
      <c r="T139" s="390">
        <v>0</v>
      </c>
      <c r="U139" s="388">
        <v>0</v>
      </c>
      <c r="V139" s="388"/>
      <c r="W139" s="388">
        <v>0</v>
      </c>
      <c r="X139" s="389">
        <v>0</v>
      </c>
      <c r="AA139" s="68"/>
      <c r="AC139" s="280"/>
      <c r="AD139" s="280"/>
      <c r="AE139" s="280"/>
      <c r="AF139" s="280"/>
      <c r="AG139" s="280"/>
      <c r="AH139" s="280"/>
      <c r="AI139" s="280"/>
      <c r="AJ139" s="280"/>
      <c r="AK139" s="280"/>
      <c r="AL139" s="280"/>
      <c r="AM139" s="280"/>
      <c r="AN139" s="280"/>
      <c r="AO139" s="280"/>
      <c r="AP139" s="280"/>
      <c r="AQ139" s="280"/>
      <c r="AR139" s="280"/>
      <c r="AS139" s="280"/>
      <c r="AT139" s="280"/>
      <c r="AU139" s="280"/>
      <c r="AV139" s="280"/>
      <c r="AW139" s="280"/>
      <c r="AX139" s="280"/>
      <c r="AY139" s="280"/>
      <c r="AZ139" s="280"/>
      <c r="BA139" s="280"/>
      <c r="BB139" s="280"/>
      <c r="BC139" s="280"/>
      <c r="BD139" s="280"/>
      <c r="BE139" s="280"/>
      <c r="BF139" s="280"/>
      <c r="BG139" s="280"/>
      <c r="BH139" s="280"/>
      <c r="BI139" s="280"/>
      <c r="BJ139" s="280"/>
      <c r="BK139" s="280"/>
      <c r="BL139" s="280"/>
      <c r="BM139" s="280"/>
      <c r="BN139" s="280"/>
      <c r="BO139" s="280"/>
      <c r="BP139" s="280"/>
      <c r="BQ139" s="280"/>
      <c r="BR139" s="280"/>
      <c r="BS139" s="280"/>
      <c r="BT139" s="280"/>
      <c r="BU139" s="280"/>
      <c r="BV139" s="280"/>
      <c r="BW139" s="280"/>
      <c r="BX139" s="280"/>
      <c r="BY139" s="280"/>
      <c r="BZ139" s="280"/>
      <c r="CA139" s="280"/>
      <c r="CB139" s="280"/>
      <c r="CC139" s="280"/>
      <c r="CD139" s="280"/>
      <c r="CE139" s="280"/>
      <c r="CF139" s="280"/>
      <c r="CG139" s="280"/>
      <c r="CH139" s="280"/>
      <c r="CI139" s="280"/>
      <c r="CJ139" s="280"/>
      <c r="CK139" s="280"/>
      <c r="CL139" s="280"/>
      <c r="CM139" s="280"/>
      <c r="CN139" s="280"/>
      <c r="CO139" s="280"/>
      <c r="CP139" s="280"/>
      <c r="CQ139" s="280"/>
      <c r="CR139" s="280"/>
      <c r="CS139" s="280"/>
      <c r="CT139" s="280"/>
      <c r="CU139" s="280"/>
      <c r="CV139" s="280"/>
      <c r="CW139" s="280"/>
      <c r="CX139" s="280"/>
      <c r="CY139" s="280"/>
      <c r="CZ139" s="280"/>
      <c r="DA139" s="280"/>
      <c r="DB139" s="280"/>
      <c r="DC139" s="280"/>
      <c r="DD139" s="280"/>
      <c r="DE139" s="280"/>
      <c r="DF139" s="280"/>
      <c r="DG139" s="280"/>
      <c r="DH139" s="280"/>
      <c r="DI139" s="280"/>
      <c r="DJ139" s="280"/>
      <c r="DK139" s="280"/>
      <c r="DL139" s="280"/>
      <c r="DM139" s="280"/>
      <c r="DN139" s="280"/>
      <c r="DO139" s="280"/>
      <c r="DP139" s="280"/>
      <c r="DQ139" s="280"/>
      <c r="DR139" s="280"/>
      <c r="DS139" s="280"/>
      <c r="DT139" s="280"/>
      <c r="DU139" s="280"/>
      <c r="DV139" s="280"/>
      <c r="DW139" s="280"/>
      <c r="DX139" s="280"/>
      <c r="DY139" s="280"/>
      <c r="DZ139" s="280"/>
      <c r="EA139" s="280"/>
      <c r="EB139" s="280"/>
      <c r="EC139" s="280"/>
      <c r="ED139" s="280"/>
      <c r="EE139" s="280"/>
      <c r="EF139" s="280"/>
      <c r="EG139" s="280"/>
      <c r="EH139" s="280"/>
      <c r="EI139" s="280"/>
      <c r="EJ139" s="280"/>
      <c r="EK139" s="280"/>
      <c r="EL139" s="280"/>
    </row>
    <row r="140" spans="1:142" s="8" customFormat="1" ht="15" customHeight="1" x14ac:dyDescent="0.25">
      <c r="A140" s="452"/>
      <c r="B140" s="478" t="s">
        <v>62</v>
      </c>
      <c r="C140" s="479"/>
      <c r="D140" s="147" t="s">
        <v>14</v>
      </c>
      <c r="E140" s="172">
        <f>E141+E142+E143</f>
        <v>30000</v>
      </c>
      <c r="F140" s="48">
        <f t="shared" ref="F140:I140" si="294">F141+F142+F143</f>
        <v>0</v>
      </c>
      <c r="G140" s="48"/>
      <c r="H140" s="48">
        <f t="shared" si="294"/>
        <v>0</v>
      </c>
      <c r="I140" s="50">
        <f t="shared" si="294"/>
        <v>30000</v>
      </c>
      <c r="J140" s="152">
        <f>J141+J142+J143</f>
        <v>30000</v>
      </c>
      <c r="K140" s="48">
        <f t="shared" ref="K140" si="295">K141+K142+K143</f>
        <v>0</v>
      </c>
      <c r="L140" s="48"/>
      <c r="M140" s="48">
        <f t="shared" ref="M140:N140" si="296">M141+M142+M143</f>
        <v>0</v>
      </c>
      <c r="N140" s="182">
        <f t="shared" si="296"/>
        <v>30000</v>
      </c>
      <c r="O140" s="172">
        <f>O141+O142+O143</f>
        <v>28150</v>
      </c>
      <c r="P140" s="48">
        <f t="shared" ref="P140" si="297">P141+P142+P143</f>
        <v>0</v>
      </c>
      <c r="Q140" s="48"/>
      <c r="R140" s="48">
        <f t="shared" ref="R140" si="298">R141+R142+R143</f>
        <v>0</v>
      </c>
      <c r="S140" s="50">
        <f t="shared" ref="S140" si="299">S141+S142+S143</f>
        <v>28150</v>
      </c>
      <c r="T140" s="152">
        <f>T141+T142+T143</f>
        <v>0</v>
      </c>
      <c r="U140" s="48">
        <f>U141+U142+U143</f>
        <v>0</v>
      </c>
      <c r="V140" s="48"/>
      <c r="W140" s="48">
        <f t="shared" ref="W140" si="300">W141+W142+W143</f>
        <v>0</v>
      </c>
      <c r="X140" s="50">
        <f t="shared" ref="X140" si="301">X141+X142+X143</f>
        <v>0</v>
      </c>
      <c r="AA140" s="64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135"/>
      <c r="CR140" s="135"/>
      <c r="CS140" s="135"/>
      <c r="CT140" s="135"/>
      <c r="CU140" s="135"/>
      <c r="CV140" s="135"/>
      <c r="CW140" s="135"/>
      <c r="CX140" s="135"/>
      <c r="CY140" s="135"/>
      <c r="CZ140" s="135"/>
      <c r="DA140" s="135"/>
      <c r="DB140" s="135"/>
      <c r="DC140" s="135"/>
      <c r="DD140" s="135"/>
      <c r="DE140" s="135"/>
      <c r="DF140" s="135"/>
      <c r="DG140" s="135"/>
      <c r="DH140" s="135"/>
      <c r="DI140" s="135"/>
      <c r="DJ140" s="135"/>
      <c r="DK140" s="135"/>
      <c r="DL140" s="135"/>
      <c r="DM140" s="135"/>
      <c r="DN140" s="135"/>
      <c r="DO140" s="135"/>
      <c r="DP140" s="135"/>
      <c r="DQ140" s="135"/>
      <c r="DR140" s="135"/>
      <c r="DS140" s="135"/>
      <c r="DT140" s="135"/>
      <c r="DU140" s="135"/>
      <c r="DV140" s="135"/>
      <c r="DW140" s="135"/>
      <c r="DX140" s="135"/>
      <c r="DY140" s="135"/>
      <c r="DZ140" s="135"/>
      <c r="EA140" s="135"/>
      <c r="EB140" s="135"/>
      <c r="EC140" s="135"/>
      <c r="ED140" s="135"/>
      <c r="EE140" s="135"/>
      <c r="EF140" s="135"/>
      <c r="EG140" s="135"/>
      <c r="EH140" s="135"/>
      <c r="EI140" s="135"/>
      <c r="EJ140" s="135"/>
      <c r="EK140" s="135"/>
      <c r="EL140" s="135"/>
    </row>
    <row r="141" spans="1:142" s="8" customFormat="1" ht="15" customHeight="1" x14ac:dyDescent="0.25">
      <c r="A141" s="453"/>
      <c r="B141" s="480"/>
      <c r="C141" s="481"/>
      <c r="D141" s="148" t="s">
        <v>19</v>
      </c>
      <c r="E141" s="167">
        <f>E137</f>
        <v>0</v>
      </c>
      <c r="F141" s="29">
        <f t="shared" ref="F141:I141" si="302">F137</f>
        <v>0</v>
      </c>
      <c r="G141" s="29"/>
      <c r="H141" s="29">
        <f t="shared" ref="H141" si="303">H137</f>
        <v>0</v>
      </c>
      <c r="I141" s="41">
        <f t="shared" si="302"/>
        <v>0</v>
      </c>
      <c r="J141" s="153">
        <f>J137</f>
        <v>0</v>
      </c>
      <c r="K141" s="29">
        <f t="shared" ref="K141" si="304">K137</f>
        <v>0</v>
      </c>
      <c r="L141" s="29"/>
      <c r="M141" s="29">
        <f t="shared" ref="M141:N143" si="305">M137</f>
        <v>0</v>
      </c>
      <c r="N141" s="183">
        <f t="shared" si="305"/>
        <v>0</v>
      </c>
      <c r="O141" s="167">
        <f>O137</f>
        <v>0</v>
      </c>
      <c r="P141" s="29">
        <f t="shared" ref="P141" si="306">P137</f>
        <v>0</v>
      </c>
      <c r="Q141" s="29"/>
      <c r="R141" s="29">
        <f t="shared" ref="R141:S143" si="307">R137</f>
        <v>0</v>
      </c>
      <c r="S141" s="41">
        <f t="shared" si="307"/>
        <v>0</v>
      </c>
      <c r="T141" s="153">
        <f>T137</f>
        <v>0</v>
      </c>
      <c r="U141" s="29">
        <f t="shared" ref="U141" si="308">U137</f>
        <v>0</v>
      </c>
      <c r="V141" s="29"/>
      <c r="W141" s="29">
        <f t="shared" ref="W141:X141" si="309">W137</f>
        <v>0</v>
      </c>
      <c r="X141" s="41">
        <f t="shared" si="309"/>
        <v>0</v>
      </c>
      <c r="AA141" s="64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135"/>
      <c r="CR141" s="135"/>
      <c r="CS141" s="135"/>
      <c r="CT141" s="135"/>
      <c r="CU141" s="135"/>
      <c r="CV141" s="135"/>
      <c r="CW141" s="135"/>
      <c r="CX141" s="135"/>
      <c r="CY141" s="135"/>
      <c r="CZ141" s="135"/>
      <c r="DA141" s="135"/>
      <c r="DB141" s="135"/>
      <c r="DC141" s="135"/>
      <c r="DD141" s="135"/>
      <c r="DE141" s="135"/>
      <c r="DF141" s="135"/>
      <c r="DG141" s="135"/>
      <c r="DH141" s="135"/>
      <c r="DI141" s="135"/>
      <c r="DJ141" s="135"/>
      <c r="DK141" s="135"/>
      <c r="DL141" s="135"/>
      <c r="DM141" s="135"/>
      <c r="DN141" s="135"/>
      <c r="DO141" s="135"/>
      <c r="DP141" s="135"/>
      <c r="DQ141" s="135"/>
      <c r="DR141" s="135"/>
      <c r="DS141" s="135"/>
      <c r="DT141" s="135"/>
      <c r="DU141" s="135"/>
      <c r="DV141" s="135"/>
      <c r="DW141" s="135"/>
      <c r="DX141" s="135"/>
      <c r="DY141" s="135"/>
      <c r="DZ141" s="135"/>
      <c r="EA141" s="135"/>
      <c r="EB141" s="135"/>
      <c r="EC141" s="135"/>
      <c r="ED141" s="135"/>
      <c r="EE141" s="135"/>
      <c r="EF141" s="135"/>
      <c r="EG141" s="135"/>
      <c r="EH141" s="135"/>
      <c r="EI141" s="135"/>
      <c r="EJ141" s="135"/>
      <c r="EK141" s="135"/>
      <c r="EL141" s="135"/>
    </row>
    <row r="142" spans="1:142" s="8" customFormat="1" ht="15.75" customHeight="1" x14ac:dyDescent="0.25">
      <c r="A142" s="453"/>
      <c r="B142" s="480"/>
      <c r="C142" s="481"/>
      <c r="D142" s="148" t="s">
        <v>8</v>
      </c>
      <c r="E142" s="167">
        <f>E138</f>
        <v>30000</v>
      </c>
      <c r="F142" s="29">
        <f t="shared" ref="F142:I142" si="310">F138</f>
        <v>0</v>
      </c>
      <c r="G142" s="29"/>
      <c r="H142" s="29">
        <f t="shared" ref="H142" si="311">H138</f>
        <v>0</v>
      </c>
      <c r="I142" s="41">
        <f t="shared" si="310"/>
        <v>30000</v>
      </c>
      <c r="J142" s="153">
        <f>J138</f>
        <v>30000</v>
      </c>
      <c r="K142" s="29">
        <f t="shared" ref="K142" si="312">K138</f>
        <v>0</v>
      </c>
      <c r="L142" s="29"/>
      <c r="M142" s="29">
        <f t="shared" si="305"/>
        <v>0</v>
      </c>
      <c r="N142" s="183">
        <f t="shared" si="305"/>
        <v>30000</v>
      </c>
      <c r="O142" s="167">
        <f>O138</f>
        <v>28150</v>
      </c>
      <c r="P142" s="29">
        <f t="shared" ref="P142" si="313">P138</f>
        <v>0</v>
      </c>
      <c r="Q142" s="29"/>
      <c r="R142" s="29">
        <f t="shared" si="307"/>
        <v>0</v>
      </c>
      <c r="S142" s="41">
        <f t="shared" si="307"/>
        <v>28150</v>
      </c>
      <c r="T142" s="153">
        <f>T138</f>
        <v>0</v>
      </c>
      <c r="U142" s="29">
        <f t="shared" ref="U142" si="314">U138</f>
        <v>0</v>
      </c>
      <c r="V142" s="29"/>
      <c r="W142" s="29">
        <f t="shared" ref="W142:X142" si="315">W138</f>
        <v>0</v>
      </c>
      <c r="X142" s="41">
        <f t="shared" si="315"/>
        <v>0</v>
      </c>
      <c r="AA142" s="64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135"/>
      <c r="BS142" s="135"/>
      <c r="BT142" s="135"/>
      <c r="BU142" s="135"/>
      <c r="BV142" s="135"/>
      <c r="BW142" s="135"/>
      <c r="BX142" s="135"/>
      <c r="BY142" s="135"/>
      <c r="BZ142" s="135"/>
      <c r="CA142" s="135"/>
      <c r="CB142" s="135"/>
      <c r="CC142" s="135"/>
      <c r="CD142" s="135"/>
      <c r="CE142" s="135"/>
      <c r="CF142" s="135"/>
      <c r="CG142" s="135"/>
      <c r="CH142" s="135"/>
      <c r="CI142" s="135"/>
      <c r="CJ142" s="135"/>
      <c r="CK142" s="135"/>
      <c r="CL142" s="135"/>
      <c r="CM142" s="135"/>
      <c r="CN142" s="135"/>
      <c r="CO142" s="135"/>
      <c r="CP142" s="135"/>
      <c r="CQ142" s="135"/>
      <c r="CR142" s="135"/>
      <c r="CS142" s="135"/>
      <c r="CT142" s="135"/>
      <c r="CU142" s="135"/>
      <c r="CV142" s="135"/>
      <c r="CW142" s="135"/>
      <c r="CX142" s="135"/>
      <c r="CY142" s="135"/>
      <c r="CZ142" s="135"/>
      <c r="DA142" s="135"/>
      <c r="DB142" s="135"/>
      <c r="DC142" s="135"/>
      <c r="DD142" s="135"/>
      <c r="DE142" s="135"/>
      <c r="DF142" s="135"/>
      <c r="DG142" s="135"/>
      <c r="DH142" s="135"/>
      <c r="DI142" s="135"/>
      <c r="DJ142" s="135"/>
      <c r="DK142" s="135"/>
      <c r="DL142" s="135"/>
      <c r="DM142" s="135"/>
      <c r="DN142" s="135"/>
      <c r="DO142" s="135"/>
      <c r="DP142" s="135"/>
      <c r="DQ142" s="135"/>
      <c r="DR142" s="135"/>
      <c r="DS142" s="135"/>
      <c r="DT142" s="135"/>
      <c r="DU142" s="135"/>
      <c r="DV142" s="135"/>
      <c r="DW142" s="135"/>
      <c r="DX142" s="135"/>
      <c r="DY142" s="135"/>
      <c r="DZ142" s="135"/>
      <c r="EA142" s="135"/>
      <c r="EB142" s="135"/>
      <c r="EC142" s="135"/>
      <c r="ED142" s="135"/>
      <c r="EE142" s="135"/>
      <c r="EF142" s="135"/>
      <c r="EG142" s="135"/>
      <c r="EH142" s="135"/>
      <c r="EI142" s="135"/>
      <c r="EJ142" s="135"/>
      <c r="EK142" s="135"/>
      <c r="EL142" s="135"/>
    </row>
    <row r="143" spans="1:142" s="8" customFormat="1" ht="22.5" customHeight="1" thickBot="1" x14ac:dyDescent="0.3">
      <c r="A143" s="454"/>
      <c r="B143" s="482"/>
      <c r="C143" s="483"/>
      <c r="D143" s="149" t="s">
        <v>20</v>
      </c>
      <c r="E143" s="173">
        <f>E139</f>
        <v>0</v>
      </c>
      <c r="F143" s="46">
        <f t="shared" ref="F143:I143" si="316">F139</f>
        <v>0</v>
      </c>
      <c r="G143" s="46"/>
      <c r="H143" s="46">
        <f t="shared" ref="H143" si="317">H139</f>
        <v>0</v>
      </c>
      <c r="I143" s="51">
        <f t="shared" si="316"/>
        <v>0</v>
      </c>
      <c r="J143" s="154">
        <f>J139</f>
        <v>0</v>
      </c>
      <c r="K143" s="46">
        <f t="shared" ref="K143" si="318">K139</f>
        <v>0</v>
      </c>
      <c r="L143" s="46"/>
      <c r="M143" s="46">
        <f t="shared" si="305"/>
        <v>0</v>
      </c>
      <c r="N143" s="184">
        <f t="shared" si="305"/>
        <v>0</v>
      </c>
      <c r="O143" s="173">
        <f>O139</f>
        <v>0</v>
      </c>
      <c r="P143" s="46">
        <f t="shared" ref="P143" si="319">P139</f>
        <v>0</v>
      </c>
      <c r="Q143" s="46"/>
      <c r="R143" s="46">
        <f t="shared" si="307"/>
        <v>0</v>
      </c>
      <c r="S143" s="51">
        <f t="shared" si="307"/>
        <v>0</v>
      </c>
      <c r="T143" s="154">
        <f>T139</f>
        <v>0</v>
      </c>
      <c r="U143" s="46">
        <f t="shared" ref="U143" si="320">U139</f>
        <v>0</v>
      </c>
      <c r="V143" s="46"/>
      <c r="W143" s="46">
        <f t="shared" ref="W143:X143" si="321">W139</f>
        <v>0</v>
      </c>
      <c r="X143" s="51">
        <f t="shared" si="321"/>
        <v>0</v>
      </c>
      <c r="AA143" s="64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  <c r="BS143" s="135"/>
      <c r="BT143" s="135"/>
      <c r="BU143" s="135"/>
      <c r="BV143" s="135"/>
      <c r="BW143" s="135"/>
      <c r="BX143" s="135"/>
      <c r="BY143" s="135"/>
      <c r="BZ143" s="135"/>
      <c r="CA143" s="135"/>
      <c r="CB143" s="135"/>
      <c r="CC143" s="135"/>
      <c r="CD143" s="135"/>
      <c r="CE143" s="135"/>
      <c r="CF143" s="135"/>
      <c r="CG143" s="135"/>
      <c r="CH143" s="135"/>
      <c r="CI143" s="135"/>
      <c r="CJ143" s="135"/>
      <c r="CK143" s="135"/>
      <c r="CL143" s="135"/>
      <c r="CM143" s="135"/>
      <c r="CN143" s="135"/>
      <c r="CO143" s="135"/>
      <c r="CP143" s="135"/>
      <c r="CQ143" s="135"/>
      <c r="CR143" s="135"/>
      <c r="CS143" s="135"/>
      <c r="CT143" s="135"/>
      <c r="CU143" s="135"/>
      <c r="CV143" s="135"/>
      <c r="CW143" s="135"/>
      <c r="CX143" s="135"/>
      <c r="CY143" s="135"/>
      <c r="CZ143" s="135"/>
      <c r="DA143" s="135"/>
      <c r="DB143" s="135"/>
      <c r="DC143" s="135"/>
      <c r="DD143" s="135"/>
      <c r="DE143" s="135"/>
      <c r="DF143" s="135"/>
      <c r="DG143" s="135"/>
      <c r="DH143" s="135"/>
      <c r="DI143" s="135"/>
      <c r="DJ143" s="135"/>
      <c r="DK143" s="135"/>
      <c r="DL143" s="135"/>
      <c r="DM143" s="135"/>
      <c r="DN143" s="135"/>
      <c r="DO143" s="135"/>
      <c r="DP143" s="135"/>
      <c r="DQ143" s="135"/>
      <c r="DR143" s="135"/>
      <c r="DS143" s="135"/>
      <c r="DT143" s="135"/>
      <c r="DU143" s="135"/>
      <c r="DV143" s="135"/>
      <c r="DW143" s="135"/>
      <c r="DX143" s="135"/>
      <c r="DY143" s="135"/>
      <c r="DZ143" s="135"/>
      <c r="EA143" s="135"/>
      <c r="EB143" s="135"/>
      <c r="EC143" s="135"/>
      <c r="ED143" s="135"/>
      <c r="EE143" s="135"/>
      <c r="EF143" s="135"/>
      <c r="EG143" s="135"/>
      <c r="EH143" s="135"/>
      <c r="EI143" s="135"/>
      <c r="EJ143" s="135"/>
      <c r="EK143" s="135"/>
      <c r="EL143" s="135"/>
    </row>
    <row r="144" spans="1:142" ht="18.75" customHeight="1" x14ac:dyDescent="0.25">
      <c r="A144" s="576" t="s">
        <v>63</v>
      </c>
      <c r="B144" s="577"/>
      <c r="C144" s="578"/>
      <c r="D144" s="178" t="s">
        <v>14</v>
      </c>
      <c r="E144" s="165">
        <f>E145+E146+E147</f>
        <v>3974720038</v>
      </c>
      <c r="F144" s="48">
        <f>F145+F146+F147</f>
        <v>2961237703</v>
      </c>
      <c r="G144" s="48">
        <f t="shared" ref="G144:I144" si="322">G145+G146+G147</f>
        <v>328700</v>
      </c>
      <c r="H144" s="48">
        <f t="shared" si="322"/>
        <v>647343502</v>
      </c>
      <c r="I144" s="50">
        <f t="shared" si="322"/>
        <v>1013153635</v>
      </c>
      <c r="J144" s="165">
        <f>J145+J146+J147</f>
        <v>2061982121</v>
      </c>
      <c r="K144" s="48">
        <f>K145+K146+K147</f>
        <v>1568785517</v>
      </c>
      <c r="L144" s="48">
        <f t="shared" ref="L144" si="323">L145+L146+L147</f>
        <v>70037</v>
      </c>
      <c r="M144" s="48">
        <f t="shared" ref="M144" si="324">M145+M146+M147</f>
        <v>161835880</v>
      </c>
      <c r="N144" s="50">
        <f t="shared" ref="N144" si="325">N145+N146+N147</f>
        <v>493126567</v>
      </c>
      <c r="O144" s="165">
        <f>O145+O146+O147</f>
        <v>1446167836</v>
      </c>
      <c r="P144" s="48">
        <f>P145+P146+P147</f>
        <v>1117283037.3</v>
      </c>
      <c r="Q144" s="48">
        <f t="shared" ref="Q144" si="326">Q145+Q146+Q147</f>
        <v>0</v>
      </c>
      <c r="R144" s="48">
        <f t="shared" ref="R144" si="327">R145+R146+R147</f>
        <v>7735140</v>
      </c>
      <c r="S144" s="50">
        <f>S145+S146+S147</f>
        <v>328884798.69999999</v>
      </c>
      <c r="T144" s="152">
        <v>0</v>
      </c>
      <c r="U144" s="71">
        <f>P144/F144*100</f>
        <v>37.730271911913448</v>
      </c>
      <c r="V144" s="71">
        <f t="shared" ref="V144:W144" si="328">V131+V119+V103+V90+V79</f>
        <v>0</v>
      </c>
      <c r="W144" s="71">
        <f t="shared" si="328"/>
        <v>4.7796199458364859</v>
      </c>
      <c r="X144" s="77">
        <f>S144/I144*100</f>
        <v>32.461493236413254</v>
      </c>
      <c r="AA144" s="75">
        <f>729973499-AA161</f>
        <v>-1317278396</v>
      </c>
    </row>
    <row r="145" spans="1:24" ht="18.75" customHeight="1" x14ac:dyDescent="0.25">
      <c r="A145" s="579"/>
      <c r="B145" s="580"/>
      <c r="C145" s="581"/>
      <c r="D145" s="175" t="s">
        <v>19</v>
      </c>
      <c r="E145" s="167">
        <f>F145+G145+I145</f>
        <v>2961566403</v>
      </c>
      <c r="F145" s="29">
        <f>F80+F85+F96+F109+F132+F141</f>
        <v>2961237703</v>
      </c>
      <c r="G145" s="29">
        <f t="shared" ref="G145:I145" si="329">G80+G85+G96+G109+G132+G141</f>
        <v>328700</v>
      </c>
      <c r="H145" s="29">
        <f t="shared" si="329"/>
        <v>323671751</v>
      </c>
      <c r="I145" s="41">
        <f t="shared" si="329"/>
        <v>0</v>
      </c>
      <c r="J145" s="167">
        <f>K145+L145+N145</f>
        <v>1568855554</v>
      </c>
      <c r="K145" s="29">
        <f>K80+K85+K96+K109+K132+K141</f>
        <v>1568785517</v>
      </c>
      <c r="L145" s="29">
        <f t="shared" ref="L145:N145" si="330">L80+L85+L96+L109+L132+L141</f>
        <v>70037</v>
      </c>
      <c r="M145" s="29">
        <f t="shared" si="330"/>
        <v>80917940</v>
      </c>
      <c r="N145" s="41">
        <f t="shared" si="330"/>
        <v>0</v>
      </c>
      <c r="O145" s="167">
        <f>P145+Q145+S145</f>
        <v>1118417367.3299999</v>
      </c>
      <c r="P145" s="29">
        <f>P80+P85+P96+P109+P132+P141</f>
        <v>1117283037.3</v>
      </c>
      <c r="Q145" s="29">
        <f t="shared" ref="Q145:S145" si="331">Q80+Q85+Q96+Q109+Q132+Q141</f>
        <v>0</v>
      </c>
      <c r="R145" s="29">
        <f t="shared" si="331"/>
        <v>3867570</v>
      </c>
      <c r="S145" s="41">
        <f t="shared" si="331"/>
        <v>1134330.03</v>
      </c>
      <c r="T145" s="153">
        <f>U145+V145+W145+X145</f>
        <v>37.730271911913448</v>
      </c>
      <c r="U145" s="29">
        <f t="shared" ref="U145" si="332">P145/F145*100</f>
        <v>37.730271911913448</v>
      </c>
      <c r="V145" s="29">
        <f t="shared" ref="V145:W145" si="333">V132+V120+V104+V91+V80</f>
        <v>0</v>
      </c>
      <c r="W145" s="29">
        <f t="shared" si="333"/>
        <v>0</v>
      </c>
      <c r="X145" s="44">
        <v>0</v>
      </c>
    </row>
    <row r="146" spans="1:24" ht="18.75" customHeight="1" x14ac:dyDescent="0.25">
      <c r="A146" s="579"/>
      <c r="B146" s="580"/>
      <c r="C146" s="581"/>
      <c r="D146" s="175" t="s">
        <v>8</v>
      </c>
      <c r="E146" s="167">
        <f t="shared" ref="E146:E147" si="334">F146+G146+I146</f>
        <v>1013153635</v>
      </c>
      <c r="F146" s="29">
        <f>F81+F86+F97+F110+F133+F142</f>
        <v>0</v>
      </c>
      <c r="G146" s="29">
        <f t="shared" ref="G146:I146" si="335">G81+G86+G97+G110+G133+G142</f>
        <v>0</v>
      </c>
      <c r="H146" s="29">
        <f t="shared" si="335"/>
        <v>0</v>
      </c>
      <c r="I146" s="41">
        <f t="shared" si="335"/>
        <v>1013153635</v>
      </c>
      <c r="J146" s="167">
        <f t="shared" ref="J146:J147" si="336">K146+L146+N146</f>
        <v>493126567</v>
      </c>
      <c r="K146" s="29">
        <f>K81+K86+K97+K110+K133+K142</f>
        <v>0</v>
      </c>
      <c r="L146" s="29">
        <f t="shared" ref="L146:N146" si="337">L81+L86+L97+L110+L133+L142</f>
        <v>0</v>
      </c>
      <c r="M146" s="29">
        <f t="shared" si="337"/>
        <v>0</v>
      </c>
      <c r="N146" s="41">
        <f t="shared" si="337"/>
        <v>493126567</v>
      </c>
      <c r="O146" s="167">
        <f t="shared" ref="O146:O147" si="338">P146+Q146+S146</f>
        <v>327750468.67000002</v>
      </c>
      <c r="P146" s="29">
        <f>P81+P86+P97+P110+P133+P142</f>
        <v>0</v>
      </c>
      <c r="Q146" s="29">
        <f t="shared" ref="Q146:R146" si="339">Q81+Q86+Q97+Q110+Q133+Q142</f>
        <v>0</v>
      </c>
      <c r="R146" s="29">
        <f t="shared" si="339"/>
        <v>0</v>
      </c>
      <c r="S146" s="41">
        <f>S81+S86+S97+S110+S133+S142+S105</f>
        <v>327750468.67000002</v>
      </c>
      <c r="T146" s="153">
        <f t="shared" ref="T146:T147" si="340">U146+V146+W146+X146</f>
        <v>32.349532918568663</v>
      </c>
      <c r="U146" s="29">
        <v>0</v>
      </c>
      <c r="V146" s="29">
        <f t="shared" ref="V146:W146" si="341">V133+V121+V105+V92+V81</f>
        <v>0</v>
      </c>
      <c r="W146" s="29">
        <f t="shared" si="341"/>
        <v>0</v>
      </c>
      <c r="X146" s="44">
        <f t="shared" ref="X146" si="342">S146/I146*100</f>
        <v>32.349532918568663</v>
      </c>
    </row>
    <row r="147" spans="1:24" ht="18.75" customHeight="1" thickBot="1" x14ac:dyDescent="0.3">
      <c r="A147" s="582"/>
      <c r="B147" s="583"/>
      <c r="C147" s="584"/>
      <c r="D147" s="179" t="s">
        <v>20</v>
      </c>
      <c r="E147" s="173">
        <f t="shared" si="334"/>
        <v>0</v>
      </c>
      <c r="F147" s="46">
        <f>F134+F122+F106+F93+F82</f>
        <v>0</v>
      </c>
      <c r="G147" s="46">
        <f t="shared" ref="G147:I147" si="343">G134+G122+G106+G93+G82</f>
        <v>0</v>
      </c>
      <c r="H147" s="46">
        <f t="shared" si="343"/>
        <v>323671751</v>
      </c>
      <c r="I147" s="51">
        <f t="shared" si="343"/>
        <v>0</v>
      </c>
      <c r="J147" s="173">
        <f t="shared" si="336"/>
        <v>0</v>
      </c>
      <c r="K147" s="46">
        <f>K134+K122+K106+K93+K82</f>
        <v>0</v>
      </c>
      <c r="L147" s="46">
        <f t="shared" ref="L147:N147" si="344">L134+L122+L106+L93+L82</f>
        <v>0</v>
      </c>
      <c r="M147" s="46">
        <f t="shared" si="344"/>
        <v>80917940</v>
      </c>
      <c r="N147" s="51">
        <f t="shared" si="344"/>
        <v>0</v>
      </c>
      <c r="O147" s="173">
        <f t="shared" si="338"/>
        <v>0</v>
      </c>
      <c r="P147" s="46">
        <f>P134+P122+P106+P93+P82</f>
        <v>0</v>
      </c>
      <c r="Q147" s="46">
        <f t="shared" ref="Q147:S147" si="345">Q134+Q122+Q106+Q93+Q82</f>
        <v>0</v>
      </c>
      <c r="R147" s="46">
        <f t="shared" si="345"/>
        <v>3867570</v>
      </c>
      <c r="S147" s="51">
        <f t="shared" si="345"/>
        <v>0</v>
      </c>
      <c r="T147" s="154">
        <f t="shared" si="340"/>
        <v>4.7796199458364859</v>
      </c>
      <c r="U147" s="73">
        <v>0</v>
      </c>
      <c r="V147" s="73">
        <f t="shared" ref="V147:W147" si="346">V134+V122+V106+V93+V82</f>
        <v>0</v>
      </c>
      <c r="W147" s="73">
        <f t="shared" si="346"/>
        <v>4.7796199458364859</v>
      </c>
      <c r="X147" s="78">
        <v>0</v>
      </c>
    </row>
    <row r="148" spans="1:24" hidden="1" x14ac:dyDescent="0.25">
      <c r="A148" s="565" t="s">
        <v>64</v>
      </c>
      <c r="B148" s="566"/>
      <c r="C148" s="28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89"/>
      <c r="R148" s="89"/>
      <c r="S148" s="89"/>
      <c r="T148" s="89"/>
      <c r="U148" s="89"/>
      <c r="V148" s="89"/>
      <c r="W148" s="89"/>
      <c r="X148" s="49"/>
    </row>
    <row r="149" spans="1:24" ht="60" hidden="1" x14ac:dyDescent="0.25">
      <c r="A149" s="515" t="s">
        <v>65</v>
      </c>
      <c r="B149" s="516"/>
      <c r="C149" s="517"/>
      <c r="D149" s="87" t="s">
        <v>14</v>
      </c>
      <c r="E149" s="86">
        <v>0</v>
      </c>
      <c r="F149" s="86">
        <v>0</v>
      </c>
      <c r="G149" s="86"/>
      <c r="H149" s="86">
        <v>0</v>
      </c>
      <c r="I149" s="86">
        <v>0</v>
      </c>
      <c r="J149" s="86">
        <v>0</v>
      </c>
      <c r="K149" s="86">
        <v>0</v>
      </c>
      <c r="L149" s="86"/>
      <c r="M149" s="86">
        <v>0</v>
      </c>
      <c r="N149" s="86">
        <v>0</v>
      </c>
      <c r="O149" s="86">
        <v>0</v>
      </c>
      <c r="P149" s="86">
        <v>0</v>
      </c>
      <c r="Q149" s="13"/>
      <c r="R149" s="13">
        <v>0</v>
      </c>
      <c r="S149" s="13">
        <v>0</v>
      </c>
      <c r="T149" s="13">
        <v>0</v>
      </c>
      <c r="U149" s="13">
        <v>0</v>
      </c>
      <c r="V149" s="13"/>
      <c r="W149" s="13">
        <v>0</v>
      </c>
      <c r="X149" s="45">
        <v>0</v>
      </c>
    </row>
    <row r="150" spans="1:24" ht="276" hidden="1" x14ac:dyDescent="0.25">
      <c r="A150" s="515"/>
      <c r="B150" s="516"/>
      <c r="C150" s="517"/>
      <c r="D150" s="87" t="s">
        <v>19</v>
      </c>
      <c r="E150" s="86">
        <v>0</v>
      </c>
      <c r="F150" s="86">
        <v>0</v>
      </c>
      <c r="G150" s="86"/>
      <c r="H150" s="86">
        <v>0</v>
      </c>
      <c r="I150" s="86">
        <v>0</v>
      </c>
      <c r="J150" s="86">
        <v>0</v>
      </c>
      <c r="K150" s="86">
        <v>0</v>
      </c>
      <c r="L150" s="86"/>
      <c r="M150" s="86">
        <v>0</v>
      </c>
      <c r="N150" s="86">
        <v>0</v>
      </c>
      <c r="O150" s="86">
        <v>0</v>
      </c>
      <c r="P150" s="86">
        <v>0</v>
      </c>
      <c r="Q150" s="13"/>
      <c r="R150" s="13">
        <v>0</v>
      </c>
      <c r="S150" s="13">
        <v>0</v>
      </c>
      <c r="T150" s="13">
        <v>0</v>
      </c>
      <c r="U150" s="13">
        <v>0</v>
      </c>
      <c r="V150" s="13"/>
      <c r="W150" s="13">
        <v>0</v>
      </c>
      <c r="X150" s="45">
        <v>0</v>
      </c>
    </row>
    <row r="151" spans="1:24" ht="156" hidden="1" x14ac:dyDescent="0.25">
      <c r="A151" s="515"/>
      <c r="B151" s="516"/>
      <c r="C151" s="517"/>
      <c r="D151" s="87" t="s">
        <v>8</v>
      </c>
      <c r="E151" s="86">
        <v>0</v>
      </c>
      <c r="F151" s="86">
        <v>0</v>
      </c>
      <c r="G151" s="86"/>
      <c r="H151" s="86">
        <v>0</v>
      </c>
      <c r="I151" s="86">
        <v>0</v>
      </c>
      <c r="J151" s="86">
        <v>0</v>
      </c>
      <c r="K151" s="86">
        <v>0</v>
      </c>
      <c r="L151" s="86"/>
      <c r="M151" s="86">
        <v>0</v>
      </c>
      <c r="N151" s="86">
        <v>0</v>
      </c>
      <c r="O151" s="86">
        <v>0</v>
      </c>
      <c r="P151" s="86">
        <v>0</v>
      </c>
      <c r="Q151" s="13"/>
      <c r="R151" s="13">
        <v>0</v>
      </c>
      <c r="S151" s="13">
        <v>0</v>
      </c>
      <c r="T151" s="13">
        <v>0</v>
      </c>
      <c r="U151" s="13">
        <v>0</v>
      </c>
      <c r="V151" s="13"/>
      <c r="W151" s="13">
        <v>0</v>
      </c>
      <c r="X151" s="45">
        <v>0</v>
      </c>
    </row>
    <row r="152" spans="1:24" ht="300" hidden="1" x14ac:dyDescent="0.25">
      <c r="A152" s="515"/>
      <c r="B152" s="516"/>
      <c r="C152" s="517"/>
      <c r="D152" s="87" t="s">
        <v>20</v>
      </c>
      <c r="E152" s="86">
        <v>0</v>
      </c>
      <c r="F152" s="86">
        <v>0</v>
      </c>
      <c r="G152" s="86"/>
      <c r="H152" s="86">
        <v>0</v>
      </c>
      <c r="I152" s="86">
        <v>0</v>
      </c>
      <c r="J152" s="86">
        <v>0</v>
      </c>
      <c r="K152" s="86">
        <v>0</v>
      </c>
      <c r="L152" s="86"/>
      <c r="M152" s="86">
        <v>0</v>
      </c>
      <c r="N152" s="86">
        <v>0</v>
      </c>
      <c r="O152" s="86">
        <v>0</v>
      </c>
      <c r="P152" s="86">
        <v>0</v>
      </c>
      <c r="Q152" s="13"/>
      <c r="R152" s="13">
        <v>0</v>
      </c>
      <c r="S152" s="13">
        <v>0</v>
      </c>
      <c r="T152" s="13">
        <v>0</v>
      </c>
      <c r="U152" s="13">
        <v>0</v>
      </c>
      <c r="V152" s="13"/>
      <c r="W152" s="13">
        <v>0</v>
      </c>
      <c r="X152" s="45">
        <v>0</v>
      </c>
    </row>
    <row r="153" spans="1:24" ht="60" hidden="1" x14ac:dyDescent="0.25">
      <c r="A153" s="515" t="s">
        <v>66</v>
      </c>
      <c r="B153" s="516"/>
      <c r="C153" s="517"/>
      <c r="D153" s="87" t="s">
        <v>14</v>
      </c>
      <c r="E153" s="86">
        <f t="shared" ref="E153:F155" si="347">E27</f>
        <v>0</v>
      </c>
      <c r="F153" s="86">
        <f t="shared" si="347"/>
        <v>0</v>
      </c>
      <c r="G153" s="86"/>
      <c r="H153" s="86">
        <f t="shared" ref="H153:K155" si="348">H27</f>
        <v>0</v>
      </c>
      <c r="I153" s="86">
        <f t="shared" si="348"/>
        <v>0</v>
      </c>
      <c r="J153" s="86">
        <f t="shared" si="348"/>
        <v>0</v>
      </c>
      <c r="K153" s="86">
        <f t="shared" si="348"/>
        <v>0</v>
      </c>
      <c r="L153" s="86"/>
      <c r="M153" s="86">
        <f t="shared" ref="M153:P155" si="349">M27</f>
        <v>0</v>
      </c>
      <c r="N153" s="86">
        <f t="shared" si="349"/>
        <v>0</v>
      </c>
      <c r="O153" s="86">
        <f t="shared" si="349"/>
        <v>0</v>
      </c>
      <c r="P153" s="86">
        <f t="shared" si="349"/>
        <v>0</v>
      </c>
      <c r="Q153" s="13"/>
      <c r="R153" s="13">
        <f t="shared" ref="R153:U155" si="350">R27</f>
        <v>0</v>
      </c>
      <c r="S153" s="13">
        <f t="shared" si="350"/>
        <v>0</v>
      </c>
      <c r="T153" s="13">
        <f t="shared" si="350"/>
        <v>0</v>
      </c>
      <c r="U153" s="13">
        <f t="shared" si="350"/>
        <v>0</v>
      </c>
      <c r="V153" s="13"/>
      <c r="W153" s="13">
        <f t="shared" ref="W153:X155" si="351">W27</f>
        <v>0</v>
      </c>
      <c r="X153" s="45">
        <f t="shared" si="351"/>
        <v>0</v>
      </c>
    </row>
    <row r="154" spans="1:24" ht="276" hidden="1" x14ac:dyDescent="0.25">
      <c r="A154" s="515"/>
      <c r="B154" s="516"/>
      <c r="C154" s="517"/>
      <c r="D154" s="87" t="s">
        <v>19</v>
      </c>
      <c r="E154" s="86">
        <f t="shared" si="347"/>
        <v>0</v>
      </c>
      <c r="F154" s="86">
        <f t="shared" si="347"/>
        <v>0</v>
      </c>
      <c r="G154" s="86"/>
      <c r="H154" s="86">
        <f t="shared" si="348"/>
        <v>0</v>
      </c>
      <c r="I154" s="86">
        <f t="shared" si="348"/>
        <v>0</v>
      </c>
      <c r="J154" s="86">
        <f t="shared" si="348"/>
        <v>0</v>
      </c>
      <c r="K154" s="86">
        <f t="shared" si="348"/>
        <v>0</v>
      </c>
      <c r="L154" s="86"/>
      <c r="M154" s="86">
        <f t="shared" si="349"/>
        <v>0</v>
      </c>
      <c r="N154" s="86">
        <f t="shared" si="349"/>
        <v>0</v>
      </c>
      <c r="O154" s="86">
        <f t="shared" si="349"/>
        <v>0</v>
      </c>
      <c r="P154" s="86">
        <f t="shared" si="349"/>
        <v>0</v>
      </c>
      <c r="Q154" s="13"/>
      <c r="R154" s="13">
        <f t="shared" si="350"/>
        <v>0</v>
      </c>
      <c r="S154" s="13">
        <f t="shared" si="350"/>
        <v>0</v>
      </c>
      <c r="T154" s="13">
        <f t="shared" si="350"/>
        <v>0</v>
      </c>
      <c r="U154" s="13">
        <f t="shared" si="350"/>
        <v>0</v>
      </c>
      <c r="V154" s="13"/>
      <c r="W154" s="13">
        <f t="shared" si="351"/>
        <v>0</v>
      </c>
      <c r="X154" s="45">
        <f t="shared" si="351"/>
        <v>0</v>
      </c>
    </row>
    <row r="155" spans="1:24" ht="156" hidden="1" x14ac:dyDescent="0.25">
      <c r="A155" s="515"/>
      <c r="B155" s="516"/>
      <c r="C155" s="517"/>
      <c r="D155" s="87" t="s">
        <v>8</v>
      </c>
      <c r="E155" s="86">
        <f t="shared" si="347"/>
        <v>0</v>
      </c>
      <c r="F155" s="86">
        <f t="shared" si="347"/>
        <v>0</v>
      </c>
      <c r="G155" s="86"/>
      <c r="H155" s="86">
        <f t="shared" si="348"/>
        <v>0</v>
      </c>
      <c r="I155" s="86">
        <f t="shared" si="348"/>
        <v>0</v>
      </c>
      <c r="J155" s="86">
        <f t="shared" si="348"/>
        <v>0</v>
      </c>
      <c r="K155" s="86">
        <f t="shared" si="348"/>
        <v>0</v>
      </c>
      <c r="L155" s="86"/>
      <c r="M155" s="86">
        <f t="shared" si="349"/>
        <v>0</v>
      </c>
      <c r="N155" s="86">
        <f t="shared" si="349"/>
        <v>0</v>
      </c>
      <c r="O155" s="86">
        <f t="shared" si="349"/>
        <v>0</v>
      </c>
      <c r="P155" s="86">
        <f t="shared" si="349"/>
        <v>0</v>
      </c>
      <c r="Q155" s="13"/>
      <c r="R155" s="13">
        <f t="shared" si="350"/>
        <v>0</v>
      </c>
      <c r="S155" s="13">
        <f t="shared" si="350"/>
        <v>0</v>
      </c>
      <c r="T155" s="13">
        <f t="shared" si="350"/>
        <v>0</v>
      </c>
      <c r="U155" s="13">
        <f t="shared" si="350"/>
        <v>0</v>
      </c>
      <c r="V155" s="13"/>
      <c r="W155" s="13">
        <f t="shared" si="351"/>
        <v>0</v>
      </c>
      <c r="X155" s="45">
        <f t="shared" si="351"/>
        <v>0</v>
      </c>
    </row>
    <row r="156" spans="1:24" ht="300" hidden="1" x14ac:dyDescent="0.25">
      <c r="A156" s="515"/>
      <c r="B156" s="516"/>
      <c r="C156" s="517"/>
      <c r="D156" s="87" t="s">
        <v>20</v>
      </c>
      <c r="E156" s="86">
        <v>0</v>
      </c>
      <c r="F156" s="86">
        <v>0</v>
      </c>
      <c r="G156" s="86"/>
      <c r="H156" s="86">
        <v>0</v>
      </c>
      <c r="I156" s="86">
        <v>0</v>
      </c>
      <c r="J156" s="86">
        <v>0</v>
      </c>
      <c r="K156" s="86">
        <v>0</v>
      </c>
      <c r="L156" s="86"/>
      <c r="M156" s="86">
        <v>0</v>
      </c>
      <c r="N156" s="86">
        <v>0</v>
      </c>
      <c r="O156" s="86">
        <v>0</v>
      </c>
      <c r="P156" s="86">
        <v>0</v>
      </c>
      <c r="Q156" s="13"/>
      <c r="R156" s="13">
        <v>0</v>
      </c>
      <c r="S156" s="13">
        <v>0</v>
      </c>
      <c r="T156" s="13">
        <v>0</v>
      </c>
      <c r="U156" s="13">
        <v>0</v>
      </c>
      <c r="V156" s="13"/>
      <c r="W156" s="13">
        <v>0</v>
      </c>
      <c r="X156" s="45">
        <v>0</v>
      </c>
    </row>
    <row r="157" spans="1:24" ht="60" hidden="1" x14ac:dyDescent="0.25">
      <c r="A157" s="515" t="s">
        <v>67</v>
      </c>
      <c r="B157" s="516"/>
      <c r="C157" s="517"/>
      <c r="D157" s="87" t="s">
        <v>14</v>
      </c>
      <c r="E157" s="86">
        <v>0</v>
      </c>
      <c r="F157" s="86">
        <v>0</v>
      </c>
      <c r="G157" s="86"/>
      <c r="H157" s="86">
        <v>0</v>
      </c>
      <c r="I157" s="86">
        <v>0</v>
      </c>
      <c r="J157" s="86">
        <v>0</v>
      </c>
      <c r="K157" s="86">
        <v>0</v>
      </c>
      <c r="L157" s="86"/>
      <c r="M157" s="86">
        <v>0</v>
      </c>
      <c r="N157" s="86">
        <v>0</v>
      </c>
      <c r="O157" s="86">
        <v>0</v>
      </c>
      <c r="P157" s="86">
        <v>0</v>
      </c>
      <c r="Q157" s="13"/>
      <c r="R157" s="13">
        <v>0</v>
      </c>
      <c r="S157" s="13">
        <v>0</v>
      </c>
      <c r="T157" s="13">
        <v>0</v>
      </c>
      <c r="U157" s="13">
        <v>0</v>
      </c>
      <c r="V157" s="13"/>
      <c r="W157" s="13">
        <v>0</v>
      </c>
      <c r="X157" s="45">
        <v>0</v>
      </c>
    </row>
    <row r="158" spans="1:24" ht="276" hidden="1" x14ac:dyDescent="0.25">
      <c r="A158" s="515"/>
      <c r="B158" s="516"/>
      <c r="C158" s="517"/>
      <c r="D158" s="87" t="s">
        <v>19</v>
      </c>
      <c r="E158" s="86">
        <v>0</v>
      </c>
      <c r="F158" s="86">
        <v>0</v>
      </c>
      <c r="G158" s="86"/>
      <c r="H158" s="86">
        <v>0</v>
      </c>
      <c r="I158" s="86">
        <v>0</v>
      </c>
      <c r="J158" s="86">
        <v>0</v>
      </c>
      <c r="K158" s="86">
        <v>0</v>
      </c>
      <c r="L158" s="86"/>
      <c r="M158" s="86">
        <v>0</v>
      </c>
      <c r="N158" s="86">
        <v>0</v>
      </c>
      <c r="O158" s="86">
        <v>0</v>
      </c>
      <c r="P158" s="86">
        <v>0</v>
      </c>
      <c r="Q158" s="13"/>
      <c r="R158" s="13">
        <v>0</v>
      </c>
      <c r="S158" s="13">
        <v>0</v>
      </c>
      <c r="T158" s="13">
        <v>0</v>
      </c>
      <c r="U158" s="13">
        <v>0</v>
      </c>
      <c r="V158" s="13"/>
      <c r="W158" s="13">
        <v>0</v>
      </c>
      <c r="X158" s="45">
        <v>0</v>
      </c>
    </row>
    <row r="159" spans="1:24" ht="156" hidden="1" x14ac:dyDescent="0.25">
      <c r="A159" s="515"/>
      <c r="B159" s="516"/>
      <c r="C159" s="517"/>
      <c r="D159" s="87" t="s">
        <v>8</v>
      </c>
      <c r="E159" s="86">
        <v>0</v>
      </c>
      <c r="F159" s="86">
        <v>0</v>
      </c>
      <c r="G159" s="86"/>
      <c r="H159" s="86">
        <v>0</v>
      </c>
      <c r="I159" s="86">
        <v>0</v>
      </c>
      <c r="J159" s="86">
        <v>0</v>
      </c>
      <c r="K159" s="86">
        <v>0</v>
      </c>
      <c r="L159" s="86"/>
      <c r="M159" s="86">
        <v>0</v>
      </c>
      <c r="N159" s="86">
        <v>0</v>
      </c>
      <c r="O159" s="86">
        <v>0</v>
      </c>
      <c r="P159" s="86">
        <v>0</v>
      </c>
      <c r="Q159" s="13"/>
      <c r="R159" s="13">
        <v>0</v>
      </c>
      <c r="S159" s="13">
        <v>0</v>
      </c>
      <c r="T159" s="13">
        <v>0</v>
      </c>
      <c r="U159" s="13">
        <v>0</v>
      </c>
      <c r="V159" s="13"/>
      <c r="W159" s="13">
        <v>0</v>
      </c>
      <c r="X159" s="45">
        <v>0</v>
      </c>
    </row>
    <row r="160" spans="1:24" ht="300" hidden="1" x14ac:dyDescent="0.25">
      <c r="A160" s="515"/>
      <c r="B160" s="516"/>
      <c r="C160" s="517"/>
      <c r="D160" s="87" t="s">
        <v>20</v>
      </c>
      <c r="E160" s="86">
        <v>0</v>
      </c>
      <c r="F160" s="86">
        <v>0</v>
      </c>
      <c r="G160" s="86"/>
      <c r="H160" s="86">
        <v>0</v>
      </c>
      <c r="I160" s="86">
        <v>0</v>
      </c>
      <c r="J160" s="86">
        <v>0</v>
      </c>
      <c r="K160" s="86">
        <v>0</v>
      </c>
      <c r="L160" s="86"/>
      <c r="M160" s="86">
        <v>0</v>
      </c>
      <c r="N160" s="86">
        <v>0</v>
      </c>
      <c r="O160" s="86">
        <v>0</v>
      </c>
      <c r="P160" s="86">
        <v>0</v>
      </c>
      <c r="Q160" s="13"/>
      <c r="R160" s="13">
        <v>0</v>
      </c>
      <c r="S160" s="13">
        <v>0</v>
      </c>
      <c r="T160" s="13">
        <v>0</v>
      </c>
      <c r="U160" s="13">
        <v>0</v>
      </c>
      <c r="V160" s="13"/>
      <c r="W160" s="13">
        <v>0</v>
      </c>
      <c r="X160" s="45">
        <v>0</v>
      </c>
    </row>
    <row r="161" spans="1:142" ht="15.75" thickBot="1" x14ac:dyDescent="0.3">
      <c r="A161" s="518" t="s">
        <v>64</v>
      </c>
      <c r="B161" s="519"/>
      <c r="C161" s="27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14"/>
      <c r="R161" s="14"/>
      <c r="S161" s="14"/>
      <c r="T161" s="14"/>
      <c r="U161" s="14"/>
      <c r="V161" s="14"/>
      <c r="W161" s="14"/>
      <c r="X161" s="47"/>
      <c r="Z161" t="s">
        <v>107</v>
      </c>
      <c r="AA161" s="75">
        <f>J144-J30-J34</f>
        <v>2047251895</v>
      </c>
      <c r="AB161" s="134">
        <f>S162+P162</f>
        <v>1427968517.5699999</v>
      </c>
      <c r="AC161" s="81">
        <f>AB161/AA161*100</f>
        <v>69.750504129830091</v>
      </c>
    </row>
    <row r="162" spans="1:142" ht="15" customHeight="1" x14ac:dyDescent="0.25">
      <c r="A162" s="520" t="s">
        <v>68</v>
      </c>
      <c r="B162" s="521"/>
      <c r="C162" s="526" t="s">
        <v>18</v>
      </c>
      <c r="D162" s="182" t="s">
        <v>14</v>
      </c>
      <c r="E162" s="165">
        <f>E163+E164+E165</f>
        <v>3838972355</v>
      </c>
      <c r="F162" s="48">
        <f>F163+F164+F165</f>
        <v>2961237703</v>
      </c>
      <c r="G162" s="48">
        <f t="shared" ref="G162:I162" si="352">G163+G164+G165</f>
        <v>328700</v>
      </c>
      <c r="H162" s="48">
        <f t="shared" si="352"/>
        <v>647343502</v>
      </c>
      <c r="I162" s="50">
        <f t="shared" si="352"/>
        <v>877405952</v>
      </c>
      <c r="J162" s="165">
        <f>J163+J164+J165</f>
        <v>2047251895</v>
      </c>
      <c r="K162" s="48">
        <f>K163+K164+K165</f>
        <v>1568785517</v>
      </c>
      <c r="L162" s="48">
        <f t="shared" ref="L162" si="353">L163+L164+L165</f>
        <v>70037</v>
      </c>
      <c r="M162" s="48">
        <f t="shared" ref="M162" si="354">M163+M164+M165</f>
        <v>161835880</v>
      </c>
      <c r="N162" s="50">
        <f t="shared" ref="N162" si="355">N163+N164+N165</f>
        <v>478396341</v>
      </c>
      <c r="O162" s="165">
        <f>O163+O164+O165</f>
        <v>1427968517.5699999</v>
      </c>
      <c r="P162" s="48">
        <f>P163+P164+P165</f>
        <v>1117283037.3</v>
      </c>
      <c r="Q162" s="48">
        <f t="shared" ref="Q162" si="356">Q163+Q164+Q165</f>
        <v>0</v>
      </c>
      <c r="R162" s="48">
        <f t="shared" ref="R162" si="357">R163+R164+R165</f>
        <v>7735140</v>
      </c>
      <c r="S162" s="50">
        <f t="shared" ref="S162" si="358">S163+S164+S165</f>
        <v>310685480.26999998</v>
      </c>
      <c r="T162" s="152">
        <v>0</v>
      </c>
      <c r="U162" s="71">
        <f>P162/F162*100</f>
        <v>37.730271911913448</v>
      </c>
      <c r="V162" s="71">
        <f t="shared" ref="V162:W162" si="359">V149+V137+V122+V108+V99</f>
        <v>0</v>
      </c>
      <c r="W162" s="71">
        <f t="shared" si="359"/>
        <v>0</v>
      </c>
      <c r="X162" s="77">
        <f>S162/I162*100</f>
        <v>35.409547833794498</v>
      </c>
      <c r="Z162" t="s">
        <v>108</v>
      </c>
      <c r="AA162" s="69">
        <f>F162+I162+G162</f>
        <v>3838972355</v>
      </c>
      <c r="AB162" s="66">
        <f>O144-O30-O34</f>
        <v>1427968517.5699999</v>
      </c>
      <c r="AC162" s="81">
        <f t="shared" ref="AC162:AC163" si="360">AB162/AA162*100</f>
        <v>37.196634555343131</v>
      </c>
    </row>
    <row r="163" spans="1:142" ht="15" customHeight="1" x14ac:dyDescent="0.25">
      <c r="A163" s="522"/>
      <c r="B163" s="523"/>
      <c r="C163" s="527"/>
      <c r="D163" s="183" t="s">
        <v>19</v>
      </c>
      <c r="E163" s="167">
        <f>F163+G163+I163</f>
        <v>2961566403</v>
      </c>
      <c r="F163" s="29">
        <f>F145-F31-F35</f>
        <v>2961237703</v>
      </c>
      <c r="G163" s="29">
        <f t="shared" ref="G163:I163" si="361">G9+G76+G91+G96+G132+G141</f>
        <v>328700</v>
      </c>
      <c r="H163" s="29">
        <f t="shared" si="361"/>
        <v>323671751</v>
      </c>
      <c r="I163" s="41">
        <f t="shared" si="361"/>
        <v>0</v>
      </c>
      <c r="J163" s="167">
        <f>K163+L163+N163</f>
        <v>1568855554</v>
      </c>
      <c r="K163" s="29">
        <f>K145-K31-K35</f>
        <v>1568785517</v>
      </c>
      <c r="L163" s="29">
        <f t="shared" ref="L163:N163" si="362">L9+L76+L91+L96+L132+L141</f>
        <v>70037</v>
      </c>
      <c r="M163" s="29">
        <f t="shared" si="362"/>
        <v>80917940</v>
      </c>
      <c r="N163" s="41">
        <f t="shared" si="362"/>
        <v>0</v>
      </c>
      <c r="O163" s="167">
        <f>P163+Q163+S163</f>
        <v>1118417367.3299999</v>
      </c>
      <c r="P163" s="29">
        <f>P145-P31-P35</f>
        <v>1117283037.3</v>
      </c>
      <c r="Q163" s="29">
        <f t="shared" ref="Q163:S163" si="363">Q9+Q76+Q91+Q96+Q132+Q141</f>
        <v>0</v>
      </c>
      <c r="R163" s="29">
        <f t="shared" si="363"/>
        <v>3867570</v>
      </c>
      <c r="S163" s="41">
        <f t="shared" si="363"/>
        <v>1134330.03</v>
      </c>
      <c r="T163" s="153">
        <f>U163+V163+W163+X163</f>
        <v>37.730271911913448</v>
      </c>
      <c r="U163" s="29">
        <f t="shared" ref="U163" si="364">P163/F163*100</f>
        <v>37.730271911913448</v>
      </c>
      <c r="V163" s="29">
        <f t="shared" ref="V163:W163" si="365">V150+V138+V123+V109+V100</f>
        <v>0</v>
      </c>
      <c r="W163" s="29">
        <f t="shared" si="365"/>
        <v>0</v>
      </c>
      <c r="X163" s="44">
        <v>0</v>
      </c>
      <c r="Z163" t="s">
        <v>71</v>
      </c>
      <c r="AA163" s="75">
        <f>E21+E118</f>
        <v>324477859.56999999</v>
      </c>
      <c r="AB163" s="134">
        <f>O21+N118</f>
        <v>124747855.66</v>
      </c>
      <c r="AC163" s="81">
        <f t="shared" si="360"/>
        <v>38.44572194396148</v>
      </c>
    </row>
    <row r="164" spans="1:142" ht="15" customHeight="1" x14ac:dyDescent="0.25">
      <c r="A164" s="522"/>
      <c r="B164" s="523"/>
      <c r="C164" s="527"/>
      <c r="D164" s="183" t="s">
        <v>8</v>
      </c>
      <c r="E164" s="167">
        <f t="shared" ref="E164:E165" si="366">F164+G164+I164</f>
        <v>877405952</v>
      </c>
      <c r="F164" s="29">
        <f>F10+F69+F73+F77+F86+F97+F110+F133+F142</f>
        <v>0</v>
      </c>
      <c r="G164" s="29">
        <f t="shared" ref="G164:H164" si="367">G10+G69+G73+G77+G86+G97+G110+G133+G142</f>
        <v>0</v>
      </c>
      <c r="H164" s="29">
        <f t="shared" si="367"/>
        <v>0</v>
      </c>
      <c r="I164" s="41">
        <f>I146-I36-I32</f>
        <v>877405952</v>
      </c>
      <c r="J164" s="167">
        <f t="shared" ref="J164:J165" si="368">K164+L164+N164</f>
        <v>478396341</v>
      </c>
      <c r="K164" s="29">
        <f>K10+K69+K73+K77+K86+K97+K110+K133+K142</f>
        <v>0</v>
      </c>
      <c r="L164" s="29">
        <f t="shared" ref="L164:M164" si="369">L10+L69+L73+L77+L86+L97+L110+L133+L142</f>
        <v>0</v>
      </c>
      <c r="M164" s="29">
        <f t="shared" si="369"/>
        <v>0</v>
      </c>
      <c r="N164" s="41">
        <f>N146-N36-N32</f>
        <v>478396341</v>
      </c>
      <c r="O164" s="167">
        <f t="shared" ref="O164:O165" si="370">P164+Q164+S164</f>
        <v>309551150.24000001</v>
      </c>
      <c r="P164" s="29">
        <f>P10+P69+P73+P77+P86+P97+P110+P133+P142</f>
        <v>0</v>
      </c>
      <c r="Q164" s="29">
        <f t="shared" ref="Q164:R164" si="371">Q10+Q69+Q73+Q77+Q86+Q97+Q110+Q133+Q142</f>
        <v>0</v>
      </c>
      <c r="R164" s="29">
        <f t="shared" si="371"/>
        <v>0</v>
      </c>
      <c r="S164" s="41">
        <f>S146-S36-S32</f>
        <v>309551150.24000001</v>
      </c>
      <c r="T164" s="153">
        <f t="shared" ref="T164:T165" si="372">U164+V164+W164+X164</f>
        <v>35.28026559819827</v>
      </c>
      <c r="U164" s="29">
        <v>0</v>
      </c>
      <c r="V164" s="29">
        <f t="shared" ref="V164:W164" si="373">V151+V139+V124+V110+V101</f>
        <v>0</v>
      </c>
      <c r="W164" s="29">
        <f t="shared" si="373"/>
        <v>0</v>
      </c>
      <c r="X164" s="44">
        <f t="shared" ref="X164" si="374">S164/I164*100</f>
        <v>35.28026559819827</v>
      </c>
    </row>
    <row r="165" spans="1:142" ht="15.75" thickBot="1" x14ac:dyDescent="0.3">
      <c r="A165" s="524"/>
      <c r="B165" s="525"/>
      <c r="C165" s="528"/>
      <c r="D165" s="184" t="s">
        <v>20</v>
      </c>
      <c r="E165" s="173">
        <f t="shared" si="366"/>
        <v>0</v>
      </c>
      <c r="F165" s="46">
        <f>F11+F113</f>
        <v>0</v>
      </c>
      <c r="G165" s="46"/>
      <c r="H165" s="46">
        <f>H11+H113</f>
        <v>323671751</v>
      </c>
      <c r="I165" s="51">
        <f>I11+I113</f>
        <v>0</v>
      </c>
      <c r="J165" s="173">
        <f t="shared" si="368"/>
        <v>0</v>
      </c>
      <c r="K165" s="46">
        <f>K11+K113</f>
        <v>0</v>
      </c>
      <c r="L165" s="46"/>
      <c r="M165" s="46">
        <f>M11+M113</f>
        <v>80917940</v>
      </c>
      <c r="N165" s="51">
        <f>N11+N113</f>
        <v>0</v>
      </c>
      <c r="O165" s="173">
        <f t="shared" si="370"/>
        <v>0</v>
      </c>
      <c r="P165" s="46">
        <f>P11+P113</f>
        <v>0</v>
      </c>
      <c r="Q165" s="46"/>
      <c r="R165" s="46">
        <f>R11+R113</f>
        <v>3867570</v>
      </c>
      <c r="S165" s="51">
        <f>S11+S113</f>
        <v>0</v>
      </c>
      <c r="T165" s="154">
        <f t="shared" si="372"/>
        <v>0</v>
      </c>
      <c r="U165" s="73">
        <v>0</v>
      </c>
      <c r="V165" s="73">
        <f t="shared" ref="V165:W165" si="375">V152+V140+V125+V111+V102</f>
        <v>0</v>
      </c>
      <c r="W165" s="73">
        <f t="shared" si="375"/>
        <v>0</v>
      </c>
      <c r="X165" s="78">
        <v>0</v>
      </c>
    </row>
    <row r="166" spans="1:142" ht="60" hidden="1" x14ac:dyDescent="0.25">
      <c r="A166" s="529" t="s">
        <v>69</v>
      </c>
      <c r="B166" s="529"/>
      <c r="C166" s="530" t="s">
        <v>34</v>
      </c>
      <c r="D166" s="15" t="s">
        <v>14</v>
      </c>
      <c r="E166" s="37">
        <f t="shared" ref="E166:E173" si="376">E30</f>
        <v>113181880</v>
      </c>
      <c r="J166" s="37">
        <f t="shared" ref="J166:J173" si="377">J30</f>
        <v>14730226</v>
      </c>
      <c r="O166" s="37">
        <f t="shared" ref="O166:O173" si="378">O30</f>
        <v>18199318.43</v>
      </c>
      <c r="T166" s="37">
        <f t="shared" ref="T166:T173" si="379">T30</f>
        <v>16.079710312286739</v>
      </c>
    </row>
    <row r="167" spans="1:142" ht="276" hidden="1" x14ac:dyDescent="0.25">
      <c r="A167" s="513"/>
      <c r="B167" s="513"/>
      <c r="C167" s="514"/>
      <c r="D167" s="12" t="s">
        <v>19</v>
      </c>
      <c r="E167" s="13">
        <f t="shared" si="376"/>
        <v>0</v>
      </c>
      <c r="J167" s="13">
        <f t="shared" si="377"/>
        <v>0</v>
      </c>
      <c r="O167" s="13">
        <f t="shared" si="378"/>
        <v>0</v>
      </c>
      <c r="T167" s="13">
        <f t="shared" si="379"/>
        <v>0</v>
      </c>
    </row>
    <row r="168" spans="1:142" ht="156" hidden="1" x14ac:dyDescent="0.25">
      <c r="A168" s="513"/>
      <c r="B168" s="513"/>
      <c r="C168" s="514"/>
      <c r="D168" s="12" t="s">
        <v>8</v>
      </c>
      <c r="E168" s="13">
        <f t="shared" si="376"/>
        <v>113181880</v>
      </c>
      <c r="J168" s="13">
        <f t="shared" si="377"/>
        <v>14730226</v>
      </c>
      <c r="O168" s="13">
        <f t="shared" si="378"/>
        <v>18199318.43</v>
      </c>
      <c r="T168" s="13">
        <f t="shared" si="379"/>
        <v>16.079710312286739</v>
      </c>
    </row>
    <row r="169" spans="1:142" ht="300" hidden="1" x14ac:dyDescent="0.25">
      <c r="A169" s="513"/>
      <c r="B169" s="513"/>
      <c r="C169" s="514"/>
      <c r="D169" s="12" t="s">
        <v>20</v>
      </c>
      <c r="E169" s="13">
        <f t="shared" si="376"/>
        <v>0</v>
      </c>
      <c r="J169" s="13">
        <f t="shared" si="377"/>
        <v>0</v>
      </c>
      <c r="O169" s="13">
        <f t="shared" si="378"/>
        <v>0</v>
      </c>
      <c r="T169" s="13">
        <f t="shared" si="379"/>
        <v>0</v>
      </c>
    </row>
    <row r="170" spans="1:142" ht="60" hidden="1" x14ac:dyDescent="0.25">
      <c r="A170" s="513" t="s">
        <v>70</v>
      </c>
      <c r="B170" s="513"/>
      <c r="C170" s="514" t="s">
        <v>33</v>
      </c>
      <c r="D170" s="12" t="s">
        <v>14</v>
      </c>
      <c r="E170" s="13">
        <f t="shared" si="376"/>
        <v>22565803</v>
      </c>
      <c r="J170" s="13">
        <f t="shared" si="377"/>
        <v>0</v>
      </c>
      <c r="O170" s="13">
        <f t="shared" si="378"/>
        <v>0</v>
      </c>
      <c r="T170" s="13">
        <f t="shared" si="379"/>
        <v>0</v>
      </c>
    </row>
    <row r="171" spans="1:142" ht="276" hidden="1" x14ac:dyDescent="0.25">
      <c r="A171" s="513"/>
      <c r="B171" s="513"/>
      <c r="C171" s="514"/>
      <c r="D171" s="12" t="s">
        <v>19</v>
      </c>
      <c r="E171" s="13">
        <f t="shared" si="376"/>
        <v>0</v>
      </c>
      <c r="J171" s="13">
        <f t="shared" si="377"/>
        <v>0</v>
      </c>
      <c r="O171" s="13">
        <f t="shared" si="378"/>
        <v>0</v>
      </c>
      <c r="T171" s="13">
        <f t="shared" si="379"/>
        <v>0</v>
      </c>
    </row>
    <row r="172" spans="1:142" ht="156" hidden="1" x14ac:dyDescent="0.25">
      <c r="A172" s="513"/>
      <c r="B172" s="513"/>
      <c r="C172" s="514"/>
      <c r="D172" s="12" t="s">
        <v>8</v>
      </c>
      <c r="E172" s="13">
        <f t="shared" si="376"/>
        <v>22565803</v>
      </c>
      <c r="J172" s="13">
        <f t="shared" si="377"/>
        <v>0</v>
      </c>
      <c r="O172" s="13">
        <f t="shared" si="378"/>
        <v>0</v>
      </c>
      <c r="T172" s="13">
        <f t="shared" si="379"/>
        <v>0</v>
      </c>
    </row>
    <row r="173" spans="1:142" ht="300" hidden="1" x14ac:dyDescent="0.25">
      <c r="A173" s="513"/>
      <c r="B173" s="513"/>
      <c r="C173" s="514"/>
      <c r="D173" s="12" t="s">
        <v>20</v>
      </c>
      <c r="E173" s="414">
        <f t="shared" si="376"/>
        <v>0</v>
      </c>
      <c r="J173" s="414">
        <f t="shared" si="377"/>
        <v>0</v>
      </c>
      <c r="O173" s="414">
        <f t="shared" si="378"/>
        <v>0</v>
      </c>
      <c r="T173" s="13">
        <f t="shared" si="379"/>
        <v>0</v>
      </c>
    </row>
    <row r="174" spans="1:142" s="8" customFormat="1" ht="15.75" thickBot="1" x14ac:dyDescent="0.3">
      <c r="A174" s="416"/>
      <c r="B174" s="417"/>
      <c r="C174" s="418"/>
      <c r="D174" s="419"/>
      <c r="E174" s="420"/>
      <c r="J174" s="420"/>
      <c r="O174" s="420"/>
      <c r="T174" s="190"/>
      <c r="AA174" s="64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135"/>
      <c r="CA174" s="135"/>
      <c r="CB174" s="135"/>
      <c r="CC174" s="135"/>
      <c r="CD174" s="135"/>
      <c r="CE174" s="135"/>
      <c r="CF174" s="135"/>
      <c r="CG174" s="135"/>
      <c r="CH174" s="135"/>
      <c r="CI174" s="135"/>
      <c r="CJ174" s="135"/>
      <c r="CK174" s="135"/>
      <c r="CL174" s="135"/>
      <c r="CM174" s="135"/>
      <c r="CN174" s="135"/>
      <c r="CO174" s="135"/>
      <c r="CP174" s="135"/>
      <c r="CQ174" s="135"/>
      <c r="CR174" s="135"/>
      <c r="CS174" s="135"/>
      <c r="CT174" s="135"/>
      <c r="CU174" s="135"/>
      <c r="CV174" s="135"/>
      <c r="CW174" s="135"/>
      <c r="CX174" s="135"/>
      <c r="CY174" s="135"/>
      <c r="CZ174" s="135"/>
      <c r="DA174" s="135"/>
      <c r="DB174" s="135"/>
      <c r="DC174" s="135"/>
      <c r="DD174" s="135"/>
      <c r="DE174" s="135"/>
      <c r="DF174" s="135"/>
      <c r="DG174" s="135"/>
      <c r="DH174" s="135"/>
      <c r="DI174" s="135"/>
      <c r="DJ174" s="135"/>
      <c r="DK174" s="135"/>
      <c r="DL174" s="135"/>
      <c r="DM174" s="135"/>
      <c r="DN174" s="135"/>
      <c r="DO174" s="135"/>
      <c r="DP174" s="135"/>
      <c r="DQ174" s="135"/>
      <c r="DR174" s="135"/>
      <c r="DS174" s="135"/>
      <c r="DT174" s="135"/>
      <c r="DU174" s="135"/>
      <c r="DV174" s="135"/>
      <c r="DW174" s="135"/>
      <c r="DX174" s="135"/>
      <c r="DY174" s="135"/>
      <c r="DZ174" s="135"/>
      <c r="EA174" s="135"/>
      <c r="EB174" s="135"/>
      <c r="EC174" s="135"/>
      <c r="ED174" s="135"/>
      <c r="EE174" s="135"/>
      <c r="EF174" s="135"/>
      <c r="EG174" s="135"/>
      <c r="EH174" s="135"/>
      <c r="EI174" s="135"/>
      <c r="EJ174" s="135"/>
      <c r="EK174" s="135"/>
      <c r="EL174" s="135"/>
    </row>
    <row r="175" spans="1:142" ht="15" customHeight="1" x14ac:dyDescent="0.25">
      <c r="A175" s="520" t="s">
        <v>68</v>
      </c>
      <c r="B175" s="521"/>
      <c r="C175" s="526" t="s">
        <v>34</v>
      </c>
      <c r="D175" s="182" t="s">
        <v>14</v>
      </c>
      <c r="E175" s="172">
        <f>E30</f>
        <v>113181880</v>
      </c>
      <c r="F175" s="48">
        <f t="shared" ref="F175:S175" si="380">F30</f>
        <v>0</v>
      </c>
      <c r="G175" s="48">
        <f t="shared" si="380"/>
        <v>0</v>
      </c>
      <c r="H175" s="48">
        <f t="shared" si="380"/>
        <v>0</v>
      </c>
      <c r="I175" s="182">
        <f t="shared" si="380"/>
        <v>113181880</v>
      </c>
      <c r="J175" s="172">
        <f t="shared" si="380"/>
        <v>14730226</v>
      </c>
      <c r="K175" s="48">
        <f t="shared" si="380"/>
        <v>0</v>
      </c>
      <c r="L175" s="48">
        <f t="shared" si="380"/>
        <v>0</v>
      </c>
      <c r="M175" s="48">
        <f t="shared" si="380"/>
        <v>0</v>
      </c>
      <c r="N175" s="50">
        <f t="shared" si="380"/>
        <v>14730226</v>
      </c>
      <c r="O175" s="152">
        <f t="shared" si="380"/>
        <v>18199318.43</v>
      </c>
      <c r="P175" s="48">
        <f t="shared" si="380"/>
        <v>0</v>
      </c>
      <c r="Q175" s="48">
        <f t="shared" si="380"/>
        <v>0</v>
      </c>
      <c r="R175" s="48">
        <f t="shared" si="380"/>
        <v>0</v>
      </c>
      <c r="S175" s="50">
        <f t="shared" si="380"/>
        <v>18199318.43</v>
      </c>
      <c r="T175" s="152">
        <f>O175/E175*100</f>
        <v>16.079710312286739</v>
      </c>
      <c r="U175" s="71">
        <v>0</v>
      </c>
      <c r="V175" s="71">
        <f t="shared" ref="V175:W175" si="381">V161+V149+V134+V120+V111</f>
        <v>0</v>
      </c>
      <c r="W175" s="71">
        <f t="shared" si="381"/>
        <v>0</v>
      </c>
      <c r="X175" s="77">
        <f>S175/I175*100</f>
        <v>16.079710312286739</v>
      </c>
      <c r="Z175" t="s">
        <v>108</v>
      </c>
      <c r="AA175" s="69">
        <f>F175+I175+G175</f>
        <v>113181880</v>
      </c>
      <c r="AB175" s="66">
        <f>P175+S175</f>
        <v>18199318.43</v>
      </c>
      <c r="AC175" s="81">
        <f t="shared" ref="AC175:AC176" si="382">AB175/AA175*100</f>
        <v>16.079710312286739</v>
      </c>
    </row>
    <row r="176" spans="1:142" ht="15" customHeight="1" x14ac:dyDescent="0.25">
      <c r="A176" s="522"/>
      <c r="B176" s="523"/>
      <c r="C176" s="527"/>
      <c r="D176" s="183" t="s">
        <v>19</v>
      </c>
      <c r="E176" s="167">
        <f t="shared" ref="E176:S178" si="383">E31</f>
        <v>0</v>
      </c>
      <c r="F176" s="29">
        <f t="shared" si="383"/>
        <v>0</v>
      </c>
      <c r="G176" s="29">
        <f t="shared" si="383"/>
        <v>0</v>
      </c>
      <c r="H176" s="29">
        <f t="shared" si="383"/>
        <v>0</v>
      </c>
      <c r="I176" s="183">
        <f t="shared" si="383"/>
        <v>0</v>
      </c>
      <c r="J176" s="167">
        <f t="shared" si="383"/>
        <v>0</v>
      </c>
      <c r="K176" s="29">
        <f t="shared" si="383"/>
        <v>0</v>
      </c>
      <c r="L176" s="29">
        <f t="shared" si="383"/>
        <v>0</v>
      </c>
      <c r="M176" s="29">
        <f t="shared" si="383"/>
        <v>0</v>
      </c>
      <c r="N176" s="41">
        <f t="shared" si="383"/>
        <v>0</v>
      </c>
      <c r="O176" s="153">
        <f t="shared" si="383"/>
        <v>0</v>
      </c>
      <c r="P176" s="29">
        <f t="shared" si="383"/>
        <v>0</v>
      </c>
      <c r="Q176" s="29">
        <f t="shared" si="383"/>
        <v>0</v>
      </c>
      <c r="R176" s="29">
        <f t="shared" si="383"/>
        <v>0</v>
      </c>
      <c r="S176" s="41">
        <f t="shared" si="383"/>
        <v>0</v>
      </c>
      <c r="T176" s="153">
        <f>U176+V176+W176+X176</f>
        <v>0</v>
      </c>
      <c r="U176" s="29">
        <v>0</v>
      </c>
      <c r="V176" s="29">
        <f t="shared" ref="V176:W176" si="384">V162+V150+V135+V121+V112</f>
        <v>0</v>
      </c>
      <c r="W176" s="29">
        <f t="shared" si="384"/>
        <v>0</v>
      </c>
      <c r="X176" s="44">
        <v>0</v>
      </c>
      <c r="Z176" t="s">
        <v>71</v>
      </c>
      <c r="AA176" s="75">
        <f>E34+E130</f>
        <v>88029403</v>
      </c>
      <c r="AB176" s="134">
        <f>O34+N130</f>
        <v>42999222</v>
      </c>
      <c r="AC176" s="81">
        <f t="shared" si="382"/>
        <v>48.846431458816099</v>
      </c>
    </row>
    <row r="177" spans="1:142" ht="15" customHeight="1" x14ac:dyDescent="0.25">
      <c r="A177" s="522"/>
      <c r="B177" s="523"/>
      <c r="C177" s="527"/>
      <c r="D177" s="183" t="s">
        <v>8</v>
      </c>
      <c r="E177" s="167">
        <f t="shared" si="383"/>
        <v>113181880</v>
      </c>
      <c r="F177" s="29">
        <f t="shared" si="383"/>
        <v>0</v>
      </c>
      <c r="G177" s="29">
        <f t="shared" si="383"/>
        <v>0</v>
      </c>
      <c r="H177" s="29">
        <f t="shared" si="383"/>
        <v>0</v>
      </c>
      <c r="I177" s="183">
        <f t="shared" si="383"/>
        <v>113181880</v>
      </c>
      <c r="J177" s="167">
        <f t="shared" si="383"/>
        <v>14730226</v>
      </c>
      <c r="K177" s="29">
        <f t="shared" si="383"/>
        <v>0</v>
      </c>
      <c r="L177" s="29">
        <f t="shared" si="383"/>
        <v>0</v>
      </c>
      <c r="M177" s="29">
        <f t="shared" si="383"/>
        <v>0</v>
      </c>
      <c r="N177" s="41">
        <f t="shared" si="383"/>
        <v>14730226</v>
      </c>
      <c r="O177" s="153">
        <f t="shared" si="383"/>
        <v>18199318.43</v>
      </c>
      <c r="P177" s="29">
        <f t="shared" si="383"/>
        <v>0</v>
      </c>
      <c r="Q177" s="29">
        <f t="shared" si="383"/>
        <v>0</v>
      </c>
      <c r="R177" s="29">
        <f t="shared" si="383"/>
        <v>0</v>
      </c>
      <c r="S177" s="41">
        <f t="shared" si="383"/>
        <v>18199318.43</v>
      </c>
      <c r="T177" s="153">
        <f t="shared" ref="T177:T178" si="385">U177+V177+W177+X177</f>
        <v>16.079710312286739</v>
      </c>
      <c r="U177" s="29">
        <v>0</v>
      </c>
      <c r="V177" s="29">
        <f t="shared" ref="V177:W177" si="386">V163+V151+V136+V122+V113</f>
        <v>0</v>
      </c>
      <c r="W177" s="29">
        <f t="shared" si="386"/>
        <v>0</v>
      </c>
      <c r="X177" s="44">
        <f t="shared" ref="X177" si="387">S177/I177*100</f>
        <v>16.079710312286739</v>
      </c>
    </row>
    <row r="178" spans="1:142" ht="15.75" thickBot="1" x14ac:dyDescent="0.3">
      <c r="A178" s="524"/>
      <c r="B178" s="525"/>
      <c r="C178" s="528"/>
      <c r="D178" s="184" t="s">
        <v>20</v>
      </c>
      <c r="E178" s="168">
        <f t="shared" si="383"/>
        <v>0</v>
      </c>
      <c r="F178" s="46">
        <f>F23+F125</f>
        <v>218100</v>
      </c>
      <c r="G178" s="46"/>
      <c r="H178" s="46">
        <f>H23+H125</f>
        <v>0</v>
      </c>
      <c r="I178" s="184">
        <f>I23+I125</f>
        <v>0</v>
      </c>
      <c r="J178" s="173">
        <f t="shared" ref="J178" si="388">K178+L178+N178</f>
        <v>218100</v>
      </c>
      <c r="K178" s="46">
        <f>K23+K125</f>
        <v>218100</v>
      </c>
      <c r="L178" s="46"/>
      <c r="M178" s="46">
        <f>M23+M125</f>
        <v>0</v>
      </c>
      <c r="N178" s="51">
        <f>N23+N125</f>
        <v>0</v>
      </c>
      <c r="O178" s="154">
        <f t="shared" ref="O178" si="389">P178+Q178+S178</f>
        <v>0</v>
      </c>
      <c r="P178" s="46">
        <f>P23+P125</f>
        <v>0</v>
      </c>
      <c r="Q178" s="46"/>
      <c r="R178" s="46">
        <f>R23+R125</f>
        <v>0</v>
      </c>
      <c r="S178" s="51">
        <f>S23+S125</f>
        <v>0</v>
      </c>
      <c r="T178" s="154">
        <f t="shared" si="385"/>
        <v>0</v>
      </c>
      <c r="U178" s="73">
        <v>0</v>
      </c>
      <c r="V178" s="73">
        <f t="shared" ref="V178:W178" si="390">V164+V152+V137+V123+V114</f>
        <v>0</v>
      </c>
      <c r="W178" s="73">
        <f t="shared" si="390"/>
        <v>0</v>
      </c>
      <c r="X178" s="78">
        <v>0</v>
      </c>
    </row>
    <row r="179" spans="1:142" s="8" customFormat="1" ht="16.5" thickBot="1" x14ac:dyDescent="0.3">
      <c r="A179" s="421"/>
      <c r="B179" s="422"/>
      <c r="C179" s="423"/>
      <c r="D179" s="424"/>
      <c r="E179" s="425"/>
      <c r="F179" s="426"/>
      <c r="G179" s="426"/>
      <c r="H179" s="426"/>
      <c r="I179" s="424"/>
      <c r="J179" s="425"/>
      <c r="K179" s="426"/>
      <c r="L179" s="426"/>
      <c r="M179" s="426"/>
      <c r="N179" s="427"/>
      <c r="O179" s="428"/>
      <c r="P179" s="426"/>
      <c r="Q179" s="426"/>
      <c r="R179" s="426"/>
      <c r="S179" s="427"/>
      <c r="T179" s="428"/>
      <c r="U179" s="426"/>
      <c r="V179" s="426"/>
      <c r="W179" s="426"/>
      <c r="X179" s="413"/>
      <c r="AA179" s="64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  <c r="BM179" s="135"/>
      <c r="BN179" s="135"/>
      <c r="BO179" s="135"/>
      <c r="BP179" s="135"/>
      <c r="BQ179" s="135"/>
      <c r="BR179" s="135"/>
      <c r="BS179" s="135"/>
      <c r="BT179" s="135"/>
      <c r="BU179" s="135"/>
      <c r="BV179" s="135"/>
      <c r="BW179" s="135"/>
      <c r="BX179" s="135"/>
      <c r="BY179" s="135"/>
      <c r="BZ179" s="135"/>
      <c r="CA179" s="135"/>
      <c r="CB179" s="135"/>
      <c r="CC179" s="135"/>
      <c r="CD179" s="135"/>
      <c r="CE179" s="135"/>
      <c r="CF179" s="135"/>
      <c r="CG179" s="135"/>
      <c r="CH179" s="135"/>
      <c r="CI179" s="135"/>
      <c r="CJ179" s="135"/>
      <c r="CK179" s="135"/>
      <c r="CL179" s="135"/>
      <c r="CM179" s="135"/>
      <c r="CN179" s="135"/>
      <c r="CO179" s="135"/>
      <c r="CP179" s="135"/>
      <c r="CQ179" s="135"/>
      <c r="CR179" s="135"/>
      <c r="CS179" s="135"/>
      <c r="CT179" s="135"/>
      <c r="CU179" s="135"/>
      <c r="CV179" s="135"/>
      <c r="CW179" s="135"/>
      <c r="CX179" s="135"/>
      <c r="CY179" s="135"/>
      <c r="CZ179" s="135"/>
      <c r="DA179" s="135"/>
      <c r="DB179" s="135"/>
      <c r="DC179" s="135"/>
      <c r="DD179" s="135"/>
      <c r="DE179" s="135"/>
      <c r="DF179" s="135"/>
      <c r="DG179" s="135"/>
      <c r="DH179" s="135"/>
      <c r="DI179" s="135"/>
      <c r="DJ179" s="135"/>
      <c r="DK179" s="135"/>
      <c r="DL179" s="135"/>
      <c r="DM179" s="135"/>
      <c r="DN179" s="135"/>
      <c r="DO179" s="135"/>
      <c r="DP179" s="135"/>
      <c r="DQ179" s="135"/>
      <c r="DR179" s="135"/>
      <c r="DS179" s="135"/>
      <c r="DT179" s="135"/>
      <c r="DU179" s="135"/>
      <c r="DV179" s="135"/>
      <c r="DW179" s="135"/>
      <c r="DX179" s="135"/>
      <c r="DY179" s="135"/>
      <c r="DZ179" s="135"/>
      <c r="EA179" s="135"/>
      <c r="EB179" s="135"/>
      <c r="EC179" s="135"/>
      <c r="ED179" s="135"/>
      <c r="EE179" s="135"/>
      <c r="EF179" s="135"/>
      <c r="EG179" s="135"/>
      <c r="EH179" s="135"/>
      <c r="EI179" s="135"/>
      <c r="EJ179" s="135"/>
      <c r="EK179" s="135"/>
      <c r="EL179" s="135"/>
    </row>
    <row r="180" spans="1:142" ht="15" customHeight="1" x14ac:dyDescent="0.25">
      <c r="A180" s="520" t="s">
        <v>68</v>
      </c>
      <c r="B180" s="521"/>
      <c r="C180" s="526" t="s">
        <v>115</v>
      </c>
      <c r="D180" s="182" t="s">
        <v>14</v>
      </c>
      <c r="E180" s="172">
        <f>E34</f>
        <v>22565803</v>
      </c>
      <c r="F180" s="48">
        <f t="shared" ref="F180:S180" si="391">F34</f>
        <v>0</v>
      </c>
      <c r="G180" s="48">
        <f t="shared" si="391"/>
        <v>0</v>
      </c>
      <c r="H180" s="48">
        <f t="shared" si="391"/>
        <v>0</v>
      </c>
      <c r="I180" s="182">
        <f t="shared" si="391"/>
        <v>22565803</v>
      </c>
      <c r="J180" s="172">
        <f t="shared" si="391"/>
        <v>0</v>
      </c>
      <c r="K180" s="48">
        <f t="shared" si="391"/>
        <v>0</v>
      </c>
      <c r="L180" s="48">
        <f t="shared" si="391"/>
        <v>0</v>
      </c>
      <c r="M180" s="48">
        <f t="shared" si="391"/>
        <v>0</v>
      </c>
      <c r="N180" s="50">
        <f t="shared" si="391"/>
        <v>0</v>
      </c>
      <c r="O180" s="152">
        <f t="shared" si="391"/>
        <v>0</v>
      </c>
      <c r="P180" s="48">
        <f t="shared" si="391"/>
        <v>0</v>
      </c>
      <c r="Q180" s="48">
        <f t="shared" si="391"/>
        <v>0</v>
      </c>
      <c r="R180" s="48">
        <f t="shared" si="391"/>
        <v>0</v>
      </c>
      <c r="S180" s="50">
        <f t="shared" si="391"/>
        <v>0</v>
      </c>
      <c r="T180" s="152">
        <f>O180/E180*100</f>
        <v>0</v>
      </c>
      <c r="U180" s="71">
        <v>0</v>
      </c>
      <c r="V180" s="71">
        <f t="shared" ref="V180:W180" si="392">V165+V153+V138+V124+V115</f>
        <v>0</v>
      </c>
      <c r="W180" s="71">
        <f t="shared" si="392"/>
        <v>0</v>
      </c>
      <c r="X180" s="77">
        <f>S180/I180*100</f>
        <v>0</v>
      </c>
      <c r="Z180" t="s">
        <v>108</v>
      </c>
      <c r="AA180" s="69">
        <f>F180+I180+G180</f>
        <v>22565803</v>
      </c>
      <c r="AB180" s="66">
        <f>P180+S180</f>
        <v>0</v>
      </c>
      <c r="AC180" s="81">
        <f t="shared" ref="AC180:AC181" si="393">AB180/AA180*100</f>
        <v>0</v>
      </c>
    </row>
    <row r="181" spans="1:142" ht="15" customHeight="1" x14ac:dyDescent="0.25">
      <c r="A181" s="522"/>
      <c r="B181" s="523"/>
      <c r="C181" s="527"/>
      <c r="D181" s="183" t="s">
        <v>19</v>
      </c>
      <c r="E181" s="167">
        <f t="shared" ref="E181:S181" si="394">E35</f>
        <v>0</v>
      </c>
      <c r="F181" s="29">
        <f t="shared" si="394"/>
        <v>0</v>
      </c>
      <c r="G181" s="29">
        <f t="shared" si="394"/>
        <v>0</v>
      </c>
      <c r="H181" s="29">
        <f t="shared" si="394"/>
        <v>0</v>
      </c>
      <c r="I181" s="183">
        <f t="shared" si="394"/>
        <v>0</v>
      </c>
      <c r="J181" s="167">
        <f t="shared" si="394"/>
        <v>0</v>
      </c>
      <c r="K181" s="29">
        <f t="shared" si="394"/>
        <v>0</v>
      </c>
      <c r="L181" s="29">
        <f t="shared" si="394"/>
        <v>0</v>
      </c>
      <c r="M181" s="29">
        <f t="shared" si="394"/>
        <v>0</v>
      </c>
      <c r="N181" s="41">
        <f t="shared" si="394"/>
        <v>0</v>
      </c>
      <c r="O181" s="153">
        <f t="shared" si="394"/>
        <v>0</v>
      </c>
      <c r="P181" s="29">
        <f t="shared" si="394"/>
        <v>0</v>
      </c>
      <c r="Q181" s="29">
        <f t="shared" si="394"/>
        <v>0</v>
      </c>
      <c r="R181" s="29">
        <f t="shared" si="394"/>
        <v>0</v>
      </c>
      <c r="S181" s="41">
        <f t="shared" si="394"/>
        <v>0</v>
      </c>
      <c r="T181" s="153">
        <f>U181+V181+W181+X181</f>
        <v>0</v>
      </c>
      <c r="U181" s="29">
        <v>0</v>
      </c>
      <c r="V181" s="29">
        <f t="shared" ref="V181:W181" si="395">V166+V154+V139+V125+V116</f>
        <v>0</v>
      </c>
      <c r="W181" s="29">
        <f t="shared" si="395"/>
        <v>0</v>
      </c>
      <c r="X181" s="44">
        <v>0</v>
      </c>
      <c r="Z181" t="s">
        <v>71</v>
      </c>
      <c r="AA181" s="75">
        <f>E38+E134</f>
        <v>113181880</v>
      </c>
      <c r="AB181" s="134">
        <f>O38+N134</f>
        <v>18199318.43</v>
      </c>
      <c r="AC181" s="81">
        <f t="shared" si="393"/>
        <v>16.079710312286739</v>
      </c>
    </row>
    <row r="182" spans="1:142" ht="15" customHeight="1" x14ac:dyDescent="0.25">
      <c r="A182" s="522"/>
      <c r="B182" s="523"/>
      <c r="C182" s="527"/>
      <c r="D182" s="183" t="s">
        <v>8</v>
      </c>
      <c r="E182" s="167">
        <f t="shared" ref="E182:S182" si="396">E36</f>
        <v>22565803</v>
      </c>
      <c r="F182" s="29">
        <f t="shared" si="396"/>
        <v>0</v>
      </c>
      <c r="G182" s="29">
        <f t="shared" si="396"/>
        <v>0</v>
      </c>
      <c r="H182" s="29">
        <f t="shared" si="396"/>
        <v>0</v>
      </c>
      <c r="I182" s="183">
        <f t="shared" si="396"/>
        <v>22565803</v>
      </c>
      <c r="J182" s="167">
        <f t="shared" si="396"/>
        <v>0</v>
      </c>
      <c r="K182" s="29">
        <f t="shared" si="396"/>
        <v>0</v>
      </c>
      <c r="L182" s="29">
        <f t="shared" si="396"/>
        <v>0</v>
      </c>
      <c r="M182" s="29">
        <f t="shared" si="396"/>
        <v>0</v>
      </c>
      <c r="N182" s="41">
        <f t="shared" si="396"/>
        <v>0</v>
      </c>
      <c r="O182" s="153">
        <f t="shared" si="396"/>
        <v>0</v>
      </c>
      <c r="P182" s="29">
        <f t="shared" si="396"/>
        <v>0</v>
      </c>
      <c r="Q182" s="29">
        <f t="shared" si="396"/>
        <v>0</v>
      </c>
      <c r="R182" s="29">
        <f t="shared" si="396"/>
        <v>0</v>
      </c>
      <c r="S182" s="41">
        <f t="shared" si="396"/>
        <v>0</v>
      </c>
      <c r="T182" s="153">
        <f t="shared" ref="T182:T183" si="397">U182+V182+W182+X182</f>
        <v>0</v>
      </c>
      <c r="U182" s="29">
        <v>0</v>
      </c>
      <c r="V182" s="29">
        <f t="shared" ref="V182:W182" si="398">V167+V155+V140+V126+V117</f>
        <v>0</v>
      </c>
      <c r="W182" s="29">
        <f t="shared" si="398"/>
        <v>0</v>
      </c>
      <c r="X182" s="44">
        <f t="shared" ref="X182" si="399">S182/I182*100</f>
        <v>0</v>
      </c>
    </row>
    <row r="183" spans="1:142" ht="15.75" thickBot="1" x14ac:dyDescent="0.3">
      <c r="A183" s="524"/>
      <c r="B183" s="525"/>
      <c r="C183" s="528"/>
      <c r="D183" s="184" t="s">
        <v>20</v>
      </c>
      <c r="E183" s="168">
        <f t="shared" ref="E183" si="400">E37</f>
        <v>0</v>
      </c>
      <c r="F183" s="46">
        <f>F28+F129</f>
        <v>0</v>
      </c>
      <c r="G183" s="46"/>
      <c r="H183" s="46">
        <f>H28+H129</f>
        <v>0</v>
      </c>
      <c r="I183" s="184">
        <f>I28+I129</f>
        <v>0</v>
      </c>
      <c r="J183" s="173">
        <f t="shared" ref="J183" si="401">K183+L183+N183</f>
        <v>0</v>
      </c>
      <c r="K183" s="46">
        <f>K28+K129</f>
        <v>0</v>
      </c>
      <c r="L183" s="46"/>
      <c r="M183" s="46">
        <f>M28+M129</f>
        <v>0</v>
      </c>
      <c r="N183" s="51">
        <f>N28+N129</f>
        <v>0</v>
      </c>
      <c r="O183" s="154">
        <f t="shared" ref="O183" si="402">P183+Q183+S183</f>
        <v>0</v>
      </c>
      <c r="P183" s="46">
        <f>P28+P129</f>
        <v>0</v>
      </c>
      <c r="Q183" s="46"/>
      <c r="R183" s="46">
        <f>R28+R129</f>
        <v>0</v>
      </c>
      <c r="S183" s="51">
        <f>S28+S129</f>
        <v>0</v>
      </c>
      <c r="T183" s="154">
        <f t="shared" si="397"/>
        <v>0</v>
      </c>
      <c r="U183" s="73">
        <v>0</v>
      </c>
      <c r="V183" s="73">
        <f t="shared" ref="V183:W183" si="403">V168+V156+V141+V127+V118</f>
        <v>0</v>
      </c>
      <c r="W183" s="73">
        <f t="shared" si="403"/>
        <v>0</v>
      </c>
      <c r="X183" s="78">
        <v>0</v>
      </c>
    </row>
    <row r="184" spans="1:142" ht="15.75" thickBot="1" x14ac:dyDescent="0.3">
      <c r="A184" s="518" t="s">
        <v>64</v>
      </c>
      <c r="B184" s="519"/>
      <c r="C184" s="27"/>
      <c r="D184" s="88"/>
      <c r="E184" s="415"/>
      <c r="F184" s="415"/>
      <c r="G184" s="415"/>
      <c r="H184" s="415"/>
      <c r="I184" s="415"/>
      <c r="J184" s="88"/>
      <c r="K184" s="88"/>
      <c r="L184" s="88"/>
      <c r="M184" s="88"/>
      <c r="N184" s="88"/>
      <c r="O184" s="88"/>
      <c r="P184" s="88"/>
      <c r="Q184" s="14"/>
      <c r="R184" s="14"/>
      <c r="S184" s="14"/>
      <c r="T184" s="14"/>
      <c r="U184" s="14"/>
      <c r="V184" s="14"/>
      <c r="W184" s="14"/>
      <c r="X184" s="47"/>
      <c r="Z184" t="s">
        <v>107</v>
      </c>
      <c r="AA184" s="75">
        <f>K158+N157</f>
        <v>0</v>
      </c>
      <c r="AB184" s="134">
        <f>S185+P185</f>
        <v>0</v>
      </c>
      <c r="AC184" s="81" t="e">
        <f>AB184/AA184*100</f>
        <v>#DIV/0!</v>
      </c>
    </row>
    <row r="185" spans="1:142" ht="15" customHeight="1" x14ac:dyDescent="0.25">
      <c r="A185" s="520" t="s">
        <v>65</v>
      </c>
      <c r="B185" s="521"/>
      <c r="C185" s="526" t="s">
        <v>18</v>
      </c>
      <c r="D185" s="182" t="s">
        <v>14</v>
      </c>
      <c r="E185" s="391">
        <f>F185+G185+I185</f>
        <v>346000</v>
      </c>
      <c r="F185" s="152">
        <f>F186+F187+F188</f>
        <v>17300</v>
      </c>
      <c r="G185" s="48">
        <f t="shared" ref="G185" si="404">G186+G187+G188</f>
        <v>328700</v>
      </c>
      <c r="H185" s="48">
        <f t="shared" ref="H185" si="405">H186+H187+H188</f>
        <v>2</v>
      </c>
      <c r="I185" s="48">
        <f t="shared" ref="I185" si="406">I186+I187+I188</f>
        <v>0</v>
      </c>
      <c r="J185" s="391">
        <f>K185+L185+N185</f>
        <v>73700</v>
      </c>
      <c r="K185" s="152">
        <f>K186+K187+K188</f>
        <v>3663</v>
      </c>
      <c r="L185" s="48">
        <f t="shared" ref="L185" si="407">L186+L187+L188</f>
        <v>70037</v>
      </c>
      <c r="M185" s="48">
        <f t="shared" ref="M185" si="408">M186+M187+M188</f>
        <v>2</v>
      </c>
      <c r="N185" s="48">
        <f t="shared" ref="N185" si="409">N186+N187+N188</f>
        <v>0</v>
      </c>
      <c r="O185" s="391">
        <f>P185+Q185+S185</f>
        <v>0</v>
      </c>
      <c r="P185" s="152">
        <f>P186+P187+P188</f>
        <v>0</v>
      </c>
      <c r="Q185" s="48">
        <f t="shared" ref="Q185" si="410">Q186+Q187+Q188</f>
        <v>0</v>
      </c>
      <c r="R185" s="48">
        <f t="shared" ref="R185" si="411">R186+R187+R188</f>
        <v>2</v>
      </c>
      <c r="S185" s="48">
        <f t="shared" ref="S185" si="412">S186+S187+S188</f>
        <v>0</v>
      </c>
      <c r="T185" s="152">
        <v>0</v>
      </c>
      <c r="U185" s="71">
        <f>P185/F185*100</f>
        <v>0</v>
      </c>
      <c r="V185" s="71">
        <f t="shared" ref="V185:W185" si="413">V162+V150+V135+V121+V112</f>
        <v>0</v>
      </c>
      <c r="W185" s="71">
        <f t="shared" si="413"/>
        <v>0</v>
      </c>
      <c r="X185" s="77">
        <v>0</v>
      </c>
      <c r="Z185" t="s">
        <v>108</v>
      </c>
      <c r="AA185" s="69">
        <f>F185+I185</f>
        <v>17300</v>
      </c>
      <c r="AB185" s="66">
        <f>P185+S185</f>
        <v>0</v>
      </c>
      <c r="AC185" s="81">
        <f t="shared" ref="AC185:AC186" si="414">AB185/AA185*100</f>
        <v>0</v>
      </c>
    </row>
    <row r="186" spans="1:142" ht="15" customHeight="1" x14ac:dyDescent="0.25">
      <c r="A186" s="522"/>
      <c r="B186" s="523"/>
      <c r="C186" s="527"/>
      <c r="D186" s="183" t="s">
        <v>19</v>
      </c>
      <c r="E186" s="392">
        <f t="shared" ref="E186:E188" si="415">F186+G186+I186</f>
        <v>346000</v>
      </c>
      <c r="F186" s="153">
        <f>F72+F76</f>
        <v>17300</v>
      </c>
      <c r="G186" s="29">
        <f t="shared" ref="G186:I186" si="416">G72+G76</f>
        <v>328700</v>
      </c>
      <c r="H186" s="29">
        <f t="shared" si="416"/>
        <v>0</v>
      </c>
      <c r="I186" s="29">
        <f t="shared" si="416"/>
        <v>0</v>
      </c>
      <c r="J186" s="392">
        <f t="shared" ref="J186:J188" si="417">K186+L186+N186</f>
        <v>73700</v>
      </c>
      <c r="K186" s="153">
        <f>K72+K76</f>
        <v>3663</v>
      </c>
      <c r="L186" s="29">
        <f t="shared" ref="L186:N186" si="418">L72+L76</f>
        <v>70037</v>
      </c>
      <c r="M186" s="29">
        <f t="shared" si="418"/>
        <v>0</v>
      </c>
      <c r="N186" s="29">
        <f t="shared" si="418"/>
        <v>0</v>
      </c>
      <c r="O186" s="392">
        <f t="shared" ref="O186:O188" si="419">P186+Q186+S186</f>
        <v>0</v>
      </c>
      <c r="P186" s="153">
        <f>P72+P76</f>
        <v>0</v>
      </c>
      <c r="Q186" s="29">
        <f t="shared" ref="Q186:S186" si="420">Q72+Q76</f>
        <v>0</v>
      </c>
      <c r="R186" s="29">
        <f t="shared" si="420"/>
        <v>0</v>
      </c>
      <c r="S186" s="29">
        <f t="shared" si="420"/>
        <v>0</v>
      </c>
      <c r="T186" s="153">
        <f>U186+V186+W186+X186</f>
        <v>0</v>
      </c>
      <c r="U186" s="29">
        <f t="shared" ref="U186" si="421">P186/F186*100</f>
        <v>0</v>
      </c>
      <c r="V186" s="29">
        <f t="shared" ref="V186:W186" si="422">V163+V151+V136+V122+V113</f>
        <v>0</v>
      </c>
      <c r="W186" s="29">
        <f t="shared" si="422"/>
        <v>0</v>
      </c>
      <c r="X186" s="44">
        <v>0</v>
      </c>
      <c r="Z186" t="s">
        <v>71</v>
      </c>
      <c r="AA186" s="75">
        <f>E35+E131</f>
        <v>122883812</v>
      </c>
      <c r="AB186" s="134">
        <f>O35+N131</f>
        <v>76584159</v>
      </c>
      <c r="AC186" s="81">
        <f t="shared" si="414"/>
        <v>62.322414770140753</v>
      </c>
    </row>
    <row r="187" spans="1:142" ht="15" customHeight="1" x14ac:dyDescent="0.25">
      <c r="A187" s="522"/>
      <c r="B187" s="523"/>
      <c r="C187" s="527"/>
      <c r="D187" s="183" t="s">
        <v>8</v>
      </c>
      <c r="E187" s="392">
        <f t="shared" si="415"/>
        <v>0</v>
      </c>
      <c r="F187" s="153">
        <v>0</v>
      </c>
      <c r="G187" s="29">
        <v>0</v>
      </c>
      <c r="H187" s="29">
        <v>2</v>
      </c>
      <c r="I187" s="29">
        <v>0</v>
      </c>
      <c r="J187" s="392">
        <f t="shared" si="417"/>
        <v>0</v>
      </c>
      <c r="K187" s="153">
        <v>0</v>
      </c>
      <c r="L187" s="29">
        <v>0</v>
      </c>
      <c r="M187" s="29">
        <v>2</v>
      </c>
      <c r="N187" s="29">
        <v>0</v>
      </c>
      <c r="O187" s="392">
        <f t="shared" si="419"/>
        <v>0</v>
      </c>
      <c r="P187" s="153">
        <v>0</v>
      </c>
      <c r="Q187" s="29">
        <v>0</v>
      </c>
      <c r="R187" s="29">
        <v>2</v>
      </c>
      <c r="S187" s="29">
        <v>0</v>
      </c>
      <c r="T187" s="153">
        <f t="shared" ref="T187:T188" si="423">U187+V187+W187+X187</f>
        <v>0</v>
      </c>
      <c r="U187" s="29">
        <v>0</v>
      </c>
      <c r="V187" s="29">
        <f t="shared" ref="V187:W187" si="424">V164+V152+V137+V123+V114</f>
        <v>0</v>
      </c>
      <c r="W187" s="29">
        <f t="shared" si="424"/>
        <v>0</v>
      </c>
      <c r="X187" s="44">
        <v>0</v>
      </c>
    </row>
    <row r="188" spans="1:142" ht="27" customHeight="1" thickBot="1" x14ac:dyDescent="0.3">
      <c r="A188" s="524"/>
      <c r="B188" s="525"/>
      <c r="C188" s="528"/>
      <c r="D188" s="184" t="s">
        <v>20</v>
      </c>
      <c r="E188" s="393">
        <f t="shared" si="415"/>
        <v>0</v>
      </c>
      <c r="F188" s="154">
        <f>F24+F126</f>
        <v>0</v>
      </c>
      <c r="G188" s="46">
        <f t="shared" ref="G188:H188" si="425">G24+G126</f>
        <v>0</v>
      </c>
      <c r="H188" s="46">
        <f t="shared" si="425"/>
        <v>0</v>
      </c>
      <c r="I188" s="46">
        <v>0</v>
      </c>
      <c r="J188" s="393">
        <f t="shared" si="417"/>
        <v>0</v>
      </c>
      <c r="K188" s="154">
        <f>K24+K126</f>
        <v>0</v>
      </c>
      <c r="L188" s="46">
        <f t="shared" ref="L188:M188" si="426">L24+L126</f>
        <v>0</v>
      </c>
      <c r="M188" s="46">
        <f t="shared" si="426"/>
        <v>0</v>
      </c>
      <c r="N188" s="46">
        <v>0</v>
      </c>
      <c r="O188" s="393">
        <f t="shared" si="419"/>
        <v>0</v>
      </c>
      <c r="P188" s="154">
        <f>P24+P126</f>
        <v>0</v>
      </c>
      <c r="Q188" s="46">
        <f t="shared" ref="Q188:R188" si="427">Q24+Q126</f>
        <v>0</v>
      </c>
      <c r="R188" s="46">
        <f t="shared" si="427"/>
        <v>0</v>
      </c>
      <c r="S188" s="46">
        <v>0</v>
      </c>
      <c r="T188" s="154">
        <f t="shared" si="423"/>
        <v>0</v>
      </c>
      <c r="U188" s="73">
        <v>0</v>
      </c>
      <c r="V188" s="73">
        <f t="shared" ref="V188:W188" si="428">V165+V153+V138+V124+V115</f>
        <v>0</v>
      </c>
      <c r="W188" s="73">
        <f t="shared" si="428"/>
        <v>0</v>
      </c>
      <c r="X188" s="78">
        <v>0</v>
      </c>
    </row>
    <row r="189" spans="1:142" x14ac:dyDescent="0.25">
      <c r="A189" s="26"/>
      <c r="B189" s="16"/>
      <c r="C189" s="26"/>
      <c r="D189" s="16"/>
      <c r="E189" s="16"/>
      <c r="J189" s="16"/>
      <c r="O189" s="16"/>
      <c r="T189" s="16"/>
    </row>
    <row r="190" spans="1:142" ht="19.5" hidden="1" customHeight="1" x14ac:dyDescent="0.3">
      <c r="B190" s="2" t="s">
        <v>114</v>
      </c>
      <c r="C190" s="58"/>
      <c r="D190" s="30"/>
      <c r="E190" s="31"/>
      <c r="F190" s="31"/>
      <c r="G190" s="531"/>
      <c r="H190" s="532"/>
      <c r="I190" s="33" t="s">
        <v>113</v>
      </c>
      <c r="J190" s="31"/>
      <c r="K190" s="31"/>
      <c r="L190" s="511"/>
      <c r="M190" s="512"/>
      <c r="N190" s="33"/>
      <c r="O190" s="79"/>
      <c r="AA190" s="75">
        <f>3820548391-AA162</f>
        <v>-18423964</v>
      </c>
    </row>
    <row r="191" spans="1:142" ht="29.25" hidden="1" customHeight="1" x14ac:dyDescent="0.3">
      <c r="B191" s="33" t="s">
        <v>9</v>
      </c>
      <c r="C191" s="59"/>
      <c r="D191" s="32"/>
      <c r="E191" s="32"/>
      <c r="F191" s="32"/>
      <c r="G191" s="531"/>
      <c r="H191" s="532"/>
      <c r="I191" s="33" t="s">
        <v>10</v>
      </c>
      <c r="J191" s="32"/>
      <c r="K191" s="32"/>
      <c r="L191" s="511"/>
      <c r="M191" s="512"/>
      <c r="N191" s="33"/>
      <c r="O191" s="79"/>
    </row>
    <row r="192" spans="1:142" ht="6.75" hidden="1" customHeight="1" x14ac:dyDescent="0.25">
      <c r="B192" s="5"/>
      <c r="C192" s="60"/>
      <c r="D192" s="4"/>
      <c r="E192" s="3"/>
      <c r="F192" s="3"/>
      <c r="G192" s="1"/>
      <c r="H192" s="3"/>
      <c r="I192" s="3"/>
      <c r="J192" s="3"/>
      <c r="K192" s="3"/>
      <c r="L192" s="80"/>
      <c r="M192" s="3"/>
      <c r="N192" s="3"/>
      <c r="O192" s="81"/>
    </row>
    <row r="193" spans="2:14" ht="2.25" hidden="1" customHeight="1" x14ac:dyDescent="0.25">
      <c r="C193" s="6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2:14" ht="15.75" hidden="1" x14ac:dyDescent="0.25">
      <c r="B194" s="6" t="s">
        <v>11</v>
      </c>
    </row>
    <row r="195" spans="2:14" hidden="1" x14ac:dyDescent="0.25"/>
    <row r="196" spans="2:14" hidden="1" x14ac:dyDescent="0.25"/>
  </sheetData>
  <mergeCells count="113">
    <mergeCell ref="A148:B148"/>
    <mergeCell ref="A136:A139"/>
    <mergeCell ref="B136:B139"/>
    <mergeCell ref="C136:C139"/>
    <mergeCell ref="A144:C147"/>
    <mergeCell ref="B140:C143"/>
    <mergeCell ref="B131:C134"/>
    <mergeCell ref="A131:A134"/>
    <mergeCell ref="J3:N3"/>
    <mergeCell ref="J4:J5"/>
    <mergeCell ref="A67:A70"/>
    <mergeCell ref="B67:B70"/>
    <mergeCell ref="C67:C70"/>
    <mergeCell ref="A84:A87"/>
    <mergeCell ref="B84:B87"/>
    <mergeCell ref="C84:C87"/>
    <mergeCell ref="A90:A93"/>
    <mergeCell ref="A71:A74"/>
    <mergeCell ref="B71:B74"/>
    <mergeCell ref="C71:C74"/>
    <mergeCell ref="A75:A78"/>
    <mergeCell ref="B75:B78"/>
    <mergeCell ref="C75:C78"/>
    <mergeCell ref="B90:C93"/>
    <mergeCell ref="A2:E2"/>
    <mergeCell ref="A3:A5"/>
    <mergeCell ref="C3:C5"/>
    <mergeCell ref="D3:D5"/>
    <mergeCell ref="E4:E5"/>
    <mergeCell ref="A8:A11"/>
    <mergeCell ref="B8:B11"/>
    <mergeCell ref="C8:C11"/>
    <mergeCell ref="A27:A37"/>
    <mergeCell ref="B27:B37"/>
    <mergeCell ref="A1:X1"/>
    <mergeCell ref="A7:X7"/>
    <mergeCell ref="K4:K5"/>
    <mergeCell ref="L4:L5"/>
    <mergeCell ref="M4:M5"/>
    <mergeCell ref="N4:N5"/>
    <mergeCell ref="A79:A82"/>
    <mergeCell ref="F4:F5"/>
    <mergeCell ref="I4:I5"/>
    <mergeCell ref="H4:H5"/>
    <mergeCell ref="B3:B4"/>
    <mergeCell ref="E3:I3"/>
    <mergeCell ref="T3:X3"/>
    <mergeCell ref="T4:T5"/>
    <mergeCell ref="U4:U5"/>
    <mergeCell ref="V4:V5"/>
    <mergeCell ref="W4:W5"/>
    <mergeCell ref="X4:X5"/>
    <mergeCell ref="O3:S3"/>
    <mergeCell ref="O4:O5"/>
    <mergeCell ref="P4:P5"/>
    <mergeCell ref="Q4:Q5"/>
    <mergeCell ref="R4:R5"/>
    <mergeCell ref="S4:S5"/>
    <mergeCell ref="L190:M190"/>
    <mergeCell ref="L191:M191"/>
    <mergeCell ref="A170:B173"/>
    <mergeCell ref="C170:C173"/>
    <mergeCell ref="A149:B152"/>
    <mergeCell ref="C149:C152"/>
    <mergeCell ref="A153:B156"/>
    <mergeCell ref="C153:C156"/>
    <mergeCell ref="A157:B160"/>
    <mergeCell ref="A161:B161"/>
    <mergeCell ref="A162:B165"/>
    <mergeCell ref="C162:C165"/>
    <mergeCell ref="A166:B169"/>
    <mergeCell ref="C166:C169"/>
    <mergeCell ref="G191:H191"/>
    <mergeCell ref="G190:H190"/>
    <mergeCell ref="C157:C160"/>
    <mergeCell ref="A184:B184"/>
    <mergeCell ref="A185:B188"/>
    <mergeCell ref="C185:C188"/>
    <mergeCell ref="A175:B178"/>
    <mergeCell ref="C175:C178"/>
    <mergeCell ref="A180:B183"/>
    <mergeCell ref="C180:C183"/>
    <mergeCell ref="AA88:AA89"/>
    <mergeCell ref="B49:B50"/>
    <mergeCell ref="C27:C29"/>
    <mergeCell ref="C30:C33"/>
    <mergeCell ref="C34:C37"/>
    <mergeCell ref="G4:G5"/>
    <mergeCell ref="AA14:AA15"/>
    <mergeCell ref="A83:X83"/>
    <mergeCell ref="A94:X94"/>
    <mergeCell ref="B79:C82"/>
    <mergeCell ref="B55:B56"/>
    <mergeCell ref="A135:X135"/>
    <mergeCell ref="A140:A143"/>
    <mergeCell ref="A123:X123"/>
    <mergeCell ref="A95:A98"/>
    <mergeCell ref="B95:B98"/>
    <mergeCell ref="C95:C98"/>
    <mergeCell ref="A103:A106"/>
    <mergeCell ref="A108:A111"/>
    <mergeCell ref="B108:B111"/>
    <mergeCell ref="C108:C111"/>
    <mergeCell ref="C128:C130"/>
    <mergeCell ref="B119:C122"/>
    <mergeCell ref="B103:C106"/>
    <mergeCell ref="A119:A122"/>
    <mergeCell ref="A107:X107"/>
    <mergeCell ref="A124:A127"/>
    <mergeCell ref="B124:B127"/>
    <mergeCell ref="C124:C127"/>
    <mergeCell ref="A128:A130"/>
    <mergeCell ref="B128:B130"/>
  </mergeCells>
  <pageMargins left="0" right="0" top="0" bottom="0" header="0.31496062992125984" footer="0.31496062992125984"/>
  <pageSetup paperSize="9" scale="51" fitToHeight="0" orientation="landscape" r:id="rId1"/>
  <rowBreaks count="3" manualBreakCount="3">
    <brk id="38" max="23" man="1"/>
    <brk id="64" max="23" man="1"/>
    <brk id="11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финансирование</vt:lpstr>
      <vt:lpstr>'Таблица 2 финансирование'!Область_печати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2019-07-01T06:13:05Z</dcterms:modified>
</cp:coreProperties>
</file>