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довой отчёт за 2018 год\Отчёт об исполнении бюджета 2018 год\"/>
    </mc:Choice>
  </mc:AlternateContent>
  <bookViews>
    <workbookView xWindow="480" yWindow="720" windowWidth="19320" windowHeight="11985"/>
  </bookViews>
  <sheets>
    <sheet name="Лист1" sheetId="3" r:id="rId1"/>
  </sheets>
  <definedNames>
    <definedName name="_xlnm._FilterDatabase" localSheetId="0" hidden="1">Лист1!$A$8:$N$73</definedName>
  </definedNames>
  <calcPr calcId="152511"/>
</workbook>
</file>

<file path=xl/calcChain.xml><?xml version="1.0" encoding="utf-8"?>
<calcChain xmlns="http://schemas.openxmlformats.org/spreadsheetml/2006/main">
  <c r="K42" i="3" l="1"/>
  <c r="K54" i="3"/>
  <c r="K15" i="3"/>
  <c r="D53" i="3"/>
  <c r="K68" i="3"/>
  <c r="K33" i="3"/>
  <c r="K47" i="3"/>
  <c r="K57" i="3"/>
  <c r="K66" i="3" s="1"/>
  <c r="L14" i="3"/>
  <c r="K52" i="3"/>
  <c r="K41" i="3"/>
  <c r="K43" i="3"/>
  <c r="I54" i="3"/>
  <c r="M33" i="3"/>
  <c r="J63" i="3"/>
  <c r="L63" i="3"/>
  <c r="M63" i="3"/>
  <c r="H63" i="3"/>
  <c r="I66" i="3"/>
  <c r="G66" i="3"/>
  <c r="J62" i="3"/>
  <c r="L62" i="3"/>
  <c r="M62" i="3"/>
  <c r="H62" i="3"/>
  <c r="J64" i="3"/>
  <c r="L64" i="3"/>
  <c r="M64" i="3"/>
  <c r="H64" i="3"/>
  <c r="G54" i="3"/>
  <c r="I47" i="3"/>
  <c r="G55" i="3"/>
  <c r="J51" i="3"/>
  <c r="L51" i="3"/>
  <c r="M51" i="3"/>
  <c r="H51" i="3"/>
  <c r="I52" i="3"/>
  <c r="G52" i="3"/>
  <c r="I43" i="3"/>
  <c r="G43" i="3"/>
  <c r="I39" i="3"/>
  <c r="G39" i="3"/>
  <c r="I42" i="3"/>
  <c r="G42" i="3"/>
  <c r="G47" i="3"/>
  <c r="I35" i="3"/>
  <c r="L25" i="3"/>
  <c r="M25" i="3"/>
  <c r="J25" i="3"/>
  <c r="H25" i="3"/>
  <c r="I10" i="3"/>
  <c r="G10" i="3"/>
  <c r="I12" i="3"/>
  <c r="G12" i="3"/>
  <c r="I33" i="3"/>
  <c r="G33" i="3"/>
  <c r="L33" i="3"/>
  <c r="J33" i="3"/>
  <c r="H33" i="3"/>
  <c r="G15" i="3" l="1"/>
  <c r="I15" i="3"/>
  <c r="G31" i="3" l="1"/>
  <c r="I68" i="3"/>
  <c r="L70" i="3"/>
  <c r="M70" i="3"/>
  <c r="J70" i="3"/>
  <c r="H70" i="3"/>
  <c r="L69" i="3"/>
  <c r="M69" i="3"/>
  <c r="J69" i="3"/>
  <c r="H69" i="3"/>
  <c r="K72" i="3" l="1"/>
  <c r="G72" i="3"/>
  <c r="F72" i="3"/>
  <c r="E72" i="3"/>
  <c r="D72" i="3"/>
  <c r="C72" i="3"/>
  <c r="B72" i="3"/>
  <c r="M71" i="3"/>
  <c r="L71" i="3"/>
  <c r="J71" i="3"/>
  <c r="H71" i="3"/>
  <c r="I72" i="3"/>
  <c r="H68" i="3"/>
  <c r="G68" i="3"/>
  <c r="F66" i="3"/>
  <c r="E66" i="3"/>
  <c r="D66" i="3"/>
  <c r="C66" i="3"/>
  <c r="B66" i="3"/>
  <c r="M65" i="3"/>
  <c r="L65" i="3"/>
  <c r="J65" i="3"/>
  <c r="H65" i="3"/>
  <c r="M61" i="3"/>
  <c r="L61" i="3"/>
  <c r="J61" i="3"/>
  <c r="H61" i="3"/>
  <c r="M60" i="3"/>
  <c r="L60" i="3"/>
  <c r="J60" i="3"/>
  <c r="H60" i="3"/>
  <c r="M59" i="3"/>
  <c r="L59" i="3"/>
  <c r="J59" i="3"/>
  <c r="H59" i="3"/>
  <c r="M58" i="3"/>
  <c r="L58" i="3"/>
  <c r="J58" i="3"/>
  <c r="H58" i="3"/>
  <c r="M57" i="3"/>
  <c r="L57" i="3"/>
  <c r="J57" i="3"/>
  <c r="H57" i="3"/>
  <c r="I55" i="3"/>
  <c r="F55" i="3"/>
  <c r="E55" i="3"/>
  <c r="D55" i="3"/>
  <c r="C55" i="3"/>
  <c r="B55" i="3"/>
  <c r="M54" i="3"/>
  <c r="L54" i="3"/>
  <c r="J54" i="3"/>
  <c r="M53" i="3"/>
  <c r="L53" i="3"/>
  <c r="J53" i="3"/>
  <c r="H53" i="3"/>
  <c r="M52" i="3"/>
  <c r="L52" i="3"/>
  <c r="J52" i="3"/>
  <c r="H52" i="3"/>
  <c r="M50" i="3"/>
  <c r="L50" i="3"/>
  <c r="J50" i="3"/>
  <c r="H50" i="3"/>
  <c r="M49" i="3"/>
  <c r="L49" i="3"/>
  <c r="J49" i="3"/>
  <c r="H49" i="3"/>
  <c r="M48" i="3"/>
  <c r="L48" i="3"/>
  <c r="J48" i="3"/>
  <c r="H48" i="3"/>
  <c r="M47" i="3"/>
  <c r="L47" i="3"/>
  <c r="J47" i="3"/>
  <c r="H47" i="3"/>
  <c r="M46" i="3"/>
  <c r="L46" i="3"/>
  <c r="J46" i="3"/>
  <c r="H46" i="3"/>
  <c r="M45" i="3"/>
  <c r="L45" i="3"/>
  <c r="J45" i="3"/>
  <c r="H45" i="3"/>
  <c r="M44" i="3"/>
  <c r="L44" i="3"/>
  <c r="J44" i="3"/>
  <c r="H44" i="3"/>
  <c r="K55" i="3"/>
  <c r="M43" i="3"/>
  <c r="J43" i="3"/>
  <c r="F43" i="3"/>
  <c r="M42" i="3"/>
  <c r="L42" i="3"/>
  <c r="J42" i="3"/>
  <c r="H42" i="3"/>
  <c r="M41" i="3"/>
  <c r="L41" i="3"/>
  <c r="J41" i="3"/>
  <c r="H41" i="3"/>
  <c r="M40" i="3"/>
  <c r="L40" i="3"/>
  <c r="J40" i="3"/>
  <c r="H40" i="3"/>
  <c r="M39" i="3"/>
  <c r="L39" i="3"/>
  <c r="J39" i="3"/>
  <c r="M38" i="3"/>
  <c r="L38" i="3"/>
  <c r="J38" i="3"/>
  <c r="H38" i="3"/>
  <c r="M37" i="3"/>
  <c r="L37" i="3"/>
  <c r="J37" i="3"/>
  <c r="H37" i="3"/>
  <c r="F35" i="3"/>
  <c r="E35" i="3"/>
  <c r="B35" i="3"/>
  <c r="M34" i="3"/>
  <c r="L34" i="3"/>
  <c r="J34" i="3"/>
  <c r="H34" i="3"/>
  <c r="M32" i="3"/>
  <c r="L32" i="3"/>
  <c r="J32" i="3"/>
  <c r="H32" i="3"/>
  <c r="M31" i="3"/>
  <c r="L31" i="3"/>
  <c r="J31" i="3"/>
  <c r="H31" i="3"/>
  <c r="M30" i="3"/>
  <c r="L30" i="3"/>
  <c r="J30" i="3"/>
  <c r="H30" i="3"/>
  <c r="M29" i="3"/>
  <c r="L29" i="3"/>
  <c r="J29" i="3"/>
  <c r="H29" i="3"/>
  <c r="M28" i="3"/>
  <c r="L28" i="3"/>
  <c r="J28" i="3"/>
  <c r="H28" i="3"/>
  <c r="M27" i="3"/>
  <c r="L27" i="3"/>
  <c r="J27" i="3"/>
  <c r="H27" i="3"/>
  <c r="M26" i="3"/>
  <c r="L26" i="3"/>
  <c r="J26" i="3"/>
  <c r="H26" i="3"/>
  <c r="M24" i="3"/>
  <c r="L24" i="3"/>
  <c r="J24" i="3"/>
  <c r="H24" i="3"/>
  <c r="M23" i="3"/>
  <c r="L23" i="3"/>
  <c r="J23" i="3"/>
  <c r="H23" i="3"/>
  <c r="M22" i="3"/>
  <c r="L22" i="3"/>
  <c r="J22" i="3"/>
  <c r="H22" i="3"/>
  <c r="M21" i="3"/>
  <c r="L21" i="3"/>
  <c r="J21" i="3"/>
  <c r="H21" i="3"/>
  <c r="M20" i="3"/>
  <c r="L20" i="3"/>
  <c r="J20" i="3"/>
  <c r="H20" i="3"/>
  <c r="M19" i="3"/>
  <c r="L19" i="3"/>
  <c r="J19" i="3"/>
  <c r="H19" i="3"/>
  <c r="M18" i="3"/>
  <c r="L18" i="3"/>
  <c r="J18" i="3"/>
  <c r="H18" i="3"/>
  <c r="M17" i="3"/>
  <c r="L17" i="3"/>
  <c r="J17" i="3"/>
  <c r="H17" i="3"/>
  <c r="M16" i="3"/>
  <c r="L16" i="3"/>
  <c r="J16" i="3"/>
  <c r="H16" i="3"/>
  <c r="K35" i="3"/>
  <c r="J15" i="3"/>
  <c r="L15" i="3"/>
  <c r="H15" i="3"/>
  <c r="C15" i="3"/>
  <c r="M15" i="3" s="1"/>
  <c r="J14" i="3"/>
  <c r="H14" i="3"/>
  <c r="M14" i="3"/>
  <c r="M13" i="3"/>
  <c r="L13" i="3"/>
  <c r="J13" i="3"/>
  <c r="H13" i="3"/>
  <c r="L12" i="3"/>
  <c r="J12" i="3"/>
  <c r="M12" i="3"/>
  <c r="H12" i="3"/>
  <c r="M11" i="3"/>
  <c r="L11" i="3"/>
  <c r="J11" i="3"/>
  <c r="H11" i="3"/>
  <c r="M10" i="3"/>
  <c r="H10" i="3"/>
  <c r="J10" i="3"/>
  <c r="M66" i="3" l="1"/>
  <c r="H66" i="3"/>
  <c r="K73" i="3"/>
  <c r="L66" i="3"/>
  <c r="E73" i="3"/>
  <c r="B73" i="3"/>
  <c r="F73" i="3"/>
  <c r="H72" i="3"/>
  <c r="J35" i="3"/>
  <c r="H35" i="3"/>
  <c r="J55" i="3"/>
  <c r="M55" i="3"/>
  <c r="J66" i="3"/>
  <c r="I73" i="3"/>
  <c r="M35" i="3"/>
  <c r="G35" i="3"/>
  <c r="L43" i="3"/>
  <c r="L55" i="3" s="1"/>
  <c r="H54" i="3"/>
  <c r="J68" i="3"/>
  <c r="J72" i="3" s="1"/>
  <c r="D35" i="3"/>
  <c r="D73" i="3" s="1"/>
  <c r="L68" i="3"/>
  <c r="L72" i="3" s="1"/>
  <c r="C35" i="3"/>
  <c r="C73" i="3" s="1"/>
  <c r="H39" i="3"/>
  <c r="H43" i="3"/>
  <c r="L10" i="3"/>
  <c r="L35" i="3" s="1"/>
  <c r="M68" i="3"/>
  <c r="M72" i="3" s="1"/>
  <c r="H55" i="3" l="1"/>
  <c r="H73" i="3" s="1"/>
  <c r="J73" i="3"/>
  <c r="G73" i="3"/>
  <c r="M73" i="3"/>
  <c r="L73" i="3"/>
</calcChain>
</file>

<file path=xl/sharedStrings.xml><?xml version="1.0" encoding="utf-8"?>
<sst xmlns="http://schemas.openxmlformats.org/spreadsheetml/2006/main" count="82" uniqueCount="82">
  <si>
    <t>Наименование</t>
  </si>
  <si>
    <t>Субвенции</t>
  </si>
  <si>
    <t>Итого субвенций</t>
  </si>
  <si>
    <t>Субсидии</t>
  </si>
  <si>
    <t>Итого субсидий</t>
  </si>
  <si>
    <t>Иные межбюджетные трансферты</t>
  </si>
  <si>
    <t>Итого иных межбюджетных трансфертов</t>
  </si>
  <si>
    <t>ВСЕГО</t>
  </si>
  <si>
    <t>Поступили остатки прошлых лет</t>
  </si>
  <si>
    <t>Возвращены в округ остатки</t>
  </si>
  <si>
    <t>Уточненный план департамента финансов</t>
  </si>
  <si>
    <t>Фактически поступило в бюджет</t>
  </si>
  <si>
    <t>Израсходовано</t>
  </si>
  <si>
    <t xml:space="preserve">Первоначальный план </t>
  </si>
  <si>
    <t>Изменение плановых назначений               (гр.7-гр.6)</t>
  </si>
  <si>
    <t>Отклонение (гр.9+гр.5-гр.11)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</si>
  <si>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</si>
  <si>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</si>
  <si>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</si>
  <si>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</si>
  <si>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Итого дотаций</t>
  </si>
  <si>
    <t>(руб.)</t>
  </si>
  <si>
    <t>Приложение№ 3</t>
  </si>
  <si>
    <t>к заключению Счётной палаты</t>
  </si>
  <si>
    <t xml:space="preserve">  Информация об использовании дотаций, субвенций, субсидий и межбюджетных трансфертов за 2018 год</t>
  </si>
  <si>
    <t xml:space="preserve">Остаток на 01.01.2018 г. </t>
  </si>
  <si>
    <t>Не поступило      (гр.7-гр.9)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</si>
  <si>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</si>
  <si>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</si>
  <si>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>Субвенции на осуществление полномочий по образованию и организация деятельности комиссий по делам несовершеннолетних и защите их прав</t>
  </si>
  <si>
    <t xml:space="preserve">Субвенции на осуществление деятельности по опеке и попечительству </t>
  </si>
  <si>
    <t xml:space="preserve">Субвенции на осуществление полномочий по государственной регистрации актов гражданского состояния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</si>
  <si>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</si>
  <si>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 xml:space="preserve">Субвенции на осуществление полномочий по созданию и обеспечению деятельности административных комиссий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</si>
  <si>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 </t>
  </si>
  <si>
    <t>Субвенции на организацию и обеспечение отдыха и оздоровления детей, в том числе в этнической среде</t>
  </si>
  <si>
    <t xml:space="preserve"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</t>
  </si>
  <si>
    <t>Субвенции на поддержку растениеводства, переработки и реализации продукции растениеводства</t>
  </si>
  <si>
    <t>Субвенции на поддержку животноводства, переработки и реализации продукции животноводства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</si>
  <si>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</si>
  <si>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</si>
  <si>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</si>
  <si>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</si>
  <si>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</si>
  <si>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</si>
  <si>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</si>
  <si>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</si>
  <si>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</t>
  </si>
  <si>
    <t>Субсидии на развитие сферы культуры в муниципальных образованиях автономного округа</t>
  </si>
  <si>
    <t>Субсидии на поддержку отрасли культуры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</si>
  <si>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</si>
  <si>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Субсидии на софинансирование расходов муниципальных образований по обеспечению учащихся спортивных школ спортивным оборудованием, экипировкой и инвентарем, проведению тренировочных сборов и участию в соревнования</t>
  </si>
  <si>
    <t>Субсидии на реализацию полномочий в области строительства, градостроительной деятельности и жилищных отношений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</si>
  <si>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</si>
  <si>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создание условий для деятельности народных дружин</t>
  </si>
  <si>
    <t>Субсидии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</si>
  <si>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Субсидии на реализацию полномочий в сфере жилищно-коммунального комплекса</t>
  </si>
  <si>
    <t>Субсидии на реконструкцию, расширение, модернизацию, строительство и капитальный ремонт объектов коммунального комплекса</t>
  </si>
  <si>
    <t>Субсидия на поддержку творческой деятельности и укрепления материально-технической базы муниципальных театров,  муниципальных театров в населенных пунктах с численностью населения до 300 тысяч человек</t>
  </si>
  <si>
    <t>Субсидии на поддержку малого и среднего предпринимательства</t>
  </si>
  <si>
    <t xml:space="preserve">Иные межбюджетные трансферты на реализацию мероприятий содействие трудоустройству граждан </t>
  </si>
  <si>
    <t>Иные межбюджетные трансферты на реализацию наказов избирателей депутатам Думы Ханты-Мансийского автономного округа-Югры</t>
  </si>
  <si>
    <t>Иные межбюджетные трансферты на организацию проведения единого государственного экзамена</t>
  </si>
  <si>
    <t xml:space="preserve">Иные межбюджетные трансферты на реализацию мероприятий по поддержке российского казачества </t>
  </si>
  <si>
    <t>Иные межбюджетные трансферты на реализацию проекта, признанного победителем конкурсного отбора образовательных организаций имеющих статус региональных инновационных площадок</t>
  </si>
  <si>
    <t>Иные межбюджетные трансферты, передаваемые для компенсации дополнительных расходов, возникших в результате решений, принятых органами власти другого уровня (из резервного фонда Правительства Ханты-Мансийского автономного округа - Югры на повышение минимального размера оплаты труда)</t>
  </si>
  <si>
    <t>Дотации на выравнивание бюджетной обеспеченности</t>
  </si>
  <si>
    <t xml:space="preserve">Дотации на поддержку мер по обеспечению сбалансированности местных бюджетов </t>
  </si>
  <si>
    <t>Остаток на 01.01.2019 г.  (гр.2+гр.3.-гр.4+гр.5+гр.9-гр.11)</t>
  </si>
  <si>
    <t>Дотации на поощрение за достижение наиболее высоких показателей качества организации осуществления бюджетного процесса в муниципальных образованиях автономного округа</t>
  </si>
  <si>
    <t>Дотации в целях стимулирования роста налогового потенциала и качества бюджетного планирования доходов  в городских округах и муниципальных районах Ханты-Мансийского автономного округа-Югры</t>
  </si>
  <si>
    <t>Субвенции на осуществление полномочий
по обеспечению жильем отдельных категорий граждан,
установленных Федеральным законом от 12 января 1995 года
№ 5-ФЗ "О ветеранах"</t>
  </si>
  <si>
    <t>Субвенции на осуществление полномочий
по обеспечению жильем отдельных категорий граждан,
установленных Федеральным законом от 24 ноября 1995 года №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</si>
  <si>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</si>
  <si>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</si>
  <si>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Субвенции на поддержку малых форм хозяйствования</t>
  </si>
  <si>
    <t>Субсидии на реализацию мероприятий по обеспечению жильем молодых семей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</si>
  <si>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</si>
  <si>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Иные межбюджетные трансферты на реализацию мероприятий по проведению смотров-конкурсов в сфере физической культуры и спорта</t>
  </si>
  <si>
    <t>Иные межбюджетные трансферты на оказание государственной поддержки системы дополнительного образования детей</t>
  </si>
  <si>
    <t>Иные межбюджетные трансферты победителям конкурсов муниципальных образований Ханты-Мансийского автономного округа - Югры в области создания условий для деятельности народных дружин</t>
  </si>
  <si>
    <t>Сумма вос-становленного неиспользован-ного остат-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</si>
</sst>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164" fontId="21" fillId="0" borderId="0" applyFont="0" applyFill="0" applyBorder="0" applyAlignment="0" applyProtection="0"/>
  </cellStyleXfs>
  <cellXfs count="37">
    <xf numFmtId="0" fontId="0" fillId="0" borderId="0" xfId="0"/>
    <xf numFmtId="4" fontId="23" fillId="0" borderId="10" xfId="37" applyNumberFormat="1" applyFont="1" applyFill="1" applyBorder="1" applyAlignment="1">
      <alignment horizontal="center" vertical="center" wrapText="1"/>
    </xf>
    <xf numFmtId="3" fontId="23" fillId="0" borderId="10" xfId="37" applyNumberFormat="1" applyFont="1" applyFill="1" applyBorder="1" applyAlignment="1">
      <alignment horizontal="center" vertical="center" wrapText="1"/>
    </xf>
    <xf numFmtId="3" fontId="23" fillId="0" borderId="10" xfId="37" applyNumberFormat="1" applyFont="1" applyFill="1" applyBorder="1" applyAlignment="1">
      <alignment horizontal="center" vertical="center"/>
    </xf>
    <xf numFmtId="3" fontId="20" fillId="0" borderId="10" xfId="0" applyNumberFormat="1" applyFont="1" applyFill="1" applyBorder="1" applyAlignment="1">
      <alignment horizontal="center" vertical="center"/>
    </xf>
    <xf numFmtId="4" fontId="22" fillId="0" borderId="10" xfId="37" applyNumberFormat="1" applyFont="1" applyFill="1" applyBorder="1" applyAlignment="1">
      <alignment horizontal="center" vertical="center"/>
    </xf>
    <xf numFmtId="4" fontId="22" fillId="0" borderId="10" xfId="37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0" fontId="24" fillId="0" borderId="0" xfId="0" applyFont="1" applyFill="1"/>
    <xf numFmtId="4" fontId="24" fillId="0" borderId="0" xfId="0" applyNumberFormat="1" applyFont="1" applyFill="1" applyAlignment="1">
      <alignment horizontal="center" vertical="center"/>
    </xf>
    <xf numFmtId="0" fontId="23" fillId="0" borderId="10" xfId="0" applyNumberFormat="1" applyFont="1" applyFill="1" applyBorder="1" applyAlignment="1">
      <alignment horizontal="left" vertical="center" wrapText="1"/>
    </xf>
    <xf numFmtId="4" fontId="23" fillId="0" borderId="10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center" vertical="center"/>
    </xf>
    <xf numFmtId="4" fontId="23" fillId="0" borderId="10" xfId="44" applyNumberFormat="1" applyFont="1" applyFill="1" applyBorder="1" applyAlignment="1">
      <alignment horizontal="center" vertical="center" wrapText="1"/>
    </xf>
    <xf numFmtId="0" fontId="20" fillId="0" borderId="14" xfId="37" applyNumberFormat="1" applyFont="1" applyFill="1" applyBorder="1" applyAlignment="1">
      <alignment horizontal="center" vertical="center" wrapText="1"/>
    </xf>
    <xf numFmtId="4" fontId="20" fillId="0" borderId="14" xfId="37" applyNumberFormat="1" applyFont="1" applyFill="1" applyBorder="1" applyAlignment="1">
      <alignment horizontal="center" vertical="center" wrapText="1"/>
    </xf>
    <xf numFmtId="4" fontId="20" fillId="0" borderId="14" xfId="0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0" fontId="23" fillId="0" borderId="10" xfId="37" applyNumberFormat="1" applyFont="1" applyFill="1" applyBorder="1" applyAlignment="1">
      <alignment horizontal="center" vertical="distributed" wrapText="1"/>
    </xf>
    <xf numFmtId="0" fontId="22" fillId="0" borderId="10" xfId="37" applyNumberFormat="1" applyFont="1" applyFill="1" applyBorder="1" applyAlignment="1">
      <alignment horizontal="left" vertical="distributed" wrapText="1"/>
    </xf>
    <xf numFmtId="0" fontId="23" fillId="0" borderId="10" xfId="37" applyNumberFormat="1" applyFont="1" applyFill="1" applyBorder="1" applyAlignment="1">
      <alignment horizontal="left" vertical="center" wrapText="1"/>
    </xf>
    <xf numFmtId="0" fontId="22" fillId="0" borderId="10" xfId="37" applyNumberFormat="1" applyFont="1" applyFill="1" applyBorder="1" applyAlignment="1">
      <alignment horizontal="left" vertical="top" wrapText="1"/>
    </xf>
    <xf numFmtId="0" fontId="22" fillId="0" borderId="10" xfId="0" applyNumberFormat="1" applyFont="1" applyFill="1" applyBorder="1" applyAlignment="1">
      <alignment horizontal="left" vertical="distributed" wrapText="1"/>
    </xf>
    <xf numFmtId="4" fontId="23" fillId="0" borderId="10" xfId="37" applyNumberFormat="1" applyFont="1" applyFill="1" applyBorder="1" applyAlignment="1">
      <alignment horizontal="center" vertical="center"/>
    </xf>
    <xf numFmtId="4" fontId="20" fillId="0" borderId="0" xfId="0" applyNumberFormat="1" applyFont="1" applyFill="1" applyAlignment="1">
      <alignment horizontal="center" vertical="center"/>
    </xf>
    <xf numFmtId="4" fontId="23" fillId="0" borderId="10" xfId="45" applyNumberFormat="1" applyFont="1" applyFill="1" applyBorder="1" applyAlignment="1">
      <alignment horizontal="center" vertical="center"/>
    </xf>
    <xf numFmtId="3" fontId="22" fillId="0" borderId="11" xfId="37" applyNumberFormat="1" applyFont="1" applyFill="1" applyBorder="1" applyAlignment="1">
      <alignment horizontal="center" vertical="center" wrapText="1"/>
    </xf>
    <xf numFmtId="3" fontId="22" fillId="0" borderId="12" xfId="37" applyNumberFormat="1" applyFont="1" applyFill="1" applyBorder="1" applyAlignment="1">
      <alignment horizontal="center" vertical="center" wrapText="1"/>
    </xf>
    <xf numFmtId="3" fontId="22" fillId="0" borderId="13" xfId="37" applyNumberFormat="1" applyFont="1" applyFill="1" applyBorder="1" applyAlignment="1">
      <alignment horizontal="center" vertical="center" wrapText="1"/>
    </xf>
    <xf numFmtId="3" fontId="22" fillId="0" borderId="11" xfId="37" applyNumberFormat="1" applyFont="1" applyFill="1" applyBorder="1" applyAlignment="1">
      <alignment horizontal="center"/>
    </xf>
    <xf numFmtId="3" fontId="22" fillId="0" borderId="12" xfId="37" applyNumberFormat="1" applyFont="1" applyFill="1" applyBorder="1" applyAlignment="1">
      <alignment horizontal="center"/>
    </xf>
    <xf numFmtId="3" fontId="22" fillId="0" borderId="13" xfId="37" applyNumberFormat="1" applyFont="1" applyFill="1" applyBorder="1" applyAlignment="1">
      <alignment horizontal="center"/>
    </xf>
    <xf numFmtId="3" fontId="25" fillId="0" borderId="0" xfId="0" applyNumberFormat="1" applyFont="1" applyFill="1" applyAlignment="1">
      <alignment horizontal="center" vertical="top" wrapText="1"/>
    </xf>
    <xf numFmtId="0" fontId="26" fillId="0" borderId="0" xfId="0" applyFont="1" applyFill="1" applyAlignment="1">
      <alignment horizontal="center"/>
    </xf>
    <xf numFmtId="3" fontId="22" fillId="0" borderId="11" xfId="37" applyNumberFormat="1" applyFont="1" applyFill="1" applyBorder="1" applyAlignment="1">
      <alignment horizontal="center" vertical="justify" wrapText="1"/>
    </xf>
    <xf numFmtId="3" fontId="22" fillId="0" borderId="12" xfId="37" applyNumberFormat="1" applyFont="1" applyFill="1" applyBorder="1" applyAlignment="1">
      <alignment horizontal="center" vertical="justify" wrapText="1"/>
    </xf>
    <xf numFmtId="3" fontId="22" fillId="0" borderId="13" xfId="37" applyNumberFormat="1" applyFont="1" applyFill="1" applyBorder="1" applyAlignment="1">
      <alignment horizontal="center" vertical="justify" wrapText="1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5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3436AC90E950A2E932A75C8C68332DE14FC1CB5BA391DD66AFFC38DD7E7DF9C75223A361CE59B90D3B90Fd4W3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view="pageBreakPreview" topLeftCell="A38" zoomScale="80" zoomScaleNormal="81" zoomScaleSheetLayoutView="80" workbookViewId="0">
      <selection activeCell="E44" sqref="E44"/>
    </sheetView>
  </sheetViews>
  <sheetFormatPr defaultRowHeight="15" x14ac:dyDescent="0.25"/>
  <cols>
    <col min="1" max="1" width="60" style="8" customWidth="1"/>
    <col min="2" max="2" width="15.7109375" style="9" customWidth="1"/>
    <col min="3" max="3" width="14.5703125" style="9" customWidth="1"/>
    <col min="4" max="4" width="15.42578125" style="9" customWidth="1"/>
    <col min="5" max="5" width="17.42578125" style="9" customWidth="1"/>
    <col min="6" max="6" width="19.28515625" style="9" customWidth="1"/>
    <col min="7" max="7" width="18.140625" style="9" customWidth="1"/>
    <col min="8" max="9" width="18.5703125" style="9" customWidth="1"/>
    <col min="10" max="10" width="18.85546875" style="9" customWidth="1"/>
    <col min="11" max="12" width="18.28515625" style="9" customWidth="1"/>
    <col min="13" max="13" width="18" style="9" customWidth="1"/>
    <col min="14" max="14" width="22.7109375" style="8" customWidth="1"/>
    <col min="15" max="15" width="17.28515625" style="8" bestFit="1" customWidth="1"/>
    <col min="16" max="16384" width="9.140625" style="8"/>
  </cols>
  <sheetData>
    <row r="1" spans="1:13" x14ac:dyDescent="0.25">
      <c r="K1" s="24"/>
      <c r="L1" s="24" t="s">
        <v>22</v>
      </c>
      <c r="M1" s="24"/>
    </row>
    <row r="2" spans="1:13" x14ac:dyDescent="0.25">
      <c r="K2" s="24"/>
      <c r="L2" s="24" t="s">
        <v>23</v>
      </c>
      <c r="M2" s="24"/>
    </row>
    <row r="3" spans="1:13" x14ac:dyDescent="0.25">
      <c r="K3" s="24"/>
      <c r="L3" s="24"/>
      <c r="M3" s="24"/>
    </row>
    <row r="5" spans="1:13" ht="15" customHeight="1" x14ac:dyDescent="0.25">
      <c r="A5" s="32" t="s">
        <v>24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x14ac:dyDescent="0.25">
      <c r="M6" s="24" t="s">
        <v>21</v>
      </c>
    </row>
    <row r="7" spans="1:13" ht="75" x14ac:dyDescent="0.25">
      <c r="A7" s="14" t="s">
        <v>0</v>
      </c>
      <c r="B7" s="15" t="s">
        <v>25</v>
      </c>
      <c r="C7" s="15" t="s">
        <v>8</v>
      </c>
      <c r="D7" s="15" t="s">
        <v>9</v>
      </c>
      <c r="E7" s="15" t="s">
        <v>81</v>
      </c>
      <c r="F7" s="16" t="s">
        <v>13</v>
      </c>
      <c r="G7" s="17" t="s">
        <v>10</v>
      </c>
      <c r="H7" s="17" t="s">
        <v>14</v>
      </c>
      <c r="I7" s="17" t="s">
        <v>11</v>
      </c>
      <c r="J7" s="17" t="s">
        <v>26</v>
      </c>
      <c r="K7" s="17" t="s">
        <v>12</v>
      </c>
      <c r="L7" s="17" t="s">
        <v>15</v>
      </c>
      <c r="M7" s="17" t="s">
        <v>68</v>
      </c>
    </row>
    <row r="8" spans="1:13" ht="15.75" x14ac:dyDescent="0.25">
      <c r="A8" s="18">
        <v>1</v>
      </c>
      <c r="B8" s="2">
        <v>2</v>
      </c>
      <c r="C8" s="2">
        <v>3</v>
      </c>
      <c r="D8" s="2">
        <v>4</v>
      </c>
      <c r="E8" s="2">
        <v>5</v>
      </c>
      <c r="F8" s="3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</row>
    <row r="9" spans="1:13" ht="15.75" x14ac:dyDescent="0.25">
      <c r="A9" s="26" t="s">
        <v>1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8"/>
    </row>
    <row r="10" spans="1:13" ht="110.25" x14ac:dyDescent="0.25">
      <c r="A10" s="10" t="s">
        <v>16</v>
      </c>
      <c r="B10" s="11"/>
      <c r="C10" s="11"/>
      <c r="D10" s="11"/>
      <c r="E10" s="11"/>
      <c r="F10" s="12">
        <v>87833000</v>
      </c>
      <c r="G10" s="12">
        <f>85317300+3290000</f>
        <v>88607300</v>
      </c>
      <c r="H10" s="12">
        <f>G10-F10</f>
        <v>774300</v>
      </c>
      <c r="I10" s="12">
        <f>85317300+3290000</f>
        <v>88607300</v>
      </c>
      <c r="J10" s="12">
        <f>G10-I10</f>
        <v>0</v>
      </c>
      <c r="K10" s="12">
        <v>85232749.879999995</v>
      </c>
      <c r="L10" s="12">
        <f>I10+E10-K10</f>
        <v>3374550.1200000048</v>
      </c>
      <c r="M10" s="12">
        <f>B10+C10-D10+E10+I10-K10</f>
        <v>3374550.1200000048</v>
      </c>
    </row>
    <row r="11" spans="1:13" ht="63" x14ac:dyDescent="0.25">
      <c r="A11" s="10" t="s">
        <v>27</v>
      </c>
      <c r="B11" s="11">
        <v>10804066.85</v>
      </c>
      <c r="C11" s="11"/>
      <c r="D11" s="11">
        <v>10804066.85</v>
      </c>
      <c r="E11" s="11"/>
      <c r="F11" s="12">
        <v>43755500</v>
      </c>
      <c r="G11" s="12">
        <v>47558707.850000001</v>
      </c>
      <c r="H11" s="12">
        <f t="shared" ref="H11:H33" si="0">G11-F11</f>
        <v>3803207.8500000015</v>
      </c>
      <c r="I11" s="12">
        <v>47558707.850000001</v>
      </c>
      <c r="J11" s="12">
        <f t="shared" ref="J11:J34" si="1">G11-I11</f>
        <v>0</v>
      </c>
      <c r="K11" s="12">
        <v>1750221</v>
      </c>
      <c r="L11" s="12">
        <f t="shared" ref="L11:L32" si="2">I11+E11-K11</f>
        <v>45808486.850000001</v>
      </c>
      <c r="M11" s="12">
        <f t="shared" ref="M11:M34" si="3">B11+C11-D11+E11+I11-K11</f>
        <v>45808486.850000001</v>
      </c>
    </row>
    <row r="12" spans="1:13" ht="78.75" x14ac:dyDescent="0.25">
      <c r="A12" s="10" t="s">
        <v>28</v>
      </c>
      <c r="B12" s="11">
        <v>15.7</v>
      </c>
      <c r="C12" s="11"/>
      <c r="D12" s="11">
        <v>15.7</v>
      </c>
      <c r="E12" s="11"/>
      <c r="F12" s="12">
        <v>2465043300</v>
      </c>
      <c r="G12" s="12">
        <f>2486746300+71957600</f>
        <v>2558703900</v>
      </c>
      <c r="H12" s="12">
        <f t="shared" si="0"/>
        <v>93660600</v>
      </c>
      <c r="I12" s="12">
        <f>2483819400+69142693</f>
        <v>2552962093</v>
      </c>
      <c r="J12" s="12">
        <f t="shared" si="1"/>
        <v>5741807</v>
      </c>
      <c r="K12" s="12">
        <v>2490659988.6999998</v>
      </c>
      <c r="L12" s="12">
        <f t="shared" si="2"/>
        <v>62302104.300000191</v>
      </c>
      <c r="M12" s="12">
        <f t="shared" si="3"/>
        <v>62302104.300000191</v>
      </c>
    </row>
    <row r="13" spans="1:13" ht="47.25" x14ac:dyDescent="0.25">
      <c r="A13" s="10" t="s">
        <v>29</v>
      </c>
      <c r="B13" s="11"/>
      <c r="C13" s="11"/>
      <c r="D13" s="11"/>
      <c r="E13" s="11"/>
      <c r="F13" s="12">
        <v>9576600</v>
      </c>
      <c r="G13" s="12">
        <v>9934800</v>
      </c>
      <c r="H13" s="12">
        <f t="shared" si="0"/>
        <v>358200</v>
      </c>
      <c r="I13" s="12">
        <v>9934800</v>
      </c>
      <c r="J13" s="12">
        <f t="shared" si="1"/>
        <v>0</v>
      </c>
      <c r="K13" s="12">
        <v>9840579.8499999996</v>
      </c>
      <c r="L13" s="12">
        <f t="shared" si="2"/>
        <v>94220.150000000373</v>
      </c>
      <c r="M13" s="12">
        <f t="shared" si="3"/>
        <v>94220.150000000373</v>
      </c>
    </row>
    <row r="14" spans="1:13" ht="31.5" x14ac:dyDescent="0.25">
      <c r="A14" s="10" t="s">
        <v>30</v>
      </c>
      <c r="B14" s="1">
        <v>117280.12</v>
      </c>
      <c r="C14" s="1">
        <v>17206.509999999998</v>
      </c>
      <c r="D14" s="1">
        <v>117864.99</v>
      </c>
      <c r="E14" s="1"/>
      <c r="F14" s="12">
        <v>32088300</v>
      </c>
      <c r="G14" s="23">
        <v>32304700</v>
      </c>
      <c r="H14" s="12">
        <f t="shared" si="0"/>
        <v>216400</v>
      </c>
      <c r="I14" s="23">
        <v>32304670</v>
      </c>
      <c r="J14" s="12">
        <f t="shared" si="1"/>
        <v>30</v>
      </c>
      <c r="K14" s="12">
        <v>32166505.579999998</v>
      </c>
      <c r="L14" s="12">
        <f>I14+E14-K14</f>
        <v>138164.42000000179</v>
      </c>
      <c r="M14" s="12">
        <f>B14+C14-D14+E14+I14-K14</f>
        <v>154786.06000000238</v>
      </c>
    </row>
    <row r="15" spans="1:13" ht="47.25" x14ac:dyDescent="0.25">
      <c r="A15" s="10" t="s">
        <v>31</v>
      </c>
      <c r="B15" s="11"/>
      <c r="C15" s="11">
        <f>102615.93+8648.97</f>
        <v>111264.9</v>
      </c>
      <c r="D15" s="11">
        <v>111264.9</v>
      </c>
      <c r="E15" s="11"/>
      <c r="F15" s="12">
        <v>10685800</v>
      </c>
      <c r="G15" s="12">
        <f>9364753+1187000</f>
        <v>10551753</v>
      </c>
      <c r="H15" s="12">
        <f t="shared" si="0"/>
        <v>-134047</v>
      </c>
      <c r="I15" s="12">
        <f>9364753+1187000</f>
        <v>10551753</v>
      </c>
      <c r="J15" s="12">
        <f t="shared" si="1"/>
        <v>0</v>
      </c>
      <c r="K15" s="12">
        <f>9364753+1007462.96</f>
        <v>10372215.960000001</v>
      </c>
      <c r="L15" s="12">
        <f t="shared" si="2"/>
        <v>179537.03999999911</v>
      </c>
      <c r="M15" s="12">
        <f t="shared" si="3"/>
        <v>179537.03999999911</v>
      </c>
    </row>
    <row r="16" spans="1:13" ht="78.75" x14ac:dyDescent="0.25">
      <c r="A16" s="10" t="s">
        <v>32</v>
      </c>
      <c r="B16" s="11"/>
      <c r="C16" s="11"/>
      <c r="D16" s="11"/>
      <c r="E16" s="11"/>
      <c r="F16" s="12">
        <v>22998000</v>
      </c>
      <c r="G16" s="12">
        <v>22998000</v>
      </c>
      <c r="H16" s="12">
        <f t="shared" si="0"/>
        <v>0</v>
      </c>
      <c r="I16" s="12">
        <v>22504395</v>
      </c>
      <c r="J16" s="12">
        <f t="shared" si="1"/>
        <v>493605</v>
      </c>
      <c r="K16" s="12">
        <v>22417274.460000001</v>
      </c>
      <c r="L16" s="12">
        <f t="shared" si="2"/>
        <v>87120.539999999106</v>
      </c>
      <c r="M16" s="12">
        <f t="shared" si="3"/>
        <v>87120.539999999106</v>
      </c>
    </row>
    <row r="17" spans="1:13" ht="31.5" x14ac:dyDescent="0.25">
      <c r="A17" s="10" t="s">
        <v>33</v>
      </c>
      <c r="B17" s="11"/>
      <c r="C17" s="11"/>
      <c r="D17" s="11"/>
      <c r="E17" s="11"/>
      <c r="F17" s="12">
        <v>4413500</v>
      </c>
      <c r="G17" s="12">
        <v>4578900</v>
      </c>
      <c r="H17" s="12">
        <f t="shared" si="0"/>
        <v>165400</v>
      </c>
      <c r="I17" s="12">
        <v>4578900</v>
      </c>
      <c r="J17" s="12">
        <f t="shared" si="1"/>
        <v>0</v>
      </c>
      <c r="K17" s="12">
        <v>4568217.1900000004</v>
      </c>
      <c r="L17" s="12">
        <f t="shared" si="2"/>
        <v>10682.80999999959</v>
      </c>
      <c r="M17" s="12">
        <f t="shared" si="3"/>
        <v>10682.80999999959</v>
      </c>
    </row>
    <row r="18" spans="1:13" ht="63" x14ac:dyDescent="0.25">
      <c r="A18" s="10" t="s">
        <v>18</v>
      </c>
      <c r="B18" s="11"/>
      <c r="C18" s="11"/>
      <c r="D18" s="11"/>
      <c r="E18" s="11"/>
      <c r="F18" s="12">
        <v>78751000</v>
      </c>
      <c r="G18" s="12">
        <v>78700000</v>
      </c>
      <c r="H18" s="12">
        <f t="shared" si="0"/>
        <v>-51000</v>
      </c>
      <c r="I18" s="12">
        <v>73217262.900000006</v>
      </c>
      <c r="J18" s="12">
        <f t="shared" si="1"/>
        <v>5482737.099999994</v>
      </c>
      <c r="K18" s="12">
        <v>73216905.129999995</v>
      </c>
      <c r="L18" s="12">
        <f t="shared" si="2"/>
        <v>357.77000001072884</v>
      </c>
      <c r="M18" s="12">
        <f t="shared" si="3"/>
        <v>357.77000001072884</v>
      </c>
    </row>
    <row r="19" spans="1:13" ht="63" x14ac:dyDescent="0.25">
      <c r="A19" s="10" t="s">
        <v>34</v>
      </c>
      <c r="B19" s="11"/>
      <c r="C19" s="11"/>
      <c r="D19" s="11"/>
      <c r="E19" s="11"/>
      <c r="F19" s="12">
        <v>521400</v>
      </c>
      <c r="G19" s="23">
        <v>521400</v>
      </c>
      <c r="H19" s="12">
        <f t="shared" si="0"/>
        <v>0</v>
      </c>
      <c r="I19" s="12">
        <v>521400</v>
      </c>
      <c r="J19" s="12">
        <f t="shared" si="1"/>
        <v>0</v>
      </c>
      <c r="K19" s="12">
        <v>521400</v>
      </c>
      <c r="L19" s="12">
        <f t="shared" si="2"/>
        <v>0</v>
      </c>
      <c r="M19" s="12">
        <f t="shared" si="3"/>
        <v>0</v>
      </c>
    </row>
    <row r="20" spans="1:13" ht="31.5" x14ac:dyDescent="0.25">
      <c r="A20" s="10" t="s">
        <v>35</v>
      </c>
      <c r="B20" s="11"/>
      <c r="C20" s="11"/>
      <c r="D20" s="11"/>
      <c r="E20" s="11"/>
      <c r="F20" s="12">
        <v>22267000</v>
      </c>
      <c r="G20" s="23">
        <v>22290000</v>
      </c>
      <c r="H20" s="12">
        <f t="shared" si="0"/>
        <v>23000</v>
      </c>
      <c r="I20" s="12">
        <v>21686956.329999998</v>
      </c>
      <c r="J20" s="12">
        <f t="shared" si="1"/>
        <v>603043.67000000179</v>
      </c>
      <c r="K20" s="12">
        <v>21686956.329999998</v>
      </c>
      <c r="L20" s="12">
        <f t="shared" si="2"/>
        <v>0</v>
      </c>
      <c r="M20" s="12">
        <f t="shared" si="3"/>
        <v>0</v>
      </c>
    </row>
    <row r="21" spans="1:13" ht="63" x14ac:dyDescent="0.25">
      <c r="A21" s="10" t="s">
        <v>36</v>
      </c>
      <c r="B21" s="1"/>
      <c r="C21" s="1"/>
      <c r="D21" s="1"/>
      <c r="E21" s="1"/>
      <c r="F21" s="12">
        <v>391000</v>
      </c>
      <c r="G21" s="12">
        <v>0</v>
      </c>
      <c r="H21" s="12">
        <f t="shared" si="0"/>
        <v>-391000</v>
      </c>
      <c r="I21" s="12"/>
      <c r="J21" s="12">
        <f t="shared" si="1"/>
        <v>0</v>
      </c>
      <c r="K21" s="12"/>
      <c r="L21" s="12">
        <f t="shared" si="2"/>
        <v>0</v>
      </c>
      <c r="M21" s="12">
        <f t="shared" si="3"/>
        <v>0</v>
      </c>
    </row>
    <row r="22" spans="1:13" ht="47.25" x14ac:dyDescent="0.25">
      <c r="A22" s="10" t="s">
        <v>19</v>
      </c>
      <c r="B22" s="13"/>
      <c r="C22" s="13"/>
      <c r="D22" s="13"/>
      <c r="E22" s="13"/>
      <c r="F22" s="12">
        <v>3639800</v>
      </c>
      <c r="G22" s="12">
        <v>3777700</v>
      </c>
      <c r="H22" s="12">
        <f t="shared" si="0"/>
        <v>137900</v>
      </c>
      <c r="I22" s="12">
        <v>3688681</v>
      </c>
      <c r="J22" s="12">
        <f t="shared" si="1"/>
        <v>89019</v>
      </c>
      <c r="K22" s="12">
        <v>3674735.78</v>
      </c>
      <c r="L22" s="12">
        <f t="shared" si="2"/>
        <v>13945.220000000205</v>
      </c>
      <c r="M22" s="12">
        <f t="shared" si="3"/>
        <v>13945.220000000205</v>
      </c>
    </row>
    <row r="23" spans="1:13" ht="31.5" x14ac:dyDescent="0.25">
      <c r="A23" s="10" t="s">
        <v>37</v>
      </c>
      <c r="B23" s="11"/>
      <c r="C23" s="11"/>
      <c r="D23" s="11"/>
      <c r="E23" s="11"/>
      <c r="F23" s="12">
        <v>20000</v>
      </c>
      <c r="G23" s="12">
        <v>18300</v>
      </c>
      <c r="H23" s="12">
        <f t="shared" si="0"/>
        <v>-1700</v>
      </c>
      <c r="I23" s="12">
        <v>18250</v>
      </c>
      <c r="J23" s="12">
        <f t="shared" si="1"/>
        <v>50</v>
      </c>
      <c r="K23" s="12">
        <v>18250</v>
      </c>
      <c r="L23" s="12">
        <f t="shared" si="2"/>
        <v>0</v>
      </c>
      <c r="M23" s="12">
        <f t="shared" si="3"/>
        <v>0</v>
      </c>
    </row>
    <row r="24" spans="1:13" ht="31.5" x14ac:dyDescent="0.25">
      <c r="A24" s="10" t="s">
        <v>38</v>
      </c>
      <c r="B24" s="13"/>
      <c r="C24" s="13"/>
      <c r="D24" s="13"/>
      <c r="E24" s="13"/>
      <c r="F24" s="12">
        <v>28300000</v>
      </c>
      <c r="G24" s="23">
        <v>35861100</v>
      </c>
      <c r="H24" s="12">
        <f t="shared" si="0"/>
        <v>7561100</v>
      </c>
      <c r="I24" s="12">
        <v>35861099</v>
      </c>
      <c r="J24" s="12">
        <f t="shared" si="1"/>
        <v>1</v>
      </c>
      <c r="K24" s="12">
        <v>35861098.920000002</v>
      </c>
      <c r="L24" s="12">
        <f t="shared" si="2"/>
        <v>7.9999998211860657E-2</v>
      </c>
      <c r="M24" s="12">
        <f t="shared" si="3"/>
        <v>7.9999998211860657E-2</v>
      </c>
    </row>
    <row r="25" spans="1:13" ht="15.75" x14ac:dyDescent="0.25">
      <c r="A25" s="10" t="s">
        <v>75</v>
      </c>
      <c r="B25" s="13"/>
      <c r="C25" s="13"/>
      <c r="D25" s="13"/>
      <c r="E25" s="13"/>
      <c r="F25" s="12"/>
      <c r="G25" s="23">
        <v>820200</v>
      </c>
      <c r="H25" s="12">
        <f t="shared" si="0"/>
        <v>820200</v>
      </c>
      <c r="I25" s="12">
        <v>820192</v>
      </c>
      <c r="J25" s="12">
        <f t="shared" si="1"/>
        <v>8</v>
      </c>
      <c r="K25" s="12">
        <v>820191.5</v>
      </c>
      <c r="L25" s="12">
        <f t="shared" ref="L25" si="4">I25+E25-K25</f>
        <v>0.5</v>
      </c>
      <c r="M25" s="12">
        <f t="shared" ref="M25" si="5">B25+C25-D25+E25+I25-K25</f>
        <v>0.5</v>
      </c>
    </row>
    <row r="26" spans="1:13" ht="110.25" x14ac:dyDescent="0.25">
      <c r="A26" s="10" t="s">
        <v>39</v>
      </c>
      <c r="B26" s="13"/>
      <c r="C26" s="13"/>
      <c r="D26" s="13"/>
      <c r="E26" s="13"/>
      <c r="F26" s="12">
        <v>32000</v>
      </c>
      <c r="G26" s="12">
        <v>29700</v>
      </c>
      <c r="H26" s="12">
        <f t="shared" si="0"/>
        <v>-2300</v>
      </c>
      <c r="I26" s="12">
        <v>29700</v>
      </c>
      <c r="J26" s="12">
        <f t="shared" si="1"/>
        <v>0</v>
      </c>
      <c r="K26" s="12">
        <v>29700</v>
      </c>
      <c r="L26" s="12">
        <f t="shared" si="2"/>
        <v>0</v>
      </c>
      <c r="M26" s="12">
        <f t="shared" si="3"/>
        <v>0</v>
      </c>
    </row>
    <row r="27" spans="1:13" ht="47.25" x14ac:dyDescent="0.25">
      <c r="A27" s="10" t="s">
        <v>40</v>
      </c>
      <c r="B27" s="13"/>
      <c r="C27" s="13"/>
      <c r="D27" s="13"/>
      <c r="E27" s="13"/>
      <c r="F27" s="12">
        <v>7566800</v>
      </c>
      <c r="G27" s="12">
        <v>4014600</v>
      </c>
      <c r="H27" s="12">
        <f t="shared" si="0"/>
        <v>-3552200</v>
      </c>
      <c r="I27" s="12">
        <v>3703709.91</v>
      </c>
      <c r="J27" s="12">
        <f t="shared" si="1"/>
        <v>310890.08999999985</v>
      </c>
      <c r="K27" s="12">
        <v>3703709.91</v>
      </c>
      <c r="L27" s="12">
        <f t="shared" si="2"/>
        <v>0</v>
      </c>
      <c r="M27" s="12">
        <f t="shared" si="3"/>
        <v>0</v>
      </c>
    </row>
    <row r="28" spans="1:13" ht="63" x14ac:dyDescent="0.25">
      <c r="A28" s="10" t="s">
        <v>74</v>
      </c>
      <c r="B28" s="13"/>
      <c r="C28" s="13"/>
      <c r="D28" s="13"/>
      <c r="E28" s="13"/>
      <c r="F28" s="12">
        <v>918000</v>
      </c>
      <c r="G28" s="12">
        <v>926000</v>
      </c>
      <c r="H28" s="12">
        <f t="shared" si="0"/>
        <v>8000</v>
      </c>
      <c r="I28" s="12">
        <v>505127.3</v>
      </c>
      <c r="J28" s="12">
        <f t="shared" si="1"/>
        <v>420872.7</v>
      </c>
      <c r="K28" s="12">
        <v>505127.3</v>
      </c>
      <c r="L28" s="12">
        <f t="shared" si="2"/>
        <v>0</v>
      </c>
      <c r="M28" s="12">
        <f t="shared" si="3"/>
        <v>0</v>
      </c>
    </row>
    <row r="29" spans="1:13" ht="63" x14ac:dyDescent="0.25">
      <c r="A29" s="10" t="s">
        <v>41</v>
      </c>
      <c r="B29" s="13"/>
      <c r="C29" s="13"/>
      <c r="D29" s="13"/>
      <c r="E29" s="13"/>
      <c r="F29" s="12">
        <v>197500</v>
      </c>
      <c r="G29" s="12">
        <v>205000</v>
      </c>
      <c r="H29" s="12">
        <f t="shared" si="0"/>
        <v>7500</v>
      </c>
      <c r="I29" s="12">
        <v>197500</v>
      </c>
      <c r="J29" s="12">
        <f t="shared" si="1"/>
        <v>7500</v>
      </c>
      <c r="K29" s="12">
        <v>197500</v>
      </c>
      <c r="L29" s="12">
        <f t="shared" si="2"/>
        <v>0</v>
      </c>
      <c r="M29" s="12">
        <f t="shared" si="3"/>
        <v>0</v>
      </c>
    </row>
    <row r="30" spans="1:13" ht="126" x14ac:dyDescent="0.25">
      <c r="A30" s="10" t="s">
        <v>42</v>
      </c>
      <c r="B30" s="13"/>
      <c r="C30" s="13"/>
      <c r="D30" s="13"/>
      <c r="E30" s="13"/>
      <c r="F30" s="12">
        <v>636400</v>
      </c>
      <c r="G30" s="12">
        <v>399500</v>
      </c>
      <c r="H30" s="12">
        <f t="shared" si="0"/>
        <v>-236900</v>
      </c>
      <c r="I30" s="12">
        <v>371519.17</v>
      </c>
      <c r="J30" s="12">
        <f t="shared" si="1"/>
        <v>27980.830000000016</v>
      </c>
      <c r="K30" s="12">
        <v>371519.17</v>
      </c>
      <c r="L30" s="12">
        <f t="shared" si="2"/>
        <v>0</v>
      </c>
      <c r="M30" s="12">
        <f t="shared" si="3"/>
        <v>0</v>
      </c>
    </row>
    <row r="31" spans="1:13" ht="78.75" x14ac:dyDescent="0.25">
      <c r="A31" s="10" t="s">
        <v>71</v>
      </c>
      <c r="B31" s="13"/>
      <c r="C31" s="13"/>
      <c r="D31" s="13"/>
      <c r="E31" s="13"/>
      <c r="F31" s="12">
        <v>11738300</v>
      </c>
      <c r="G31" s="23">
        <f>5233248</f>
        <v>5233248</v>
      </c>
      <c r="H31" s="12">
        <f t="shared" si="0"/>
        <v>-6505052</v>
      </c>
      <c r="I31" s="12">
        <v>5233248</v>
      </c>
      <c r="J31" s="12">
        <f t="shared" si="1"/>
        <v>0</v>
      </c>
      <c r="K31" s="12">
        <v>5233248</v>
      </c>
      <c r="L31" s="12">
        <f t="shared" si="2"/>
        <v>0</v>
      </c>
      <c r="M31" s="12">
        <f t="shared" si="3"/>
        <v>0</v>
      </c>
    </row>
    <row r="32" spans="1:13" ht="78.75" x14ac:dyDescent="0.25">
      <c r="A32" s="10" t="s">
        <v>72</v>
      </c>
      <c r="B32" s="13"/>
      <c r="C32" s="13"/>
      <c r="D32" s="13"/>
      <c r="E32" s="13"/>
      <c r="F32" s="12"/>
      <c r="G32" s="23">
        <v>2568726</v>
      </c>
      <c r="H32" s="12">
        <f t="shared" si="0"/>
        <v>2568726</v>
      </c>
      <c r="I32" s="23">
        <v>2568726</v>
      </c>
      <c r="J32" s="12">
        <f t="shared" si="1"/>
        <v>0</v>
      </c>
      <c r="K32" s="12">
        <v>2568726</v>
      </c>
      <c r="L32" s="12">
        <f t="shared" si="2"/>
        <v>0</v>
      </c>
      <c r="M32" s="12">
        <f t="shared" si="3"/>
        <v>0</v>
      </c>
    </row>
    <row r="33" spans="1:13" ht="110.25" x14ac:dyDescent="0.25">
      <c r="A33" s="10" t="s">
        <v>73</v>
      </c>
      <c r="B33" s="13"/>
      <c r="C33" s="13"/>
      <c r="D33" s="13"/>
      <c r="E33" s="13"/>
      <c r="F33" s="12"/>
      <c r="G33" s="23">
        <f>1495164+823957</f>
        <v>2319121</v>
      </c>
      <c r="H33" s="12">
        <f t="shared" si="0"/>
        <v>2319121</v>
      </c>
      <c r="I33" s="23">
        <f>1495164+823957</f>
        <v>2319121</v>
      </c>
      <c r="J33" s="12">
        <f t="shared" si="1"/>
        <v>0</v>
      </c>
      <c r="K33" s="12">
        <f>1495164+823957</f>
        <v>2319121</v>
      </c>
      <c r="L33" s="12">
        <f t="shared" ref="L33" si="6">I33+E33-K33</f>
        <v>0</v>
      </c>
      <c r="M33" s="12">
        <f t="shared" ref="M33" si="7">B33+C33-D33+E33+I33-K33</f>
        <v>0</v>
      </c>
    </row>
    <row r="34" spans="1:13" ht="63" x14ac:dyDescent="0.25">
      <c r="A34" s="10" t="s">
        <v>43</v>
      </c>
      <c r="B34" s="13"/>
      <c r="C34" s="13"/>
      <c r="D34" s="13"/>
      <c r="E34" s="13"/>
      <c r="F34" s="23">
        <v>97400</v>
      </c>
      <c r="G34" s="23">
        <v>97400</v>
      </c>
      <c r="H34" s="12">
        <f>G34-F34</f>
        <v>0</v>
      </c>
      <c r="I34" s="12">
        <v>29600</v>
      </c>
      <c r="J34" s="12">
        <f t="shared" si="1"/>
        <v>67800</v>
      </c>
      <c r="K34" s="12">
        <v>29600</v>
      </c>
      <c r="L34" s="12">
        <f>I34+E34-K34</f>
        <v>0</v>
      </c>
      <c r="M34" s="12">
        <f t="shared" si="3"/>
        <v>0</v>
      </c>
    </row>
    <row r="35" spans="1:13" ht="15.75" x14ac:dyDescent="0.25">
      <c r="A35" s="19" t="s">
        <v>2</v>
      </c>
      <c r="B35" s="5">
        <f t="shared" ref="B35:M35" si="8">SUM(B10:B34)</f>
        <v>10921362.669999998</v>
      </c>
      <c r="C35" s="5">
        <f t="shared" si="8"/>
        <v>128471.40999999999</v>
      </c>
      <c r="D35" s="5">
        <f t="shared" si="8"/>
        <v>11033212.439999999</v>
      </c>
      <c r="E35" s="5">
        <f t="shared" si="8"/>
        <v>0</v>
      </c>
      <c r="F35" s="5">
        <f t="shared" si="8"/>
        <v>2831470600</v>
      </c>
      <c r="G35" s="5">
        <f t="shared" si="8"/>
        <v>2933020055.8499999</v>
      </c>
      <c r="H35" s="5">
        <f t="shared" si="8"/>
        <v>101549455.84999999</v>
      </c>
      <c r="I35" s="5">
        <f>SUM(I10:I34)</f>
        <v>2919774711.46</v>
      </c>
      <c r="J35" s="5">
        <f t="shared" si="8"/>
        <v>13245344.389999995</v>
      </c>
      <c r="K35" s="5">
        <f t="shared" si="8"/>
        <v>2807765541.6600003</v>
      </c>
      <c r="L35" s="5">
        <f t="shared" si="8"/>
        <v>112009169.80000021</v>
      </c>
      <c r="M35" s="5">
        <f t="shared" si="8"/>
        <v>112025791.44000019</v>
      </c>
    </row>
    <row r="36" spans="1:13" ht="15.75" x14ac:dyDescent="0.25">
      <c r="A36" s="29" t="s">
        <v>3</v>
      </c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1"/>
    </row>
    <row r="37" spans="1:13" ht="47.25" x14ac:dyDescent="0.25">
      <c r="A37" s="10" t="s">
        <v>44</v>
      </c>
      <c r="B37" s="1"/>
      <c r="C37" s="1"/>
      <c r="D37" s="1"/>
      <c r="E37" s="1"/>
      <c r="F37" s="1">
        <v>91720900</v>
      </c>
      <c r="G37" s="1">
        <v>75658600</v>
      </c>
      <c r="H37" s="12">
        <f>G37-F37</f>
        <v>-16062300</v>
      </c>
      <c r="I37" s="12">
        <v>73053263.689999998</v>
      </c>
      <c r="J37" s="12">
        <f t="shared" ref="J37:J54" si="9">G37-I37</f>
        <v>2605336.3100000024</v>
      </c>
      <c r="K37" s="12">
        <v>73053263.689999998</v>
      </c>
      <c r="L37" s="12">
        <f t="shared" ref="L37:L54" si="10">I37+E37-K37</f>
        <v>0</v>
      </c>
      <c r="M37" s="12">
        <f t="shared" ref="M37:M54" si="11">B37+C37-D37+E37+I37-K37</f>
        <v>0</v>
      </c>
    </row>
    <row r="38" spans="1:13" ht="110.25" x14ac:dyDescent="0.25">
      <c r="A38" s="10" t="s">
        <v>45</v>
      </c>
      <c r="B38" s="1"/>
      <c r="C38" s="1"/>
      <c r="D38" s="1"/>
      <c r="E38" s="1"/>
      <c r="F38" s="1">
        <v>8640000</v>
      </c>
      <c r="G38" s="1">
        <v>9360000</v>
      </c>
      <c r="H38" s="12">
        <f>G38-F38</f>
        <v>720000</v>
      </c>
      <c r="I38" s="1">
        <v>9339000</v>
      </c>
      <c r="J38" s="12">
        <f t="shared" si="9"/>
        <v>21000</v>
      </c>
      <c r="K38" s="1">
        <v>9339000</v>
      </c>
      <c r="L38" s="12">
        <f t="shared" si="10"/>
        <v>0</v>
      </c>
      <c r="M38" s="12">
        <f t="shared" si="11"/>
        <v>0</v>
      </c>
    </row>
    <row r="39" spans="1:13" ht="31.5" x14ac:dyDescent="0.25">
      <c r="A39" s="10" t="s">
        <v>46</v>
      </c>
      <c r="B39" s="1"/>
      <c r="C39" s="1"/>
      <c r="D39" s="1"/>
      <c r="E39" s="1"/>
      <c r="F39" s="1">
        <v>76292500</v>
      </c>
      <c r="G39" s="12">
        <f>75236500+823700</f>
        <v>76060200</v>
      </c>
      <c r="H39" s="12">
        <f t="shared" ref="H39:H54" si="12">G39-F39</f>
        <v>-232300</v>
      </c>
      <c r="I39" s="12">
        <f>73010986.8+648032</f>
        <v>73659018.799999997</v>
      </c>
      <c r="J39" s="12">
        <f t="shared" si="9"/>
        <v>2401181.200000003</v>
      </c>
      <c r="K39" s="12">
        <v>73402169.700000003</v>
      </c>
      <c r="L39" s="12">
        <f t="shared" si="10"/>
        <v>256849.09999999404</v>
      </c>
      <c r="M39" s="12">
        <f t="shared" si="11"/>
        <v>256849.09999999404</v>
      </c>
    </row>
    <row r="40" spans="1:13" ht="63" x14ac:dyDescent="0.25">
      <c r="A40" s="10" t="s">
        <v>47</v>
      </c>
      <c r="B40" s="1"/>
      <c r="C40" s="1"/>
      <c r="D40" s="1"/>
      <c r="E40" s="1"/>
      <c r="F40" s="1">
        <v>11564100</v>
      </c>
      <c r="G40" s="1">
        <v>11564100</v>
      </c>
      <c r="H40" s="12">
        <f t="shared" si="12"/>
        <v>0</v>
      </c>
      <c r="I40" s="12">
        <v>11563747.51</v>
      </c>
      <c r="J40" s="12">
        <f t="shared" si="9"/>
        <v>352.49000000022352</v>
      </c>
      <c r="K40" s="12">
        <v>11563747.51</v>
      </c>
      <c r="L40" s="12">
        <f t="shared" si="10"/>
        <v>0</v>
      </c>
      <c r="M40" s="12">
        <f t="shared" si="11"/>
        <v>0</v>
      </c>
    </row>
    <row r="41" spans="1:13" ht="31.5" x14ac:dyDescent="0.25">
      <c r="A41" s="10" t="s">
        <v>48</v>
      </c>
      <c r="B41" s="1"/>
      <c r="C41" s="1"/>
      <c r="D41" s="1"/>
      <c r="E41" s="1"/>
      <c r="F41" s="1">
        <v>1392700</v>
      </c>
      <c r="G41" s="1">
        <v>1392662.61</v>
      </c>
      <c r="H41" s="12">
        <f t="shared" si="12"/>
        <v>-37.389999999897555</v>
      </c>
      <c r="I41" s="12">
        <v>1392662.61</v>
      </c>
      <c r="J41" s="12">
        <f t="shared" si="9"/>
        <v>0</v>
      </c>
      <c r="K41" s="12">
        <f>421362.61+971300</f>
        <v>1392662.6099999999</v>
      </c>
      <c r="L41" s="12">
        <f t="shared" si="10"/>
        <v>0</v>
      </c>
      <c r="M41" s="12">
        <f t="shared" si="11"/>
        <v>0</v>
      </c>
    </row>
    <row r="42" spans="1:13" ht="15.75" x14ac:dyDescent="0.25">
      <c r="A42" s="10" t="s">
        <v>49</v>
      </c>
      <c r="B42" s="1"/>
      <c r="C42" s="1"/>
      <c r="D42" s="1"/>
      <c r="E42" s="1"/>
      <c r="F42" s="1">
        <v>241300</v>
      </c>
      <c r="G42" s="25">
        <f>39700+201637.39</f>
        <v>241337.39</v>
      </c>
      <c r="H42" s="12">
        <f t="shared" si="12"/>
        <v>37.39000000001397</v>
      </c>
      <c r="I42" s="12">
        <f>39700.01+201637.38</f>
        <v>241337.39</v>
      </c>
      <c r="J42" s="12">
        <f t="shared" si="9"/>
        <v>0</v>
      </c>
      <c r="K42" s="12">
        <f>39700.01+201637.38</f>
        <v>241337.39</v>
      </c>
      <c r="L42" s="12">
        <f t="shared" si="10"/>
        <v>0</v>
      </c>
      <c r="M42" s="12">
        <f t="shared" si="11"/>
        <v>0</v>
      </c>
    </row>
    <row r="43" spans="1:13" ht="78.75" x14ac:dyDescent="0.25">
      <c r="A43" s="10" t="s">
        <v>50</v>
      </c>
      <c r="B43" s="1"/>
      <c r="C43" s="1"/>
      <c r="D43" s="1"/>
      <c r="E43" s="1"/>
      <c r="F43" s="1">
        <f>114936600+32065800</f>
        <v>147002400</v>
      </c>
      <c r="G43" s="25">
        <f>158317400+40965500</f>
        <v>199282900</v>
      </c>
      <c r="H43" s="12">
        <f t="shared" si="12"/>
        <v>52280500</v>
      </c>
      <c r="I43" s="12">
        <f>158317400+40965500</f>
        <v>199282900</v>
      </c>
      <c r="J43" s="12">
        <f t="shared" si="9"/>
        <v>0</v>
      </c>
      <c r="K43" s="12">
        <f>40965500+158317400</f>
        <v>199282900</v>
      </c>
      <c r="L43" s="12">
        <f t="shared" si="10"/>
        <v>0</v>
      </c>
      <c r="M43" s="12">
        <f t="shared" si="11"/>
        <v>0</v>
      </c>
    </row>
    <row r="44" spans="1:13" ht="78.75" x14ac:dyDescent="0.25">
      <c r="A44" s="10" t="s">
        <v>51</v>
      </c>
      <c r="B44" s="1"/>
      <c r="C44" s="1"/>
      <c r="D44" s="1"/>
      <c r="E44" s="1"/>
      <c r="F44" s="1">
        <v>2798000</v>
      </c>
      <c r="G44" s="23">
        <v>2819000</v>
      </c>
      <c r="H44" s="12">
        <f t="shared" si="12"/>
        <v>21000</v>
      </c>
      <c r="I44" s="23">
        <v>2819000</v>
      </c>
      <c r="J44" s="12">
        <f t="shared" si="9"/>
        <v>0</v>
      </c>
      <c r="K44" s="23">
        <v>2819000</v>
      </c>
      <c r="L44" s="12">
        <f t="shared" si="10"/>
        <v>0</v>
      </c>
      <c r="M44" s="12">
        <f t="shared" si="11"/>
        <v>0</v>
      </c>
    </row>
    <row r="45" spans="1:13" ht="47.25" x14ac:dyDescent="0.25">
      <c r="A45" s="10" t="s">
        <v>52</v>
      </c>
      <c r="B45" s="1"/>
      <c r="C45" s="1"/>
      <c r="D45" s="1"/>
      <c r="E45" s="1"/>
      <c r="F45" s="1">
        <v>83623200</v>
      </c>
      <c r="G45" s="1">
        <v>1578499900</v>
      </c>
      <c r="H45" s="12">
        <f t="shared" si="12"/>
        <v>1494876700</v>
      </c>
      <c r="I45" s="12">
        <v>1573201474.49</v>
      </c>
      <c r="J45" s="12">
        <f t="shared" si="9"/>
        <v>5298425.5099999905</v>
      </c>
      <c r="K45" s="12">
        <v>1008883539.36</v>
      </c>
      <c r="L45" s="12">
        <f t="shared" si="10"/>
        <v>564317935.13</v>
      </c>
      <c r="M45" s="12">
        <f t="shared" si="11"/>
        <v>564317935.13</v>
      </c>
    </row>
    <row r="46" spans="1:13" ht="47.25" x14ac:dyDescent="0.25">
      <c r="A46" s="10" t="s">
        <v>53</v>
      </c>
      <c r="B46" s="1"/>
      <c r="C46" s="1"/>
      <c r="D46" s="1"/>
      <c r="E46" s="1"/>
      <c r="F46" s="1">
        <v>8431400</v>
      </c>
      <c r="G46" s="23"/>
      <c r="H46" s="12">
        <f t="shared" si="12"/>
        <v>-8431400</v>
      </c>
      <c r="I46" s="12"/>
      <c r="J46" s="12">
        <f t="shared" si="9"/>
        <v>0</v>
      </c>
      <c r="K46" s="12"/>
      <c r="L46" s="12">
        <f t="shared" si="10"/>
        <v>0</v>
      </c>
      <c r="M46" s="12">
        <f t="shared" si="11"/>
        <v>0</v>
      </c>
    </row>
    <row r="47" spans="1:13" ht="31.5" x14ac:dyDescent="0.25">
      <c r="A47" s="10" t="s">
        <v>76</v>
      </c>
      <c r="B47" s="1"/>
      <c r="C47" s="1"/>
      <c r="D47" s="1"/>
      <c r="E47" s="1"/>
      <c r="F47" s="1">
        <v>1426900</v>
      </c>
      <c r="G47" s="12">
        <f>179010.97+1138886.03</f>
        <v>1317897</v>
      </c>
      <c r="H47" s="12">
        <f t="shared" si="12"/>
        <v>-109003</v>
      </c>
      <c r="I47" s="12">
        <f>179010.97+1138886.03</f>
        <v>1317897</v>
      </c>
      <c r="J47" s="12">
        <f t="shared" si="9"/>
        <v>0</v>
      </c>
      <c r="K47" s="12">
        <f>179010.97+1138886.03</f>
        <v>1317897</v>
      </c>
      <c r="L47" s="12">
        <f t="shared" si="10"/>
        <v>0</v>
      </c>
      <c r="M47" s="12">
        <f t="shared" si="11"/>
        <v>0</v>
      </c>
    </row>
    <row r="48" spans="1:13" ht="31.5" x14ac:dyDescent="0.25">
      <c r="A48" s="10" t="s">
        <v>54</v>
      </c>
      <c r="B48" s="1"/>
      <c r="C48" s="1"/>
      <c r="D48" s="1"/>
      <c r="E48" s="1"/>
      <c r="F48" s="1">
        <v>92000</v>
      </c>
      <c r="G48" s="1">
        <v>92000</v>
      </c>
      <c r="H48" s="12">
        <f t="shared" si="12"/>
        <v>0</v>
      </c>
      <c r="I48" s="12">
        <v>91649.8</v>
      </c>
      <c r="J48" s="12">
        <f t="shared" si="9"/>
        <v>350.19999999999709</v>
      </c>
      <c r="K48" s="12">
        <v>91649.8</v>
      </c>
      <c r="L48" s="12">
        <f t="shared" si="10"/>
        <v>0</v>
      </c>
      <c r="M48" s="12">
        <f t="shared" si="11"/>
        <v>0</v>
      </c>
    </row>
    <row r="49" spans="1:13" ht="94.5" x14ac:dyDescent="0.25">
      <c r="A49" s="10" t="s">
        <v>55</v>
      </c>
      <c r="B49" s="1"/>
      <c r="C49" s="1">
        <v>1505497.94</v>
      </c>
      <c r="D49" s="1">
        <v>1505497.94</v>
      </c>
      <c r="E49" s="1"/>
      <c r="F49" s="1">
        <v>49196300</v>
      </c>
      <c r="G49" s="23">
        <v>39580400</v>
      </c>
      <c r="H49" s="12">
        <f t="shared" si="12"/>
        <v>-9615900</v>
      </c>
      <c r="I49" s="12">
        <v>39580318.890000001</v>
      </c>
      <c r="J49" s="12">
        <f t="shared" si="9"/>
        <v>81.109999999403954</v>
      </c>
      <c r="K49" s="12">
        <v>39580318.890000001</v>
      </c>
      <c r="L49" s="12">
        <f t="shared" si="10"/>
        <v>0</v>
      </c>
      <c r="M49" s="12">
        <f t="shared" si="11"/>
        <v>0</v>
      </c>
    </row>
    <row r="50" spans="1:13" ht="31.5" x14ac:dyDescent="0.25">
      <c r="A50" s="10" t="s">
        <v>56</v>
      </c>
      <c r="B50" s="1"/>
      <c r="C50" s="1"/>
      <c r="D50" s="1"/>
      <c r="E50" s="1"/>
      <c r="F50" s="1">
        <v>50292900</v>
      </c>
      <c r="G50" s="1"/>
      <c r="H50" s="12">
        <f t="shared" si="12"/>
        <v>-50292900</v>
      </c>
      <c r="I50" s="12"/>
      <c r="J50" s="12">
        <f t="shared" si="9"/>
        <v>0</v>
      </c>
      <c r="K50" s="12"/>
      <c r="L50" s="12">
        <f t="shared" si="10"/>
        <v>0</v>
      </c>
      <c r="M50" s="12">
        <f t="shared" si="11"/>
        <v>0</v>
      </c>
    </row>
    <row r="51" spans="1:13" ht="47.25" x14ac:dyDescent="0.25">
      <c r="A51" s="10" t="s">
        <v>57</v>
      </c>
      <c r="B51" s="1">
        <v>10780333.029999999</v>
      </c>
      <c r="C51" s="1"/>
      <c r="D51" s="1">
        <v>10780333.029999999</v>
      </c>
      <c r="E51" s="1"/>
      <c r="F51" s="1"/>
      <c r="G51" s="1">
        <v>10780000</v>
      </c>
      <c r="H51" s="12">
        <f t="shared" si="12"/>
        <v>10780000</v>
      </c>
      <c r="I51" s="12">
        <v>10613769.51</v>
      </c>
      <c r="J51" s="12">
        <f t="shared" si="9"/>
        <v>166230.49000000022</v>
      </c>
      <c r="K51" s="12">
        <v>10613769.51</v>
      </c>
      <c r="L51" s="12">
        <f t="shared" ref="L51" si="13">I51+E51-K51</f>
        <v>0</v>
      </c>
      <c r="M51" s="12">
        <f t="shared" ref="M51" si="14">B51+C51-D51+E51+I51-K51</f>
        <v>0</v>
      </c>
    </row>
    <row r="52" spans="1:13" ht="78.75" x14ac:dyDescent="0.25">
      <c r="A52" s="10" t="s">
        <v>58</v>
      </c>
      <c r="B52" s="1"/>
      <c r="C52" s="1"/>
      <c r="D52" s="1"/>
      <c r="E52" s="1"/>
      <c r="F52" s="1"/>
      <c r="G52" s="1">
        <f>299999.98+700000.45</f>
        <v>1000000.4299999999</v>
      </c>
      <c r="H52" s="12">
        <f t="shared" si="12"/>
        <v>1000000.4299999999</v>
      </c>
      <c r="I52" s="12">
        <f>299999.98+700000.45</f>
        <v>1000000.4299999999</v>
      </c>
      <c r="J52" s="12">
        <f t="shared" si="9"/>
        <v>0</v>
      </c>
      <c r="K52" s="12">
        <f>299999.98+700000.45</f>
        <v>1000000.4299999999</v>
      </c>
      <c r="L52" s="12">
        <f t="shared" ref="L52:L53" si="15">I52+E52-K52</f>
        <v>0</v>
      </c>
      <c r="M52" s="12">
        <f t="shared" ref="M52:M53" si="16">B52+C52-D52+E52+I52-K52</f>
        <v>0</v>
      </c>
    </row>
    <row r="53" spans="1:13" ht="31.5" x14ac:dyDescent="0.25">
      <c r="A53" s="10" t="s">
        <v>59</v>
      </c>
      <c r="B53" s="1">
        <v>3683529.44</v>
      </c>
      <c r="C53" s="1">
        <v>24230.76</v>
      </c>
      <c r="D53" s="1">
        <f>B53+C53</f>
        <v>3707760.1999999997</v>
      </c>
      <c r="E53" s="1"/>
      <c r="F53" s="1"/>
      <c r="G53" s="1">
        <v>9775500</v>
      </c>
      <c r="H53" s="12">
        <f t="shared" si="12"/>
        <v>9775500</v>
      </c>
      <c r="I53" s="12">
        <v>9662742.7100000009</v>
      </c>
      <c r="J53" s="12">
        <f t="shared" si="9"/>
        <v>112757.28999999911</v>
      </c>
      <c r="K53" s="12">
        <v>9662742.7100000009</v>
      </c>
      <c r="L53" s="12">
        <f t="shared" si="15"/>
        <v>0</v>
      </c>
      <c r="M53" s="12">
        <f t="shared" si="16"/>
        <v>0</v>
      </c>
    </row>
    <row r="54" spans="1:13" ht="47.25" x14ac:dyDescent="0.25">
      <c r="A54" s="10" t="s">
        <v>77</v>
      </c>
      <c r="B54" s="1"/>
      <c r="C54" s="1"/>
      <c r="D54" s="1"/>
      <c r="E54" s="1"/>
      <c r="F54" s="1">
        <v>30023000</v>
      </c>
      <c r="G54" s="12">
        <f>6083246.24+14194239.33</f>
        <v>20277485.57</v>
      </c>
      <c r="H54" s="12">
        <f t="shared" si="12"/>
        <v>-9745514.4299999997</v>
      </c>
      <c r="I54" s="12">
        <f>6083246.24+14194239.33</f>
        <v>20277485.57</v>
      </c>
      <c r="J54" s="12">
        <f t="shared" si="9"/>
        <v>0</v>
      </c>
      <c r="K54" s="12">
        <f>6083246.24+14194239.33</f>
        <v>20277485.57</v>
      </c>
      <c r="L54" s="12">
        <f t="shared" si="10"/>
        <v>0</v>
      </c>
      <c r="M54" s="12">
        <f t="shared" si="11"/>
        <v>0</v>
      </c>
    </row>
    <row r="55" spans="1:13" ht="15.75" x14ac:dyDescent="0.25">
      <c r="A55" s="19" t="s">
        <v>4</v>
      </c>
      <c r="B55" s="6">
        <f t="shared" ref="B55:M55" si="17">SUM(B37:B54)</f>
        <v>14463862.469999999</v>
      </c>
      <c r="C55" s="6">
        <f t="shared" si="17"/>
        <v>1529728.7</v>
      </c>
      <c r="D55" s="6">
        <f t="shared" si="17"/>
        <v>15993591.169999998</v>
      </c>
      <c r="E55" s="6">
        <f t="shared" si="17"/>
        <v>0</v>
      </c>
      <c r="F55" s="6">
        <f t="shared" si="17"/>
        <v>562737600</v>
      </c>
      <c r="G55" s="6">
        <f>SUM(G37:G54)</f>
        <v>2037701983</v>
      </c>
      <c r="H55" s="6">
        <f t="shared" si="17"/>
        <v>1474964383</v>
      </c>
      <c r="I55" s="6">
        <f t="shared" si="17"/>
        <v>2027096268.4000001</v>
      </c>
      <c r="J55" s="6">
        <f t="shared" si="17"/>
        <v>10605714.599999994</v>
      </c>
      <c r="K55" s="6">
        <f t="shared" si="17"/>
        <v>1462521484.1700001</v>
      </c>
      <c r="L55" s="6">
        <f t="shared" si="17"/>
        <v>564574784.23000002</v>
      </c>
      <c r="M55" s="6">
        <f t="shared" si="17"/>
        <v>564574784.23000002</v>
      </c>
    </row>
    <row r="56" spans="1:13" ht="15.75" x14ac:dyDescent="0.25">
      <c r="A56" s="34" t="s">
        <v>5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6"/>
    </row>
    <row r="57" spans="1:13" ht="31.5" x14ac:dyDescent="0.25">
      <c r="A57" s="20" t="s">
        <v>60</v>
      </c>
      <c r="B57" s="1"/>
      <c r="C57" s="1"/>
      <c r="D57" s="1"/>
      <c r="E57" s="1"/>
      <c r="F57" s="1">
        <v>1897500</v>
      </c>
      <c r="G57" s="12">
        <v>2016464</v>
      </c>
      <c r="H57" s="12">
        <f t="shared" ref="H57:H65" si="18">G57-F57</f>
        <v>118964</v>
      </c>
      <c r="I57" s="12">
        <v>2015903.56</v>
      </c>
      <c r="J57" s="12">
        <f t="shared" ref="J57:J65" si="19">G57-I57</f>
        <v>560.43999999994412</v>
      </c>
      <c r="K57" s="12">
        <f>1797833.56+218070</f>
        <v>2015903.56</v>
      </c>
      <c r="L57" s="12">
        <f t="shared" ref="L57:L65" si="20">I57+E57-K57</f>
        <v>0</v>
      </c>
      <c r="M57" s="12">
        <f t="shared" ref="M57:M65" si="21">B57+C57-D57+E57+I57-K57</f>
        <v>0</v>
      </c>
    </row>
    <row r="58" spans="1:13" ht="47.25" x14ac:dyDescent="0.25">
      <c r="A58" s="20" t="s">
        <v>61</v>
      </c>
      <c r="B58" s="1"/>
      <c r="C58" s="1"/>
      <c r="D58" s="1"/>
      <c r="E58" s="1"/>
      <c r="F58" s="1"/>
      <c r="G58" s="12">
        <v>8121812</v>
      </c>
      <c r="H58" s="12">
        <f t="shared" si="18"/>
        <v>8121812</v>
      </c>
      <c r="I58" s="12">
        <v>8121804.4100000001</v>
      </c>
      <c r="J58" s="12">
        <f t="shared" si="19"/>
        <v>7.5899999998509884</v>
      </c>
      <c r="K58" s="12">
        <v>8121804.4100000001</v>
      </c>
      <c r="L58" s="12">
        <f t="shared" si="20"/>
        <v>0</v>
      </c>
      <c r="M58" s="12">
        <f t="shared" si="21"/>
        <v>0</v>
      </c>
    </row>
    <row r="59" spans="1:13" ht="31.5" x14ac:dyDescent="0.25">
      <c r="A59" s="20" t="s">
        <v>62</v>
      </c>
      <c r="B59" s="1"/>
      <c r="C59" s="1"/>
      <c r="D59" s="1"/>
      <c r="E59" s="1"/>
      <c r="F59" s="1">
        <v>325000</v>
      </c>
      <c r="G59" s="12">
        <v>162000</v>
      </c>
      <c r="H59" s="12">
        <f t="shared" si="18"/>
        <v>-163000</v>
      </c>
      <c r="I59" s="12">
        <v>162000</v>
      </c>
      <c r="J59" s="12">
        <f t="shared" si="19"/>
        <v>0</v>
      </c>
      <c r="K59" s="12">
        <v>162000</v>
      </c>
      <c r="L59" s="12">
        <f t="shared" si="20"/>
        <v>0</v>
      </c>
      <c r="M59" s="12">
        <f t="shared" si="21"/>
        <v>0</v>
      </c>
    </row>
    <row r="60" spans="1:13" ht="31.5" x14ac:dyDescent="0.25">
      <c r="A60" s="20" t="s">
        <v>63</v>
      </c>
      <c r="B60" s="1"/>
      <c r="C60" s="1"/>
      <c r="D60" s="1"/>
      <c r="E60" s="1"/>
      <c r="F60" s="1"/>
      <c r="G60" s="12">
        <v>900000</v>
      </c>
      <c r="H60" s="12">
        <f t="shared" si="18"/>
        <v>900000</v>
      </c>
      <c r="I60" s="12">
        <v>900000</v>
      </c>
      <c r="J60" s="12">
        <f t="shared" si="19"/>
        <v>0</v>
      </c>
      <c r="K60" s="12">
        <v>900000</v>
      </c>
      <c r="L60" s="12">
        <f t="shared" si="20"/>
        <v>0</v>
      </c>
      <c r="M60" s="12">
        <f t="shared" si="21"/>
        <v>0</v>
      </c>
    </row>
    <row r="61" spans="1:13" ht="63" x14ac:dyDescent="0.25">
      <c r="A61" s="20" t="s">
        <v>64</v>
      </c>
      <c r="B61" s="1"/>
      <c r="C61" s="1"/>
      <c r="D61" s="1"/>
      <c r="E61" s="1"/>
      <c r="F61" s="1"/>
      <c r="G61" s="12">
        <v>600000</v>
      </c>
      <c r="H61" s="12">
        <f t="shared" si="18"/>
        <v>600000</v>
      </c>
      <c r="I61" s="12">
        <v>600000</v>
      </c>
      <c r="J61" s="12">
        <f t="shared" si="19"/>
        <v>0</v>
      </c>
      <c r="K61" s="12">
        <v>600000</v>
      </c>
      <c r="L61" s="12">
        <f t="shared" si="20"/>
        <v>0</v>
      </c>
      <c r="M61" s="12">
        <f t="shared" si="21"/>
        <v>0</v>
      </c>
    </row>
    <row r="62" spans="1:13" ht="47.25" x14ac:dyDescent="0.25">
      <c r="A62" s="20" t="s">
        <v>79</v>
      </c>
      <c r="B62" s="1"/>
      <c r="C62" s="1"/>
      <c r="D62" s="1"/>
      <c r="E62" s="1"/>
      <c r="F62" s="1"/>
      <c r="G62" s="12">
        <v>815900</v>
      </c>
      <c r="H62" s="12">
        <f t="shared" si="18"/>
        <v>815900</v>
      </c>
      <c r="I62" s="12">
        <v>745814.42</v>
      </c>
      <c r="J62" s="12">
        <f t="shared" si="19"/>
        <v>70085.579999999958</v>
      </c>
      <c r="K62" s="12">
        <v>745814.42</v>
      </c>
      <c r="L62" s="12">
        <f t="shared" si="20"/>
        <v>0</v>
      </c>
      <c r="M62" s="12">
        <f t="shared" si="21"/>
        <v>0</v>
      </c>
    </row>
    <row r="63" spans="1:13" ht="63" x14ac:dyDescent="0.25">
      <c r="A63" s="20" t="s">
        <v>80</v>
      </c>
      <c r="B63" s="1"/>
      <c r="C63" s="1"/>
      <c r="D63" s="1"/>
      <c r="E63" s="1"/>
      <c r="F63" s="1"/>
      <c r="G63" s="12">
        <v>80000</v>
      </c>
      <c r="H63" s="12">
        <f t="shared" si="18"/>
        <v>80000</v>
      </c>
      <c r="I63" s="12">
        <v>80000</v>
      </c>
      <c r="J63" s="12">
        <f t="shared" si="19"/>
        <v>0</v>
      </c>
      <c r="K63" s="12">
        <v>80000</v>
      </c>
      <c r="L63" s="12">
        <f t="shared" si="20"/>
        <v>0</v>
      </c>
      <c r="M63" s="12">
        <f t="shared" si="21"/>
        <v>0</v>
      </c>
    </row>
    <row r="64" spans="1:13" ht="47.25" x14ac:dyDescent="0.25">
      <c r="A64" s="20" t="s">
        <v>78</v>
      </c>
      <c r="B64" s="1"/>
      <c r="C64" s="1"/>
      <c r="D64" s="1"/>
      <c r="E64" s="1"/>
      <c r="F64" s="1"/>
      <c r="G64" s="12">
        <v>127500</v>
      </c>
      <c r="H64" s="12">
        <f t="shared" si="18"/>
        <v>127500</v>
      </c>
      <c r="I64" s="12">
        <v>127500</v>
      </c>
      <c r="J64" s="12">
        <f t="shared" si="19"/>
        <v>0</v>
      </c>
      <c r="K64" s="12">
        <v>127500</v>
      </c>
      <c r="L64" s="12">
        <f t="shared" si="20"/>
        <v>0</v>
      </c>
      <c r="M64" s="12">
        <f t="shared" si="21"/>
        <v>0</v>
      </c>
    </row>
    <row r="65" spans="1:13" ht="94.5" x14ac:dyDescent="0.25">
      <c r="A65" s="20" t="s">
        <v>65</v>
      </c>
      <c r="B65" s="1"/>
      <c r="C65" s="1"/>
      <c r="D65" s="1"/>
      <c r="E65" s="1"/>
      <c r="F65" s="1"/>
      <c r="G65" s="12">
        <v>29480300</v>
      </c>
      <c r="H65" s="12">
        <f t="shared" si="18"/>
        <v>29480300</v>
      </c>
      <c r="I65" s="12">
        <v>29480300</v>
      </c>
      <c r="J65" s="12">
        <f t="shared" si="19"/>
        <v>0</v>
      </c>
      <c r="K65" s="12">
        <v>27845718.18</v>
      </c>
      <c r="L65" s="12">
        <f t="shared" si="20"/>
        <v>1634581.8200000003</v>
      </c>
      <c r="M65" s="12">
        <f t="shared" si="21"/>
        <v>1634581.8200000003</v>
      </c>
    </row>
    <row r="66" spans="1:13" ht="15.75" x14ac:dyDescent="0.25">
      <c r="A66" s="21" t="s">
        <v>6</v>
      </c>
      <c r="B66" s="6">
        <f>SUM(B56:B59)</f>
        <v>0</v>
      </c>
      <c r="C66" s="6">
        <f>SUM(C56:C59)</f>
        <v>0</v>
      </c>
      <c r="D66" s="6">
        <f>SUM(D56:D59)</f>
        <v>0</v>
      </c>
      <c r="E66" s="6">
        <f>SUM(E56:E59)</f>
        <v>0</v>
      </c>
      <c r="F66" s="6">
        <f>SUM(F56:F59)</f>
        <v>2222500</v>
      </c>
      <c r="G66" s="6">
        <f>SUM(G57:G65)</f>
        <v>42303976</v>
      </c>
      <c r="H66" s="6">
        <f>SUM(H56:H59)</f>
        <v>8077776</v>
      </c>
      <c r="I66" s="6">
        <f>SUM(I57:I65)</f>
        <v>42233322.390000001</v>
      </c>
      <c r="J66" s="6">
        <f>SUM(J56:J59)</f>
        <v>568.02999999979511</v>
      </c>
      <c r="K66" s="6">
        <f>SUM(K57:K65)</f>
        <v>40598740.57</v>
      </c>
      <c r="L66" s="6">
        <f>SUM(L56:L65)</f>
        <v>1634581.8200000003</v>
      </c>
      <c r="M66" s="6">
        <f>SUM(M56:M65)</f>
        <v>1634581.8200000003</v>
      </c>
    </row>
    <row r="67" spans="1:13" ht="15.75" x14ac:dyDescent="0.25">
      <c r="A67" s="26" t="s">
        <v>17</v>
      </c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8"/>
    </row>
    <row r="68" spans="1:13" ht="15.75" x14ac:dyDescent="0.25">
      <c r="A68" s="10" t="s">
        <v>66</v>
      </c>
      <c r="B68" s="1"/>
      <c r="C68" s="1"/>
      <c r="D68" s="1"/>
      <c r="E68" s="1"/>
      <c r="F68" s="1">
        <v>723109300</v>
      </c>
      <c r="G68" s="12">
        <f>503384800+219724500</f>
        <v>723109300</v>
      </c>
      <c r="H68" s="12">
        <f t="shared" ref="H68:H71" si="22">G68-F68</f>
        <v>0</v>
      </c>
      <c r="I68" s="12">
        <f>503384800+219724500</f>
        <v>723109300</v>
      </c>
      <c r="J68" s="12">
        <f t="shared" ref="J68:J71" si="23">G68-I68</f>
        <v>0</v>
      </c>
      <c r="K68" s="12">
        <f>503384800+219724500</f>
        <v>723109300</v>
      </c>
      <c r="L68" s="12">
        <f t="shared" ref="L68:L71" si="24">I68+E68-K68</f>
        <v>0</v>
      </c>
      <c r="M68" s="12">
        <f t="shared" ref="M68:M71" si="25">B68+C68-D68+E68+I68-K68</f>
        <v>0</v>
      </c>
    </row>
    <row r="69" spans="1:13" ht="63" x14ac:dyDescent="0.25">
      <c r="A69" s="10" t="s">
        <v>69</v>
      </c>
      <c r="B69" s="1"/>
      <c r="C69" s="1"/>
      <c r="D69" s="1"/>
      <c r="E69" s="1"/>
      <c r="F69" s="1"/>
      <c r="G69" s="12">
        <v>20000000</v>
      </c>
      <c r="H69" s="12">
        <f t="shared" si="22"/>
        <v>20000000</v>
      </c>
      <c r="I69" s="12">
        <v>20000000</v>
      </c>
      <c r="J69" s="12">
        <f t="shared" si="23"/>
        <v>0</v>
      </c>
      <c r="K69" s="12">
        <v>20000000</v>
      </c>
      <c r="L69" s="12">
        <f t="shared" ref="L69" si="26">I69+E69-K69</f>
        <v>0</v>
      </c>
      <c r="M69" s="12">
        <f t="shared" ref="M69" si="27">B69+C69-D69+E69+I69-K69</f>
        <v>0</v>
      </c>
    </row>
    <row r="70" spans="1:13" ht="63" x14ac:dyDescent="0.25">
      <c r="A70" s="10" t="s">
        <v>70</v>
      </c>
      <c r="B70" s="1"/>
      <c r="C70" s="1"/>
      <c r="D70" s="1"/>
      <c r="E70" s="1"/>
      <c r="F70" s="1"/>
      <c r="G70" s="12">
        <v>11733800</v>
      </c>
      <c r="H70" s="12">
        <f t="shared" si="22"/>
        <v>11733800</v>
      </c>
      <c r="I70" s="12">
        <v>11733800</v>
      </c>
      <c r="J70" s="12">
        <f t="shared" si="23"/>
        <v>0</v>
      </c>
      <c r="K70" s="12">
        <v>11733800</v>
      </c>
      <c r="L70" s="12">
        <f t="shared" ref="L70" si="28">I70+E70-K70</f>
        <v>0</v>
      </c>
      <c r="M70" s="12">
        <f t="shared" ref="M70" si="29">B70+C70-D70+E70+I70-K70</f>
        <v>0</v>
      </c>
    </row>
    <row r="71" spans="1:13" ht="31.5" x14ac:dyDescent="0.25">
      <c r="A71" s="10" t="s">
        <v>67</v>
      </c>
      <c r="B71" s="1"/>
      <c r="C71" s="1"/>
      <c r="D71" s="1"/>
      <c r="E71" s="1"/>
      <c r="F71" s="1">
        <v>34469200</v>
      </c>
      <c r="G71" s="1">
        <v>34469200</v>
      </c>
      <c r="H71" s="12">
        <f t="shared" si="22"/>
        <v>0</v>
      </c>
      <c r="I71" s="12">
        <v>34469200</v>
      </c>
      <c r="J71" s="12">
        <f t="shared" si="23"/>
        <v>0</v>
      </c>
      <c r="K71" s="12">
        <v>34469200</v>
      </c>
      <c r="L71" s="12">
        <f t="shared" si="24"/>
        <v>0</v>
      </c>
      <c r="M71" s="12">
        <f t="shared" si="25"/>
        <v>0</v>
      </c>
    </row>
    <row r="72" spans="1:13" ht="15.75" x14ac:dyDescent="0.25">
      <c r="A72" s="19" t="s">
        <v>20</v>
      </c>
      <c r="B72" s="6">
        <f t="shared" ref="B72:M72" si="30">SUM(B68:B71)</f>
        <v>0</v>
      </c>
      <c r="C72" s="6">
        <f t="shared" si="30"/>
        <v>0</v>
      </c>
      <c r="D72" s="6">
        <f t="shared" si="30"/>
        <v>0</v>
      </c>
      <c r="E72" s="6">
        <f t="shared" si="30"/>
        <v>0</v>
      </c>
      <c r="F72" s="6">
        <f t="shared" si="30"/>
        <v>757578500</v>
      </c>
      <c r="G72" s="6">
        <f t="shared" si="30"/>
        <v>789312300</v>
      </c>
      <c r="H72" s="6">
        <f t="shared" si="30"/>
        <v>31733800</v>
      </c>
      <c r="I72" s="6">
        <f t="shared" si="30"/>
        <v>789312300</v>
      </c>
      <c r="J72" s="6">
        <f t="shared" si="30"/>
        <v>0</v>
      </c>
      <c r="K72" s="6">
        <f t="shared" si="30"/>
        <v>789312300</v>
      </c>
      <c r="L72" s="6">
        <f t="shared" si="30"/>
        <v>0</v>
      </c>
      <c r="M72" s="6">
        <f t="shared" si="30"/>
        <v>0</v>
      </c>
    </row>
    <row r="73" spans="1:13" ht="15.75" x14ac:dyDescent="0.25">
      <c r="A73" s="22" t="s">
        <v>7</v>
      </c>
      <c r="B73" s="7">
        <f t="shared" ref="B73:M73" si="31">B35+B55+B66+B72</f>
        <v>25385225.139999997</v>
      </c>
      <c r="C73" s="7">
        <f t="shared" si="31"/>
        <v>1658200.1099999999</v>
      </c>
      <c r="D73" s="7">
        <f t="shared" si="31"/>
        <v>27026803.609999999</v>
      </c>
      <c r="E73" s="7">
        <f t="shared" si="31"/>
        <v>0</v>
      </c>
      <c r="F73" s="7">
        <f t="shared" si="31"/>
        <v>4154009200</v>
      </c>
      <c r="G73" s="7">
        <f t="shared" si="31"/>
        <v>5802338314.8500004</v>
      </c>
      <c r="H73" s="7">
        <f t="shared" si="31"/>
        <v>1616325414.8499999</v>
      </c>
      <c r="I73" s="7">
        <f t="shared" si="31"/>
        <v>5778416602.250001</v>
      </c>
      <c r="J73" s="7">
        <f t="shared" si="31"/>
        <v>23851627.019999988</v>
      </c>
      <c r="K73" s="7">
        <f t="shared" si="31"/>
        <v>5100198066.4000006</v>
      </c>
      <c r="L73" s="7">
        <f>L35+L55+L66+L72</f>
        <v>678218535.85000026</v>
      </c>
      <c r="M73" s="7">
        <f t="shared" si="31"/>
        <v>678235157.49000025</v>
      </c>
    </row>
  </sheetData>
  <autoFilter ref="A8:N73"/>
  <mergeCells count="5">
    <mergeCell ref="A9:M9"/>
    <mergeCell ref="A36:M36"/>
    <mergeCell ref="A5:M5"/>
    <mergeCell ref="A56:M56"/>
    <mergeCell ref="A67:M67"/>
  </mergeCells>
  <hyperlinks>
    <hyperlink ref="A22" r:id="rId1" display="consultantplus://offline/ref=53436AC90E950A2E932A75C8C68332DE14FC1CB5BA391DD66AFFC38DD7E7DF9C75223A361CE59B90D3B90Fd4W3K"/>
  </hyperlinks>
  <pageMargins left="0.51181102362204722" right="0.51181102362204722" top="0.74803149606299213" bottom="0.55118110236220474" header="0.31496062992125984" footer="0.31496062992125984"/>
  <pageSetup paperSize="9" scale="50" fitToWidth="0" fitToHeight="0" orientation="landscape" verticalDpi="0" r:id="rId2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2019-04-22T06:00:09Z</cp:lastPrinted>
  <dcterms:created xsi:type="dcterms:W3CDTF">2013-11-25T11:49:42Z</dcterms:created>
  <dcterms:modified xsi:type="dcterms:W3CDTF">2019-04-22T06:05:33Z</dcterms:modified>
</cp:coreProperties>
</file>