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19 год\Годовой отчёт за 2018 год\"/>
    </mc:Choice>
  </mc:AlternateContent>
  <bookViews>
    <workbookView xWindow="120" yWindow="360" windowWidth="9720" windowHeight="7080"/>
  </bookViews>
  <sheets>
    <sheet name="расходы" sheetId="6" r:id="rId1"/>
  </sheets>
  <definedNames>
    <definedName name="_xlnm.Print_Titles" localSheetId="0">расходы!$6:$8</definedName>
  </definedNames>
  <calcPr calcId="152511"/>
</workbook>
</file>

<file path=xl/calcChain.xml><?xml version="1.0" encoding="utf-8"?>
<calcChain xmlns="http://schemas.openxmlformats.org/spreadsheetml/2006/main">
  <c r="M10" i="6" l="1"/>
  <c r="N10" i="6"/>
  <c r="O10" i="6"/>
  <c r="P10" i="6"/>
  <c r="M11" i="6"/>
  <c r="N11" i="6"/>
  <c r="O11" i="6"/>
  <c r="P11" i="6"/>
  <c r="M12" i="6"/>
  <c r="N12" i="6"/>
  <c r="O12" i="6"/>
  <c r="P12" i="6"/>
  <c r="M13" i="6"/>
  <c r="N13" i="6"/>
  <c r="O13" i="6"/>
  <c r="P13" i="6"/>
  <c r="M14" i="6"/>
  <c r="N14" i="6"/>
  <c r="O14" i="6"/>
  <c r="P14" i="6"/>
  <c r="M15" i="6"/>
  <c r="N15" i="6"/>
  <c r="O15" i="6"/>
  <c r="P15" i="6"/>
  <c r="M16" i="6"/>
  <c r="N16" i="6"/>
  <c r="O16" i="6"/>
  <c r="P16" i="6"/>
  <c r="M17" i="6"/>
  <c r="N17" i="6"/>
  <c r="O17" i="6"/>
  <c r="P17" i="6"/>
  <c r="M18" i="6"/>
  <c r="N18" i="6"/>
  <c r="O18" i="6"/>
  <c r="P18" i="6"/>
  <c r="M19" i="6"/>
  <c r="N19" i="6"/>
  <c r="O19" i="6"/>
  <c r="P19" i="6"/>
  <c r="M20" i="6"/>
  <c r="N20" i="6"/>
  <c r="O20" i="6"/>
  <c r="P20" i="6"/>
  <c r="M21" i="6"/>
  <c r="N21" i="6"/>
  <c r="O21" i="6"/>
  <c r="P21" i="6"/>
  <c r="M22" i="6"/>
  <c r="N22" i="6"/>
  <c r="O22" i="6"/>
  <c r="P22" i="6"/>
  <c r="M23" i="6"/>
  <c r="N23" i="6"/>
  <c r="O23" i="6"/>
  <c r="P23" i="6"/>
  <c r="M24" i="6"/>
  <c r="N24" i="6"/>
  <c r="O24" i="6"/>
  <c r="P24" i="6"/>
  <c r="M25" i="6"/>
  <c r="N25" i="6"/>
  <c r="O25" i="6"/>
  <c r="P25" i="6"/>
  <c r="M26" i="6"/>
  <c r="N26" i="6"/>
  <c r="O26" i="6"/>
  <c r="P26" i="6"/>
  <c r="M27" i="6"/>
  <c r="N27" i="6"/>
  <c r="O27" i="6"/>
  <c r="P27" i="6"/>
  <c r="M28" i="6"/>
  <c r="N28" i="6"/>
  <c r="O28" i="6"/>
  <c r="P28" i="6"/>
  <c r="M29" i="6"/>
  <c r="N29" i="6"/>
  <c r="O29" i="6"/>
  <c r="P29" i="6"/>
  <c r="M30" i="6"/>
  <c r="N30" i="6"/>
  <c r="O30" i="6"/>
  <c r="P30" i="6"/>
  <c r="M31" i="6"/>
  <c r="N31" i="6"/>
  <c r="O31" i="6"/>
  <c r="P31" i="6"/>
  <c r="M32" i="6"/>
  <c r="N32" i="6"/>
  <c r="O32" i="6"/>
  <c r="P32" i="6"/>
  <c r="M33" i="6"/>
  <c r="N33" i="6"/>
  <c r="O33" i="6"/>
  <c r="P33" i="6"/>
  <c r="M34" i="6"/>
  <c r="N34" i="6"/>
  <c r="O34" i="6"/>
  <c r="P34" i="6"/>
  <c r="M35" i="6"/>
  <c r="N35" i="6"/>
  <c r="O35" i="6"/>
  <c r="P35" i="6"/>
  <c r="M36" i="6"/>
  <c r="N36" i="6"/>
  <c r="O36" i="6"/>
  <c r="P36" i="6"/>
  <c r="M37" i="6"/>
  <c r="N37" i="6"/>
  <c r="O37" i="6"/>
  <c r="P37" i="6"/>
  <c r="M38" i="6"/>
  <c r="N38" i="6"/>
  <c r="O38" i="6"/>
  <c r="P38" i="6"/>
  <c r="M39" i="6"/>
  <c r="N39" i="6"/>
  <c r="O39" i="6"/>
  <c r="P39" i="6"/>
  <c r="M40" i="6"/>
  <c r="N40" i="6"/>
  <c r="O40" i="6"/>
  <c r="P40" i="6"/>
  <c r="M41" i="6"/>
  <c r="N41" i="6"/>
  <c r="O41" i="6"/>
  <c r="P41" i="6"/>
  <c r="M42" i="6"/>
  <c r="N42" i="6"/>
  <c r="O42" i="6"/>
  <c r="P42" i="6"/>
  <c r="M43" i="6"/>
  <c r="N43" i="6"/>
  <c r="O43" i="6"/>
  <c r="P43" i="6"/>
  <c r="M44" i="6"/>
  <c r="N44" i="6"/>
  <c r="O44" i="6"/>
  <c r="P44" i="6"/>
  <c r="M45" i="6"/>
  <c r="N45" i="6"/>
  <c r="O45" i="6"/>
  <c r="P45" i="6"/>
  <c r="M46" i="6"/>
  <c r="N46" i="6"/>
  <c r="O46" i="6"/>
  <c r="P46" i="6"/>
  <c r="M47" i="6"/>
  <c r="N47" i="6"/>
  <c r="O47" i="6"/>
  <c r="P47" i="6"/>
  <c r="M48" i="6"/>
  <c r="N48" i="6"/>
  <c r="O48" i="6"/>
  <c r="P48" i="6"/>
  <c r="M49" i="6"/>
  <c r="N49" i="6"/>
  <c r="O49" i="6"/>
  <c r="P49" i="6"/>
  <c r="M50" i="6"/>
  <c r="N50" i="6"/>
  <c r="O50" i="6"/>
  <c r="P50" i="6"/>
  <c r="M51" i="6"/>
  <c r="N51" i="6"/>
  <c r="O51" i="6"/>
  <c r="P51" i="6"/>
  <c r="M52" i="6"/>
  <c r="N52" i="6"/>
  <c r="O52" i="6"/>
  <c r="P52" i="6"/>
  <c r="M53" i="6"/>
  <c r="N53" i="6"/>
  <c r="O53" i="6"/>
  <c r="P53" i="6"/>
  <c r="M54" i="6"/>
  <c r="N54" i="6"/>
  <c r="O54" i="6"/>
  <c r="P54" i="6"/>
  <c r="M55" i="6"/>
  <c r="N55" i="6"/>
  <c r="O55" i="6"/>
  <c r="P55" i="6"/>
  <c r="M56" i="6"/>
  <c r="N56" i="6"/>
  <c r="O56" i="6"/>
  <c r="P56" i="6"/>
  <c r="M57" i="6"/>
  <c r="N57" i="6"/>
  <c r="O57" i="6"/>
  <c r="P57" i="6"/>
  <c r="M58" i="6"/>
  <c r="N58" i="6"/>
  <c r="O58" i="6"/>
  <c r="P58" i="6"/>
  <c r="M59" i="6"/>
  <c r="N59" i="6"/>
  <c r="O59" i="6"/>
  <c r="P59" i="6"/>
  <c r="M60" i="6"/>
  <c r="O60" i="6"/>
  <c r="P60" i="6"/>
  <c r="M61" i="6"/>
  <c r="O61" i="6"/>
  <c r="P61" i="6"/>
  <c r="M62" i="6"/>
  <c r="N62" i="6"/>
  <c r="O62" i="6"/>
  <c r="P62" i="6"/>
  <c r="N9" i="6"/>
  <c r="M9" i="6"/>
  <c r="P9" i="6" l="1"/>
  <c r="O9" i="6"/>
  <c r="L35" i="6" l="1"/>
  <c r="L22" i="6"/>
  <c r="K55" i="6" l="1"/>
  <c r="K56" i="6"/>
  <c r="J22" i="6"/>
  <c r="K25" i="6"/>
  <c r="I30" i="6"/>
  <c r="E61" i="6" l="1"/>
  <c r="F60" i="6"/>
  <c r="D60" i="6"/>
  <c r="E60" i="6" s="1"/>
  <c r="C60" i="6"/>
  <c r="H59" i="6"/>
  <c r="E59" i="6"/>
  <c r="H58" i="6"/>
  <c r="E58" i="6"/>
  <c r="F57" i="6"/>
  <c r="D57" i="6"/>
  <c r="E57" i="6" s="1"/>
  <c r="C57" i="6"/>
  <c r="H56" i="6"/>
  <c r="E56" i="6"/>
  <c r="H55" i="6"/>
  <c r="E55" i="6"/>
  <c r="H54" i="6"/>
  <c r="E54" i="6"/>
  <c r="F53" i="6"/>
  <c r="D53" i="6"/>
  <c r="E53" i="6" s="1"/>
  <c r="C53" i="6"/>
  <c r="H52" i="6"/>
  <c r="E52" i="6"/>
  <c r="H51" i="6"/>
  <c r="E51" i="6"/>
  <c r="H50" i="6"/>
  <c r="E50" i="6"/>
  <c r="H49" i="6"/>
  <c r="E49" i="6"/>
  <c r="F48" i="6"/>
  <c r="H48" i="6" s="1"/>
  <c r="E48" i="6"/>
  <c r="D48" i="6"/>
  <c r="C48" i="6"/>
  <c r="H47" i="6"/>
  <c r="E47" i="6"/>
  <c r="F46" i="6"/>
  <c r="H46" i="6" s="1"/>
  <c r="D46" i="6"/>
  <c r="E46" i="6" s="1"/>
  <c r="C46" i="6"/>
  <c r="H45" i="6"/>
  <c r="E45" i="6"/>
  <c r="H44" i="6"/>
  <c r="E44" i="6"/>
  <c r="F43" i="6"/>
  <c r="H43" i="6" s="1"/>
  <c r="D43" i="6"/>
  <c r="E43" i="6" s="1"/>
  <c r="C43" i="6"/>
  <c r="H42" i="6"/>
  <c r="E42" i="6"/>
  <c r="H41" i="6"/>
  <c r="E41" i="6"/>
  <c r="H40" i="6"/>
  <c r="E40" i="6"/>
  <c r="H39" i="6"/>
  <c r="E39" i="6"/>
  <c r="H38" i="6"/>
  <c r="E38" i="6"/>
  <c r="F37" i="6"/>
  <c r="D37" i="6"/>
  <c r="E37" i="6" s="1"/>
  <c r="C37" i="6"/>
  <c r="H36" i="6"/>
  <c r="E36" i="6"/>
  <c r="F35" i="6"/>
  <c r="D35" i="6"/>
  <c r="E35" i="6" s="1"/>
  <c r="C35" i="6"/>
  <c r="H34" i="6"/>
  <c r="E34" i="6"/>
  <c r="H33" i="6"/>
  <c r="E33" i="6"/>
  <c r="H32" i="6"/>
  <c r="E32" i="6"/>
  <c r="H31" i="6"/>
  <c r="E31" i="6"/>
  <c r="F30" i="6"/>
  <c r="H30" i="6" s="1"/>
  <c r="D30" i="6"/>
  <c r="E30" i="6" s="1"/>
  <c r="C30" i="6"/>
  <c r="H29" i="6"/>
  <c r="E29" i="6"/>
  <c r="H28" i="6"/>
  <c r="E28" i="6"/>
  <c r="H27" i="6"/>
  <c r="E27" i="6"/>
  <c r="H26" i="6"/>
  <c r="E26" i="6"/>
  <c r="H24" i="6"/>
  <c r="E24" i="6"/>
  <c r="H23" i="6"/>
  <c r="E23" i="6"/>
  <c r="F22" i="6"/>
  <c r="H22" i="6" s="1"/>
  <c r="D22" i="6"/>
  <c r="E22" i="6" s="1"/>
  <c r="C22" i="6"/>
  <c r="H21" i="6"/>
  <c r="E21" i="6"/>
  <c r="H20" i="6"/>
  <c r="E20" i="6"/>
  <c r="H19" i="6"/>
  <c r="E19" i="6"/>
  <c r="F18" i="6"/>
  <c r="H18" i="6" s="1"/>
  <c r="E18" i="6"/>
  <c r="D18" i="6"/>
  <c r="C18" i="6"/>
  <c r="H17" i="6"/>
  <c r="E17" i="6"/>
  <c r="H16" i="6"/>
  <c r="E16" i="6"/>
  <c r="H15" i="6"/>
  <c r="E15" i="6"/>
  <c r="H14" i="6"/>
  <c r="E14" i="6"/>
  <c r="H13" i="6"/>
  <c r="E13" i="6"/>
  <c r="H12" i="6"/>
  <c r="E12" i="6"/>
  <c r="H11" i="6"/>
  <c r="E11" i="6"/>
  <c r="H10" i="6"/>
  <c r="E10" i="6"/>
  <c r="F9" i="6"/>
  <c r="D9" i="6"/>
  <c r="D62" i="6" s="1"/>
  <c r="C9" i="6"/>
  <c r="C62" i="6" s="1"/>
  <c r="L37" i="6"/>
  <c r="L46" i="6"/>
  <c r="K10" i="6"/>
  <c r="K11" i="6"/>
  <c r="K12" i="6"/>
  <c r="K13" i="6"/>
  <c r="K14" i="6"/>
  <c r="K15" i="6"/>
  <c r="K16" i="6"/>
  <c r="K17" i="6"/>
  <c r="K19" i="6"/>
  <c r="K20" i="6"/>
  <c r="K21" i="6"/>
  <c r="K23" i="6"/>
  <c r="K24" i="6"/>
  <c r="K26" i="6"/>
  <c r="K27" i="6"/>
  <c r="K28" i="6"/>
  <c r="K29" i="6"/>
  <c r="K31" i="6"/>
  <c r="K32" i="6"/>
  <c r="K33" i="6"/>
  <c r="K34" i="6"/>
  <c r="K36" i="6"/>
  <c r="K38" i="6"/>
  <c r="K39" i="6"/>
  <c r="K40" i="6"/>
  <c r="K41" i="6"/>
  <c r="K42" i="6"/>
  <c r="K44" i="6"/>
  <c r="K45" i="6"/>
  <c r="K47" i="6"/>
  <c r="K49" i="6"/>
  <c r="K50" i="6"/>
  <c r="K51" i="6"/>
  <c r="K52" i="6"/>
  <c r="K54" i="6"/>
  <c r="K58" i="6"/>
  <c r="K59" i="6"/>
  <c r="K61" i="6"/>
  <c r="J60" i="6"/>
  <c r="J57" i="6"/>
  <c r="J53" i="6"/>
  <c r="J48" i="6"/>
  <c r="J46" i="6"/>
  <c r="J43" i="6"/>
  <c r="J37" i="6"/>
  <c r="J35" i="6"/>
  <c r="J30" i="6"/>
  <c r="J18" i="6"/>
  <c r="I18" i="6"/>
  <c r="J9" i="6"/>
  <c r="I46" i="6"/>
  <c r="I37" i="6"/>
  <c r="I35" i="6"/>
  <c r="K46" i="6" l="1"/>
  <c r="J62" i="6"/>
  <c r="H35" i="6"/>
  <c r="H57" i="6"/>
  <c r="H9" i="6"/>
  <c r="G22" i="6"/>
  <c r="G30" i="6"/>
  <c r="H37" i="6"/>
  <c r="G43" i="6"/>
  <c r="G46" i="6"/>
  <c r="H53" i="6"/>
  <c r="F62" i="6"/>
  <c r="G60" i="6" s="1"/>
  <c r="E9" i="6"/>
  <c r="E62" i="6" s="1"/>
  <c r="G18" i="6"/>
  <c r="G48" i="6"/>
  <c r="K35" i="6"/>
  <c r="K18" i="6"/>
  <c r="K37" i="6"/>
  <c r="G57" i="6" l="1"/>
  <c r="H62" i="6"/>
  <c r="G54" i="6"/>
  <c r="G51" i="6"/>
  <c r="G45" i="6"/>
  <c r="G42" i="6"/>
  <c r="G38" i="6"/>
  <c r="G32" i="6"/>
  <c r="G29" i="6"/>
  <c r="G24" i="6"/>
  <c r="G21" i="6"/>
  <c r="G14" i="6"/>
  <c r="G10" i="6"/>
  <c r="G62" i="6"/>
  <c r="G58" i="6"/>
  <c r="G55" i="6"/>
  <c r="G52" i="6"/>
  <c r="G39" i="6"/>
  <c r="G36" i="6"/>
  <c r="G33" i="6"/>
  <c r="G26" i="6"/>
  <c r="G15" i="6"/>
  <c r="G11" i="6"/>
  <c r="G61" i="6"/>
  <c r="G59" i="6"/>
  <c r="G56" i="6"/>
  <c r="G49" i="6"/>
  <c r="G40" i="6"/>
  <c r="G34" i="6"/>
  <c r="G27" i="6"/>
  <c r="G19" i="6"/>
  <c r="G16" i="6"/>
  <c r="G12" i="6"/>
  <c r="G53" i="6"/>
  <c r="G50" i="6"/>
  <c r="G47" i="6"/>
  <c r="G44" i="6"/>
  <c r="G41" i="6"/>
  <c r="G37" i="6"/>
  <c r="G31" i="6"/>
  <c r="G28" i="6"/>
  <c r="G23" i="6"/>
  <c r="G20" i="6"/>
  <c r="G17" i="6"/>
  <c r="G13" i="6"/>
  <c r="G9" i="6"/>
  <c r="G35" i="6"/>
  <c r="L9" i="6"/>
  <c r="L60" i="6"/>
  <c r="I60" i="6"/>
  <c r="K60" i="6" s="1"/>
  <c r="I9" i="6" l="1"/>
  <c r="K9" i="6" s="1"/>
  <c r="L18" i="6" l="1"/>
  <c r="I22" i="6"/>
  <c r="K22" i="6" s="1"/>
  <c r="L57" i="6"/>
  <c r="I57" i="6"/>
  <c r="K57" i="6" s="1"/>
  <c r="L53" i="6"/>
  <c r="I53" i="6"/>
  <c r="K53" i="6" s="1"/>
  <c r="L48" i="6"/>
  <c r="I48" i="6"/>
  <c r="L43" i="6"/>
  <c r="I43" i="6"/>
  <c r="K43" i="6" s="1"/>
  <c r="L30" i="6"/>
  <c r="K30" i="6"/>
  <c r="L62" i="6" l="1"/>
  <c r="I62" i="6"/>
  <c r="K48" i="6"/>
  <c r="K62" i="6" s="1"/>
</calcChain>
</file>

<file path=xl/sharedStrings.xml><?xml version="1.0" encoding="utf-8"?>
<sst xmlns="http://schemas.openxmlformats.org/spreadsheetml/2006/main" count="128" uniqueCount="122">
  <si>
    <t>0100</t>
  </si>
  <si>
    <t>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</si>
  <si>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</si>
  <si>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</si>
  <si>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</si>
  <si>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</si>
  <si>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</si>
  <si>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</si>
  <si>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0700</t>
  </si>
  <si>
    <t>Образование</t>
  </si>
  <si>
    <t>0800</t>
  </si>
  <si>
    <t>0900</t>
  </si>
  <si>
    <t>1000</t>
  </si>
  <si>
    <t>Социальная политика</t>
  </si>
  <si>
    <t>Итого</t>
  </si>
  <si>
    <t>Наименование показателя</t>
  </si>
  <si>
    <t>отклонение</t>
  </si>
  <si>
    <t xml:space="preserve">Исполнение, руб. </t>
  </si>
  <si>
    <t>удельный вес в общей сумме расходов, %</t>
  </si>
  <si>
    <t>Раздел, подраздел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</si>
  <si>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</si>
  <si>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</si>
  <si>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</si>
  <si>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</si>
  <si>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</si>
  <si>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</si>
  <si>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</si>
  <si>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</si>
  <si>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</si>
  <si>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</si>
  <si>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</si>
  <si>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</si>
  <si>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</si>
  <si>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</si>
  <si>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0401</t>
  </si>
  <si>
    <t>0405</t>
  </si>
  <si>
    <t>0408</t>
  </si>
  <si>
    <t>0409</t>
  </si>
  <si>
    <t>0412</t>
  </si>
  <si>
    <t>Общеэкономические вопросы</t>
  </si>
  <si>
    <t>Сельское хозяйство и рыболовство</t>
  </si>
  <si>
    <t>Транспорт</t>
  </si>
  <si>
    <t>Другие вопросы в области национальной экономики</t>
  </si>
  <si>
    <t>0501</t>
  </si>
  <si>
    <t>0502</t>
  </si>
  <si>
    <t>0503</t>
  </si>
  <si>
    <t>0505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</si>
  <si>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</si>
  <si>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</si>
  <si>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</si>
  <si>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</si>
  <si>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0701</t>
  </si>
  <si>
    <t>0702</t>
  </si>
  <si>
    <t>0707</t>
  </si>
  <si>
    <t>0709</t>
  </si>
  <si>
    <t>Дошкольное образование</t>
  </si>
  <si>
    <t>Общее образование</t>
  </si>
  <si>
    <t>Другие вопросы в области образования</t>
  </si>
  <si>
    <t>0801</t>
  </si>
  <si>
    <t>0804</t>
  </si>
  <si>
    <t>Культура</t>
  </si>
  <si>
    <t>Периодическая печать и издательства</t>
  </si>
  <si>
    <t>Телевидение и радиовещание</t>
  </si>
  <si>
    <t>Физическая культура и спорт</t>
  </si>
  <si>
    <t>1001</t>
  </si>
  <si>
    <t>1003</t>
  </si>
  <si>
    <t>1004</t>
  </si>
  <si>
    <t>1006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</si>
  <si>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</si>
  <si>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</si>
  <si>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</si>
  <si>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Пенсионное обеспечение</t>
  </si>
  <si>
    <t>0111</t>
  </si>
  <si>
    <t>0113</t>
  </si>
  <si>
    <t>0314</t>
  </si>
  <si>
    <t>Другие вопросы в области национальной безопасности и правоохранительной деятельности</t>
  </si>
  <si>
    <t>Культура, кинематография</t>
  </si>
  <si>
    <t>Другие вопросы в области культуры, кинематографии</t>
  </si>
  <si>
    <t>Изменение плана, руб.</t>
  </si>
  <si>
    <t>Здравоохранение</t>
  </si>
  <si>
    <t>0909</t>
  </si>
  <si>
    <t>Другие вопросы в области здравоохранения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</si>
  <si>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</si>
  <si>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</si>
  <si>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</si>
  <si>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</si>
  <si>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1101</t>
  </si>
  <si>
    <t>1102</t>
  </si>
  <si>
    <t>1105</t>
  </si>
  <si>
    <t>1200</t>
  </si>
  <si>
    <t>1100</t>
  </si>
  <si>
    <t>1201</t>
  </si>
  <si>
    <t>1202</t>
  </si>
  <si>
    <t>Первоначальный  план, руб.</t>
  </si>
  <si>
    <t xml:space="preserve">% испол- нения уточненного плана </t>
  </si>
  <si>
    <t>0304</t>
  </si>
  <si>
    <t>Органы юстиции</t>
  </si>
  <si>
    <t>Дорожное хозяйство (дорожные фонды)</t>
  </si>
  <si>
    <t>Связь и информатика</t>
  </si>
  <si>
    <t>0410</t>
  </si>
  <si>
    <t>Уточненный план по сводной бюджетной росписи, руб.</t>
  </si>
  <si>
    <t>1300</t>
  </si>
  <si>
    <t>1301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</si>
  <si>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</si>
  <si>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</si>
  <si>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0107</t>
  </si>
  <si>
    <t>Обеспечение проведения выборов и референдумов</t>
  </si>
  <si>
    <t>Приложение № 4                                                        к заключению Счётной палаты</t>
  </si>
  <si>
    <t>2017 год</t>
  </si>
  <si>
    <t>0600</t>
  </si>
  <si>
    <t>0605</t>
  </si>
  <si>
    <t>Охрана окружающей среды</t>
  </si>
  <si>
    <t>Другие вопросы в области охраны окружающей среды</t>
  </si>
  <si>
    <t>0703</t>
  </si>
  <si>
    <t>Дополнительное образование детей</t>
  </si>
  <si>
    <t xml:space="preserve">Молодёжная политика </t>
  </si>
  <si>
    <t>Сравнительный анализ исполнения расходной части бюджета по разделам, подразделам за 2017-2018 годы</t>
  </si>
  <si>
    <t>2018 год</t>
  </si>
  <si>
    <t xml:space="preserve"> уточненного плана и исполнения 2018 года, руб.</t>
  </si>
  <si>
    <t>исполнения 2018 года и 2017 года, руб.</t>
  </si>
  <si>
    <t>0407</t>
  </si>
  <si>
    <t>Лесное хозяйство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</si>
</sst>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  <font>
      <sz val="10"/>
      <name val="Arial Cyr"/>
      <charset val="204"/>
    </font>
    <font>
      <b/>
      <sz val="11"/>
      <name val="Times New Roman"/>
      <family val="1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/>
    <xf numFmtId="0" fontId="8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" fontId="3" fillId="0" borderId="0" xfId="0" applyNumberFormat="1" applyFont="1" applyFill="1" applyAlignment="1">
      <alignment horizontal="right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0" fontId="1" fillId="0" borderId="0" xfId="0" applyFont="1"/>
    <xf numFmtId="0" fontId="9" fillId="0" borderId="0" xfId="0" applyNumberFormat="1" applyFont="1" applyAlignment="1">
      <alignment horizont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0" fontId="8" fillId="0" borderId="5" xfId="0" applyNumberFormat="1" applyFont="1" applyFill="1" applyBorder="1" applyAlignment="1">
      <alignment horizontal="left" vertical="center" wrapText="1"/>
    </xf>
    <xf numFmtId="0" fontId="8" fillId="0" borderId="1" xfId="2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right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8" fillId="0" borderId="4" xfId="0" applyNumberFormat="1" applyFont="1" applyBorder="1" applyAlignment="1">
      <alignment horizontal="center" vertical="center" wrapText="1"/>
    </xf>
    <xf numFmtId="0" fontId="10" fillId="0" borderId="6" xfId="0" applyNumberFormat="1" applyFont="1" applyBorder="1" applyAlignment="1">
      <alignment horizontal="center" vertical="center" wrapText="1"/>
    </xf>
    <xf numFmtId="0" fontId="10" fillId="0" borderId="5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Анализ расходов бюджета" xfId="1"/>
    <cellStyle name="Обычный_Приложения  73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2"/>
  <sheetViews>
    <sheetView tabSelected="1" zoomScale="90" zoomScaleNormal="9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J54" sqref="J54:J56"/>
    </sheetView>
  </sheetViews>
  <sheetFormatPr defaultRowHeight="14.25" x14ac:dyDescent="0.2"/>
  <cols>
    <col min="1" max="1" width="10.140625" style="9" customWidth="1"/>
    <col min="2" max="2" width="53.7109375" style="2" customWidth="1"/>
    <col min="3" max="3" width="19.5703125" style="16" customWidth="1"/>
    <col min="4" max="4" width="18.42578125" style="17" customWidth="1"/>
    <col min="5" max="5" width="18.140625" style="18" customWidth="1"/>
    <col min="6" max="6" width="18.140625" style="17" customWidth="1"/>
    <col min="7" max="8" width="9.42578125" style="17" customWidth="1"/>
    <col min="9" max="9" width="19.5703125" style="40" customWidth="1"/>
    <col min="10" max="10" width="18.42578125" style="17" customWidth="1"/>
    <col min="11" max="11" width="18.140625" style="18" customWidth="1"/>
    <col min="12" max="12" width="18.140625" style="17" customWidth="1"/>
    <col min="13" max="14" width="9.42578125" style="17" customWidth="1"/>
    <col min="15" max="15" width="20" style="17" customWidth="1"/>
    <col min="16" max="16" width="18.7109375" style="17" customWidth="1"/>
  </cols>
  <sheetData>
    <row r="1" spans="1:17" x14ac:dyDescent="0.2">
      <c r="O1" s="43" t="s">
        <v>107</v>
      </c>
      <c r="P1" s="44"/>
    </row>
    <row r="2" spans="1:17" x14ac:dyDescent="0.2">
      <c r="O2" s="44"/>
      <c r="P2" s="44"/>
    </row>
    <row r="4" spans="1:17" ht="15" customHeight="1" x14ac:dyDescent="0.25">
      <c r="A4" s="1"/>
      <c r="B4" s="47" t="s">
        <v>116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</row>
    <row r="5" spans="1:17" x14ac:dyDescent="0.2">
      <c r="B5" s="15"/>
    </row>
    <row r="6" spans="1:17" s="31" customFormat="1" ht="12.75" customHeight="1" x14ac:dyDescent="0.2">
      <c r="A6" s="54" t="s">
        <v>19</v>
      </c>
      <c r="B6" s="54" t="s">
        <v>15</v>
      </c>
      <c r="C6" s="49" t="s">
        <v>108</v>
      </c>
      <c r="D6" s="50"/>
      <c r="E6" s="50"/>
      <c r="F6" s="50"/>
      <c r="G6" s="50"/>
      <c r="H6" s="51"/>
      <c r="I6" s="49" t="s">
        <v>117</v>
      </c>
      <c r="J6" s="50"/>
      <c r="K6" s="50"/>
      <c r="L6" s="50"/>
      <c r="M6" s="50"/>
      <c r="N6" s="51"/>
      <c r="O6" s="52" t="s">
        <v>16</v>
      </c>
      <c r="P6" s="53"/>
    </row>
    <row r="7" spans="1:17" s="31" customFormat="1" ht="99.75" customHeight="1" x14ac:dyDescent="0.2">
      <c r="A7" s="54"/>
      <c r="B7" s="54"/>
      <c r="C7" s="32" t="s">
        <v>93</v>
      </c>
      <c r="D7" s="32" t="s">
        <v>100</v>
      </c>
      <c r="E7" s="33" t="s">
        <v>78</v>
      </c>
      <c r="F7" s="34" t="s">
        <v>17</v>
      </c>
      <c r="G7" s="34" t="s">
        <v>18</v>
      </c>
      <c r="H7" s="35" t="s">
        <v>94</v>
      </c>
      <c r="I7" s="32" t="s">
        <v>93</v>
      </c>
      <c r="J7" s="32" t="s">
        <v>100</v>
      </c>
      <c r="K7" s="33" t="s">
        <v>78</v>
      </c>
      <c r="L7" s="34" t="s">
        <v>17</v>
      </c>
      <c r="M7" s="34" t="s">
        <v>18</v>
      </c>
      <c r="N7" s="35" t="s">
        <v>94</v>
      </c>
      <c r="O7" s="39" t="s">
        <v>118</v>
      </c>
      <c r="P7" s="39" t="s">
        <v>119</v>
      </c>
    </row>
    <row r="8" spans="1:17" s="26" customFormat="1" ht="15" x14ac:dyDescent="0.2">
      <c r="A8" s="23">
        <v>1</v>
      </c>
      <c r="B8" s="23">
        <v>2</v>
      </c>
      <c r="C8" s="24">
        <v>3</v>
      </c>
      <c r="D8" s="24">
        <v>4</v>
      </c>
      <c r="E8" s="25">
        <v>5</v>
      </c>
      <c r="F8" s="24">
        <v>6</v>
      </c>
      <c r="G8" s="24">
        <v>7</v>
      </c>
      <c r="H8" s="24">
        <v>8</v>
      </c>
      <c r="I8" s="24">
        <v>9</v>
      </c>
      <c r="J8" s="24">
        <v>10</v>
      </c>
      <c r="K8" s="25">
        <v>11</v>
      </c>
      <c r="L8" s="24">
        <v>12</v>
      </c>
      <c r="M8" s="24">
        <v>13</v>
      </c>
      <c r="N8" s="24">
        <v>14</v>
      </c>
      <c r="O8" s="41">
        <v>15</v>
      </c>
      <c r="P8" s="41">
        <v>16</v>
      </c>
    </row>
    <row r="9" spans="1:17" s="7" customFormat="1" ht="18" customHeight="1" x14ac:dyDescent="0.2">
      <c r="A9" s="11" t="s">
        <v>0</v>
      </c>
      <c r="B9" s="5" t="s">
        <v>1</v>
      </c>
      <c r="C9" s="19">
        <f>SUM(C10:C17)</f>
        <v>600997660</v>
      </c>
      <c r="D9" s="19">
        <f>SUM(D10:D17)</f>
        <v>616773631</v>
      </c>
      <c r="E9" s="20">
        <f>D9-C9</f>
        <v>15775971</v>
      </c>
      <c r="F9" s="19">
        <f>SUM(F10:F17)</f>
        <v>607294039.5</v>
      </c>
      <c r="G9" s="21">
        <f t="shared" ref="G9:G24" si="0">F9/F$62*100</f>
        <v>9.1051023118224848</v>
      </c>
      <c r="H9" s="21">
        <f>F9/D9*100</f>
        <v>98.463035541154639</v>
      </c>
      <c r="I9" s="19">
        <f>SUM(I10:I17)</f>
        <v>621988140</v>
      </c>
      <c r="J9" s="19">
        <f>SUM(J10:J17)</f>
        <v>659950060</v>
      </c>
      <c r="K9" s="20">
        <f>J9-I9</f>
        <v>37961920</v>
      </c>
      <c r="L9" s="19">
        <f>SUM(L10:L17)</f>
        <v>636233624.72000003</v>
      </c>
      <c r="M9" s="21">
        <f>L9/L$62*100</f>
        <v>8.1300909412174711</v>
      </c>
      <c r="N9" s="21">
        <f>L9/J9*100</f>
        <v>96.406328794030273</v>
      </c>
      <c r="O9" s="39">
        <f>J9-L9</f>
        <v>23716435.279999971</v>
      </c>
      <c r="P9" s="39">
        <f>L9-F9</f>
        <v>28939585.220000029</v>
      </c>
    </row>
    <row r="10" spans="1:17" s="30" customFormat="1" ht="30" customHeight="1" x14ac:dyDescent="0.2">
      <c r="A10" s="12" t="s">
        <v>20</v>
      </c>
      <c r="B10" s="3" t="s">
        <v>21</v>
      </c>
      <c r="C10" s="27">
        <v>5194800</v>
      </c>
      <c r="D10" s="27">
        <v>5558164</v>
      </c>
      <c r="E10" s="28">
        <f t="shared" ref="E10:E61" si="1">D10-C10</f>
        <v>363364</v>
      </c>
      <c r="F10" s="27">
        <v>5537045.7300000004</v>
      </c>
      <c r="G10" s="29">
        <f t="shared" si="0"/>
        <v>8.3016404900660673E-2</v>
      </c>
      <c r="H10" s="29">
        <f t="shared" ref="H10:H59" si="2">F10/D10*100</f>
        <v>99.620049534342641</v>
      </c>
      <c r="I10" s="27">
        <v>5354500</v>
      </c>
      <c r="J10" s="27">
        <v>5583585</v>
      </c>
      <c r="K10" s="28">
        <f t="shared" ref="K10:K61" si="3">J10-I10</f>
        <v>229085</v>
      </c>
      <c r="L10" s="27">
        <v>5582919.5700000003</v>
      </c>
      <c r="M10" s="29">
        <f t="shared" ref="M10:M62" si="4">L10/L$62*100</f>
        <v>7.1341158433080726E-2</v>
      </c>
      <c r="N10" s="29">
        <f t="shared" ref="N10:N62" si="5">L10/J10*100</f>
        <v>99.988082387928188</v>
      </c>
      <c r="O10" s="27">
        <f t="shared" ref="O10:O62" si="6">J10-L10</f>
        <v>665.42999999970198</v>
      </c>
      <c r="P10" s="27">
        <f t="shared" ref="P10:P62" si="7">L10-F10</f>
        <v>45873.839999999851</v>
      </c>
    </row>
    <row r="11" spans="1:17" s="30" customFormat="1" ht="45" customHeight="1" x14ac:dyDescent="0.2">
      <c r="A11" s="12" t="s">
        <v>22</v>
      </c>
      <c r="B11" s="3" t="s">
        <v>23</v>
      </c>
      <c r="C11" s="27">
        <v>39842600</v>
      </c>
      <c r="D11" s="27">
        <v>32345648</v>
      </c>
      <c r="E11" s="28">
        <f t="shared" si="1"/>
        <v>-7496952</v>
      </c>
      <c r="F11" s="27">
        <v>32253935.239999998</v>
      </c>
      <c r="G11" s="29">
        <f t="shared" si="0"/>
        <v>0.48358021191989103</v>
      </c>
      <c r="H11" s="29">
        <f t="shared" si="2"/>
        <v>99.716460279293202</v>
      </c>
      <c r="I11" s="27">
        <v>28665300</v>
      </c>
      <c r="J11" s="27">
        <v>30614919</v>
      </c>
      <c r="K11" s="28">
        <f t="shared" si="3"/>
        <v>1949619</v>
      </c>
      <c r="L11" s="27">
        <v>30441280.370000001</v>
      </c>
      <c r="M11" s="29">
        <f t="shared" si="4"/>
        <v>0.38899292360430693</v>
      </c>
      <c r="N11" s="29">
        <f t="shared" si="5"/>
        <v>99.432830019899782</v>
      </c>
      <c r="O11" s="27">
        <f t="shared" si="6"/>
        <v>173638.62999999896</v>
      </c>
      <c r="P11" s="27">
        <f t="shared" si="7"/>
        <v>-1812654.8699999973</v>
      </c>
    </row>
    <row r="12" spans="1:17" s="30" customFormat="1" ht="61.5" customHeight="1" x14ac:dyDescent="0.2">
      <c r="A12" s="12" t="s">
        <v>24</v>
      </c>
      <c r="B12" s="3" t="s">
        <v>25</v>
      </c>
      <c r="C12" s="27">
        <v>166641740</v>
      </c>
      <c r="D12" s="27">
        <v>170933719</v>
      </c>
      <c r="E12" s="28">
        <f t="shared" si="1"/>
        <v>4291979</v>
      </c>
      <c r="F12" s="27">
        <v>169899417.80000001</v>
      </c>
      <c r="G12" s="29">
        <f t="shared" si="0"/>
        <v>2.5472859622691457</v>
      </c>
      <c r="H12" s="29">
        <f t="shared" si="2"/>
        <v>99.39491095961003</v>
      </c>
      <c r="I12" s="27">
        <v>180101940</v>
      </c>
      <c r="J12" s="27">
        <v>184585601</v>
      </c>
      <c r="K12" s="28">
        <f t="shared" si="3"/>
        <v>4483661</v>
      </c>
      <c r="L12" s="27">
        <v>182161245.71000001</v>
      </c>
      <c r="M12" s="29">
        <f t="shared" si="4"/>
        <v>2.3277416283044277</v>
      </c>
      <c r="N12" s="29">
        <f t="shared" si="5"/>
        <v>98.686595662464498</v>
      </c>
      <c r="O12" s="27">
        <f t="shared" si="6"/>
        <v>2424355.2899999917</v>
      </c>
      <c r="P12" s="27">
        <f t="shared" si="7"/>
        <v>12261827.909999996</v>
      </c>
    </row>
    <row r="13" spans="1:17" s="30" customFormat="1" ht="15" customHeight="1" x14ac:dyDescent="0.2">
      <c r="A13" s="12" t="s">
        <v>26</v>
      </c>
      <c r="B13" s="4" t="s">
        <v>27</v>
      </c>
      <c r="C13" s="27">
        <v>0</v>
      </c>
      <c r="D13" s="27">
        <v>16700</v>
      </c>
      <c r="E13" s="28">
        <f t="shared" si="1"/>
        <v>16700</v>
      </c>
      <c r="F13" s="27">
        <v>16690</v>
      </c>
      <c r="G13" s="29">
        <f t="shared" si="0"/>
        <v>2.5023159738144814E-4</v>
      </c>
      <c r="H13" s="29">
        <f t="shared" si="2"/>
        <v>99.940119760479035</v>
      </c>
      <c r="I13" s="27">
        <v>97400</v>
      </c>
      <c r="J13" s="27">
        <v>97400</v>
      </c>
      <c r="K13" s="28">
        <f t="shared" si="3"/>
        <v>0</v>
      </c>
      <c r="L13" s="27">
        <v>29600</v>
      </c>
      <c r="M13" s="29">
        <f t="shared" si="4"/>
        <v>3.7824264941348408E-4</v>
      </c>
      <c r="N13" s="29">
        <f t="shared" si="5"/>
        <v>30.390143737166326</v>
      </c>
      <c r="O13" s="27">
        <f t="shared" si="6"/>
        <v>67800</v>
      </c>
      <c r="P13" s="27">
        <f t="shared" si="7"/>
        <v>12910</v>
      </c>
    </row>
    <row r="14" spans="1:17" s="30" customFormat="1" ht="45" x14ac:dyDescent="0.2">
      <c r="A14" s="12" t="s">
        <v>28</v>
      </c>
      <c r="B14" s="3" t="s">
        <v>29</v>
      </c>
      <c r="C14" s="27">
        <v>77958500</v>
      </c>
      <c r="D14" s="27">
        <v>76805335</v>
      </c>
      <c r="E14" s="28">
        <f t="shared" si="1"/>
        <v>-1153165</v>
      </c>
      <c r="F14" s="27">
        <v>76547740.159999996</v>
      </c>
      <c r="G14" s="29">
        <f t="shared" si="0"/>
        <v>1.1476730554929195</v>
      </c>
      <c r="H14" s="29">
        <f t="shared" si="2"/>
        <v>99.664613350101263</v>
      </c>
      <c r="I14" s="27">
        <v>75367900</v>
      </c>
      <c r="J14" s="27">
        <v>80300180</v>
      </c>
      <c r="K14" s="28">
        <f t="shared" si="3"/>
        <v>4932280</v>
      </c>
      <c r="L14" s="27">
        <v>79759200.099999994</v>
      </c>
      <c r="M14" s="29">
        <f t="shared" si="4"/>
        <v>1.0192003770582507</v>
      </c>
      <c r="N14" s="29">
        <f t="shared" si="5"/>
        <v>99.326303004551164</v>
      </c>
      <c r="O14" s="27">
        <f t="shared" si="6"/>
        <v>540979.90000000596</v>
      </c>
      <c r="P14" s="27">
        <f t="shared" si="7"/>
        <v>3211459.9399999976</v>
      </c>
    </row>
    <row r="15" spans="1:17" s="30" customFormat="1" ht="15" x14ac:dyDescent="0.2">
      <c r="A15" s="12" t="s">
        <v>105</v>
      </c>
      <c r="B15" s="3" t="s">
        <v>106</v>
      </c>
      <c r="C15" s="27">
        <v>0</v>
      </c>
      <c r="D15" s="27">
        <v>3009657</v>
      </c>
      <c r="E15" s="28">
        <f t="shared" si="1"/>
        <v>3009657</v>
      </c>
      <c r="F15" s="27">
        <v>3009657</v>
      </c>
      <c r="G15" s="29">
        <f t="shared" si="0"/>
        <v>4.512350381547376E-2</v>
      </c>
      <c r="H15" s="29">
        <f t="shared" si="2"/>
        <v>100</v>
      </c>
      <c r="I15" s="27">
        <v>0</v>
      </c>
      <c r="J15" s="27">
        <v>2115793</v>
      </c>
      <c r="K15" s="28">
        <f t="shared" si="3"/>
        <v>2115793</v>
      </c>
      <c r="L15" s="27">
        <v>2115793</v>
      </c>
      <c r="M15" s="29">
        <f t="shared" si="4"/>
        <v>2.7036592903057557E-2</v>
      </c>
      <c r="N15" s="29">
        <f t="shared" si="5"/>
        <v>100</v>
      </c>
      <c r="O15" s="27">
        <f t="shared" si="6"/>
        <v>0</v>
      </c>
      <c r="P15" s="27">
        <f t="shared" si="7"/>
        <v>-893864</v>
      </c>
    </row>
    <row r="16" spans="1:17" s="30" customFormat="1" ht="19.5" customHeight="1" x14ac:dyDescent="0.2">
      <c r="A16" s="12" t="s">
        <v>72</v>
      </c>
      <c r="B16" s="3" t="s">
        <v>30</v>
      </c>
      <c r="C16" s="27">
        <v>5000000</v>
      </c>
      <c r="D16" s="27">
        <v>5000000</v>
      </c>
      <c r="E16" s="28">
        <f t="shared" si="1"/>
        <v>0</v>
      </c>
      <c r="F16" s="27">
        <v>0</v>
      </c>
      <c r="G16" s="29">
        <f t="shared" si="0"/>
        <v>0</v>
      </c>
      <c r="H16" s="29">
        <f t="shared" si="2"/>
        <v>0</v>
      </c>
      <c r="I16" s="27">
        <v>5000000</v>
      </c>
      <c r="J16" s="27">
        <v>7350043</v>
      </c>
      <c r="K16" s="28">
        <f t="shared" si="3"/>
        <v>2350043</v>
      </c>
      <c r="L16" s="27">
        <v>0</v>
      </c>
      <c r="M16" s="29">
        <f t="shared" si="4"/>
        <v>0</v>
      </c>
      <c r="N16" s="29">
        <f t="shared" si="5"/>
        <v>0</v>
      </c>
      <c r="O16" s="27">
        <f t="shared" si="6"/>
        <v>7350043</v>
      </c>
      <c r="P16" s="27">
        <f t="shared" si="7"/>
        <v>0</v>
      </c>
    </row>
    <row r="17" spans="1:16" s="30" customFormat="1" ht="15" x14ac:dyDescent="0.2">
      <c r="A17" s="12" t="s">
        <v>73</v>
      </c>
      <c r="B17" s="3" t="s">
        <v>31</v>
      </c>
      <c r="C17" s="27">
        <v>306360020</v>
      </c>
      <c r="D17" s="27">
        <v>323104408</v>
      </c>
      <c r="E17" s="28">
        <f t="shared" si="1"/>
        <v>16744388</v>
      </c>
      <c r="F17" s="27">
        <v>320029553.56999999</v>
      </c>
      <c r="G17" s="29">
        <f t="shared" si="0"/>
        <v>4.7981729418270112</v>
      </c>
      <c r="H17" s="29">
        <f t="shared" si="2"/>
        <v>99.048340303051503</v>
      </c>
      <c r="I17" s="27">
        <v>327401100</v>
      </c>
      <c r="J17" s="27">
        <v>349302539</v>
      </c>
      <c r="K17" s="28">
        <f t="shared" si="3"/>
        <v>21901439</v>
      </c>
      <c r="L17" s="27">
        <v>336143585.97000003</v>
      </c>
      <c r="M17" s="29">
        <f t="shared" si="4"/>
        <v>4.2954000182649343</v>
      </c>
      <c r="N17" s="29">
        <f t="shared" si="5"/>
        <v>96.232792046782123</v>
      </c>
      <c r="O17" s="27">
        <f t="shared" si="6"/>
        <v>13158953.029999971</v>
      </c>
      <c r="P17" s="27">
        <f t="shared" si="7"/>
        <v>16114032.400000036</v>
      </c>
    </row>
    <row r="18" spans="1:16" s="7" customFormat="1" ht="30" customHeight="1" x14ac:dyDescent="0.2">
      <c r="A18" s="11" t="s">
        <v>2</v>
      </c>
      <c r="B18" s="6" t="s">
        <v>3</v>
      </c>
      <c r="C18" s="19">
        <f>C20+C21+C19</f>
        <v>42402500</v>
      </c>
      <c r="D18" s="19">
        <f>D20+D21+D19</f>
        <v>45709768</v>
      </c>
      <c r="E18" s="20">
        <f t="shared" si="1"/>
        <v>3307268</v>
      </c>
      <c r="F18" s="19">
        <f>F20+F21+F19</f>
        <v>42489865.280000001</v>
      </c>
      <c r="G18" s="21">
        <f t="shared" si="0"/>
        <v>0.63704654652707804</v>
      </c>
      <c r="H18" s="21">
        <f t="shared" si="2"/>
        <v>92.955766653639543</v>
      </c>
      <c r="I18" s="19">
        <f>I20+I21+I19</f>
        <v>46305415</v>
      </c>
      <c r="J18" s="19">
        <f>J20+J21+J19</f>
        <v>57381256</v>
      </c>
      <c r="K18" s="20">
        <f t="shared" si="3"/>
        <v>11075841</v>
      </c>
      <c r="L18" s="19">
        <f>L20+L21+L19</f>
        <v>54317707.260000005</v>
      </c>
      <c r="M18" s="21">
        <f t="shared" si="4"/>
        <v>0.69409707784082575</v>
      </c>
      <c r="N18" s="21">
        <f t="shared" si="5"/>
        <v>94.661063640712229</v>
      </c>
      <c r="O18" s="42">
        <f t="shared" si="6"/>
        <v>3063548.7399999946</v>
      </c>
      <c r="P18" s="42">
        <f t="shared" si="7"/>
        <v>11827841.980000004</v>
      </c>
    </row>
    <row r="19" spans="1:16" s="30" customFormat="1" ht="18.75" customHeight="1" x14ac:dyDescent="0.2">
      <c r="A19" s="12" t="s">
        <v>95</v>
      </c>
      <c r="B19" s="3" t="s">
        <v>96</v>
      </c>
      <c r="C19" s="22">
        <v>15091900</v>
      </c>
      <c r="D19" s="22">
        <v>15589680</v>
      </c>
      <c r="E19" s="28">
        <f t="shared" si="1"/>
        <v>497780</v>
      </c>
      <c r="F19" s="22">
        <v>15588714.130000001</v>
      </c>
      <c r="G19" s="29">
        <f t="shared" si="0"/>
        <v>0.2337201221014171</v>
      </c>
      <c r="H19" s="29">
        <f t="shared" si="2"/>
        <v>99.993804427031222</v>
      </c>
      <c r="I19" s="22">
        <v>10685800</v>
      </c>
      <c r="J19" s="22">
        <v>14425271</v>
      </c>
      <c r="K19" s="28">
        <f t="shared" si="3"/>
        <v>3739471</v>
      </c>
      <c r="L19" s="22">
        <v>14126181.050000001</v>
      </c>
      <c r="M19" s="29">
        <f t="shared" si="4"/>
        <v>0.18051095089346461</v>
      </c>
      <c r="N19" s="29">
        <f t="shared" si="5"/>
        <v>97.926625087320716</v>
      </c>
      <c r="O19" s="27">
        <f t="shared" si="6"/>
        <v>299089.94999999925</v>
      </c>
      <c r="P19" s="27">
        <f t="shared" si="7"/>
        <v>-1462533.08</v>
      </c>
    </row>
    <row r="20" spans="1:16" s="30" customFormat="1" ht="48.75" customHeight="1" x14ac:dyDescent="0.2">
      <c r="A20" s="12" t="s">
        <v>32</v>
      </c>
      <c r="B20" s="3" t="s">
        <v>33</v>
      </c>
      <c r="C20" s="27">
        <v>22439700</v>
      </c>
      <c r="D20" s="27">
        <v>22861147</v>
      </c>
      <c r="E20" s="28">
        <f t="shared" si="1"/>
        <v>421447</v>
      </c>
      <c r="F20" s="27">
        <v>21731528.719999999</v>
      </c>
      <c r="G20" s="29">
        <f t="shared" si="0"/>
        <v>0.32581876244136709</v>
      </c>
      <c r="H20" s="29">
        <f t="shared" si="2"/>
        <v>95.058785633109295</v>
      </c>
      <c r="I20" s="27">
        <v>32332615</v>
      </c>
      <c r="J20" s="27">
        <v>38009432</v>
      </c>
      <c r="K20" s="28">
        <f t="shared" si="3"/>
        <v>5676817</v>
      </c>
      <c r="L20" s="27">
        <v>35419294.960000001</v>
      </c>
      <c r="M20" s="29">
        <f t="shared" si="4"/>
        <v>0.45260432317662375</v>
      </c>
      <c r="N20" s="29">
        <f t="shared" si="5"/>
        <v>93.185541315113568</v>
      </c>
      <c r="O20" s="27">
        <f t="shared" si="6"/>
        <v>2590137.0399999991</v>
      </c>
      <c r="P20" s="27">
        <f t="shared" si="7"/>
        <v>13687766.240000002</v>
      </c>
    </row>
    <row r="21" spans="1:16" s="30" customFormat="1" ht="31.5" customHeight="1" x14ac:dyDescent="0.2">
      <c r="A21" s="12" t="s">
        <v>74</v>
      </c>
      <c r="B21" s="3" t="s">
        <v>75</v>
      </c>
      <c r="C21" s="27">
        <v>4870900</v>
      </c>
      <c r="D21" s="27">
        <v>7258941</v>
      </c>
      <c r="E21" s="28">
        <f t="shared" si="1"/>
        <v>2388041</v>
      </c>
      <c r="F21" s="27">
        <v>5169622.43</v>
      </c>
      <c r="G21" s="29">
        <f t="shared" si="0"/>
        <v>7.7507661984293791E-2</v>
      </c>
      <c r="H21" s="29">
        <f t="shared" si="2"/>
        <v>71.217308833340837</v>
      </c>
      <c r="I21" s="27">
        <v>3287000</v>
      </c>
      <c r="J21" s="27">
        <v>4946553</v>
      </c>
      <c r="K21" s="28">
        <f t="shared" si="3"/>
        <v>1659553</v>
      </c>
      <c r="L21" s="27">
        <v>4772231.25</v>
      </c>
      <c r="M21" s="29">
        <f t="shared" si="4"/>
        <v>6.0981803770737267E-2</v>
      </c>
      <c r="N21" s="29">
        <f t="shared" si="5"/>
        <v>96.475894425875964</v>
      </c>
      <c r="O21" s="27">
        <f t="shared" si="6"/>
        <v>174321.75</v>
      </c>
      <c r="P21" s="27">
        <f t="shared" si="7"/>
        <v>-397391.1799999997</v>
      </c>
    </row>
    <row r="22" spans="1:16" s="7" customFormat="1" ht="15" customHeight="1" x14ac:dyDescent="0.2">
      <c r="A22" s="11" t="s">
        <v>4</v>
      </c>
      <c r="B22" s="6" t="s">
        <v>5</v>
      </c>
      <c r="C22" s="19">
        <f>C23+C24+C26+C27+C29+C28</f>
        <v>525849035</v>
      </c>
      <c r="D22" s="19">
        <f>D23+D24+D26+D27+D29+D28</f>
        <v>656020272</v>
      </c>
      <c r="E22" s="20">
        <f t="shared" si="1"/>
        <v>130171237</v>
      </c>
      <c r="F22" s="19">
        <f>F23+F24+F26+F27+F29+F28</f>
        <v>618034149.21999991</v>
      </c>
      <c r="G22" s="21">
        <f t="shared" si="0"/>
        <v>9.2661277648654803</v>
      </c>
      <c r="H22" s="21">
        <f t="shared" si="2"/>
        <v>94.209611440178165</v>
      </c>
      <c r="I22" s="19">
        <f>I23+I24+I26+I27+I29+I28</f>
        <v>647116919</v>
      </c>
      <c r="J22" s="19">
        <f>J23+J24+J26+J27+J29+J28+J25</f>
        <v>722964004</v>
      </c>
      <c r="K22" s="20">
        <f t="shared" si="3"/>
        <v>75847085</v>
      </c>
      <c r="L22" s="19">
        <f>SUM(L23:L29)</f>
        <v>668306786.05000019</v>
      </c>
      <c r="M22" s="21">
        <f t="shared" si="4"/>
        <v>8.5399368032622469</v>
      </c>
      <c r="N22" s="21">
        <f t="shared" si="5"/>
        <v>92.439842419872434</v>
      </c>
      <c r="O22" s="42">
        <f t="shared" si="6"/>
        <v>54657217.949999809</v>
      </c>
      <c r="P22" s="42">
        <f t="shared" si="7"/>
        <v>50272636.830000281</v>
      </c>
    </row>
    <row r="23" spans="1:16" s="30" customFormat="1" ht="15" x14ac:dyDescent="0.2">
      <c r="A23" s="12" t="s">
        <v>34</v>
      </c>
      <c r="B23" s="4" t="s">
        <v>39</v>
      </c>
      <c r="C23" s="27">
        <v>1898700</v>
      </c>
      <c r="D23" s="27">
        <v>1724878</v>
      </c>
      <c r="E23" s="28">
        <f t="shared" si="1"/>
        <v>-173822</v>
      </c>
      <c r="F23" s="27">
        <v>1724876.65</v>
      </c>
      <c r="G23" s="29">
        <f t="shared" si="0"/>
        <v>2.5860913086606412E-2</v>
      </c>
      <c r="H23" s="29">
        <f t="shared" si="2"/>
        <v>99.999921733595059</v>
      </c>
      <c r="I23" s="27">
        <v>1897500</v>
      </c>
      <c r="J23" s="27">
        <v>2016464</v>
      </c>
      <c r="K23" s="28">
        <f t="shared" si="3"/>
        <v>118964</v>
      </c>
      <c r="L23" s="27">
        <v>2015903.56</v>
      </c>
      <c r="M23" s="29">
        <f t="shared" si="4"/>
        <v>2.5760158901907922E-2</v>
      </c>
      <c r="N23" s="29">
        <f t="shared" si="5"/>
        <v>99.972206793674474</v>
      </c>
      <c r="O23" s="27">
        <f t="shared" si="6"/>
        <v>560.43999999994412</v>
      </c>
      <c r="P23" s="27">
        <f t="shared" si="7"/>
        <v>291026.91000000015</v>
      </c>
    </row>
    <row r="24" spans="1:16" s="30" customFormat="1" ht="15" x14ac:dyDescent="0.2">
      <c r="A24" s="12" t="s">
        <v>35</v>
      </c>
      <c r="B24" s="3" t="s">
        <v>40</v>
      </c>
      <c r="C24" s="22">
        <v>35430600</v>
      </c>
      <c r="D24" s="22">
        <v>37725884</v>
      </c>
      <c r="E24" s="28">
        <f t="shared" si="1"/>
        <v>2295284</v>
      </c>
      <c r="F24" s="22">
        <v>37704882.68</v>
      </c>
      <c r="G24" s="29">
        <f t="shared" si="0"/>
        <v>0.56530575327121013</v>
      </c>
      <c r="H24" s="29">
        <f t="shared" si="2"/>
        <v>99.944331801476139</v>
      </c>
      <c r="I24" s="22">
        <v>32738000</v>
      </c>
      <c r="J24" s="22">
        <v>41125600</v>
      </c>
      <c r="K24" s="28">
        <f t="shared" si="3"/>
        <v>8387600</v>
      </c>
      <c r="L24" s="22">
        <v>40338330.840000004</v>
      </c>
      <c r="M24" s="29">
        <f t="shared" si="4"/>
        <v>0.51546206519727211</v>
      </c>
      <c r="N24" s="29">
        <f t="shared" si="5"/>
        <v>98.085695625109423</v>
      </c>
      <c r="O24" s="27">
        <f t="shared" si="6"/>
        <v>787269.15999999642</v>
      </c>
      <c r="P24" s="27">
        <f t="shared" si="7"/>
        <v>2633448.1600000039</v>
      </c>
    </row>
    <row r="25" spans="1:16" s="30" customFormat="1" ht="15" x14ac:dyDescent="0.2">
      <c r="A25" s="12" t="s">
        <v>120</v>
      </c>
      <c r="B25" s="3" t="s">
        <v>121</v>
      </c>
      <c r="C25" s="22"/>
      <c r="D25" s="22"/>
      <c r="E25" s="28"/>
      <c r="F25" s="22"/>
      <c r="G25" s="29"/>
      <c r="H25" s="29"/>
      <c r="I25" s="22">
        <v>0</v>
      </c>
      <c r="J25" s="22">
        <v>286209</v>
      </c>
      <c r="K25" s="28">
        <f t="shared" si="3"/>
        <v>286209</v>
      </c>
      <c r="L25" s="22">
        <v>286208.28999999998</v>
      </c>
      <c r="M25" s="29">
        <f t="shared" si="4"/>
        <v>3.6573034423548235E-3</v>
      </c>
      <c r="N25" s="29">
        <f t="shared" si="5"/>
        <v>99.999751929534014</v>
      </c>
      <c r="O25" s="27">
        <f t="shared" si="6"/>
        <v>0.71000000002095476</v>
      </c>
      <c r="P25" s="27">
        <f t="shared" si="7"/>
        <v>286208.28999999998</v>
      </c>
    </row>
    <row r="26" spans="1:16" s="30" customFormat="1" ht="16.5" customHeight="1" x14ac:dyDescent="0.2">
      <c r="A26" s="12" t="s">
        <v>36</v>
      </c>
      <c r="B26" s="3" t="s">
        <v>41</v>
      </c>
      <c r="C26" s="22">
        <v>173320480</v>
      </c>
      <c r="D26" s="22">
        <v>223205420</v>
      </c>
      <c r="E26" s="28">
        <f t="shared" si="1"/>
        <v>49884940</v>
      </c>
      <c r="F26" s="22">
        <v>208358617.75999999</v>
      </c>
      <c r="G26" s="29">
        <f t="shared" ref="G26:G39" si="8">F26/F$62*100</f>
        <v>3.1239011234437006</v>
      </c>
      <c r="H26" s="29">
        <f t="shared" si="2"/>
        <v>93.348368404315636</v>
      </c>
      <c r="I26" s="22">
        <v>189764420</v>
      </c>
      <c r="J26" s="22">
        <v>228415195</v>
      </c>
      <c r="K26" s="28">
        <f t="shared" si="3"/>
        <v>38650775</v>
      </c>
      <c r="L26" s="22">
        <v>227091451.09</v>
      </c>
      <c r="M26" s="29">
        <f t="shared" si="4"/>
        <v>2.9018808148457516</v>
      </c>
      <c r="N26" s="29">
        <f t="shared" si="5"/>
        <v>99.4204659151507</v>
      </c>
      <c r="O26" s="27">
        <f t="shared" si="6"/>
        <v>1323743.9099999964</v>
      </c>
      <c r="P26" s="27">
        <f t="shared" si="7"/>
        <v>18732833.330000013</v>
      </c>
    </row>
    <row r="27" spans="1:16" s="30" customFormat="1" ht="18" customHeight="1" x14ac:dyDescent="0.2">
      <c r="A27" s="12" t="s">
        <v>37</v>
      </c>
      <c r="B27" s="3" t="s">
        <v>97</v>
      </c>
      <c r="C27" s="27">
        <v>263184900</v>
      </c>
      <c r="D27" s="27">
        <v>314662501</v>
      </c>
      <c r="E27" s="28">
        <f t="shared" si="1"/>
        <v>51477601</v>
      </c>
      <c r="F27" s="27">
        <v>302780731.33999997</v>
      </c>
      <c r="G27" s="29">
        <f t="shared" si="8"/>
        <v>4.5395629754063087</v>
      </c>
      <c r="H27" s="29">
        <f t="shared" si="2"/>
        <v>96.223963890759251</v>
      </c>
      <c r="I27" s="27">
        <v>341531112</v>
      </c>
      <c r="J27" s="27">
        <v>343799471</v>
      </c>
      <c r="K27" s="28">
        <f t="shared" si="3"/>
        <v>2268359</v>
      </c>
      <c r="L27" s="27">
        <v>305462039.61000001</v>
      </c>
      <c r="M27" s="29">
        <f t="shared" si="4"/>
        <v>3.9033368634234131</v>
      </c>
      <c r="N27" s="29">
        <f t="shared" si="5"/>
        <v>88.848897504557243</v>
      </c>
      <c r="O27" s="27">
        <f t="shared" si="6"/>
        <v>38337431.389999986</v>
      </c>
      <c r="P27" s="27">
        <f t="shared" si="7"/>
        <v>2681308.2700000405</v>
      </c>
    </row>
    <row r="28" spans="1:16" s="30" customFormat="1" ht="18" customHeight="1" x14ac:dyDescent="0.2">
      <c r="A28" s="12" t="s">
        <v>99</v>
      </c>
      <c r="B28" s="4" t="s">
        <v>98</v>
      </c>
      <c r="C28" s="27">
        <v>0</v>
      </c>
      <c r="D28" s="27">
        <v>14106495</v>
      </c>
      <c r="E28" s="28">
        <f t="shared" si="1"/>
        <v>14106495</v>
      </c>
      <c r="F28" s="27">
        <v>13387075.289999999</v>
      </c>
      <c r="G28" s="29">
        <f t="shared" si="8"/>
        <v>0.20071115842315237</v>
      </c>
      <c r="H28" s="29">
        <f t="shared" si="2"/>
        <v>94.90008177084384</v>
      </c>
      <c r="I28" s="27">
        <v>17260700</v>
      </c>
      <c r="J28" s="27">
        <v>24564547</v>
      </c>
      <c r="K28" s="28">
        <f t="shared" si="3"/>
        <v>7303847</v>
      </c>
      <c r="L28" s="27">
        <v>21826189.699999999</v>
      </c>
      <c r="M28" s="29">
        <f t="shared" si="4"/>
        <v>0.27890526414626005</v>
      </c>
      <c r="N28" s="29">
        <f t="shared" si="5"/>
        <v>88.852400575512334</v>
      </c>
      <c r="O28" s="27">
        <f t="shared" si="6"/>
        <v>2738357.3000000007</v>
      </c>
      <c r="P28" s="27">
        <f t="shared" si="7"/>
        <v>8439114.4100000001</v>
      </c>
    </row>
    <row r="29" spans="1:16" s="30" customFormat="1" ht="17.25" customHeight="1" x14ac:dyDescent="0.2">
      <c r="A29" s="12" t="s">
        <v>38</v>
      </c>
      <c r="B29" s="3" t="s">
        <v>42</v>
      </c>
      <c r="C29" s="27">
        <v>52014355</v>
      </c>
      <c r="D29" s="27">
        <v>64595094</v>
      </c>
      <c r="E29" s="28">
        <f t="shared" si="1"/>
        <v>12580739</v>
      </c>
      <c r="F29" s="27">
        <v>54077965.5</v>
      </c>
      <c r="G29" s="29">
        <f t="shared" si="8"/>
        <v>0.81078584123450215</v>
      </c>
      <c r="H29" s="29">
        <f t="shared" si="2"/>
        <v>83.718378829203346</v>
      </c>
      <c r="I29" s="27">
        <v>63925187</v>
      </c>
      <c r="J29" s="27">
        <v>82756518</v>
      </c>
      <c r="K29" s="28">
        <f t="shared" si="3"/>
        <v>18831331</v>
      </c>
      <c r="L29" s="27">
        <v>71286662.959999993</v>
      </c>
      <c r="M29" s="29">
        <f t="shared" si="4"/>
        <v>0.91093433330528639</v>
      </c>
      <c r="N29" s="29">
        <f t="shared" si="5"/>
        <v>86.140239684806446</v>
      </c>
      <c r="O29" s="27">
        <f t="shared" si="6"/>
        <v>11469855.040000007</v>
      </c>
      <c r="P29" s="27">
        <f t="shared" si="7"/>
        <v>17208697.459999993</v>
      </c>
    </row>
    <row r="30" spans="1:16" s="7" customFormat="1" ht="13.5" customHeight="1" x14ac:dyDescent="0.2">
      <c r="A30" s="11" t="s">
        <v>6</v>
      </c>
      <c r="B30" s="6" t="s">
        <v>7</v>
      </c>
      <c r="C30" s="19">
        <f>C31+C32+C33+C34</f>
        <v>434331195</v>
      </c>
      <c r="D30" s="19">
        <f>D31+D32+D33+D34</f>
        <v>887430900.29999995</v>
      </c>
      <c r="E30" s="20">
        <f t="shared" si="1"/>
        <v>453099705.29999995</v>
      </c>
      <c r="F30" s="19">
        <f>F31+F32+F33+F34</f>
        <v>725323185.55999994</v>
      </c>
      <c r="G30" s="21">
        <f t="shared" si="8"/>
        <v>10.874702177380426</v>
      </c>
      <c r="H30" s="21">
        <f t="shared" si="2"/>
        <v>81.732919747870085</v>
      </c>
      <c r="I30" s="19">
        <f>I31+I32+I33+I34</f>
        <v>573803230</v>
      </c>
      <c r="J30" s="19">
        <f>J31+J32+J33+J34</f>
        <v>1871026697.5699999</v>
      </c>
      <c r="K30" s="20">
        <f t="shared" si="3"/>
        <v>1297223467.5699999</v>
      </c>
      <c r="L30" s="19">
        <f>L31+L32+L33+L34</f>
        <v>1594609327.8200002</v>
      </c>
      <c r="M30" s="21">
        <f t="shared" si="4"/>
        <v>20.37666408561121</v>
      </c>
      <c r="N30" s="21">
        <f t="shared" si="5"/>
        <v>85.226433694986952</v>
      </c>
      <c r="O30" s="42">
        <f t="shared" si="6"/>
        <v>276417369.74999976</v>
      </c>
      <c r="P30" s="42">
        <f t="shared" si="7"/>
        <v>869286142.26000023</v>
      </c>
    </row>
    <row r="31" spans="1:16" s="30" customFormat="1" ht="15" x14ac:dyDescent="0.2">
      <c r="A31" s="12" t="s">
        <v>43</v>
      </c>
      <c r="B31" s="3" t="s">
        <v>47</v>
      </c>
      <c r="C31" s="27">
        <v>80020795</v>
      </c>
      <c r="D31" s="27">
        <v>108602156</v>
      </c>
      <c r="E31" s="28">
        <f t="shared" si="1"/>
        <v>28581361</v>
      </c>
      <c r="F31" s="27">
        <v>92030783.209999993</v>
      </c>
      <c r="G31" s="29">
        <f t="shared" si="8"/>
        <v>1.3798088610487751</v>
      </c>
      <c r="H31" s="29">
        <f t="shared" si="2"/>
        <v>84.741211960838044</v>
      </c>
      <c r="I31" s="27">
        <v>71468400</v>
      </c>
      <c r="J31" s="27">
        <v>1103769959</v>
      </c>
      <c r="K31" s="28">
        <f t="shared" si="3"/>
        <v>1032301559</v>
      </c>
      <c r="L31" s="27">
        <v>1067158535.96</v>
      </c>
      <c r="M31" s="29">
        <f t="shared" si="4"/>
        <v>13.636651080598824</v>
      </c>
      <c r="N31" s="29">
        <f t="shared" si="5"/>
        <v>96.683056760018232</v>
      </c>
      <c r="O31" s="27">
        <f t="shared" si="6"/>
        <v>36611423.039999962</v>
      </c>
      <c r="P31" s="27">
        <f t="shared" si="7"/>
        <v>975127752.75</v>
      </c>
    </row>
    <row r="32" spans="1:16" s="30" customFormat="1" ht="14.25" customHeight="1" x14ac:dyDescent="0.2">
      <c r="A32" s="12" t="s">
        <v>44</v>
      </c>
      <c r="B32" s="3" t="s">
        <v>48</v>
      </c>
      <c r="C32" s="27">
        <v>71347100</v>
      </c>
      <c r="D32" s="27">
        <v>336425412</v>
      </c>
      <c r="E32" s="28">
        <f t="shared" si="1"/>
        <v>265078312</v>
      </c>
      <c r="F32" s="27">
        <v>247408581.96000001</v>
      </c>
      <c r="G32" s="29">
        <f t="shared" si="8"/>
        <v>3.709373557203699</v>
      </c>
      <c r="H32" s="29">
        <f t="shared" si="2"/>
        <v>73.540396514398864</v>
      </c>
      <c r="I32" s="27">
        <v>126313330</v>
      </c>
      <c r="J32" s="27">
        <v>393980834</v>
      </c>
      <c r="K32" s="28">
        <f t="shared" si="3"/>
        <v>267667504</v>
      </c>
      <c r="L32" s="27">
        <v>204425128.94999999</v>
      </c>
      <c r="M32" s="29">
        <f t="shared" si="4"/>
        <v>2.6122399452953085</v>
      </c>
      <c r="N32" s="29">
        <f t="shared" si="5"/>
        <v>51.887074524543998</v>
      </c>
      <c r="O32" s="27">
        <f t="shared" si="6"/>
        <v>189555705.05000001</v>
      </c>
      <c r="P32" s="27">
        <f t="shared" si="7"/>
        <v>-42983453.01000002</v>
      </c>
    </row>
    <row r="33" spans="1:16" s="30" customFormat="1" ht="15" x14ac:dyDescent="0.2">
      <c r="A33" s="12" t="s">
        <v>45</v>
      </c>
      <c r="B33" s="3" t="s">
        <v>49</v>
      </c>
      <c r="C33" s="27">
        <v>161883500</v>
      </c>
      <c r="D33" s="27">
        <v>315179390.30000001</v>
      </c>
      <c r="E33" s="28">
        <f t="shared" si="1"/>
        <v>153295890.30000001</v>
      </c>
      <c r="F33" s="27">
        <v>262348810.63999999</v>
      </c>
      <c r="G33" s="29">
        <f t="shared" si="8"/>
        <v>3.9333709980569358</v>
      </c>
      <c r="H33" s="29">
        <f t="shared" si="2"/>
        <v>83.237933289447056</v>
      </c>
      <c r="I33" s="27">
        <v>249668900</v>
      </c>
      <c r="J33" s="27">
        <v>230020288.56999999</v>
      </c>
      <c r="K33" s="28">
        <f t="shared" si="3"/>
        <v>-19648611.430000007</v>
      </c>
      <c r="L33" s="27">
        <v>184574892.16999999</v>
      </c>
      <c r="M33" s="29">
        <f t="shared" si="4"/>
        <v>2.3585843320807069</v>
      </c>
      <c r="N33" s="29">
        <f t="shared" si="5"/>
        <v>80.242874799207115</v>
      </c>
      <c r="O33" s="27">
        <f t="shared" si="6"/>
        <v>45445396.400000006</v>
      </c>
      <c r="P33" s="27">
        <f t="shared" si="7"/>
        <v>-77773918.469999999</v>
      </c>
    </row>
    <row r="34" spans="1:16" s="30" customFormat="1" ht="30" customHeight="1" x14ac:dyDescent="0.2">
      <c r="A34" s="12" t="s">
        <v>46</v>
      </c>
      <c r="B34" s="3" t="s">
        <v>50</v>
      </c>
      <c r="C34" s="27">
        <v>121079800</v>
      </c>
      <c r="D34" s="27">
        <v>127223942</v>
      </c>
      <c r="E34" s="28">
        <f t="shared" si="1"/>
        <v>6144142</v>
      </c>
      <c r="F34" s="27">
        <v>123535009.75</v>
      </c>
      <c r="G34" s="29">
        <f t="shared" si="8"/>
        <v>1.8521487610710166</v>
      </c>
      <c r="H34" s="29">
        <f t="shared" si="2"/>
        <v>97.100441794202538</v>
      </c>
      <c r="I34" s="27">
        <v>126352600</v>
      </c>
      <c r="J34" s="27">
        <v>143255616</v>
      </c>
      <c r="K34" s="28">
        <f t="shared" si="3"/>
        <v>16903016</v>
      </c>
      <c r="L34" s="27">
        <v>138450770.74000001</v>
      </c>
      <c r="M34" s="29">
        <f t="shared" si="4"/>
        <v>1.7691887276363678</v>
      </c>
      <c r="N34" s="29">
        <f t="shared" si="5"/>
        <v>96.645963771500604</v>
      </c>
      <c r="O34" s="27">
        <f t="shared" si="6"/>
        <v>4804845.2599999905</v>
      </c>
      <c r="P34" s="27">
        <f t="shared" si="7"/>
        <v>14915760.99000001</v>
      </c>
    </row>
    <row r="35" spans="1:16" s="7" customFormat="1" ht="19.5" customHeight="1" x14ac:dyDescent="0.2">
      <c r="A35" s="11" t="s">
        <v>109</v>
      </c>
      <c r="B35" s="38" t="s">
        <v>111</v>
      </c>
      <c r="C35" s="39">
        <f>C36</f>
        <v>65900</v>
      </c>
      <c r="D35" s="39">
        <f>D36</f>
        <v>65900</v>
      </c>
      <c r="E35" s="20">
        <f t="shared" si="1"/>
        <v>0</v>
      </c>
      <c r="F35" s="39">
        <f t="shared" ref="F35" si="9">F36</f>
        <v>65900</v>
      </c>
      <c r="G35" s="21">
        <f t="shared" si="8"/>
        <v>9.8803249055946264E-4</v>
      </c>
      <c r="H35" s="21">
        <f t="shared" si="2"/>
        <v>100</v>
      </c>
      <c r="I35" s="39">
        <f>I36</f>
        <v>197500</v>
      </c>
      <c r="J35" s="39">
        <f>J36</f>
        <v>205000</v>
      </c>
      <c r="K35" s="20">
        <f t="shared" si="3"/>
        <v>7500</v>
      </c>
      <c r="L35" s="20">
        <f>SUM(L36)</f>
        <v>197500</v>
      </c>
      <c r="M35" s="21">
        <f t="shared" si="4"/>
        <v>2.5237474074041588E-3</v>
      </c>
      <c r="N35" s="21">
        <f t="shared" si="5"/>
        <v>96.341463414634148</v>
      </c>
      <c r="O35" s="42">
        <f t="shared" si="6"/>
        <v>7500</v>
      </c>
      <c r="P35" s="42">
        <f t="shared" si="7"/>
        <v>131600</v>
      </c>
    </row>
    <row r="36" spans="1:16" s="30" customFormat="1" ht="21.75" customHeight="1" x14ac:dyDescent="0.2">
      <c r="A36" s="12" t="s">
        <v>110</v>
      </c>
      <c r="B36" s="3" t="s">
        <v>112</v>
      </c>
      <c r="C36" s="27">
        <v>65900</v>
      </c>
      <c r="D36" s="27">
        <v>65900</v>
      </c>
      <c r="E36" s="28">
        <f t="shared" si="1"/>
        <v>0</v>
      </c>
      <c r="F36" s="27">
        <v>65900</v>
      </c>
      <c r="G36" s="29">
        <f t="shared" si="8"/>
        <v>9.8803249055946264E-4</v>
      </c>
      <c r="H36" s="29">
        <f t="shared" si="2"/>
        <v>100</v>
      </c>
      <c r="I36" s="27">
        <v>197500</v>
      </c>
      <c r="J36" s="27">
        <v>205000</v>
      </c>
      <c r="K36" s="28">
        <f t="shared" si="3"/>
        <v>7500</v>
      </c>
      <c r="L36" s="27">
        <v>197500</v>
      </c>
      <c r="M36" s="29">
        <f t="shared" si="4"/>
        <v>2.5237474074041588E-3</v>
      </c>
      <c r="N36" s="29">
        <f t="shared" si="5"/>
        <v>96.341463414634148</v>
      </c>
      <c r="O36" s="27">
        <f t="shared" si="6"/>
        <v>7500</v>
      </c>
      <c r="P36" s="27">
        <f t="shared" si="7"/>
        <v>131600</v>
      </c>
    </row>
    <row r="37" spans="1:16" s="7" customFormat="1" ht="14.25" customHeight="1" x14ac:dyDescent="0.2">
      <c r="A37" s="11" t="s">
        <v>8</v>
      </c>
      <c r="B37" s="6" t="s">
        <v>9</v>
      </c>
      <c r="C37" s="19">
        <f>C38+C39+C41+C42+C40</f>
        <v>3588896964</v>
      </c>
      <c r="D37" s="19">
        <f>D38+D39+D41+D42+D40</f>
        <v>3804081794</v>
      </c>
      <c r="E37" s="20">
        <f t="shared" si="1"/>
        <v>215184830</v>
      </c>
      <c r="F37" s="19">
        <f>F38+F39+F41+F42+F40</f>
        <v>3741242015.0599999</v>
      </c>
      <c r="G37" s="21">
        <f t="shared" si="8"/>
        <v>56.092089012525562</v>
      </c>
      <c r="H37" s="21">
        <f t="shared" si="2"/>
        <v>98.34809600994609</v>
      </c>
      <c r="I37" s="19">
        <f>I38+I39+I41+I42+I40</f>
        <v>3596151590</v>
      </c>
      <c r="J37" s="19">
        <f>J38+J39+J41+J42+J40</f>
        <v>4235279758</v>
      </c>
      <c r="K37" s="20">
        <f t="shared" si="3"/>
        <v>639128168</v>
      </c>
      <c r="L37" s="19">
        <f>L38+L39+L41+L42+L40</f>
        <v>3960267048.4600005</v>
      </c>
      <c r="M37" s="21">
        <f t="shared" si="4"/>
        <v>50.606145297109094</v>
      </c>
      <c r="N37" s="21">
        <f t="shared" si="5"/>
        <v>93.50662234246677</v>
      </c>
      <c r="O37" s="42">
        <f t="shared" si="6"/>
        <v>275012709.53999949</v>
      </c>
      <c r="P37" s="42">
        <f t="shared" si="7"/>
        <v>219025033.40000057</v>
      </c>
    </row>
    <row r="38" spans="1:16" s="30" customFormat="1" ht="15" x14ac:dyDescent="0.2">
      <c r="A38" s="12" t="s">
        <v>51</v>
      </c>
      <c r="B38" s="3" t="s">
        <v>55</v>
      </c>
      <c r="C38" s="27">
        <v>869117900</v>
      </c>
      <c r="D38" s="27">
        <v>974467823</v>
      </c>
      <c r="E38" s="28">
        <f t="shared" si="1"/>
        <v>105349923</v>
      </c>
      <c r="F38" s="27">
        <v>956460941.62</v>
      </c>
      <c r="G38" s="29">
        <f t="shared" si="8"/>
        <v>14.340128774987216</v>
      </c>
      <c r="H38" s="29">
        <f t="shared" si="2"/>
        <v>98.152131763102872</v>
      </c>
      <c r="I38" s="27">
        <v>1000559950</v>
      </c>
      <c r="J38" s="27">
        <v>1134152989</v>
      </c>
      <c r="K38" s="28">
        <f t="shared" si="3"/>
        <v>133593039</v>
      </c>
      <c r="L38" s="27">
        <v>1057121415.91</v>
      </c>
      <c r="M38" s="29">
        <f t="shared" si="4"/>
        <v>13.508392064376082</v>
      </c>
      <c r="N38" s="29">
        <f t="shared" si="5"/>
        <v>93.208008634009772</v>
      </c>
      <c r="O38" s="27">
        <f t="shared" si="6"/>
        <v>77031573.090000033</v>
      </c>
      <c r="P38" s="27">
        <f t="shared" si="7"/>
        <v>100660474.28999996</v>
      </c>
    </row>
    <row r="39" spans="1:16" s="30" customFormat="1" ht="15" x14ac:dyDescent="0.2">
      <c r="A39" s="12" t="s">
        <v>52</v>
      </c>
      <c r="B39" s="3" t="s">
        <v>56</v>
      </c>
      <c r="C39" s="27">
        <v>1945421041</v>
      </c>
      <c r="D39" s="27">
        <v>2048021347</v>
      </c>
      <c r="E39" s="28">
        <f t="shared" si="1"/>
        <v>102600306</v>
      </c>
      <c r="F39" s="27">
        <v>2008478042.96</v>
      </c>
      <c r="G39" s="29">
        <f t="shared" si="8"/>
        <v>30.112922048858337</v>
      </c>
      <c r="H39" s="29">
        <f t="shared" si="2"/>
        <v>98.069194732861348</v>
      </c>
      <c r="I39" s="27">
        <v>2071188412</v>
      </c>
      <c r="J39" s="27">
        <v>2189086250</v>
      </c>
      <c r="K39" s="28">
        <f t="shared" si="3"/>
        <v>117897838</v>
      </c>
      <c r="L39" s="27">
        <v>2058883240.95</v>
      </c>
      <c r="M39" s="29">
        <f t="shared" si="4"/>
        <v>26.309373374660428</v>
      </c>
      <c r="N39" s="29">
        <f t="shared" si="5"/>
        <v>94.052175465905009</v>
      </c>
      <c r="O39" s="27">
        <f t="shared" si="6"/>
        <v>130203009.04999995</v>
      </c>
      <c r="P39" s="27">
        <f t="shared" si="7"/>
        <v>50405197.99000001</v>
      </c>
    </row>
    <row r="40" spans="1:16" s="30" customFormat="1" ht="15" x14ac:dyDescent="0.2">
      <c r="A40" s="12" t="s">
        <v>113</v>
      </c>
      <c r="B40" s="3" t="s">
        <v>114</v>
      </c>
      <c r="C40" s="27">
        <v>577019225</v>
      </c>
      <c r="D40" s="27">
        <v>581552165</v>
      </c>
      <c r="E40" s="28">
        <f t="shared" si="1"/>
        <v>4532940</v>
      </c>
      <c r="F40" s="27">
        <v>578656386.73000002</v>
      </c>
      <c r="G40" s="29">
        <f t="shared" ref="G40:G61" si="10">F40/F$62*100</f>
        <v>8.6757406822303729</v>
      </c>
      <c r="H40" s="29">
        <f t="shared" si="2"/>
        <v>99.502060443709297</v>
      </c>
      <c r="I40" s="27">
        <v>313908470</v>
      </c>
      <c r="J40" s="27">
        <v>688855682</v>
      </c>
      <c r="K40" s="28">
        <f t="shared" si="3"/>
        <v>374947212</v>
      </c>
      <c r="L40" s="27">
        <v>628247151.38</v>
      </c>
      <c r="M40" s="29">
        <f t="shared" si="4"/>
        <v>8.0280360481231554</v>
      </c>
      <c r="N40" s="29">
        <f t="shared" si="5"/>
        <v>91.201563374779568</v>
      </c>
      <c r="O40" s="27">
        <f t="shared" si="6"/>
        <v>60608530.620000005</v>
      </c>
      <c r="P40" s="27">
        <f t="shared" si="7"/>
        <v>49590764.649999976</v>
      </c>
    </row>
    <row r="41" spans="1:16" s="30" customFormat="1" ht="15.75" customHeight="1" x14ac:dyDescent="0.2">
      <c r="A41" s="12" t="s">
        <v>53</v>
      </c>
      <c r="B41" s="3" t="s">
        <v>115</v>
      </c>
      <c r="C41" s="27">
        <v>80253798</v>
      </c>
      <c r="D41" s="27">
        <v>82170459</v>
      </c>
      <c r="E41" s="28">
        <f t="shared" si="1"/>
        <v>1916661</v>
      </c>
      <c r="F41" s="27">
        <v>81323225.829999998</v>
      </c>
      <c r="G41" s="29">
        <f t="shared" si="10"/>
        <v>1.2192714621721474</v>
      </c>
      <c r="H41" s="29">
        <f t="shared" si="2"/>
        <v>98.968932168189539</v>
      </c>
      <c r="I41" s="27">
        <v>91741358</v>
      </c>
      <c r="J41" s="27">
        <v>99699790</v>
      </c>
      <c r="K41" s="28">
        <f t="shared" si="3"/>
        <v>7958432</v>
      </c>
      <c r="L41" s="27">
        <v>94005382.859999999</v>
      </c>
      <c r="M41" s="29">
        <f t="shared" si="4"/>
        <v>1.2012447659491663</v>
      </c>
      <c r="N41" s="29">
        <f t="shared" si="5"/>
        <v>94.28844620435008</v>
      </c>
      <c r="O41" s="27">
        <f t="shared" si="6"/>
        <v>5694407.1400000006</v>
      </c>
      <c r="P41" s="27">
        <f t="shared" si="7"/>
        <v>12682157.030000001</v>
      </c>
    </row>
    <row r="42" spans="1:16" s="30" customFormat="1" ht="17.25" customHeight="1" x14ac:dyDescent="0.2">
      <c r="A42" s="12" t="s">
        <v>54</v>
      </c>
      <c r="B42" s="3" t="s">
        <v>57</v>
      </c>
      <c r="C42" s="27">
        <v>117085000</v>
      </c>
      <c r="D42" s="27">
        <v>117870000</v>
      </c>
      <c r="E42" s="28">
        <f t="shared" si="1"/>
        <v>785000</v>
      </c>
      <c r="F42" s="27">
        <v>116323417.92</v>
      </c>
      <c r="G42" s="29">
        <f t="shared" si="10"/>
        <v>1.7440260442774937</v>
      </c>
      <c r="H42" s="29">
        <f t="shared" si="2"/>
        <v>98.687891677271566</v>
      </c>
      <c r="I42" s="27">
        <v>118753400</v>
      </c>
      <c r="J42" s="27">
        <v>123485047</v>
      </c>
      <c r="K42" s="28">
        <f t="shared" si="3"/>
        <v>4731647</v>
      </c>
      <c r="L42" s="27">
        <v>122009857.36</v>
      </c>
      <c r="M42" s="29">
        <f t="shared" si="4"/>
        <v>1.5590990440002594</v>
      </c>
      <c r="N42" s="29">
        <f t="shared" si="5"/>
        <v>98.80536981939197</v>
      </c>
      <c r="O42" s="27">
        <f t="shared" si="6"/>
        <v>1475189.6400000006</v>
      </c>
      <c r="P42" s="27">
        <f t="shared" si="7"/>
        <v>5686439.4399999976</v>
      </c>
    </row>
    <row r="43" spans="1:16" s="7" customFormat="1" ht="19.5" customHeight="1" x14ac:dyDescent="0.2">
      <c r="A43" s="11" t="s">
        <v>10</v>
      </c>
      <c r="B43" s="6" t="s">
        <v>76</v>
      </c>
      <c r="C43" s="19">
        <f>C44+C45</f>
        <v>283366197</v>
      </c>
      <c r="D43" s="19">
        <f>D44+D45</f>
        <v>378579350</v>
      </c>
      <c r="E43" s="20">
        <f t="shared" si="1"/>
        <v>95213153</v>
      </c>
      <c r="F43" s="19">
        <f>F44+F45</f>
        <v>376292257.85000002</v>
      </c>
      <c r="G43" s="21">
        <f t="shared" si="10"/>
        <v>5.6417143657326108</v>
      </c>
      <c r="H43" s="21">
        <f t="shared" si="2"/>
        <v>99.395875091972144</v>
      </c>
      <c r="I43" s="19">
        <f>I44+I45</f>
        <v>403090686</v>
      </c>
      <c r="J43" s="19">
        <f>J44+J45</f>
        <v>432244233.43000001</v>
      </c>
      <c r="K43" s="20">
        <f t="shared" si="3"/>
        <v>29153547.430000007</v>
      </c>
      <c r="L43" s="19">
        <f>L44+L45</f>
        <v>390822558.78999996</v>
      </c>
      <c r="M43" s="21">
        <f t="shared" si="4"/>
        <v>4.9941135164623898</v>
      </c>
      <c r="N43" s="21">
        <f t="shared" si="5"/>
        <v>90.417067149443398</v>
      </c>
      <c r="O43" s="42">
        <f t="shared" si="6"/>
        <v>41421674.640000045</v>
      </c>
      <c r="P43" s="42">
        <f t="shared" si="7"/>
        <v>14530300.939999938</v>
      </c>
    </row>
    <row r="44" spans="1:16" s="30" customFormat="1" ht="16.5" customHeight="1" x14ac:dyDescent="0.2">
      <c r="A44" s="12" t="s">
        <v>58</v>
      </c>
      <c r="B44" s="3" t="s">
        <v>60</v>
      </c>
      <c r="C44" s="27">
        <v>259541897</v>
      </c>
      <c r="D44" s="27">
        <v>352053197</v>
      </c>
      <c r="E44" s="28">
        <f t="shared" si="1"/>
        <v>92511300</v>
      </c>
      <c r="F44" s="27">
        <v>350247646.30000001</v>
      </c>
      <c r="G44" s="29">
        <f t="shared" si="10"/>
        <v>5.2512299588221367</v>
      </c>
      <c r="H44" s="29">
        <f t="shared" si="2"/>
        <v>99.487136968109965</v>
      </c>
      <c r="I44" s="27">
        <v>379959586</v>
      </c>
      <c r="J44" s="27">
        <v>408585959.43000001</v>
      </c>
      <c r="K44" s="28">
        <f t="shared" si="3"/>
        <v>28626373.430000007</v>
      </c>
      <c r="L44" s="27">
        <v>367503591.13999999</v>
      </c>
      <c r="M44" s="29">
        <f t="shared" si="4"/>
        <v>4.6961328372217368</v>
      </c>
      <c r="N44" s="29">
        <f t="shared" si="5"/>
        <v>89.945232492249076</v>
      </c>
      <c r="O44" s="27">
        <f t="shared" si="6"/>
        <v>41082368.290000021</v>
      </c>
      <c r="P44" s="27">
        <f t="shared" si="7"/>
        <v>17255944.839999974</v>
      </c>
    </row>
    <row r="45" spans="1:16" s="30" customFormat="1" ht="15" x14ac:dyDescent="0.2">
      <c r="A45" s="12" t="s">
        <v>59</v>
      </c>
      <c r="B45" s="3" t="s">
        <v>77</v>
      </c>
      <c r="C45" s="27">
        <v>23824300</v>
      </c>
      <c r="D45" s="27">
        <v>26526153</v>
      </c>
      <c r="E45" s="28">
        <f t="shared" si="1"/>
        <v>2701853</v>
      </c>
      <c r="F45" s="27">
        <v>26044611.550000001</v>
      </c>
      <c r="G45" s="29">
        <f t="shared" si="10"/>
        <v>0.39048440691047415</v>
      </c>
      <c r="H45" s="29">
        <f t="shared" si="2"/>
        <v>98.184654028045458</v>
      </c>
      <c r="I45" s="27">
        <v>23131100</v>
      </c>
      <c r="J45" s="27">
        <v>23658274</v>
      </c>
      <c r="K45" s="28">
        <f t="shared" si="3"/>
        <v>527174</v>
      </c>
      <c r="L45" s="27">
        <v>23318967.649999999</v>
      </c>
      <c r="M45" s="29">
        <f t="shared" si="4"/>
        <v>0.29798067924065291</v>
      </c>
      <c r="N45" s="29">
        <f t="shared" si="5"/>
        <v>98.565802602505997</v>
      </c>
      <c r="O45" s="27">
        <f t="shared" si="6"/>
        <v>339306.35000000149</v>
      </c>
      <c r="P45" s="27">
        <f t="shared" si="7"/>
        <v>-2725643.9000000022</v>
      </c>
    </row>
    <row r="46" spans="1:16" s="7" customFormat="1" ht="15" x14ac:dyDescent="0.2">
      <c r="A46" s="13" t="s">
        <v>11</v>
      </c>
      <c r="B46" s="5" t="s">
        <v>79</v>
      </c>
      <c r="C46" s="19">
        <f>C47</f>
        <v>7563500</v>
      </c>
      <c r="D46" s="19">
        <f>D47</f>
        <v>23829220</v>
      </c>
      <c r="E46" s="20">
        <f t="shared" si="1"/>
        <v>16265720</v>
      </c>
      <c r="F46" s="19">
        <f>F47</f>
        <v>23087356.510000002</v>
      </c>
      <c r="G46" s="21">
        <f t="shared" si="10"/>
        <v>0.34614656074369538</v>
      </c>
      <c r="H46" s="21">
        <f t="shared" si="2"/>
        <v>96.88674874796574</v>
      </c>
      <c r="I46" s="19">
        <f>I47</f>
        <v>7566800</v>
      </c>
      <c r="J46" s="19">
        <f>J47</f>
        <v>4093388</v>
      </c>
      <c r="K46" s="20">
        <f t="shared" si="3"/>
        <v>-3473412</v>
      </c>
      <c r="L46" s="19">
        <f>L47</f>
        <v>3719472.3</v>
      </c>
      <c r="M46" s="29">
        <f t="shared" si="4"/>
        <v>4.7529157336894098E-2</v>
      </c>
      <c r="N46" s="29">
        <f t="shared" si="5"/>
        <v>90.865373622046093</v>
      </c>
      <c r="O46" s="27">
        <f t="shared" si="6"/>
        <v>373915.70000000019</v>
      </c>
      <c r="P46" s="27">
        <f t="shared" si="7"/>
        <v>-19367884.210000001</v>
      </c>
    </row>
    <row r="47" spans="1:16" s="30" customFormat="1" ht="15.75" customHeight="1" x14ac:dyDescent="0.2">
      <c r="A47" s="12" t="s">
        <v>80</v>
      </c>
      <c r="B47" s="3" t="s">
        <v>81</v>
      </c>
      <c r="C47" s="27">
        <v>7563500</v>
      </c>
      <c r="D47" s="27">
        <v>23829220</v>
      </c>
      <c r="E47" s="28">
        <f t="shared" si="1"/>
        <v>16265720</v>
      </c>
      <c r="F47" s="27">
        <v>23087356.510000002</v>
      </c>
      <c r="G47" s="29">
        <f t="shared" si="10"/>
        <v>0.34614656074369538</v>
      </c>
      <c r="H47" s="29">
        <f t="shared" si="2"/>
        <v>96.88674874796574</v>
      </c>
      <c r="I47" s="27">
        <v>7566800</v>
      </c>
      <c r="J47" s="27">
        <v>4093388</v>
      </c>
      <c r="K47" s="28">
        <f t="shared" si="3"/>
        <v>-3473412</v>
      </c>
      <c r="L47" s="27">
        <v>3719472.3</v>
      </c>
      <c r="M47" s="29">
        <f t="shared" si="4"/>
        <v>4.7529157336894098E-2</v>
      </c>
      <c r="N47" s="29">
        <f t="shared" si="5"/>
        <v>90.865373622046093</v>
      </c>
      <c r="O47" s="27">
        <f t="shared" si="6"/>
        <v>373915.70000000019</v>
      </c>
      <c r="P47" s="27">
        <f t="shared" si="7"/>
        <v>-19367884.210000001</v>
      </c>
    </row>
    <row r="48" spans="1:16" s="7" customFormat="1" x14ac:dyDescent="0.2">
      <c r="A48" s="13" t="s">
        <v>12</v>
      </c>
      <c r="B48" s="5" t="s">
        <v>13</v>
      </c>
      <c r="C48" s="19">
        <f>C49+C50+C51+C52</f>
        <v>255413728</v>
      </c>
      <c r="D48" s="19">
        <f>D49+D50+D51+D52</f>
        <v>236368746.87</v>
      </c>
      <c r="E48" s="20">
        <f t="shared" si="1"/>
        <v>-19044981.129999995</v>
      </c>
      <c r="F48" s="19">
        <f>F49+F50+F51+F52</f>
        <v>221986471.34</v>
      </c>
      <c r="G48" s="21">
        <f t="shared" si="10"/>
        <v>3.3282222480814418</v>
      </c>
      <c r="H48" s="21">
        <f t="shared" si="2"/>
        <v>93.915322681001442</v>
      </c>
      <c r="I48" s="19">
        <f>I49+I50+I51+I52</f>
        <v>232642123</v>
      </c>
      <c r="J48" s="19">
        <f>J49+J50+J51+J52</f>
        <v>938393745.85000002</v>
      </c>
      <c r="K48" s="20">
        <f t="shared" si="3"/>
        <v>705751622.85000002</v>
      </c>
      <c r="L48" s="19">
        <f>L49+L50+L51+L52</f>
        <v>255301122.20000002</v>
      </c>
      <c r="M48" s="21">
        <f t="shared" si="4"/>
        <v>3.2623571911879616</v>
      </c>
      <c r="N48" s="21">
        <f t="shared" si="5"/>
        <v>27.206183260391132</v>
      </c>
      <c r="O48" s="42">
        <f t="shared" si="6"/>
        <v>683092623.64999998</v>
      </c>
      <c r="P48" s="42">
        <f t="shared" si="7"/>
        <v>33314650.860000014</v>
      </c>
    </row>
    <row r="49" spans="1:16" s="30" customFormat="1" ht="18" customHeight="1" x14ac:dyDescent="0.2">
      <c r="A49" s="12" t="s">
        <v>64</v>
      </c>
      <c r="B49" s="3" t="s">
        <v>71</v>
      </c>
      <c r="C49" s="27">
        <v>5065200</v>
      </c>
      <c r="D49" s="27">
        <v>5825431</v>
      </c>
      <c r="E49" s="28">
        <f t="shared" si="1"/>
        <v>760231</v>
      </c>
      <c r="F49" s="27">
        <v>5818596.21</v>
      </c>
      <c r="G49" s="29">
        <f t="shared" si="10"/>
        <v>8.723766471815099E-2</v>
      </c>
      <c r="H49" s="29">
        <f t="shared" si="2"/>
        <v>99.88267323053006</v>
      </c>
      <c r="I49" s="27">
        <v>6229700</v>
      </c>
      <c r="J49" s="27">
        <v>6270336</v>
      </c>
      <c r="K49" s="28">
        <f t="shared" si="3"/>
        <v>40636</v>
      </c>
      <c r="L49" s="27">
        <v>6270335.8899999997</v>
      </c>
      <c r="M49" s="29">
        <f t="shared" si="4"/>
        <v>8.0125285802231647E-2</v>
      </c>
      <c r="N49" s="29">
        <f t="shared" si="5"/>
        <v>99.999998245708042</v>
      </c>
      <c r="O49" s="27">
        <f t="shared" si="6"/>
        <v>0.11000000033527613</v>
      </c>
      <c r="P49" s="27">
        <f t="shared" si="7"/>
        <v>451739.6799999997</v>
      </c>
    </row>
    <row r="50" spans="1:16" s="30" customFormat="1" ht="17.25" customHeight="1" x14ac:dyDescent="0.2">
      <c r="A50" s="12" t="s">
        <v>65</v>
      </c>
      <c r="B50" s="3" t="s">
        <v>68</v>
      </c>
      <c r="C50" s="27">
        <v>56437528</v>
      </c>
      <c r="D50" s="27">
        <v>55768569.020000003</v>
      </c>
      <c r="E50" s="28">
        <f t="shared" si="1"/>
        <v>-668958.97999999672</v>
      </c>
      <c r="F50" s="27">
        <v>52619181.259999998</v>
      </c>
      <c r="G50" s="29">
        <f t="shared" si="10"/>
        <v>0.78891442657841571</v>
      </c>
      <c r="H50" s="29">
        <f t="shared" si="2"/>
        <v>94.352754938233119</v>
      </c>
      <c r="I50" s="27">
        <v>52405623</v>
      </c>
      <c r="J50" s="27">
        <v>754430764</v>
      </c>
      <c r="K50" s="28">
        <f t="shared" si="3"/>
        <v>702025141</v>
      </c>
      <c r="L50" s="27">
        <v>123257200.76000001</v>
      </c>
      <c r="M50" s="29">
        <f t="shared" si="4"/>
        <v>1.575038181579463</v>
      </c>
      <c r="N50" s="29">
        <f t="shared" si="5"/>
        <v>16.337775000914466</v>
      </c>
      <c r="O50" s="27">
        <f t="shared" si="6"/>
        <v>631173563.24000001</v>
      </c>
      <c r="P50" s="27">
        <f t="shared" si="7"/>
        <v>70638019.5</v>
      </c>
    </row>
    <row r="51" spans="1:16" s="30" customFormat="1" ht="15" x14ac:dyDescent="0.2">
      <c r="A51" s="12" t="s">
        <v>66</v>
      </c>
      <c r="B51" s="3" t="s">
        <v>69</v>
      </c>
      <c r="C51" s="27">
        <v>161431700</v>
      </c>
      <c r="D51" s="27">
        <v>142918334.84999999</v>
      </c>
      <c r="E51" s="28">
        <f t="shared" si="1"/>
        <v>-18513365.150000006</v>
      </c>
      <c r="F51" s="27">
        <v>132029662.81</v>
      </c>
      <c r="G51" s="29">
        <f t="shared" si="10"/>
        <v>1.9795082939892314</v>
      </c>
      <c r="H51" s="29">
        <f t="shared" si="2"/>
        <v>92.381193041866737</v>
      </c>
      <c r="I51" s="27">
        <v>141527500</v>
      </c>
      <c r="J51" s="27">
        <v>145330707.84999999</v>
      </c>
      <c r="K51" s="28">
        <f t="shared" si="3"/>
        <v>3803207.849999994</v>
      </c>
      <c r="L51" s="27">
        <v>93550495.459999993</v>
      </c>
      <c r="M51" s="29">
        <f t="shared" si="4"/>
        <v>1.1954320019167064</v>
      </c>
      <c r="N51" s="29">
        <f t="shared" si="5"/>
        <v>64.370769842087441</v>
      </c>
      <c r="O51" s="27">
        <f t="shared" si="6"/>
        <v>51780212.390000001</v>
      </c>
      <c r="P51" s="27">
        <f t="shared" si="7"/>
        <v>-38479167.350000009</v>
      </c>
    </row>
    <row r="52" spans="1:16" s="30" customFormat="1" ht="18" customHeight="1" x14ac:dyDescent="0.2">
      <c r="A52" s="12" t="s">
        <v>67</v>
      </c>
      <c r="B52" s="3" t="s">
        <v>70</v>
      </c>
      <c r="C52" s="27">
        <v>32479300</v>
      </c>
      <c r="D52" s="27">
        <v>31856412</v>
      </c>
      <c r="E52" s="28">
        <f t="shared" si="1"/>
        <v>-622888</v>
      </c>
      <c r="F52" s="27">
        <v>31519031.059999999</v>
      </c>
      <c r="G52" s="29">
        <f t="shared" si="10"/>
        <v>0.47256186279564283</v>
      </c>
      <c r="H52" s="29">
        <f t="shared" si="2"/>
        <v>98.940932393767383</v>
      </c>
      <c r="I52" s="27">
        <v>32479300</v>
      </c>
      <c r="J52" s="27">
        <v>32361938</v>
      </c>
      <c r="K52" s="28">
        <f t="shared" si="3"/>
        <v>-117362</v>
      </c>
      <c r="L52" s="27">
        <v>32223090.09</v>
      </c>
      <c r="M52" s="29">
        <f t="shared" si="4"/>
        <v>0.41176172188956028</v>
      </c>
      <c r="N52" s="29">
        <f t="shared" si="5"/>
        <v>99.570953043665057</v>
      </c>
      <c r="O52" s="27">
        <f t="shared" si="6"/>
        <v>138847.91000000015</v>
      </c>
      <c r="P52" s="27">
        <f t="shared" si="7"/>
        <v>704059.03000000119</v>
      </c>
    </row>
    <row r="53" spans="1:16" s="7" customFormat="1" ht="18" customHeight="1" x14ac:dyDescent="0.2">
      <c r="A53" s="14" t="s">
        <v>90</v>
      </c>
      <c r="B53" s="8" t="s">
        <v>63</v>
      </c>
      <c r="C53" s="19">
        <f>C54+C55+C56</f>
        <v>199765776</v>
      </c>
      <c r="D53" s="19">
        <f>D54+D55+D56</f>
        <v>280621871</v>
      </c>
      <c r="E53" s="20">
        <f t="shared" si="1"/>
        <v>80856095</v>
      </c>
      <c r="F53" s="19">
        <f>F54+F55+F56</f>
        <v>279826577.11000001</v>
      </c>
      <c r="G53" s="21">
        <f t="shared" si="10"/>
        <v>4.1954135038956428</v>
      </c>
      <c r="H53" s="21">
        <f t="shared" si="2"/>
        <v>99.716595899255495</v>
      </c>
      <c r="I53" s="19">
        <f>I54+I55+I56</f>
        <v>517780709</v>
      </c>
      <c r="J53" s="19">
        <f>J54+J55+J56</f>
        <v>309624613</v>
      </c>
      <c r="K53" s="20">
        <f t="shared" si="3"/>
        <v>-208156096</v>
      </c>
      <c r="L53" s="19">
        <f>L54+L55+L56</f>
        <v>226617809.59</v>
      </c>
      <c r="M53" s="21">
        <f t="shared" si="4"/>
        <v>2.8958284021487186</v>
      </c>
      <c r="N53" s="21">
        <f t="shared" si="5"/>
        <v>73.191148272828045</v>
      </c>
      <c r="O53" s="42">
        <f t="shared" si="6"/>
        <v>83006803.409999996</v>
      </c>
      <c r="P53" s="42">
        <f t="shared" si="7"/>
        <v>-53208767.520000011</v>
      </c>
    </row>
    <row r="54" spans="1:16" s="30" customFormat="1" ht="18" customHeight="1" x14ac:dyDescent="0.2">
      <c r="A54" s="10" t="s">
        <v>86</v>
      </c>
      <c r="B54" s="4" t="s">
        <v>82</v>
      </c>
      <c r="C54" s="27">
        <v>172332500</v>
      </c>
      <c r="D54" s="27">
        <v>243371745</v>
      </c>
      <c r="E54" s="28">
        <f t="shared" si="1"/>
        <v>71039245</v>
      </c>
      <c r="F54" s="27">
        <v>242639595.19</v>
      </c>
      <c r="G54" s="29">
        <f t="shared" si="10"/>
        <v>3.6378725879198104</v>
      </c>
      <c r="H54" s="29">
        <f t="shared" si="2"/>
        <v>99.699164005254588</v>
      </c>
      <c r="I54" s="27">
        <v>497104938</v>
      </c>
      <c r="J54" s="27">
        <v>288642798</v>
      </c>
      <c r="K54" s="28">
        <f t="shared" si="3"/>
        <v>-208462140</v>
      </c>
      <c r="L54" s="27">
        <v>205782356.36000001</v>
      </c>
      <c r="M54" s="29">
        <f t="shared" si="4"/>
        <v>2.6295832321674371</v>
      </c>
      <c r="N54" s="29">
        <f t="shared" si="5"/>
        <v>71.293085358741564</v>
      </c>
      <c r="O54" s="27">
        <f t="shared" si="6"/>
        <v>82860441.639999986</v>
      </c>
      <c r="P54" s="27">
        <f t="shared" si="7"/>
        <v>-36857238.829999983</v>
      </c>
    </row>
    <row r="55" spans="1:16" s="30" customFormat="1" ht="15" x14ac:dyDescent="0.2">
      <c r="A55" s="10" t="s">
        <v>87</v>
      </c>
      <c r="B55" s="4" t="s">
        <v>83</v>
      </c>
      <c r="C55" s="27">
        <v>9057076</v>
      </c>
      <c r="D55" s="27">
        <v>19217926</v>
      </c>
      <c r="E55" s="28">
        <f t="shared" si="1"/>
        <v>10160850</v>
      </c>
      <c r="F55" s="27">
        <v>19192006.550000001</v>
      </c>
      <c r="G55" s="29">
        <f t="shared" si="10"/>
        <v>0.28774394583353602</v>
      </c>
      <c r="H55" s="29">
        <f t="shared" si="2"/>
        <v>99.865128786529837</v>
      </c>
      <c r="I55" s="27">
        <v>2561371</v>
      </c>
      <c r="J55" s="27">
        <v>2561371</v>
      </c>
      <c r="K55" s="28">
        <f t="shared" si="3"/>
        <v>0</v>
      </c>
      <c r="L55" s="27">
        <v>2462100.23</v>
      </c>
      <c r="M55" s="29">
        <f t="shared" si="4"/>
        <v>3.1461868720160421E-2</v>
      </c>
      <c r="N55" s="29">
        <f t="shared" si="5"/>
        <v>96.124311159921774</v>
      </c>
      <c r="O55" s="27">
        <f t="shared" si="6"/>
        <v>99270.770000000019</v>
      </c>
      <c r="P55" s="27">
        <f t="shared" si="7"/>
        <v>-16729906.32</v>
      </c>
    </row>
    <row r="56" spans="1:16" s="30" customFormat="1" ht="18" customHeight="1" x14ac:dyDescent="0.2">
      <c r="A56" s="10" t="s">
        <v>88</v>
      </c>
      <c r="B56" s="4" t="s">
        <v>84</v>
      </c>
      <c r="C56" s="27">
        <v>18376200</v>
      </c>
      <c r="D56" s="27">
        <v>18032200</v>
      </c>
      <c r="E56" s="28">
        <f t="shared" si="1"/>
        <v>-344000</v>
      </c>
      <c r="F56" s="27">
        <v>17994975.370000001</v>
      </c>
      <c r="G56" s="29">
        <f t="shared" si="10"/>
        <v>0.2697969701422957</v>
      </c>
      <c r="H56" s="29">
        <f t="shared" si="2"/>
        <v>99.793565787868374</v>
      </c>
      <c r="I56" s="27">
        <v>18114400</v>
      </c>
      <c r="J56" s="27">
        <v>18420444</v>
      </c>
      <c r="K56" s="28">
        <f t="shared" si="3"/>
        <v>306044</v>
      </c>
      <c r="L56" s="27">
        <v>18373353</v>
      </c>
      <c r="M56" s="29">
        <f t="shared" si="4"/>
        <v>0.23478330126112112</v>
      </c>
      <c r="N56" s="29">
        <f t="shared" si="5"/>
        <v>99.744354696336316</v>
      </c>
      <c r="O56" s="27">
        <f t="shared" si="6"/>
        <v>47091</v>
      </c>
      <c r="P56" s="27">
        <f t="shared" si="7"/>
        <v>378377.62999999896</v>
      </c>
    </row>
    <row r="57" spans="1:16" s="7" customFormat="1" ht="18" customHeight="1" x14ac:dyDescent="0.2">
      <c r="A57" s="14" t="s">
        <v>89</v>
      </c>
      <c r="B57" s="8" t="s">
        <v>85</v>
      </c>
      <c r="C57" s="19">
        <f>C58+C59</f>
        <v>34138500</v>
      </c>
      <c r="D57" s="19">
        <f>D58+D59</f>
        <v>34179397</v>
      </c>
      <c r="E57" s="20">
        <f t="shared" si="1"/>
        <v>40897</v>
      </c>
      <c r="F57" s="19">
        <f>F58+F59</f>
        <v>34179330.119999997</v>
      </c>
      <c r="G57" s="21">
        <f t="shared" si="10"/>
        <v>0.51244747593501749</v>
      </c>
      <c r="H57" s="21">
        <f t="shared" si="2"/>
        <v>99.999804326565496</v>
      </c>
      <c r="I57" s="19">
        <f>I58+I59</f>
        <v>36017900</v>
      </c>
      <c r="J57" s="19">
        <f>J58+J59</f>
        <v>35652188</v>
      </c>
      <c r="K57" s="20">
        <f t="shared" si="3"/>
        <v>-365712</v>
      </c>
      <c r="L57" s="19">
        <f>L58+L59</f>
        <v>35271347.43</v>
      </c>
      <c r="M57" s="21">
        <f t="shared" si="4"/>
        <v>0.45071378041576626</v>
      </c>
      <c r="N57" s="21">
        <f t="shared" si="5"/>
        <v>98.931789067195538</v>
      </c>
      <c r="O57" s="42">
        <f t="shared" si="6"/>
        <v>380840.5700000003</v>
      </c>
      <c r="P57" s="42">
        <f t="shared" si="7"/>
        <v>1092017.3100000024</v>
      </c>
    </row>
    <row r="58" spans="1:16" s="30" customFormat="1" ht="18" customHeight="1" x14ac:dyDescent="0.2">
      <c r="A58" s="10" t="s">
        <v>91</v>
      </c>
      <c r="B58" s="4" t="s">
        <v>62</v>
      </c>
      <c r="C58" s="27">
        <v>20054500</v>
      </c>
      <c r="D58" s="27">
        <v>20095397</v>
      </c>
      <c r="E58" s="28">
        <f t="shared" si="1"/>
        <v>40897</v>
      </c>
      <c r="F58" s="27">
        <v>20095397</v>
      </c>
      <c r="G58" s="29">
        <f t="shared" si="10"/>
        <v>0.30128839372824212</v>
      </c>
      <c r="H58" s="29">
        <f t="shared" si="2"/>
        <v>100</v>
      </c>
      <c r="I58" s="27">
        <v>21402600</v>
      </c>
      <c r="J58" s="27">
        <v>20984984</v>
      </c>
      <c r="K58" s="28">
        <f t="shared" si="3"/>
        <v>-417616</v>
      </c>
      <c r="L58" s="27">
        <v>20904495.050000001</v>
      </c>
      <c r="M58" s="29">
        <f t="shared" si="4"/>
        <v>0.26712741866091433</v>
      </c>
      <c r="N58" s="29">
        <f t="shared" si="5"/>
        <v>99.616445025643102</v>
      </c>
      <c r="O58" s="27">
        <f t="shared" si="6"/>
        <v>80488.949999999255</v>
      </c>
      <c r="P58" s="27">
        <f t="shared" si="7"/>
        <v>809098.05000000075</v>
      </c>
    </row>
    <row r="59" spans="1:16" s="30" customFormat="1" ht="18" customHeight="1" x14ac:dyDescent="0.2">
      <c r="A59" s="10" t="s">
        <v>92</v>
      </c>
      <c r="B59" s="4" t="s">
        <v>61</v>
      </c>
      <c r="C59" s="27">
        <v>14084000</v>
      </c>
      <c r="D59" s="27">
        <v>14084000</v>
      </c>
      <c r="E59" s="28">
        <f t="shared" si="1"/>
        <v>0</v>
      </c>
      <c r="F59" s="27">
        <v>14083933.119999999</v>
      </c>
      <c r="G59" s="29">
        <f t="shared" si="10"/>
        <v>0.21115908220677546</v>
      </c>
      <c r="H59" s="29">
        <f t="shared" si="2"/>
        <v>99.999525134904857</v>
      </c>
      <c r="I59" s="27">
        <v>14615300</v>
      </c>
      <c r="J59" s="27">
        <v>14667204</v>
      </c>
      <c r="K59" s="28">
        <f t="shared" si="3"/>
        <v>51904</v>
      </c>
      <c r="L59" s="27">
        <v>14366852.380000001</v>
      </c>
      <c r="M59" s="29">
        <f t="shared" si="4"/>
        <v>0.18358636175485202</v>
      </c>
      <c r="N59" s="29">
        <f t="shared" si="5"/>
        <v>97.952223068554858</v>
      </c>
      <c r="O59" s="27">
        <f t="shared" si="6"/>
        <v>300351.61999999918</v>
      </c>
      <c r="P59" s="27">
        <f t="shared" si="7"/>
        <v>282919.26000000164</v>
      </c>
    </row>
    <row r="60" spans="1:16" s="7" customFormat="1" ht="27" customHeight="1" x14ac:dyDescent="0.2">
      <c r="A60" s="14" t="s">
        <v>101</v>
      </c>
      <c r="B60" s="37" t="s">
        <v>103</v>
      </c>
      <c r="C60" s="39">
        <f>C61</f>
        <v>2600000</v>
      </c>
      <c r="D60" s="39">
        <f>D61</f>
        <v>0</v>
      </c>
      <c r="E60" s="20">
        <f t="shared" si="1"/>
        <v>-2600000</v>
      </c>
      <c r="F60" s="39">
        <f>F61</f>
        <v>0</v>
      </c>
      <c r="G60" s="21">
        <f t="shared" si="10"/>
        <v>0</v>
      </c>
      <c r="H60" s="21">
        <v>0</v>
      </c>
      <c r="I60" s="39">
        <f>I61</f>
        <v>863000</v>
      </c>
      <c r="J60" s="39">
        <f>J61</f>
        <v>0</v>
      </c>
      <c r="K60" s="20">
        <f t="shared" si="3"/>
        <v>-863000</v>
      </c>
      <c r="L60" s="39">
        <f>L61</f>
        <v>0</v>
      </c>
      <c r="M60" s="21">
        <f t="shared" si="4"/>
        <v>0</v>
      </c>
      <c r="N60" s="21">
        <v>0</v>
      </c>
      <c r="O60" s="42">
        <f t="shared" si="6"/>
        <v>0</v>
      </c>
      <c r="P60" s="42">
        <f t="shared" si="7"/>
        <v>0</v>
      </c>
    </row>
    <row r="61" spans="1:16" s="30" customFormat="1" ht="33.75" customHeight="1" x14ac:dyDescent="0.2">
      <c r="A61" s="10" t="s">
        <v>102</v>
      </c>
      <c r="B61" s="36" t="s">
        <v>104</v>
      </c>
      <c r="C61" s="27">
        <v>2600000</v>
      </c>
      <c r="D61" s="27">
        <v>0</v>
      </c>
      <c r="E61" s="28">
        <f t="shared" si="1"/>
        <v>-2600000</v>
      </c>
      <c r="F61" s="27">
        <v>0</v>
      </c>
      <c r="G61" s="29">
        <f t="shared" si="10"/>
        <v>0</v>
      </c>
      <c r="H61" s="29">
        <v>0</v>
      </c>
      <c r="I61" s="27">
        <v>863000</v>
      </c>
      <c r="J61" s="27">
        <v>0</v>
      </c>
      <c r="K61" s="28">
        <f t="shared" si="3"/>
        <v>-863000</v>
      </c>
      <c r="L61" s="27">
        <v>0</v>
      </c>
      <c r="M61" s="29">
        <f t="shared" si="4"/>
        <v>0</v>
      </c>
      <c r="N61" s="29">
        <v>0</v>
      </c>
      <c r="O61" s="27">
        <f t="shared" si="6"/>
        <v>0</v>
      </c>
      <c r="P61" s="27">
        <f t="shared" si="7"/>
        <v>0</v>
      </c>
    </row>
    <row r="62" spans="1:16" s="7" customFormat="1" x14ac:dyDescent="0.2">
      <c r="A62" s="45" t="s">
        <v>14</v>
      </c>
      <c r="B62" s="46"/>
      <c r="C62" s="19">
        <f>C9+C18+C22+C30+C37+C48+C53+C57+C46+C43+C60+C35</f>
        <v>5975390955</v>
      </c>
      <c r="D62" s="19">
        <f t="shared" ref="D62:F62" si="11">D9+D18+D22+D30+D37+D48+D53+D57+D46+D43+D60+D35</f>
        <v>6963660850.1700001</v>
      </c>
      <c r="E62" s="19">
        <f t="shared" si="11"/>
        <v>988269895.16999996</v>
      </c>
      <c r="F62" s="19">
        <f t="shared" si="11"/>
        <v>6669821147.5500002</v>
      </c>
      <c r="G62" s="21">
        <f>F62/F$62*100</f>
        <v>100</v>
      </c>
      <c r="H62" s="21">
        <f t="shared" ref="H62" si="12">F62/D62*100</f>
        <v>95.780384643332724</v>
      </c>
      <c r="I62" s="19">
        <f>I9+I18+I22+I30+I37+I48+I53+I57+I46+I43+I60+I35</f>
        <v>6683524012</v>
      </c>
      <c r="J62" s="19">
        <f t="shared" ref="J62:L62" si="13">J9+J18+J22+J30+J37+J48+J53+J57+J46+J43+J60+J35</f>
        <v>9266814943.8500004</v>
      </c>
      <c r="K62" s="19">
        <f t="shared" si="13"/>
        <v>2583290931.8499999</v>
      </c>
      <c r="L62" s="19">
        <f t="shared" si="13"/>
        <v>7825664304.6200018</v>
      </c>
      <c r="M62" s="21">
        <f t="shared" si="4"/>
        <v>100</v>
      </c>
      <c r="N62" s="21">
        <f t="shared" si="5"/>
        <v>84.448263530001427</v>
      </c>
      <c r="O62" s="42">
        <f t="shared" si="6"/>
        <v>1441150639.2299986</v>
      </c>
      <c r="P62" s="42">
        <f t="shared" si="7"/>
        <v>1155843157.0700016</v>
      </c>
    </row>
  </sheetData>
  <mergeCells count="8">
    <mergeCell ref="O1:P2"/>
    <mergeCell ref="A62:B62"/>
    <mergeCell ref="B4:Q4"/>
    <mergeCell ref="C6:H6"/>
    <mergeCell ref="O6:P6"/>
    <mergeCell ref="A6:A7"/>
    <mergeCell ref="B6:B7"/>
    <mergeCell ref="I6:N6"/>
  </mergeCells>
  <phoneticPr fontId="0" type="noConversion"/>
  <pageMargins left="0.19685039370078741" right="0.15748031496062992" top="0.98425196850393704" bottom="0.39370078740157483" header="0" footer="0"/>
  <pageSetup paperSize="9" scale="49" fitToHeight="2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2019-04-19T08:54:54Z</cp:lastPrinted>
  <dcterms:created xsi:type="dcterms:W3CDTF">1996-10-08T23:32:33Z</dcterms:created>
  <dcterms:modified xsi:type="dcterms:W3CDTF">2019-04-19T08:55:55Z</dcterms:modified>
</cp:coreProperties>
</file>