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gnoz\Desktop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муниципальные!$A$4:$V$24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муниципальные!$A$1:$V$24</definedName>
  </definedNames>
  <calcPr calcId="162913"/>
</workbook>
</file>

<file path=xl/calcChain.xml><?xml version="1.0" encoding="utf-8"?>
<calcChain xmlns="http://schemas.openxmlformats.org/spreadsheetml/2006/main">
  <c r="R7" i="33" l="1"/>
  <c r="V7" i="33"/>
  <c r="R8" i="33"/>
  <c r="V8" i="33"/>
  <c r="R9" i="33"/>
  <c r="V9" i="33"/>
  <c r="R10" i="33"/>
  <c r="V10" i="33"/>
  <c r="T12" i="33"/>
  <c r="U12" i="33"/>
  <c r="T13" i="33"/>
  <c r="T14" i="33"/>
  <c r="T15" i="33"/>
  <c r="T16" i="33"/>
  <c r="U17" i="33"/>
  <c r="T18" i="33"/>
  <c r="T20" i="33"/>
  <c r="V20" i="33"/>
  <c r="R22" i="33"/>
  <c r="V22" i="33"/>
  <c r="R23" i="33"/>
  <c r="V23" i="33"/>
  <c r="P12" i="33" l="1"/>
  <c r="Q12" i="33"/>
  <c r="P14" i="33"/>
  <c r="P15" i="33"/>
  <c r="P16" i="33"/>
  <c r="P18" i="33"/>
  <c r="C23" i="33"/>
  <c r="C22" i="33"/>
  <c r="D21" i="33"/>
  <c r="E21" i="33"/>
  <c r="F21" i="33"/>
  <c r="D19" i="33"/>
  <c r="E19" i="33"/>
  <c r="F19" i="33"/>
  <c r="C20" i="33"/>
  <c r="C19" i="33" s="1"/>
  <c r="D11" i="33"/>
  <c r="E11" i="33"/>
  <c r="F11" i="33"/>
  <c r="C13" i="33"/>
  <c r="C14" i="33"/>
  <c r="C15" i="33"/>
  <c r="C16" i="33"/>
  <c r="C17" i="33"/>
  <c r="C18" i="33"/>
  <c r="C12" i="33"/>
  <c r="C8" i="33"/>
  <c r="C9" i="33"/>
  <c r="C10" i="33"/>
  <c r="C7" i="33"/>
  <c r="D6" i="33"/>
  <c r="E6" i="33"/>
  <c r="F6" i="33"/>
  <c r="F5" i="33" l="1"/>
  <c r="D5" i="33"/>
  <c r="C21" i="33"/>
  <c r="E5" i="33"/>
  <c r="C11" i="33"/>
  <c r="C6" i="33"/>
  <c r="C5" i="33" l="1"/>
  <c r="G23" i="33"/>
  <c r="G22" i="33"/>
  <c r="G20" i="33"/>
  <c r="G13" i="33"/>
  <c r="H6" i="33"/>
  <c r="I6" i="33"/>
  <c r="J6" i="33"/>
  <c r="L6" i="33"/>
  <c r="M6" i="33"/>
  <c r="N6" i="33"/>
  <c r="G8" i="33"/>
  <c r="G7" i="33"/>
  <c r="R6" i="33" l="1"/>
  <c r="V6" i="33"/>
  <c r="L11" i="33" l="1"/>
  <c r="M11" i="33"/>
  <c r="N11" i="33"/>
  <c r="L21" i="33"/>
  <c r="M21" i="33"/>
  <c r="N21" i="33"/>
  <c r="L19" i="33"/>
  <c r="M19" i="33"/>
  <c r="N19" i="33"/>
  <c r="J19" i="33"/>
  <c r="I19" i="33"/>
  <c r="H19" i="33"/>
  <c r="G12" i="33"/>
  <c r="V19" i="33" l="1"/>
  <c r="T19" i="33"/>
  <c r="R21" i="33"/>
  <c r="P11" i="33"/>
  <c r="Q11" i="33"/>
  <c r="G18" i="33"/>
  <c r="G16" i="33"/>
  <c r="G15" i="33"/>
  <c r="G14" i="33"/>
  <c r="G17" i="33"/>
  <c r="H21" i="33"/>
  <c r="J21" i="33"/>
  <c r="V21" i="33" s="1"/>
  <c r="I11" i="33"/>
  <c r="U11" i="33" s="1"/>
  <c r="N5" i="33"/>
  <c r="L5" i="33"/>
  <c r="J11" i="33"/>
  <c r="I21" i="33"/>
  <c r="M5" i="33"/>
  <c r="Q5" i="33" l="1"/>
  <c r="R5" i="33"/>
  <c r="P5" i="33"/>
  <c r="J5" i="33"/>
  <c r="V5" i="33" s="1"/>
  <c r="I5" i="33"/>
  <c r="U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K13" i="33" l="1"/>
  <c r="S13" i="33" s="1"/>
  <c r="G19" i="33" l="1"/>
  <c r="G9" i="33"/>
  <c r="G10" i="33"/>
  <c r="G6" i="33" l="1"/>
  <c r="G21" i="33"/>
  <c r="K17" i="33" l="1"/>
  <c r="S17" i="33" s="1"/>
  <c r="K10" i="33" l="1"/>
  <c r="O10" i="33" l="1"/>
  <c r="S10" i="33"/>
  <c r="K23" i="33" l="1"/>
  <c r="K22" i="33"/>
  <c r="K14" i="33"/>
  <c r="K15" i="33"/>
  <c r="K16" i="33"/>
  <c r="K18" i="33"/>
  <c r="K12" i="33"/>
  <c r="O18" i="33" l="1"/>
  <c r="S18" i="33"/>
  <c r="O15" i="33"/>
  <c r="S15" i="33"/>
  <c r="O22" i="33"/>
  <c r="S22" i="33"/>
  <c r="O12" i="33"/>
  <c r="S12" i="33"/>
  <c r="O16" i="33"/>
  <c r="S16" i="33"/>
  <c r="O14" i="33"/>
  <c r="S14" i="33"/>
  <c r="O23" i="33"/>
  <c r="S23" i="33"/>
  <c r="K11" i="33"/>
  <c r="K21" i="33"/>
  <c r="O21" i="33" l="1"/>
  <c r="S21" i="33"/>
  <c r="O11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K7" i="33" l="1"/>
  <c r="K8" i="33"/>
  <c r="K9" i="33"/>
  <c r="K20" i="33"/>
  <c r="S20" i="33" s="1"/>
  <c r="O8" i="33" l="1"/>
  <c r="S8" i="33"/>
  <c r="O9" i="33"/>
  <c r="S9" i="33"/>
  <c r="O7" i="33"/>
  <c r="S7" i="33"/>
  <c r="K6" i="33"/>
  <c r="K19" i="33"/>
  <c r="S19" i="33" s="1"/>
  <c r="O6" i="33" l="1"/>
  <c r="S6" i="33"/>
  <c r="K5" i="33"/>
  <c r="O5" i="33" l="1"/>
  <c r="H11" i="33" l="1"/>
  <c r="T11" i="33" s="1"/>
  <c r="G11" i="33" l="1"/>
  <c r="S11" i="33" s="1"/>
  <c r="H5" i="33"/>
  <c r="T5" i="33" s="1"/>
  <c r="G5" i="33" l="1"/>
  <c r="S5" i="33" s="1"/>
</calcChain>
</file>

<file path=xl/sharedStrings.xml><?xml version="1.0" encoding="utf-8"?>
<sst xmlns="http://schemas.openxmlformats.org/spreadsheetml/2006/main" count="194" uniqueCount="93">
  <si>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</si>
  <si>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</si>
  <si>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</si>
  <si>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</si>
  <si>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</si>
  <si>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</si>
  <si>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</si>
  <si>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</si>
  <si>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</si>
  <si>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</si>
  <si>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</si>
  <si>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</si>
  <si>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</si>
  <si>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</si>
  <si>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</si>
  <si>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</si>
  <si>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</si>
  <si>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</si>
  <si>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</si>
  <si>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</si>
  <si>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</si>
  <si>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</si>
  <si>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</si>
  <si>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</si>
  <si>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</si>
  <si>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</si>
  <si>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</si>
  <si>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</si>
  <si>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</si>
  <si>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</si>
  <si>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</si>
  <si>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</si>
  <si>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</si>
  <si>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</si>
  <si>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</si>
  <si>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</si>
  <si>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</si>
  <si>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</si>
  <si>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</si>
  <si>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</si>
  <si>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</si>
  <si>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</si>
  <si>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</si>
  <si>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</si>
  <si>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</si>
  <si>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</si>
  <si>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</si>
  <si>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</si>
  <si>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</si>
  <si>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</si>
  <si>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</si>
  <si>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</si>
  <si>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</si>
  <si>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</si>
  <si>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</si>
  <si>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</si>
  <si>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</si>
  <si>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</si>
  <si>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</si>
  <si>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</si>
  <si>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</si>
  <si>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</si>
  <si>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</si>
  <si>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</si>
  <si>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</si>
  <si>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</si>
  <si>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</si>
  <si>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</si>
  <si>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</si>
  <si>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</si>
  <si>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</si>
  <si>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</si>
  <si>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</si>
  <si>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</si>
  <si>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</si>
  <si>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</si>
  <si>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</si>
  <si>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</si>
  <si>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</si>
  <si>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</si>
  <si>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</si>
  <si>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</si>
  <si>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</si>
  <si>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20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</si>
  <si>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</si>
  <si>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</si>
  <si>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</si>
  <si>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Информационная и финансовая поддержка Субъектов и Организаций, организация мероприятий</t>
  </si>
  <si>
    <t>ПЛАН  на 2019 год (рублей)</t>
  </si>
  <si>
    <t>Освоение на 01.04.2019  (рублей)</t>
  </si>
  <si>
    <t>% исполнения  к плану за 1 квартал 2019 года</t>
  </si>
  <si>
    <t>ПЛАН на 1 квартал 2019 (рублей)</t>
  </si>
  <si>
    <t>% исполнения  к плану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</si>
</sst>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5" formatCode="_(* #,##0.00_);_(* \(#,##0.00\);_(* &quot;-&quot;??_);_(@_)"/>
    <numFmt numFmtId="166" formatCode="_-* #,##0.00_р_._-;\-* #,##0.00_р_._-;_-* \-??_р_._-;_-@_-"/>
    <numFmt numFmtId="167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/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7" fontId="39" fillId="0" borderId="1" xfId="0" applyNumberFormat="1" applyFont="1" applyFill="1" applyBorder="1" applyAlignment="1">
      <alignment horizontal="center" vertical="center"/>
    </xf>
    <xf numFmtId="167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>
      <alignment vertical="top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zoomScale="70" zoomScaleNormal="70" zoomScaleSheetLayoutView="50" workbookViewId="0">
      <pane xSplit="2" ySplit="4" topLeftCell="E5" activePane="bottomRight" state="frozen"/>
      <selection pane="topRight" activeCell="D1" sqref="D1"/>
      <selection pane="bottomLeft" activeCell="A5" sqref="A5"/>
      <selection pane="bottomRight" activeCell="J13" sqref="J13"/>
    </sheetView>
  </sheetViews>
  <sheetFormatPr defaultRowHeight="18.75" x14ac:dyDescent="0.3"/>
  <cols>
    <col min="1" max="1" width="54.85546875" style="2" customWidth="1"/>
    <col min="2" max="2" width="13.140625" style="2" customWidth="1"/>
    <col min="3" max="3" width="22.42578125" style="2" customWidth="1"/>
    <col min="4" max="5" width="20.5703125" style="2" customWidth="1"/>
    <col min="6" max="6" width="23.140625" style="2" customWidth="1"/>
    <col min="7" max="7" width="25.42578125" style="2" customWidth="1"/>
    <col min="8" max="8" width="25.28515625" style="2" customWidth="1"/>
    <col min="9" max="9" width="23.28515625" style="2" customWidth="1"/>
    <col min="10" max="10" width="23.85546875" style="2" customWidth="1"/>
    <col min="11" max="11" width="24.28515625" style="3" customWidth="1"/>
    <col min="12" max="12" width="23.28515625" style="3" customWidth="1"/>
    <col min="13" max="13" width="21.7109375" style="3" customWidth="1"/>
    <col min="14" max="14" width="23.140625" style="3" customWidth="1"/>
    <col min="15" max="15" width="17" style="3" customWidth="1"/>
    <col min="16" max="16" width="14.28515625" style="3" customWidth="1"/>
    <col min="17" max="17" width="17.42578125" style="3" customWidth="1"/>
    <col min="18" max="18" width="15.42578125" style="3" customWidth="1"/>
    <col min="19" max="19" width="13.85546875" style="4" customWidth="1"/>
    <col min="20" max="20" width="14.42578125" style="4" customWidth="1"/>
    <col min="21" max="21" width="15.85546875" style="4" customWidth="1"/>
    <col min="22" max="22" width="13.5703125" style="4" customWidth="1"/>
    <col min="23" max="16384" width="9.140625" style="2"/>
  </cols>
  <sheetData>
    <row r="1" spans="1:22" s="21" customFormat="1" ht="62.25" customHeight="1" x14ac:dyDescent="0.3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</row>
    <row r="2" spans="1:22" s="1" customFormat="1" ht="57" customHeight="1" x14ac:dyDescent="0.3">
      <c r="A2" s="22" t="s">
        <v>1</v>
      </c>
      <c r="B2" s="74" t="s">
        <v>17</v>
      </c>
      <c r="C2" s="65" t="s">
        <v>91</v>
      </c>
      <c r="D2" s="66"/>
      <c r="E2" s="66"/>
      <c r="F2" s="67"/>
      <c r="G2" s="72" t="s">
        <v>88</v>
      </c>
      <c r="H2" s="72"/>
      <c r="I2" s="72"/>
      <c r="J2" s="72"/>
      <c r="K2" s="73" t="s">
        <v>89</v>
      </c>
      <c r="L2" s="73"/>
      <c r="M2" s="73"/>
      <c r="N2" s="73"/>
      <c r="O2" s="75" t="s">
        <v>90</v>
      </c>
      <c r="P2" s="76"/>
      <c r="Q2" s="76"/>
      <c r="R2" s="77"/>
      <c r="S2" s="69" t="s">
        <v>92</v>
      </c>
      <c r="T2" s="70"/>
      <c r="U2" s="70"/>
      <c r="V2" s="71"/>
    </row>
    <row r="3" spans="1:22" s="1" customFormat="1" ht="37.5" customHeight="1" x14ac:dyDescent="0.3">
      <c r="A3" s="56" t="s">
        <v>2</v>
      </c>
      <c r="B3" s="74"/>
      <c r="C3" s="56" t="s">
        <v>24</v>
      </c>
      <c r="D3" s="56" t="s">
        <v>25</v>
      </c>
      <c r="E3" s="56" t="s">
        <v>49</v>
      </c>
      <c r="F3" s="56" t="s">
        <v>26</v>
      </c>
      <c r="G3" s="54" t="s">
        <v>24</v>
      </c>
      <c r="H3" s="54" t="s">
        <v>25</v>
      </c>
      <c r="I3" s="54" t="s">
        <v>49</v>
      </c>
      <c r="J3" s="54" t="s">
        <v>26</v>
      </c>
      <c r="K3" s="54" t="s">
        <v>24</v>
      </c>
      <c r="L3" s="54" t="s">
        <v>25</v>
      </c>
      <c r="M3" s="54" t="s">
        <v>49</v>
      </c>
      <c r="N3" s="54" t="s">
        <v>26</v>
      </c>
      <c r="O3" s="54" t="s">
        <v>24</v>
      </c>
      <c r="P3" s="54" t="s">
        <v>25</v>
      </c>
      <c r="Q3" s="54" t="s">
        <v>49</v>
      </c>
      <c r="R3" s="54" t="s">
        <v>26</v>
      </c>
      <c r="S3" s="23" t="s">
        <v>24</v>
      </c>
      <c r="T3" s="23" t="s">
        <v>25</v>
      </c>
      <c r="U3" s="23" t="s">
        <v>49</v>
      </c>
      <c r="V3" s="23" t="s">
        <v>26</v>
      </c>
    </row>
    <row r="4" spans="1:22" s="1" customFormat="1" x14ac:dyDescent="0.3">
      <c r="A4" s="55" t="s">
        <v>13</v>
      </c>
      <c r="B4" s="55" t="s">
        <v>28</v>
      </c>
      <c r="C4" s="55" t="s">
        <v>30</v>
      </c>
      <c r="D4" s="55" t="s">
        <v>15</v>
      </c>
      <c r="E4" s="55" t="s">
        <v>31</v>
      </c>
      <c r="F4" s="55" t="s">
        <v>39</v>
      </c>
      <c r="G4" s="55" t="s">
        <v>16</v>
      </c>
      <c r="H4" s="55" t="s">
        <v>32</v>
      </c>
      <c r="I4" s="55" t="s">
        <v>33</v>
      </c>
      <c r="J4" s="55" t="s">
        <v>34</v>
      </c>
      <c r="K4" s="55" t="s">
        <v>35</v>
      </c>
      <c r="L4" s="55" t="s">
        <v>36</v>
      </c>
      <c r="M4" s="55" t="s">
        <v>37</v>
      </c>
      <c r="N4" s="55" t="s">
        <v>38</v>
      </c>
      <c r="O4" s="55" t="s">
        <v>80</v>
      </c>
      <c r="P4" s="55" t="s">
        <v>81</v>
      </c>
      <c r="Q4" s="55" t="s">
        <v>67</v>
      </c>
      <c r="R4" s="55" t="s">
        <v>82</v>
      </c>
      <c r="S4" s="60" t="s">
        <v>83</v>
      </c>
      <c r="T4" s="60" t="s">
        <v>72</v>
      </c>
      <c r="U4" s="60" t="s">
        <v>59</v>
      </c>
      <c r="V4" s="60" t="s">
        <v>66</v>
      </c>
    </row>
    <row r="5" spans="1:22" s="1" customFormat="1" ht="47.25" customHeight="1" x14ac:dyDescent="0.3">
      <c r="A5" s="64" t="s">
        <v>84</v>
      </c>
      <c r="B5" s="64"/>
      <c r="C5" s="27">
        <f t="shared" ref="C5:F5" si="0">C6+C11+C19+C21</f>
        <v>94773776</v>
      </c>
      <c r="D5" s="27">
        <f t="shared" si="0"/>
        <v>11230477</v>
      </c>
      <c r="E5" s="27">
        <f t="shared" si="0"/>
        <v>2471170</v>
      </c>
      <c r="F5" s="27">
        <f t="shared" si="0"/>
        <v>81072129</v>
      </c>
      <c r="G5" s="27">
        <f t="shared" ref="G5:N5" si="1">G6+G11+G19+G21</f>
        <v>444575263</v>
      </c>
      <c r="H5" s="27">
        <f t="shared" si="1"/>
        <v>54305500</v>
      </c>
      <c r="I5" s="27">
        <f t="shared" si="1"/>
        <v>9273800</v>
      </c>
      <c r="J5" s="27">
        <f t="shared" si="1"/>
        <v>380995963</v>
      </c>
      <c r="K5" s="27">
        <f t="shared" si="1"/>
        <v>81487276.750000015</v>
      </c>
      <c r="L5" s="27">
        <f t="shared" si="1"/>
        <v>10475838.030000001</v>
      </c>
      <c r="M5" s="27">
        <f t="shared" si="1"/>
        <v>1791471.03</v>
      </c>
      <c r="N5" s="27">
        <f t="shared" si="1"/>
        <v>69219967.690000013</v>
      </c>
      <c r="O5" s="52">
        <f>K5/C5*100</f>
        <v>85.980827386259278</v>
      </c>
      <c r="P5" s="52">
        <f>L5/D5*100</f>
        <v>93.280437064249384</v>
      </c>
      <c r="Q5" s="52">
        <f>M5/E5*100</f>
        <v>72.494851831318769</v>
      </c>
      <c r="R5" s="52">
        <f>N5/F5*100</f>
        <v>85.380720284279221</v>
      </c>
      <c r="S5" s="20">
        <f>K5/G5*100</f>
        <v>18.329242207522466</v>
      </c>
      <c r="T5" s="20">
        <f>L5/H5*100</f>
        <v>19.290565467586156</v>
      </c>
      <c r="U5" s="20">
        <f>M5/I5*100</f>
        <v>19.317550842157477</v>
      </c>
      <c r="V5" s="20">
        <f>N5/J5*100</f>
        <v>18.16816302854107</v>
      </c>
    </row>
    <row r="6" spans="1:22" s="1" customFormat="1" ht="40.5" customHeight="1" x14ac:dyDescent="0.3">
      <c r="A6" s="57" t="s">
        <v>22</v>
      </c>
      <c r="B6" s="57"/>
      <c r="C6" s="27">
        <f t="shared" ref="C6:F6" si="2">SUM(C7:C10)</f>
        <v>72691264</v>
      </c>
      <c r="D6" s="27">
        <f t="shared" si="2"/>
        <v>0</v>
      </c>
      <c r="E6" s="27">
        <f t="shared" si="2"/>
        <v>0</v>
      </c>
      <c r="F6" s="27">
        <f t="shared" si="2"/>
        <v>72691264</v>
      </c>
      <c r="G6" s="27">
        <f t="shared" ref="G6:N6" si="3">SUM(G7:G10)</f>
        <v>332842463</v>
      </c>
      <c r="H6" s="27">
        <f t="shared" si="3"/>
        <v>0</v>
      </c>
      <c r="I6" s="27">
        <f t="shared" si="3"/>
        <v>0</v>
      </c>
      <c r="J6" s="27">
        <f t="shared" si="3"/>
        <v>332842463</v>
      </c>
      <c r="K6" s="27">
        <f t="shared" si="3"/>
        <v>62066160.940000013</v>
      </c>
      <c r="L6" s="27">
        <f t="shared" si="3"/>
        <v>0</v>
      </c>
      <c r="M6" s="27">
        <f t="shared" si="3"/>
        <v>0</v>
      </c>
      <c r="N6" s="27">
        <f t="shared" si="3"/>
        <v>62066160.940000013</v>
      </c>
      <c r="O6" s="52">
        <f>K6/C6*100</f>
        <v>85.383246245381031</v>
      </c>
      <c r="P6" s="52"/>
      <c r="Q6" s="52"/>
      <c r="R6" s="52">
        <f>N6/F6*100</f>
        <v>85.383246245381031</v>
      </c>
      <c r="S6" s="20">
        <f>K6/G6*100</f>
        <v>18.647308513637579</v>
      </c>
      <c r="T6" s="20"/>
      <c r="U6" s="20"/>
      <c r="V6" s="20">
        <f>N6/J6*100</f>
        <v>18.647308513637579</v>
      </c>
    </row>
    <row r="7" spans="1:22" s="1" customFormat="1" ht="42" customHeight="1" x14ac:dyDescent="0.3">
      <c r="A7" s="51" t="s">
        <v>18</v>
      </c>
      <c r="B7" s="18" t="s">
        <v>12</v>
      </c>
      <c r="C7" s="19">
        <f>SUM(D7:F7)</f>
        <v>17200690</v>
      </c>
      <c r="D7" s="19">
        <v>0</v>
      </c>
      <c r="E7" s="19">
        <v>0</v>
      </c>
      <c r="F7" s="19">
        <v>17200690</v>
      </c>
      <c r="G7" s="19">
        <f>SUM(H7:J7)</f>
        <v>81575300</v>
      </c>
      <c r="H7" s="19">
        <v>0</v>
      </c>
      <c r="I7" s="19">
        <v>0</v>
      </c>
      <c r="J7" s="19">
        <v>81575300</v>
      </c>
      <c r="K7" s="19">
        <f>L7+N7</f>
        <v>13827806.550000001</v>
      </c>
      <c r="L7" s="19">
        <v>0</v>
      </c>
      <c r="M7" s="19">
        <v>0</v>
      </c>
      <c r="N7" s="19">
        <v>13827806.550000001</v>
      </c>
      <c r="O7" s="52">
        <f>K7/C7*100</f>
        <v>80.390999140150782</v>
      </c>
      <c r="P7" s="52"/>
      <c r="Q7" s="52"/>
      <c r="R7" s="52">
        <f>N7/F7*100</f>
        <v>80.390999140150782</v>
      </c>
      <c r="S7" s="20">
        <f>K7/G7*100</f>
        <v>16.950972353151016</v>
      </c>
      <c r="T7" s="20"/>
      <c r="U7" s="20"/>
      <c r="V7" s="20">
        <f>N7/J7*100</f>
        <v>16.950972353151016</v>
      </c>
    </row>
    <row r="8" spans="1:22" s="1" customFormat="1" ht="48" customHeight="1" x14ac:dyDescent="0.3">
      <c r="A8" s="51" t="s">
        <v>21</v>
      </c>
      <c r="B8" s="18" t="s">
        <v>12</v>
      </c>
      <c r="C8" s="19">
        <f t="shared" ref="C8:C10" si="4">SUM(D8:F8)</f>
        <v>44193145</v>
      </c>
      <c r="D8" s="19">
        <v>0</v>
      </c>
      <c r="E8" s="19">
        <v>0</v>
      </c>
      <c r="F8" s="19">
        <v>44193145</v>
      </c>
      <c r="G8" s="19">
        <f>SUM(H8:J8)</f>
        <v>200341205</v>
      </c>
      <c r="H8" s="19">
        <v>0</v>
      </c>
      <c r="I8" s="19">
        <v>0</v>
      </c>
      <c r="J8" s="19">
        <v>200341205</v>
      </c>
      <c r="K8" s="19">
        <f t="shared" ref="K8:K10" si="5">L8+N8</f>
        <v>36976759.600000001</v>
      </c>
      <c r="L8" s="19">
        <v>0</v>
      </c>
      <c r="M8" s="19">
        <v>0</v>
      </c>
      <c r="N8" s="19">
        <v>36976759.600000001</v>
      </c>
      <c r="O8" s="52">
        <f>K8/C8*100</f>
        <v>83.670803695912568</v>
      </c>
      <c r="P8" s="52"/>
      <c r="Q8" s="52"/>
      <c r="R8" s="52">
        <f>N8/F8*100</f>
        <v>83.670803695912568</v>
      </c>
      <c r="S8" s="20">
        <f>K8/G8*100</f>
        <v>18.456891881028671</v>
      </c>
      <c r="T8" s="20"/>
      <c r="U8" s="20"/>
      <c r="V8" s="20">
        <f>N8/J8*100</f>
        <v>18.456891881028671</v>
      </c>
    </row>
    <row r="9" spans="1:22" s="1" customFormat="1" ht="39" customHeight="1" x14ac:dyDescent="0.3">
      <c r="A9" s="51" t="s">
        <v>50</v>
      </c>
      <c r="B9" s="18" t="s">
        <v>12</v>
      </c>
      <c r="C9" s="19">
        <f t="shared" si="4"/>
        <v>272571</v>
      </c>
      <c r="D9" s="19">
        <v>0</v>
      </c>
      <c r="E9" s="19">
        <v>0</v>
      </c>
      <c r="F9" s="19">
        <v>272571</v>
      </c>
      <c r="G9" s="19">
        <f t="shared" ref="G9:G10" si="6">SUM(H9:J9)</f>
        <v>1883100</v>
      </c>
      <c r="H9" s="19">
        <v>0</v>
      </c>
      <c r="I9" s="19">
        <v>0</v>
      </c>
      <c r="J9" s="19">
        <v>1883100</v>
      </c>
      <c r="K9" s="19">
        <f t="shared" si="5"/>
        <v>236746.23999999999</v>
      </c>
      <c r="L9" s="19">
        <v>0</v>
      </c>
      <c r="M9" s="19">
        <v>0</v>
      </c>
      <c r="N9" s="19">
        <v>236746.23999999999</v>
      </c>
      <c r="O9" s="52">
        <f>K9/C9*100</f>
        <v>86.85672356927185</v>
      </c>
      <c r="P9" s="52"/>
      <c r="Q9" s="52"/>
      <c r="R9" s="52">
        <f>N9/F9*100</f>
        <v>86.85672356927185</v>
      </c>
      <c r="S9" s="20">
        <f>K9/G9*100</f>
        <v>12.572154426212096</v>
      </c>
      <c r="T9" s="20"/>
      <c r="U9" s="20"/>
      <c r="V9" s="20">
        <f>N9/J9*100</f>
        <v>12.572154426212096</v>
      </c>
    </row>
    <row r="10" spans="1:22" s="1" customFormat="1" ht="48.75" customHeight="1" x14ac:dyDescent="0.3">
      <c r="A10" s="51" t="s">
        <v>50</v>
      </c>
      <c r="B10" s="18" t="s">
        <v>12</v>
      </c>
      <c r="C10" s="19">
        <f t="shared" si="4"/>
        <v>11024858</v>
      </c>
      <c r="D10" s="19">
        <v>0</v>
      </c>
      <c r="E10" s="19">
        <v>0</v>
      </c>
      <c r="F10" s="19">
        <v>11024858</v>
      </c>
      <c r="G10" s="19">
        <f t="shared" si="6"/>
        <v>49042858</v>
      </c>
      <c r="H10" s="19">
        <v>0</v>
      </c>
      <c r="I10" s="19">
        <v>0</v>
      </c>
      <c r="J10" s="19">
        <v>49042858</v>
      </c>
      <c r="K10" s="19">
        <f t="shared" si="5"/>
        <v>11024848.550000001</v>
      </c>
      <c r="L10" s="19">
        <v>0</v>
      </c>
      <c r="M10" s="19">
        <v>0</v>
      </c>
      <c r="N10" s="19">
        <v>11024848.550000001</v>
      </c>
      <c r="O10" s="52">
        <f>K10/C10*100</f>
        <v>99.999914284610298</v>
      </c>
      <c r="P10" s="52"/>
      <c r="Q10" s="52"/>
      <c r="R10" s="52">
        <f>N10/F10*100</f>
        <v>99.999914284610298</v>
      </c>
      <c r="S10" s="20">
        <f>K10/G10*100</f>
        <v>22.480028692455079</v>
      </c>
      <c r="T10" s="20"/>
      <c r="U10" s="20"/>
      <c r="V10" s="20">
        <f>N10/J10*100</f>
        <v>22.480028692455079</v>
      </c>
    </row>
    <row r="11" spans="1:22" s="1" customFormat="1" ht="49.5" customHeight="1" x14ac:dyDescent="0.3">
      <c r="A11" s="57" t="s">
        <v>51</v>
      </c>
      <c r="B11" s="26"/>
      <c r="C11" s="25">
        <f t="shared" ref="C11:F11" si="7">SUM(C12:C18)</f>
        <v>13701647</v>
      </c>
      <c r="D11" s="25">
        <f t="shared" si="7"/>
        <v>11230477</v>
      </c>
      <c r="E11" s="25">
        <f t="shared" si="7"/>
        <v>2471170</v>
      </c>
      <c r="F11" s="25">
        <f t="shared" si="7"/>
        <v>0</v>
      </c>
      <c r="G11" s="25">
        <f>SUM(G12:G18)</f>
        <v>58917700</v>
      </c>
      <c r="H11" s="25">
        <f t="shared" ref="H11:N11" si="8">SUM(H12:H18)</f>
        <v>49643900</v>
      </c>
      <c r="I11" s="25">
        <f t="shared" si="8"/>
        <v>9273800</v>
      </c>
      <c r="J11" s="25">
        <f t="shared" si="8"/>
        <v>0</v>
      </c>
      <c r="K11" s="25">
        <f t="shared" si="8"/>
        <v>12267309.060000001</v>
      </c>
      <c r="L11" s="25">
        <f t="shared" si="8"/>
        <v>10475838.030000001</v>
      </c>
      <c r="M11" s="25">
        <f t="shared" si="8"/>
        <v>1791471.03</v>
      </c>
      <c r="N11" s="25">
        <f t="shared" si="8"/>
        <v>0</v>
      </c>
      <c r="O11" s="52">
        <f>K11/C11*100</f>
        <v>89.531638495722461</v>
      </c>
      <c r="P11" s="52">
        <f>L11/D11*100</f>
        <v>93.280437064249384</v>
      </c>
      <c r="Q11" s="52">
        <f>M11/E11*100</f>
        <v>72.494851831318769</v>
      </c>
      <c r="R11" s="52"/>
      <c r="S11" s="20">
        <f>K11/G11*100</f>
        <v>20.821092914353411</v>
      </c>
      <c r="T11" s="20">
        <f>L11/H11*100</f>
        <v>21.101964249384118</v>
      </c>
      <c r="U11" s="20">
        <f>M11/I11*100</f>
        <v>19.317550842157477</v>
      </c>
      <c r="V11" s="20"/>
    </row>
    <row r="12" spans="1:22" s="1" customFormat="1" ht="62.25" customHeight="1" x14ac:dyDescent="0.3">
      <c r="A12" s="51" t="s">
        <v>52</v>
      </c>
      <c r="B12" s="18" t="s">
        <v>12</v>
      </c>
      <c r="C12" s="19">
        <f>SUM(D12:F12)</f>
        <v>2681370</v>
      </c>
      <c r="D12" s="19">
        <v>210200</v>
      </c>
      <c r="E12" s="19">
        <v>2471170</v>
      </c>
      <c r="F12" s="19">
        <v>0</v>
      </c>
      <c r="G12" s="19">
        <f>SUM(H12:J12)</f>
        <v>11014700</v>
      </c>
      <c r="H12" s="19">
        <v>1756300</v>
      </c>
      <c r="I12" s="19">
        <v>9258400</v>
      </c>
      <c r="J12" s="19">
        <v>0</v>
      </c>
      <c r="K12" s="19">
        <f>SUM(L12:N12)</f>
        <v>1928985.65</v>
      </c>
      <c r="L12" s="19">
        <v>137514.62</v>
      </c>
      <c r="M12" s="19">
        <v>1791471.03</v>
      </c>
      <c r="N12" s="19">
        <v>0</v>
      </c>
      <c r="O12" s="52">
        <f>K12/C12*100</f>
        <v>71.940301040139914</v>
      </c>
      <c r="P12" s="52">
        <f>L12/D12*100</f>
        <v>65.420846812559461</v>
      </c>
      <c r="Q12" s="52">
        <f>M12/E12*100</f>
        <v>72.494851831318769</v>
      </c>
      <c r="R12" s="52"/>
      <c r="S12" s="20">
        <f>K12/G12*100</f>
        <v>17.512829673073256</v>
      </c>
      <c r="T12" s="20">
        <f>L12/H12*100</f>
        <v>7.829791037977567</v>
      </c>
      <c r="U12" s="20">
        <f>M12/I12*100</f>
        <v>19.349682774561479</v>
      </c>
      <c r="V12" s="20"/>
    </row>
    <row r="13" spans="1:22" s="1" customFormat="1" ht="115.5" customHeight="1" x14ac:dyDescent="0.3">
      <c r="A13" s="51" t="s">
        <v>85</v>
      </c>
      <c r="B13" s="18" t="s">
        <v>12</v>
      </c>
      <c r="C13" s="19">
        <f t="shared" ref="C13:C18" si="9">SUM(D13:F13)</f>
        <v>0</v>
      </c>
      <c r="D13" s="19">
        <v>0</v>
      </c>
      <c r="E13" s="19">
        <v>0</v>
      </c>
      <c r="F13" s="19">
        <v>0</v>
      </c>
      <c r="G13" s="19">
        <f>SUM(H13:J13)</f>
        <v>551500</v>
      </c>
      <c r="H13" s="19">
        <v>551500</v>
      </c>
      <c r="I13" s="19">
        <v>0</v>
      </c>
      <c r="J13" s="19">
        <v>0</v>
      </c>
      <c r="K13" s="19">
        <f t="shared" ref="K13:K18" si="10">SUM(L13:N13)</f>
        <v>0</v>
      </c>
      <c r="L13" s="19">
        <v>0</v>
      </c>
      <c r="M13" s="19">
        <v>0</v>
      </c>
      <c r="N13" s="19">
        <v>0</v>
      </c>
      <c r="O13" s="52"/>
      <c r="P13" s="52"/>
      <c r="Q13" s="52"/>
      <c r="R13" s="52"/>
      <c r="S13" s="20">
        <f>K13/G13*100</f>
        <v>0</v>
      </c>
      <c r="T13" s="20">
        <f>L13/H13*100</f>
        <v>0</v>
      </c>
      <c r="U13" s="20"/>
      <c r="V13" s="20"/>
    </row>
    <row r="14" spans="1:22" s="1" customFormat="1" ht="59.25" customHeight="1" x14ac:dyDescent="0.3">
      <c r="A14" s="53" t="s">
        <v>53</v>
      </c>
      <c r="B14" s="18" t="s">
        <v>12</v>
      </c>
      <c r="C14" s="19">
        <f t="shared" si="9"/>
        <v>710079</v>
      </c>
      <c r="D14" s="19">
        <v>710079</v>
      </c>
      <c r="E14" s="19">
        <v>0</v>
      </c>
      <c r="F14" s="19">
        <v>0</v>
      </c>
      <c r="G14" s="19">
        <f t="shared" ref="G14:G18" si="11">SUM(H14:J14)</f>
        <v>3987300</v>
      </c>
      <c r="H14" s="19">
        <v>3987300</v>
      </c>
      <c r="I14" s="19">
        <v>0</v>
      </c>
      <c r="J14" s="19">
        <v>0</v>
      </c>
      <c r="K14" s="19">
        <f t="shared" si="10"/>
        <v>705043.72</v>
      </c>
      <c r="L14" s="19">
        <v>705043.72</v>
      </c>
      <c r="M14" s="19">
        <v>0</v>
      </c>
      <c r="N14" s="19">
        <v>0</v>
      </c>
      <c r="O14" s="52">
        <f>K14/C14*100</f>
        <v>99.290884535382688</v>
      </c>
      <c r="P14" s="52">
        <f>L14/D14*100</f>
        <v>99.290884535382688</v>
      </c>
      <c r="Q14" s="52"/>
      <c r="R14" s="52"/>
      <c r="S14" s="20">
        <f>K14/G14*100</f>
        <v>17.682234093246056</v>
      </c>
      <c r="T14" s="20">
        <f>L14/H14*100</f>
        <v>17.682234093246056</v>
      </c>
      <c r="U14" s="20"/>
      <c r="V14" s="20"/>
    </row>
    <row r="15" spans="1:22" s="1" customFormat="1" ht="41.25" customHeight="1" x14ac:dyDescent="0.3">
      <c r="A15" s="53" t="s">
        <v>86</v>
      </c>
      <c r="B15" s="18" t="s">
        <v>12</v>
      </c>
      <c r="C15" s="19">
        <f t="shared" si="9"/>
        <v>1143500</v>
      </c>
      <c r="D15" s="19">
        <v>1143500</v>
      </c>
      <c r="E15" s="19">
        <v>0</v>
      </c>
      <c r="F15" s="19">
        <v>0</v>
      </c>
      <c r="G15" s="19">
        <f t="shared" si="11"/>
        <v>4752000</v>
      </c>
      <c r="H15" s="19">
        <v>4752000</v>
      </c>
      <c r="I15" s="19">
        <v>0</v>
      </c>
      <c r="J15" s="19">
        <v>0</v>
      </c>
      <c r="K15" s="19">
        <f t="shared" si="10"/>
        <v>863955.4</v>
      </c>
      <c r="L15" s="19">
        <v>863955.4</v>
      </c>
      <c r="M15" s="19">
        <v>0</v>
      </c>
      <c r="N15" s="19">
        <v>0</v>
      </c>
      <c r="O15" s="52">
        <f>K15/C15*100</f>
        <v>75.553598600787069</v>
      </c>
      <c r="P15" s="52">
        <f>L15/D15*100</f>
        <v>75.553598600787069</v>
      </c>
      <c r="Q15" s="52"/>
      <c r="R15" s="52"/>
      <c r="S15" s="20">
        <f>K15/G15*100</f>
        <v>18.180879629629629</v>
      </c>
      <c r="T15" s="20">
        <f>L15/H15*100</f>
        <v>18.180879629629629</v>
      </c>
      <c r="U15" s="20"/>
      <c r="V15" s="20"/>
    </row>
    <row r="16" spans="1:22" s="1" customFormat="1" ht="78" customHeight="1" x14ac:dyDescent="0.3">
      <c r="A16" s="53" t="s">
        <v>54</v>
      </c>
      <c r="B16" s="18" t="s">
        <v>12</v>
      </c>
      <c r="C16" s="19">
        <f t="shared" si="9"/>
        <v>2104198</v>
      </c>
      <c r="D16" s="19">
        <v>2104198</v>
      </c>
      <c r="E16" s="19">
        <v>0</v>
      </c>
      <c r="F16" s="19">
        <v>0</v>
      </c>
      <c r="G16" s="19">
        <f t="shared" si="11"/>
        <v>10306800</v>
      </c>
      <c r="H16" s="19">
        <v>10306800</v>
      </c>
      <c r="I16" s="19">
        <v>0</v>
      </c>
      <c r="J16" s="19">
        <v>0</v>
      </c>
      <c r="K16" s="19">
        <f t="shared" si="10"/>
        <v>1717999.29</v>
      </c>
      <c r="L16" s="19">
        <v>1717999.29</v>
      </c>
      <c r="M16" s="19">
        <v>0</v>
      </c>
      <c r="N16" s="19">
        <v>0</v>
      </c>
      <c r="O16" s="52">
        <f>K16/C16*100</f>
        <v>81.646275207941457</v>
      </c>
      <c r="P16" s="52">
        <f>L16/D16*100</f>
        <v>81.646275207941457</v>
      </c>
      <c r="Q16" s="52"/>
      <c r="R16" s="52"/>
      <c r="S16" s="20">
        <f>K16/G16*100</f>
        <v>16.668600244498776</v>
      </c>
      <c r="T16" s="20">
        <f>L16/H16*100</f>
        <v>16.668600244498776</v>
      </c>
      <c r="U16" s="20"/>
      <c r="V16" s="20"/>
    </row>
    <row r="17" spans="1:23" s="1" customFormat="1" ht="81" customHeight="1" x14ac:dyDescent="0.3">
      <c r="A17" s="53" t="s">
        <v>65</v>
      </c>
      <c r="B17" s="18" t="s">
        <v>12</v>
      </c>
      <c r="C17" s="19">
        <f t="shared" si="9"/>
        <v>0</v>
      </c>
      <c r="D17" s="19">
        <v>0</v>
      </c>
      <c r="E17" s="19">
        <v>0</v>
      </c>
      <c r="F17" s="19">
        <v>0</v>
      </c>
      <c r="G17" s="19">
        <f t="shared" si="11"/>
        <v>15400</v>
      </c>
      <c r="H17" s="19">
        <v>0</v>
      </c>
      <c r="I17" s="19">
        <v>15400</v>
      </c>
      <c r="J17" s="19">
        <v>0</v>
      </c>
      <c r="K17" s="19">
        <f t="shared" si="10"/>
        <v>0</v>
      </c>
      <c r="L17" s="19">
        <v>0</v>
      </c>
      <c r="M17" s="19">
        <v>0</v>
      </c>
      <c r="N17" s="19">
        <v>0</v>
      </c>
      <c r="O17" s="52"/>
      <c r="P17" s="52"/>
      <c r="Q17" s="52"/>
      <c r="R17" s="52"/>
      <c r="S17" s="20">
        <f>K17/G17*100</f>
        <v>0</v>
      </c>
      <c r="T17" s="20"/>
      <c r="U17" s="20">
        <f>M17/I17*100</f>
        <v>0</v>
      </c>
      <c r="V17" s="20"/>
      <c r="W17" s="59"/>
    </row>
    <row r="18" spans="1:23" s="1" customFormat="1" ht="63" customHeight="1" x14ac:dyDescent="0.3">
      <c r="A18" s="53" t="s">
        <v>55</v>
      </c>
      <c r="B18" s="18" t="s">
        <v>12</v>
      </c>
      <c r="C18" s="19">
        <f t="shared" si="9"/>
        <v>7062500</v>
      </c>
      <c r="D18" s="19">
        <v>7062500</v>
      </c>
      <c r="E18" s="19">
        <v>0</v>
      </c>
      <c r="F18" s="19">
        <v>0</v>
      </c>
      <c r="G18" s="19">
        <f t="shared" si="11"/>
        <v>28290000</v>
      </c>
      <c r="H18" s="19">
        <v>28290000</v>
      </c>
      <c r="I18" s="19">
        <v>0</v>
      </c>
      <c r="J18" s="19">
        <v>0</v>
      </c>
      <c r="K18" s="19">
        <f t="shared" si="10"/>
        <v>7051325</v>
      </c>
      <c r="L18" s="19">
        <v>7051325</v>
      </c>
      <c r="M18" s="19">
        <v>0</v>
      </c>
      <c r="N18" s="19">
        <v>0</v>
      </c>
      <c r="O18" s="52">
        <f>K18/C18*100</f>
        <v>99.841769911504429</v>
      </c>
      <c r="P18" s="52">
        <f>L18/D18*100</f>
        <v>99.841769911504429</v>
      </c>
      <c r="Q18" s="52"/>
      <c r="R18" s="52"/>
      <c r="S18" s="20">
        <f>K18/G18*100</f>
        <v>24.925150229763169</v>
      </c>
      <c r="T18" s="20">
        <f>L18/H18*100</f>
        <v>24.925150229763169</v>
      </c>
      <c r="U18" s="20"/>
      <c r="V18" s="20"/>
    </row>
    <row r="19" spans="1:23" s="24" customFormat="1" ht="42" customHeight="1" x14ac:dyDescent="0.3">
      <c r="A19" s="57" t="s">
        <v>23</v>
      </c>
      <c r="B19" s="26"/>
      <c r="C19" s="25">
        <f t="shared" ref="C19:F19" si="12">SUM(C20:C20)</f>
        <v>0</v>
      </c>
      <c r="D19" s="25">
        <f t="shared" si="12"/>
        <v>0</v>
      </c>
      <c r="E19" s="25">
        <f t="shared" si="12"/>
        <v>0</v>
      </c>
      <c r="F19" s="25">
        <f t="shared" si="12"/>
        <v>0</v>
      </c>
      <c r="G19" s="25">
        <f>SUM(G20:G20)</f>
        <v>6991900</v>
      </c>
      <c r="H19" s="25">
        <f t="shared" ref="H19:N19" si="13">SUM(H20:H20)</f>
        <v>4661600</v>
      </c>
      <c r="I19" s="25">
        <f t="shared" si="13"/>
        <v>0</v>
      </c>
      <c r="J19" s="25">
        <f t="shared" si="13"/>
        <v>2330300</v>
      </c>
      <c r="K19" s="25">
        <f t="shared" si="13"/>
        <v>0</v>
      </c>
      <c r="L19" s="25">
        <f t="shared" si="13"/>
        <v>0</v>
      </c>
      <c r="M19" s="25">
        <f t="shared" si="13"/>
        <v>0</v>
      </c>
      <c r="N19" s="25">
        <f t="shared" si="13"/>
        <v>0</v>
      </c>
      <c r="O19" s="52"/>
      <c r="P19" s="52"/>
      <c r="Q19" s="52"/>
      <c r="R19" s="52"/>
      <c r="S19" s="20">
        <f>K19/G19*100</f>
        <v>0</v>
      </c>
      <c r="T19" s="20">
        <f>L19/H19*100</f>
        <v>0</v>
      </c>
      <c r="U19" s="20"/>
      <c r="V19" s="20">
        <f>N19/J19*100</f>
        <v>0</v>
      </c>
    </row>
    <row r="20" spans="1:23" s="1" customFormat="1" ht="65.25" customHeight="1" x14ac:dyDescent="0.3">
      <c r="A20" s="51" t="s">
        <v>87</v>
      </c>
      <c r="B20" s="18" t="s">
        <v>12</v>
      </c>
      <c r="C20" s="19">
        <f>SUM(D20:F20)</f>
        <v>0</v>
      </c>
      <c r="D20" s="19">
        <v>0</v>
      </c>
      <c r="E20" s="19">
        <v>0</v>
      </c>
      <c r="F20" s="19">
        <v>0</v>
      </c>
      <c r="G20" s="19">
        <f>SUM(H20:J20)</f>
        <v>6991900</v>
      </c>
      <c r="H20" s="19">
        <v>4661600</v>
      </c>
      <c r="I20" s="19">
        <v>0</v>
      </c>
      <c r="J20" s="19">
        <v>2330300</v>
      </c>
      <c r="K20" s="19">
        <f>L20+N20</f>
        <v>0</v>
      </c>
      <c r="L20" s="19">
        <v>0</v>
      </c>
      <c r="M20" s="19">
        <v>0</v>
      </c>
      <c r="N20" s="19">
        <v>0</v>
      </c>
      <c r="O20" s="52"/>
      <c r="P20" s="52"/>
      <c r="Q20" s="52"/>
      <c r="R20" s="52"/>
      <c r="S20" s="20">
        <f>K20/G20*100</f>
        <v>0</v>
      </c>
      <c r="T20" s="20">
        <f>L20/H20*100</f>
        <v>0</v>
      </c>
      <c r="U20" s="20"/>
      <c r="V20" s="20">
        <f>N20/J20*100</f>
        <v>0</v>
      </c>
      <c r="W20" s="59"/>
    </row>
    <row r="21" spans="1:23" s="1" customFormat="1" ht="96.75" customHeight="1" x14ac:dyDescent="0.3">
      <c r="A21" s="58" t="s">
        <v>56</v>
      </c>
      <c r="B21" s="26"/>
      <c r="C21" s="28">
        <f t="shared" ref="C21:F21" si="14">SUM(C22:C23)</f>
        <v>8380865</v>
      </c>
      <c r="D21" s="28">
        <f t="shared" si="14"/>
        <v>0</v>
      </c>
      <c r="E21" s="28">
        <f t="shared" si="14"/>
        <v>0</v>
      </c>
      <c r="F21" s="28">
        <f t="shared" si="14"/>
        <v>8380865</v>
      </c>
      <c r="G21" s="28">
        <f>SUM(G22:G23)</f>
        <v>45823200</v>
      </c>
      <c r="H21" s="28">
        <f t="shared" ref="H21:N21" si="15">SUM(H22:H23)</f>
        <v>0</v>
      </c>
      <c r="I21" s="28">
        <f t="shared" si="15"/>
        <v>0</v>
      </c>
      <c r="J21" s="28">
        <f t="shared" si="15"/>
        <v>45823200</v>
      </c>
      <c r="K21" s="28">
        <f t="shared" si="15"/>
        <v>7153806.75</v>
      </c>
      <c r="L21" s="28">
        <f t="shared" si="15"/>
        <v>0</v>
      </c>
      <c r="M21" s="28">
        <f t="shared" si="15"/>
        <v>0</v>
      </c>
      <c r="N21" s="28">
        <f t="shared" si="15"/>
        <v>7153806.75</v>
      </c>
      <c r="O21" s="52">
        <f>K21/C21*100</f>
        <v>85.358811411471251</v>
      </c>
      <c r="P21" s="52"/>
      <c r="Q21" s="52"/>
      <c r="R21" s="52">
        <f>N21/F21*100</f>
        <v>85.358811411471251</v>
      </c>
      <c r="S21" s="20">
        <f>K21/G21*100</f>
        <v>15.611757253967424</v>
      </c>
      <c r="T21" s="20"/>
      <c r="U21" s="20"/>
      <c r="V21" s="20">
        <f>N21/J21*100</f>
        <v>15.611757253967424</v>
      </c>
    </row>
    <row r="22" spans="1:23" s="1" customFormat="1" ht="45" customHeight="1" x14ac:dyDescent="0.3">
      <c r="A22" s="62" t="s">
        <v>57</v>
      </c>
      <c r="B22" s="18" t="s">
        <v>12</v>
      </c>
      <c r="C22" s="19">
        <f>SUM(D22:F22)</f>
        <v>4007690</v>
      </c>
      <c r="D22" s="19">
        <v>0</v>
      </c>
      <c r="E22" s="19">
        <v>0</v>
      </c>
      <c r="F22" s="19">
        <v>4007690</v>
      </c>
      <c r="G22" s="19">
        <f>SUM(H22:J22)</f>
        <v>23100900</v>
      </c>
      <c r="H22" s="19">
        <v>0</v>
      </c>
      <c r="I22" s="19">
        <v>0</v>
      </c>
      <c r="J22" s="19">
        <v>23100900</v>
      </c>
      <c r="K22" s="19">
        <f>SUM(L22:N22)</f>
        <v>3654272.4</v>
      </c>
      <c r="L22" s="19">
        <v>0</v>
      </c>
      <c r="M22" s="19">
        <v>0</v>
      </c>
      <c r="N22" s="19">
        <v>3654272.4</v>
      </c>
      <c r="O22" s="52">
        <f>K22/C22*100</f>
        <v>91.18151354021893</v>
      </c>
      <c r="P22" s="52"/>
      <c r="Q22" s="52"/>
      <c r="R22" s="52">
        <f>N22/F22*100</f>
        <v>91.18151354021893</v>
      </c>
      <c r="S22" s="20">
        <f>K22/G22*100</f>
        <v>15.818744724231523</v>
      </c>
      <c r="T22" s="20"/>
      <c r="U22" s="20"/>
      <c r="V22" s="20">
        <f>N22/J22*100</f>
        <v>15.818744724231523</v>
      </c>
    </row>
    <row r="23" spans="1:23" s="1" customFormat="1" x14ac:dyDescent="0.3">
      <c r="A23" s="63"/>
      <c r="B23" s="18" t="s">
        <v>63</v>
      </c>
      <c r="C23" s="19">
        <f>SUM(D23:F23)</f>
        <v>4373175</v>
      </c>
      <c r="D23" s="19">
        <v>0</v>
      </c>
      <c r="E23" s="19">
        <v>0</v>
      </c>
      <c r="F23" s="19">
        <v>4373175</v>
      </c>
      <c r="G23" s="19">
        <f>SUM(H23:J23)</f>
        <v>22722300</v>
      </c>
      <c r="H23" s="19">
        <v>0</v>
      </c>
      <c r="I23" s="19">
        <v>0</v>
      </c>
      <c r="J23" s="19">
        <v>22722300</v>
      </c>
      <c r="K23" s="19">
        <f>SUM(L23:N23)</f>
        <v>3499534.35</v>
      </c>
      <c r="L23" s="19">
        <v>0</v>
      </c>
      <c r="M23" s="19">
        <v>0</v>
      </c>
      <c r="N23" s="19">
        <v>3499534.35</v>
      </c>
      <c r="O23" s="52">
        <f>K23/C23*100</f>
        <v>80.02273748477937</v>
      </c>
      <c r="P23" s="52"/>
      <c r="Q23" s="52"/>
      <c r="R23" s="52">
        <f>N23/F23*100</f>
        <v>80.02273748477937</v>
      </c>
      <c r="S23" s="20">
        <f>K23/G23*100</f>
        <v>15.401320949023647</v>
      </c>
      <c r="T23" s="20"/>
      <c r="U23" s="20"/>
      <c r="V23" s="20">
        <f>N23/J23*100</f>
        <v>15.401320949023647</v>
      </c>
    </row>
    <row r="24" spans="1:23" ht="33.75" hidden="1" customHeight="1" x14ac:dyDescent="0.3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</row>
  </sheetData>
  <mergeCells count="10">
    <mergeCell ref="A1:V1"/>
    <mergeCell ref="S2:V2"/>
    <mergeCell ref="G2:J2"/>
    <mergeCell ref="K2:N2"/>
    <mergeCell ref="B2:B3"/>
    <mergeCell ref="O2:R2"/>
    <mergeCell ref="A24:V24"/>
    <mergeCell ref="A22:A23"/>
    <mergeCell ref="A5:B5"/>
    <mergeCell ref="C2:F2"/>
  </mergeCells>
  <pageMargins left="0" right="0" top="0.19685039370078741" bottom="0" header="0.31496062992125984" footer="0.31496062992125984"/>
  <pageSetup paperSize="9" scale="30" fitToHeight="10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9" t="s">
        <v>43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32.25" customHeight="1" x14ac:dyDescent="0.25">
      <c r="A2" s="81" t="s">
        <v>0</v>
      </c>
      <c r="B2" s="5" t="s">
        <v>1</v>
      </c>
      <c r="C2" s="82" t="s">
        <v>17</v>
      </c>
      <c r="D2" s="83" t="s">
        <v>40</v>
      </c>
      <c r="E2" s="83"/>
      <c r="F2" s="83"/>
      <c r="G2" s="84" t="s">
        <v>48</v>
      </c>
      <c r="H2" s="84"/>
      <c r="I2" s="84"/>
      <c r="J2" s="85" t="s">
        <v>46</v>
      </c>
      <c r="K2" s="86"/>
      <c r="L2" s="87"/>
      <c r="M2" s="88" t="s">
        <v>41</v>
      </c>
      <c r="N2" s="88" t="s">
        <v>42</v>
      </c>
    </row>
    <row r="3" spans="1:14" ht="25.5" x14ac:dyDescent="0.25">
      <c r="A3" s="81"/>
      <c r="B3" s="6" t="s">
        <v>2</v>
      </c>
      <c r="C3" s="82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89"/>
      <c r="N3" s="89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78" t="s">
        <v>44</v>
      </c>
      <c r="C5" s="78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20</v>
      </c>
      <c r="C6" s="14" t="s">
        <v>47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45</v>
      </c>
      <c r="C7" s="14" t="s">
        <v>47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97" t="s">
        <v>0</v>
      </c>
      <c r="B1" s="32" t="s">
        <v>1</v>
      </c>
      <c r="C1" s="98" t="s">
        <v>17</v>
      </c>
      <c r="D1" s="99" t="s">
        <v>68</v>
      </c>
      <c r="E1" s="99"/>
      <c r="F1" s="99"/>
      <c r="G1" s="99"/>
      <c r="H1" s="99" t="s">
        <v>69</v>
      </c>
      <c r="I1" s="99"/>
      <c r="J1" s="99"/>
      <c r="K1" s="99"/>
      <c r="L1" s="100" t="s">
        <v>79</v>
      </c>
      <c r="M1" s="101"/>
      <c r="N1" s="101"/>
      <c r="O1" s="102"/>
      <c r="P1" s="94" t="s">
        <v>70</v>
      </c>
      <c r="Q1" s="94"/>
      <c r="R1" s="94"/>
      <c r="S1" s="94"/>
      <c r="T1" s="94" t="s">
        <v>71</v>
      </c>
      <c r="U1" s="95"/>
      <c r="V1" s="95"/>
      <c r="W1" s="95"/>
    </row>
    <row r="2" spans="1:23" ht="22.5" x14ac:dyDescent="0.25">
      <c r="A2" s="97"/>
      <c r="B2" s="32" t="s">
        <v>2</v>
      </c>
      <c r="C2" s="98"/>
      <c r="D2" s="33" t="s">
        <v>24</v>
      </c>
      <c r="E2" s="33" t="s">
        <v>25</v>
      </c>
      <c r="F2" s="33" t="s">
        <v>49</v>
      </c>
      <c r="G2" s="33" t="s">
        <v>26</v>
      </c>
      <c r="H2" s="33" t="s">
        <v>24</v>
      </c>
      <c r="I2" s="33" t="s">
        <v>25</v>
      </c>
      <c r="J2" s="33" t="s">
        <v>49</v>
      </c>
      <c r="K2" s="33" t="s">
        <v>26</v>
      </c>
      <c r="L2" s="33" t="s">
        <v>24</v>
      </c>
      <c r="M2" s="33" t="s">
        <v>25</v>
      </c>
      <c r="N2" s="33" t="s">
        <v>49</v>
      </c>
      <c r="O2" s="33" t="s">
        <v>26</v>
      </c>
      <c r="P2" s="33" t="s">
        <v>24</v>
      </c>
      <c r="Q2" s="33" t="s">
        <v>25</v>
      </c>
      <c r="R2" s="33" t="s">
        <v>49</v>
      </c>
      <c r="S2" s="33" t="s">
        <v>26</v>
      </c>
      <c r="T2" s="33" t="s">
        <v>24</v>
      </c>
      <c r="U2" s="34" t="s">
        <v>25</v>
      </c>
      <c r="V2" s="33" t="s">
        <v>49</v>
      </c>
      <c r="W2" s="33" t="s">
        <v>26</v>
      </c>
    </row>
    <row r="3" spans="1:23" x14ac:dyDescent="0.25">
      <c r="A3" s="30" t="s">
        <v>3</v>
      </c>
      <c r="B3" s="30" t="s">
        <v>13</v>
      </c>
      <c r="C3" s="30" t="s">
        <v>28</v>
      </c>
      <c r="D3" s="30" t="s">
        <v>30</v>
      </c>
      <c r="E3" s="30" t="s">
        <v>15</v>
      </c>
      <c r="F3" s="30" t="s">
        <v>31</v>
      </c>
      <c r="G3" s="30" t="s">
        <v>31</v>
      </c>
      <c r="H3" s="30" t="s">
        <v>39</v>
      </c>
      <c r="I3" s="30" t="s">
        <v>32</v>
      </c>
      <c r="J3" s="30" t="s">
        <v>33</v>
      </c>
      <c r="K3" s="30" t="s">
        <v>34</v>
      </c>
      <c r="L3" s="30" t="s">
        <v>35</v>
      </c>
      <c r="M3" s="30" t="s">
        <v>36</v>
      </c>
      <c r="N3" s="30" t="s">
        <v>37</v>
      </c>
      <c r="O3" s="30" t="s">
        <v>38</v>
      </c>
      <c r="P3" s="30" t="s">
        <v>16</v>
      </c>
      <c r="Q3" s="30" t="s">
        <v>32</v>
      </c>
      <c r="R3" s="30" t="s">
        <v>67</v>
      </c>
      <c r="S3" s="30" t="s">
        <v>33</v>
      </c>
      <c r="T3" s="30" t="s">
        <v>34</v>
      </c>
      <c r="U3" s="30" t="s">
        <v>72</v>
      </c>
      <c r="V3" s="30" t="s">
        <v>59</v>
      </c>
      <c r="W3" s="30" t="s">
        <v>66</v>
      </c>
    </row>
    <row r="4" spans="1:23" x14ac:dyDescent="0.25">
      <c r="A4" s="96" t="s">
        <v>27</v>
      </c>
      <c r="B4" s="96"/>
      <c r="C4" s="96"/>
      <c r="D4" s="35">
        <f>D5+D7+D10+D12+D14</f>
        <v>184652.19499999998</v>
      </c>
      <c r="E4" s="35">
        <f t="shared" ref="E4:S4" si="0">E5+E7+E10+E12+E14</f>
        <v>157039.4</v>
      </c>
      <c r="F4" s="35">
        <f t="shared" si="0"/>
        <v>0</v>
      </c>
      <c r="G4" s="35">
        <f t="shared" si="0"/>
        <v>27612.795000000002</v>
      </c>
      <c r="H4" s="35">
        <f t="shared" si="0"/>
        <v>165482.53099999999</v>
      </c>
      <c r="I4" s="35">
        <f t="shared" si="0"/>
        <v>28216.291000000005</v>
      </c>
      <c r="J4" s="35">
        <f t="shared" si="0"/>
        <v>0</v>
      </c>
      <c r="K4" s="35">
        <f t="shared" si="0"/>
        <v>19077.455999999998</v>
      </c>
      <c r="L4" s="35">
        <f t="shared" si="0"/>
        <v>7375.1418100000001</v>
      </c>
      <c r="M4" s="35">
        <f t="shared" si="0"/>
        <v>0</v>
      </c>
      <c r="N4" s="35">
        <f t="shared" si="0"/>
        <v>0</v>
      </c>
      <c r="O4" s="35">
        <f t="shared" si="0"/>
        <v>7375.1418100000001</v>
      </c>
      <c r="P4" s="35">
        <f t="shared" si="0"/>
        <v>82223.705759999983</v>
      </c>
      <c r="Q4" s="35">
        <f t="shared" si="0"/>
        <v>66038.538280000008</v>
      </c>
      <c r="R4" s="35">
        <f t="shared" si="0"/>
        <v>0</v>
      </c>
      <c r="S4" s="35">
        <f t="shared" si="0"/>
        <v>16185.16748</v>
      </c>
      <c r="T4" s="35">
        <f>P4/D4*100</f>
        <v>44.528962008818787</v>
      </c>
      <c r="U4" s="35">
        <f t="shared" ref="U4:W16" si="1">Q4/E4*100</f>
        <v>42.052210005896619</v>
      </c>
      <c r="V4" s="35"/>
      <c r="W4" s="35">
        <f t="shared" si="1"/>
        <v>58.614738131362657</v>
      </c>
    </row>
    <row r="5" spans="1:23" s="45" customFormat="1" ht="34.5" customHeight="1" x14ac:dyDescent="0.25">
      <c r="A5" s="36">
        <v>1</v>
      </c>
      <c r="B5" s="78" t="s">
        <v>8</v>
      </c>
      <c r="C5" s="78"/>
      <c r="D5" s="35">
        <f>D6</f>
        <v>26153.7</v>
      </c>
      <c r="E5" s="35">
        <f t="shared" ref="E5:S5" si="2">E6</f>
        <v>24846</v>
      </c>
      <c r="F5" s="35">
        <f t="shared" si="2"/>
        <v>0</v>
      </c>
      <c r="G5" s="35">
        <f t="shared" si="2"/>
        <v>1307.7</v>
      </c>
      <c r="H5" s="35">
        <f t="shared" si="2"/>
        <v>0</v>
      </c>
      <c r="I5" s="35">
        <f t="shared" si="2"/>
        <v>0</v>
      </c>
      <c r="J5" s="35">
        <f t="shared" si="2"/>
        <v>0</v>
      </c>
      <c r="K5" s="35">
        <f t="shared" si="2"/>
        <v>0</v>
      </c>
      <c r="L5" s="35">
        <f t="shared" si="2"/>
        <v>0</v>
      </c>
      <c r="M5" s="35">
        <f t="shared" si="2"/>
        <v>0</v>
      </c>
      <c r="N5" s="35">
        <f t="shared" si="2"/>
        <v>0</v>
      </c>
      <c r="O5" s="35">
        <f t="shared" si="2"/>
        <v>0</v>
      </c>
      <c r="P5" s="35">
        <f t="shared" si="2"/>
        <v>0</v>
      </c>
      <c r="Q5" s="35">
        <f t="shared" si="2"/>
        <v>0</v>
      </c>
      <c r="R5" s="35">
        <f t="shared" si="2"/>
        <v>0</v>
      </c>
      <c r="S5" s="35">
        <f t="shared" si="2"/>
        <v>0</v>
      </c>
      <c r="T5" s="35">
        <f t="shared" ref="T5:U18" si="3">P5/D5*100</f>
        <v>0</v>
      </c>
      <c r="U5" s="35">
        <f t="shared" si="1"/>
        <v>0</v>
      </c>
      <c r="V5" s="35"/>
      <c r="W5" s="35">
        <f t="shared" si="1"/>
        <v>0</v>
      </c>
    </row>
    <row r="6" spans="1:23" s="45" customFormat="1" x14ac:dyDescent="0.25">
      <c r="A6" s="37" t="s">
        <v>5</v>
      </c>
      <c r="B6" s="38" t="s">
        <v>58</v>
      </c>
      <c r="C6" s="5" t="s">
        <v>64</v>
      </c>
      <c r="D6" s="39">
        <f t="shared" ref="D6" si="4">E6+G6</f>
        <v>26153.7</v>
      </c>
      <c r="E6" s="39">
        <v>24846</v>
      </c>
      <c r="F6" s="39">
        <v>0</v>
      </c>
      <c r="G6" s="39">
        <v>1307.7</v>
      </c>
      <c r="H6" s="39">
        <f>I6+J6+K6</f>
        <v>0</v>
      </c>
      <c r="I6" s="39">
        <v>0</v>
      </c>
      <c r="J6" s="39">
        <v>0</v>
      </c>
      <c r="K6" s="39">
        <v>0</v>
      </c>
      <c r="L6" s="39">
        <f t="shared" ref="L6" si="5">M6+O6</f>
        <v>0</v>
      </c>
      <c r="M6" s="39">
        <v>0</v>
      </c>
      <c r="N6" s="39">
        <v>0</v>
      </c>
      <c r="O6" s="39">
        <f>S6</f>
        <v>0</v>
      </c>
      <c r="P6" s="39">
        <f>Q6+R6+S6</f>
        <v>0</v>
      </c>
      <c r="Q6" s="39">
        <v>0</v>
      </c>
      <c r="R6" s="39">
        <v>0</v>
      </c>
      <c r="S6" s="39">
        <v>0</v>
      </c>
      <c r="T6" s="39">
        <f t="shared" si="3"/>
        <v>0</v>
      </c>
      <c r="U6" s="39">
        <f t="shared" si="1"/>
        <v>0</v>
      </c>
      <c r="V6" s="39"/>
      <c r="W6" s="39">
        <f t="shared" si="1"/>
        <v>0</v>
      </c>
    </row>
    <row r="7" spans="1:23" ht="37.5" customHeight="1" x14ac:dyDescent="0.25">
      <c r="A7" s="36" t="s">
        <v>13</v>
      </c>
      <c r="B7" s="78" t="s">
        <v>73</v>
      </c>
      <c r="C7" s="78"/>
      <c r="D7" s="35">
        <f>E7+F7+G7</f>
        <v>94522.269</v>
      </c>
      <c r="E7" s="35">
        <f>E8+E9</f>
        <v>89702.2</v>
      </c>
      <c r="F7" s="35">
        <f t="shared" ref="F7:G7" si="6">F8+F9</f>
        <v>0</v>
      </c>
      <c r="G7" s="35">
        <f t="shared" si="6"/>
        <v>4820.0689999999995</v>
      </c>
      <c r="H7" s="42">
        <f t="shared" ref="H7:H12" si="7">H8+H9+H10+H11</f>
        <v>80586.006999999998</v>
      </c>
      <c r="I7" s="41">
        <v>0</v>
      </c>
      <c r="J7" s="41">
        <v>0</v>
      </c>
      <c r="K7" s="41">
        <v>0</v>
      </c>
      <c r="L7" s="35">
        <f>M7+N7+O7</f>
        <v>1960.5039999999999</v>
      </c>
      <c r="M7" s="35">
        <f>M8+M9</f>
        <v>0</v>
      </c>
      <c r="N7" s="35">
        <f t="shared" ref="N7" si="8">N8+N9</f>
        <v>0</v>
      </c>
      <c r="O7" s="35">
        <f t="shared" ref="O7:O12" si="9">S7</f>
        <v>1960.5039999999999</v>
      </c>
      <c r="P7" s="35">
        <f t="shared" ref="P7:P18" si="10">Q7+S7</f>
        <v>39209.203999999998</v>
      </c>
      <c r="Q7" s="35">
        <f>Q8+Q9</f>
        <v>37248.699999999997</v>
      </c>
      <c r="R7" s="35">
        <f t="shared" ref="R7:S7" si="11">R8+R9</f>
        <v>0</v>
      </c>
      <c r="S7" s="35">
        <f t="shared" si="11"/>
        <v>1960.5039999999999</v>
      </c>
      <c r="T7" s="35">
        <f t="shared" si="3"/>
        <v>41.481446028342802</v>
      </c>
      <c r="U7" s="35">
        <f t="shared" si="1"/>
        <v>41.524845544479398</v>
      </c>
      <c r="V7" s="35">
        <v>0</v>
      </c>
      <c r="W7" s="35">
        <f t="shared" si="1"/>
        <v>40.673774587044299</v>
      </c>
    </row>
    <row r="8" spans="1:23" ht="25.5" x14ac:dyDescent="0.25">
      <c r="A8" s="37" t="s">
        <v>6</v>
      </c>
      <c r="B8" s="40" t="s">
        <v>74</v>
      </c>
      <c r="C8" s="5" t="s">
        <v>64</v>
      </c>
      <c r="D8" s="43">
        <f>SUM(E8:G8)</f>
        <v>55313.065000000002</v>
      </c>
      <c r="E8" s="43">
        <v>52453.5</v>
      </c>
      <c r="F8" s="43">
        <v>0</v>
      </c>
      <c r="G8" s="43">
        <f>2760.7+98.865</f>
        <v>2859.5649999999996</v>
      </c>
      <c r="H8" s="43">
        <v>11086.165000000001</v>
      </c>
      <c r="I8" s="43">
        <v>10437.94</v>
      </c>
      <c r="J8" s="43">
        <v>0</v>
      </c>
      <c r="K8" s="43">
        <f>549.36+98.865</f>
        <v>648.22500000000002</v>
      </c>
      <c r="L8" s="43">
        <f t="shared" ref="L8:L9" si="12">M8+O8</f>
        <v>0</v>
      </c>
      <c r="M8" s="43">
        <v>0</v>
      </c>
      <c r="N8" s="43">
        <v>0</v>
      </c>
      <c r="O8" s="39">
        <v>0</v>
      </c>
      <c r="P8" s="39">
        <f t="shared" si="10"/>
        <v>0</v>
      </c>
      <c r="Q8" s="43">
        <v>0</v>
      </c>
      <c r="R8" s="43">
        <v>0</v>
      </c>
      <c r="S8" s="43">
        <v>0</v>
      </c>
      <c r="T8" s="39">
        <f t="shared" si="3"/>
        <v>0</v>
      </c>
      <c r="U8" s="39">
        <f t="shared" si="1"/>
        <v>0</v>
      </c>
      <c r="V8" s="39">
        <v>0</v>
      </c>
      <c r="W8" s="39">
        <f t="shared" si="1"/>
        <v>0</v>
      </c>
    </row>
    <row r="9" spans="1:23" s="48" customFormat="1" ht="38.25" x14ac:dyDescent="0.25">
      <c r="A9" s="37" t="s">
        <v>7</v>
      </c>
      <c r="B9" s="40" t="s">
        <v>75</v>
      </c>
      <c r="C9" s="5" t="s">
        <v>64</v>
      </c>
      <c r="D9" s="43">
        <f>SUM(E9:G9)</f>
        <v>39209.203999999998</v>
      </c>
      <c r="E9" s="43">
        <v>37248.699999999997</v>
      </c>
      <c r="F9" s="43">
        <v>0</v>
      </c>
      <c r="G9" s="43">
        <v>1960.5039999999999</v>
      </c>
      <c r="H9" s="43">
        <v>48966.2</v>
      </c>
      <c r="I9" s="43">
        <v>37248.699999999997</v>
      </c>
      <c r="J9" s="43">
        <v>0</v>
      </c>
      <c r="K9" s="43">
        <v>1960.5039999999999</v>
      </c>
      <c r="L9" s="46">
        <f t="shared" si="12"/>
        <v>0</v>
      </c>
      <c r="M9" s="46">
        <v>0</v>
      </c>
      <c r="N9" s="46">
        <v>0</v>
      </c>
      <c r="O9" s="47">
        <v>0</v>
      </c>
      <c r="P9" s="43">
        <f t="shared" si="10"/>
        <v>39209.203999999998</v>
      </c>
      <c r="Q9" s="43">
        <v>37248.699999999997</v>
      </c>
      <c r="R9" s="43">
        <v>0</v>
      </c>
      <c r="S9" s="43">
        <v>1960.5039999999999</v>
      </c>
      <c r="T9" s="43">
        <f t="shared" si="3"/>
        <v>100</v>
      </c>
      <c r="U9" s="43">
        <f t="shared" si="1"/>
        <v>100</v>
      </c>
      <c r="V9" s="43">
        <v>0</v>
      </c>
      <c r="W9" s="43">
        <f t="shared" si="1"/>
        <v>100</v>
      </c>
    </row>
    <row r="10" spans="1:23" s="48" customFormat="1" ht="33" customHeight="1" x14ac:dyDescent="0.25">
      <c r="A10" s="50" t="s">
        <v>28</v>
      </c>
      <c r="B10" s="29" t="s">
        <v>9</v>
      </c>
      <c r="C10" s="29"/>
      <c r="D10" s="42">
        <f>D11</f>
        <v>10266.821</v>
      </c>
      <c r="E10" s="42">
        <f t="shared" ref="E10:W10" si="13">E11</f>
        <v>0</v>
      </c>
      <c r="F10" s="42">
        <f t="shared" si="13"/>
        <v>0</v>
      </c>
      <c r="G10" s="42">
        <f t="shared" si="13"/>
        <v>10266.821</v>
      </c>
      <c r="H10" s="42">
        <f t="shared" si="13"/>
        <v>10266.821</v>
      </c>
      <c r="I10" s="42">
        <f t="shared" si="13"/>
        <v>0</v>
      </c>
      <c r="J10" s="42">
        <f t="shared" si="13"/>
        <v>0</v>
      </c>
      <c r="K10" s="42">
        <f t="shared" si="13"/>
        <v>10266.821</v>
      </c>
      <c r="L10" s="42">
        <f t="shared" si="13"/>
        <v>4923.6239999999998</v>
      </c>
      <c r="M10" s="42">
        <f t="shared" si="13"/>
        <v>0</v>
      </c>
      <c r="N10" s="42">
        <f t="shared" si="13"/>
        <v>0</v>
      </c>
      <c r="O10" s="42">
        <f t="shared" si="13"/>
        <v>4923.6239999999998</v>
      </c>
      <c r="P10" s="42">
        <f t="shared" si="13"/>
        <v>4923.6239999999998</v>
      </c>
      <c r="Q10" s="42">
        <f t="shared" si="13"/>
        <v>0</v>
      </c>
      <c r="R10" s="42">
        <f t="shared" si="13"/>
        <v>0</v>
      </c>
      <c r="S10" s="42">
        <f t="shared" si="13"/>
        <v>4923.6239999999998</v>
      </c>
      <c r="T10" s="42">
        <f t="shared" si="13"/>
        <v>47.956655716506596</v>
      </c>
      <c r="U10" s="42"/>
      <c r="V10" s="42"/>
      <c r="W10" s="42">
        <f t="shared" si="13"/>
        <v>47.956655716506596</v>
      </c>
    </row>
    <row r="11" spans="1:23" s="48" customFormat="1" ht="25.5" x14ac:dyDescent="0.25">
      <c r="A11" s="31" t="s">
        <v>76</v>
      </c>
      <c r="B11" s="40" t="s">
        <v>77</v>
      </c>
      <c r="C11" s="40"/>
      <c r="D11" s="43">
        <f t="shared" ref="D11" si="14">E11+G11</f>
        <v>10266.821</v>
      </c>
      <c r="E11" s="43">
        <v>0</v>
      </c>
      <c r="F11" s="43">
        <v>0</v>
      </c>
      <c r="G11" s="43">
        <v>10266.821</v>
      </c>
      <c r="H11" s="43">
        <f>J11+K11</f>
        <v>10266.821</v>
      </c>
      <c r="I11" s="43">
        <v>0</v>
      </c>
      <c r="J11" s="43">
        <v>0</v>
      </c>
      <c r="K11" s="43">
        <v>10266.821</v>
      </c>
      <c r="L11" s="43">
        <f t="shared" ref="L11" si="15">M11+O11</f>
        <v>4923.6239999999998</v>
      </c>
      <c r="M11" s="43">
        <v>0</v>
      </c>
      <c r="N11" s="43">
        <v>0</v>
      </c>
      <c r="O11" s="43">
        <f t="shared" si="9"/>
        <v>4923.6239999999998</v>
      </c>
      <c r="P11" s="43">
        <f t="shared" si="10"/>
        <v>4923.6239999999998</v>
      </c>
      <c r="Q11" s="43">
        <v>0</v>
      </c>
      <c r="R11" s="43">
        <v>0</v>
      </c>
      <c r="S11" s="43">
        <v>4923.6239999999998</v>
      </c>
      <c r="T11" s="43">
        <f t="shared" si="3"/>
        <v>47.956655716506596</v>
      </c>
      <c r="U11" s="43"/>
      <c r="V11" s="43"/>
      <c r="W11" s="43">
        <f t="shared" si="1"/>
        <v>47.956655716506596</v>
      </c>
    </row>
    <row r="12" spans="1:23" s="49" customFormat="1" ht="27.75" customHeight="1" x14ac:dyDescent="0.25">
      <c r="A12" s="36" t="s">
        <v>28</v>
      </c>
      <c r="B12" s="78" t="s">
        <v>10</v>
      </c>
      <c r="C12" s="78"/>
      <c r="D12" s="35">
        <f>E12+F12+G12</f>
        <v>3100.0950000000003</v>
      </c>
      <c r="E12" s="35">
        <f>E13</f>
        <v>2574</v>
      </c>
      <c r="F12" s="35">
        <f>F13</f>
        <v>0</v>
      </c>
      <c r="G12" s="35">
        <f>G13</f>
        <v>526.09500000000003</v>
      </c>
      <c r="H12" s="42">
        <f t="shared" si="7"/>
        <v>48093.157000000007</v>
      </c>
      <c r="I12" s="35"/>
      <c r="J12" s="35"/>
      <c r="K12" s="35"/>
      <c r="L12" s="35">
        <f>M12+N12+O12</f>
        <v>491.01380999999998</v>
      </c>
      <c r="M12" s="35">
        <f>M13</f>
        <v>0</v>
      </c>
      <c r="N12" s="35">
        <f t="shared" ref="N12" si="16">N13</f>
        <v>0</v>
      </c>
      <c r="O12" s="39">
        <f t="shared" si="9"/>
        <v>491.01380999999998</v>
      </c>
      <c r="P12" s="35">
        <f t="shared" si="10"/>
        <v>2807.3417100000001</v>
      </c>
      <c r="Q12" s="35">
        <f>Q13</f>
        <v>2316.3279000000002</v>
      </c>
      <c r="R12" s="35">
        <f t="shared" ref="R12:S12" si="17">R13</f>
        <v>0</v>
      </c>
      <c r="S12" s="35">
        <f t="shared" si="17"/>
        <v>491.01380999999998</v>
      </c>
      <c r="T12" s="35">
        <f t="shared" si="3"/>
        <v>90.556634877318274</v>
      </c>
      <c r="U12" s="35">
        <f t="shared" si="1"/>
        <v>89.98942890442892</v>
      </c>
      <c r="V12" s="35"/>
      <c r="W12" s="35">
        <f t="shared" si="1"/>
        <v>93.331776580275417</v>
      </c>
    </row>
    <row r="13" spans="1:23" s="49" customFormat="1" x14ac:dyDescent="0.25">
      <c r="A13" s="37" t="s">
        <v>29</v>
      </c>
      <c r="B13" s="44" t="s">
        <v>14</v>
      </c>
      <c r="C13" s="5" t="s">
        <v>64</v>
      </c>
      <c r="D13" s="39">
        <f>SUM(E13:G13)</f>
        <v>3100.0950000000003</v>
      </c>
      <c r="E13" s="41">
        <v>2574</v>
      </c>
      <c r="F13" s="41">
        <v>0</v>
      </c>
      <c r="G13" s="39">
        <v>526.09500000000003</v>
      </c>
      <c r="H13" s="39">
        <f>I13+J13+K13</f>
        <v>3100.0950000000003</v>
      </c>
      <c r="I13" s="39">
        <v>2574</v>
      </c>
      <c r="J13" s="39">
        <v>0</v>
      </c>
      <c r="K13" s="39">
        <v>526.09500000000003</v>
      </c>
      <c r="L13" s="39">
        <f t="shared" ref="L13" si="18">M13+N13+O13</f>
        <v>491.01380999999998</v>
      </c>
      <c r="M13" s="41">
        <v>0</v>
      </c>
      <c r="N13" s="41">
        <v>0</v>
      </c>
      <c r="O13" s="41">
        <f>S13</f>
        <v>491.01380999999998</v>
      </c>
      <c r="P13" s="39">
        <f t="shared" ref="P13" si="19">Q13+S13</f>
        <v>2807.3417100000001</v>
      </c>
      <c r="Q13" s="39">
        <v>2316.3279000000002</v>
      </c>
      <c r="R13" s="39">
        <v>0</v>
      </c>
      <c r="S13" s="39">
        <v>491.01380999999998</v>
      </c>
      <c r="T13" s="35">
        <f t="shared" si="3"/>
        <v>90.556634877318274</v>
      </c>
      <c r="U13" s="35">
        <f t="shared" si="1"/>
        <v>89.98942890442892</v>
      </c>
      <c r="V13" s="35"/>
      <c r="W13" s="35">
        <f t="shared" si="1"/>
        <v>93.331776580275417</v>
      </c>
    </row>
    <row r="14" spans="1:23" s="48" customFormat="1" ht="28.5" customHeight="1" x14ac:dyDescent="0.25">
      <c r="A14" s="50" t="s">
        <v>16</v>
      </c>
      <c r="B14" s="90" t="s">
        <v>11</v>
      </c>
      <c r="C14" s="91"/>
      <c r="D14" s="42">
        <f>D15+D16+D17+D18</f>
        <v>50609.31</v>
      </c>
      <c r="E14" s="42">
        <f t="shared" ref="E14:S14" si="20">E15+E16+E17+E18</f>
        <v>39917.199999999997</v>
      </c>
      <c r="F14" s="42">
        <f t="shared" si="20"/>
        <v>0</v>
      </c>
      <c r="G14" s="42">
        <f t="shared" si="20"/>
        <v>10692.11</v>
      </c>
      <c r="H14" s="42">
        <f t="shared" si="20"/>
        <v>26536.546000000002</v>
      </c>
      <c r="I14" s="42">
        <f t="shared" si="20"/>
        <v>28216.291000000005</v>
      </c>
      <c r="J14" s="42">
        <f t="shared" si="20"/>
        <v>0</v>
      </c>
      <c r="K14" s="42">
        <f t="shared" si="20"/>
        <v>8810.6349999999984</v>
      </c>
      <c r="L14" s="42">
        <f t="shared" si="20"/>
        <v>0</v>
      </c>
      <c r="M14" s="42">
        <f t="shared" si="20"/>
        <v>0</v>
      </c>
      <c r="N14" s="42">
        <f t="shared" si="20"/>
        <v>0</v>
      </c>
      <c r="O14" s="42">
        <f t="shared" si="20"/>
        <v>0</v>
      </c>
      <c r="P14" s="35">
        <f t="shared" si="10"/>
        <v>35283.536049999995</v>
      </c>
      <c r="Q14" s="42">
        <f t="shared" si="20"/>
        <v>26473.51038</v>
      </c>
      <c r="R14" s="42">
        <f t="shared" si="20"/>
        <v>0</v>
      </c>
      <c r="S14" s="42">
        <f t="shared" si="20"/>
        <v>8810.0256699999991</v>
      </c>
      <c r="T14" s="35">
        <f>P14/D14*100</f>
        <v>69.717480933843987</v>
      </c>
      <c r="U14" s="35">
        <f t="shared" si="1"/>
        <v>66.321060545328834</v>
      </c>
      <c r="V14" s="35">
        <v>0</v>
      </c>
      <c r="W14" s="35">
        <f t="shared" si="1"/>
        <v>82.397446995962426</v>
      </c>
    </row>
    <row r="15" spans="1:23" s="48" customFormat="1" ht="38.25" x14ac:dyDescent="0.25">
      <c r="A15" s="88" t="s">
        <v>19</v>
      </c>
      <c r="B15" s="40" t="s">
        <v>78</v>
      </c>
      <c r="C15" s="5" t="s">
        <v>64</v>
      </c>
      <c r="D15" s="43">
        <f t="shared" ref="D15" si="21">SUM(E15:G15)</f>
        <v>9863.4000000000015</v>
      </c>
      <c r="E15" s="43">
        <v>7382.6</v>
      </c>
      <c r="F15" s="43">
        <v>0</v>
      </c>
      <c r="G15" s="43">
        <v>2480.8000000000002</v>
      </c>
      <c r="H15" s="43">
        <v>9228.2579999999998</v>
      </c>
      <c r="I15" s="43">
        <v>1115.94</v>
      </c>
      <c r="J15" s="43">
        <v>0</v>
      </c>
      <c r="K15" s="43">
        <v>905.38199999999995</v>
      </c>
      <c r="L15" s="43">
        <f t="shared" ref="L15" si="22">M15+O15</f>
        <v>0</v>
      </c>
      <c r="M15" s="43">
        <v>0</v>
      </c>
      <c r="N15" s="43">
        <v>0</v>
      </c>
      <c r="O15" s="43">
        <v>0</v>
      </c>
      <c r="P15" s="43">
        <f t="shared" ref="P15" si="23">Q15+S15</f>
        <v>905.38153999999997</v>
      </c>
      <c r="Q15" s="43">
        <v>0</v>
      </c>
      <c r="R15" s="43">
        <v>0</v>
      </c>
      <c r="S15" s="43">
        <v>905.38153999999997</v>
      </c>
      <c r="T15" s="43">
        <f t="shared" si="3"/>
        <v>9.1792033173145153</v>
      </c>
      <c r="U15" s="43">
        <f t="shared" si="1"/>
        <v>0</v>
      </c>
      <c r="V15" s="43">
        <v>0</v>
      </c>
      <c r="W15" s="43">
        <f t="shared" si="1"/>
        <v>36.495547404063203</v>
      </c>
    </row>
    <row r="16" spans="1:23" s="48" customFormat="1" ht="38.25" x14ac:dyDescent="0.25">
      <c r="A16" s="92"/>
      <c r="B16" s="40" t="s">
        <v>60</v>
      </c>
      <c r="C16" s="5" t="s">
        <v>64</v>
      </c>
      <c r="D16" s="43">
        <f t="shared" ref="D16:D18" si="24">SUM(E16:G16)</f>
        <v>9228.2890000000007</v>
      </c>
      <c r="E16" s="43">
        <v>7382.6</v>
      </c>
      <c r="F16" s="43">
        <v>0</v>
      </c>
      <c r="G16" s="43">
        <v>1845.6890000000001</v>
      </c>
      <c r="H16" s="43">
        <v>9228.2579999999998</v>
      </c>
      <c r="I16" s="43">
        <v>7382.6</v>
      </c>
      <c r="J16" s="43">
        <v>0</v>
      </c>
      <c r="K16" s="43">
        <v>1845.6890000000001</v>
      </c>
      <c r="L16" s="43">
        <f t="shared" ref="L16:L18" si="25">M16+O16</f>
        <v>0</v>
      </c>
      <c r="M16" s="43">
        <v>0</v>
      </c>
      <c r="N16" s="43">
        <v>0</v>
      </c>
      <c r="O16" s="43">
        <v>0</v>
      </c>
      <c r="P16" s="43">
        <f t="shared" si="10"/>
        <v>9228.2885400000014</v>
      </c>
      <c r="Q16" s="43">
        <v>7382.6</v>
      </c>
      <c r="R16" s="43">
        <v>0</v>
      </c>
      <c r="S16" s="43">
        <v>1845.6885400000001</v>
      </c>
      <c r="T16" s="43">
        <f t="shared" si="3"/>
        <v>99.999995015327343</v>
      </c>
      <c r="U16" s="43">
        <f t="shared" si="1"/>
        <v>100</v>
      </c>
      <c r="V16" s="43">
        <v>0</v>
      </c>
      <c r="W16" s="43">
        <f t="shared" si="1"/>
        <v>99.99997507705794</v>
      </c>
    </row>
    <row r="17" spans="1:23" s="48" customFormat="1" ht="38.25" x14ac:dyDescent="0.25">
      <c r="A17" s="92"/>
      <c r="B17" s="40" t="s">
        <v>61</v>
      </c>
      <c r="C17" s="5" t="s">
        <v>64</v>
      </c>
      <c r="D17" s="43">
        <f t="shared" si="24"/>
        <v>3540.8130000000001</v>
      </c>
      <c r="E17" s="43">
        <v>2832.6</v>
      </c>
      <c r="F17" s="43">
        <v>0</v>
      </c>
      <c r="G17" s="43">
        <v>708.21299999999997</v>
      </c>
      <c r="H17" s="43">
        <v>3642.13</v>
      </c>
      <c r="I17" s="43">
        <v>2832.6</v>
      </c>
      <c r="J17" s="43">
        <v>0</v>
      </c>
      <c r="K17" s="43">
        <v>708.21299999999997</v>
      </c>
      <c r="L17" s="43">
        <f t="shared" si="25"/>
        <v>0</v>
      </c>
      <c r="M17" s="43">
        <v>0</v>
      </c>
      <c r="N17" s="43">
        <v>0</v>
      </c>
      <c r="O17" s="43">
        <v>0</v>
      </c>
      <c r="P17" s="43">
        <f t="shared" si="10"/>
        <v>2913.3654099999999</v>
      </c>
      <c r="Q17" s="43">
        <v>2205.75992</v>
      </c>
      <c r="R17" s="43">
        <v>0</v>
      </c>
      <c r="S17" s="43">
        <v>707.60549000000003</v>
      </c>
      <c r="T17" s="43">
        <f t="shared" si="3"/>
        <v>82.279561501835872</v>
      </c>
      <c r="U17" s="43">
        <f t="shared" si="3"/>
        <v>77.870504836545933</v>
      </c>
      <c r="V17" s="43">
        <v>0</v>
      </c>
      <c r="W17" s="43">
        <f t="shared" ref="W17:W18" si="26">S17/G17*100</f>
        <v>99.914219309727443</v>
      </c>
    </row>
    <row r="18" spans="1:23" s="48" customFormat="1" ht="25.5" x14ac:dyDescent="0.25">
      <c r="A18" s="93"/>
      <c r="B18" s="40" t="s">
        <v>62</v>
      </c>
      <c r="C18" s="5" t="s">
        <v>64</v>
      </c>
      <c r="D18" s="43">
        <f t="shared" si="24"/>
        <v>27976.808000000001</v>
      </c>
      <c r="E18" s="43">
        <v>22319.4</v>
      </c>
      <c r="F18" s="43">
        <v>0</v>
      </c>
      <c r="G18" s="43">
        <f>5579.9+77.508</f>
        <v>5657.4079999999994</v>
      </c>
      <c r="H18" s="43">
        <v>4437.8999999999996</v>
      </c>
      <c r="I18" s="43">
        <v>16885.151000000002</v>
      </c>
      <c r="J18" s="43">
        <v>0</v>
      </c>
      <c r="K18" s="43">
        <v>5351.3509999999997</v>
      </c>
      <c r="L18" s="43">
        <f t="shared" si="25"/>
        <v>0</v>
      </c>
      <c r="M18" s="43">
        <v>0</v>
      </c>
      <c r="N18" s="43">
        <v>0</v>
      </c>
      <c r="O18" s="43">
        <v>0</v>
      </c>
      <c r="P18" s="43">
        <f t="shared" si="10"/>
        <v>22236.50056</v>
      </c>
      <c r="Q18" s="43">
        <v>16885.150460000001</v>
      </c>
      <c r="R18" s="43">
        <v>0</v>
      </c>
      <c r="S18" s="43">
        <v>5351.3500999999997</v>
      </c>
      <c r="T18" s="43">
        <f t="shared" si="3"/>
        <v>79.481907156813605</v>
      </c>
      <c r="U18" s="43">
        <f t="shared" si="3"/>
        <v>75.652349346308583</v>
      </c>
      <c r="V18" s="43">
        <v>0</v>
      </c>
      <c r="W18" s="4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2019-04-08T08:34:32Z</cp:lastPrinted>
  <dcterms:created xsi:type="dcterms:W3CDTF">2012-05-22T08:33:39Z</dcterms:created>
  <dcterms:modified xsi:type="dcterms:W3CDTF">2019-04-24T12:06:23Z</dcterms:modified>
</cp:coreProperties>
</file>