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2 финансирование" sheetId="13" r:id="rId1"/>
  </sheets>
  <definedNames>
    <definedName name="_xlnm.Print_Area" localSheetId="0">'Таблица 2 финансирование'!$A$1:$X$183</definedName>
  </definedNames>
  <calcPr calcId="145621"/>
</workbook>
</file>

<file path=xl/calcChain.xml><?xml version="1.0" encoding="utf-8"?>
<calcChain xmlns="http://schemas.openxmlformats.org/spreadsheetml/2006/main">
  <c r="S125" i="13" l="1"/>
  <c r="X41" i="13"/>
  <c r="W41" i="13"/>
  <c r="U13" i="13"/>
  <c r="U12" i="13"/>
  <c r="X95" i="13"/>
  <c r="X100" i="13"/>
  <c r="U98" i="13"/>
  <c r="U95" i="13" s="1"/>
  <c r="U103" i="13" s="1"/>
  <c r="P12" i="13"/>
  <c r="J61" i="13" l="1"/>
  <c r="O61" i="13"/>
  <c r="J55" i="13"/>
  <c r="E55" i="13"/>
  <c r="X42" i="13"/>
  <c r="X43" i="13"/>
  <c r="X44" i="13"/>
  <c r="X45" i="13"/>
  <c r="X46" i="13"/>
  <c r="X47" i="13"/>
  <c r="X48" i="13"/>
  <c r="X49" i="13"/>
  <c r="X50" i="13"/>
  <c r="X52" i="13"/>
  <c r="O60" i="13"/>
  <c r="O59" i="13"/>
  <c r="O58" i="13"/>
  <c r="O57" i="13"/>
  <c r="O56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J60" i="13"/>
  <c r="J59" i="13"/>
  <c r="J58" i="13"/>
  <c r="J57" i="13"/>
  <c r="J56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S95" i="13"/>
  <c r="S94" i="13" s="1"/>
  <c r="P95" i="13"/>
  <c r="Q95" i="13"/>
  <c r="Q94" i="13" s="1"/>
  <c r="R95" i="13"/>
  <c r="J37" i="13" l="1"/>
  <c r="N125" i="13"/>
  <c r="P13" i="13"/>
  <c r="K13" i="13"/>
  <c r="K12" i="13"/>
  <c r="O104" i="13" l="1"/>
  <c r="O105" i="13"/>
  <c r="Q103" i="13"/>
  <c r="Q102" i="13" s="1"/>
  <c r="R103" i="13"/>
  <c r="S103" i="13"/>
  <c r="S102" i="13" s="1"/>
  <c r="Q104" i="13"/>
  <c r="S164" i="13" l="1"/>
  <c r="R164" i="13"/>
  <c r="P164" i="13"/>
  <c r="O164" i="13"/>
  <c r="Q163" i="13"/>
  <c r="P163" i="13"/>
  <c r="S162" i="13"/>
  <c r="N164" i="13"/>
  <c r="J164" i="13" s="1"/>
  <c r="K164" i="13"/>
  <c r="L163" i="13"/>
  <c r="K163" i="13"/>
  <c r="S144" i="13"/>
  <c r="L146" i="13"/>
  <c r="F9" i="13"/>
  <c r="S81" i="13"/>
  <c r="R81" i="13"/>
  <c r="Q81" i="13"/>
  <c r="Q146" i="13" s="1"/>
  <c r="P81" i="13"/>
  <c r="S79" i="13"/>
  <c r="N81" i="13"/>
  <c r="M81" i="13"/>
  <c r="L81" i="13"/>
  <c r="K81" i="13"/>
  <c r="J81" i="13" s="1"/>
  <c r="N79" i="13"/>
  <c r="F79" i="13"/>
  <c r="G163" i="13"/>
  <c r="F163" i="13"/>
  <c r="G162" i="13"/>
  <c r="G161" i="13" s="1"/>
  <c r="I79" i="13"/>
  <c r="S10" i="13"/>
  <c r="R9" i="13"/>
  <c r="R8" i="13" s="1"/>
  <c r="Q9" i="13"/>
  <c r="Q8" i="13" s="1"/>
  <c r="P9" i="13"/>
  <c r="P79" i="13" s="1"/>
  <c r="N10" i="13"/>
  <c r="J10" i="13" s="1"/>
  <c r="M9" i="13"/>
  <c r="M79" i="13" s="1"/>
  <c r="L9" i="13"/>
  <c r="L79" i="13" s="1"/>
  <c r="K9" i="13"/>
  <c r="I10" i="13"/>
  <c r="G9" i="13"/>
  <c r="G79" i="13" s="1"/>
  <c r="H9" i="13"/>
  <c r="F130" i="13"/>
  <c r="F131" i="13"/>
  <c r="H131" i="13"/>
  <c r="F132" i="13"/>
  <c r="H132" i="13"/>
  <c r="L144" i="13" l="1"/>
  <c r="X10" i="13"/>
  <c r="Q79" i="13"/>
  <c r="Q144" i="13" s="1"/>
  <c r="Q162" i="13"/>
  <c r="Q161" i="13" s="1"/>
  <c r="J9" i="13"/>
  <c r="R79" i="13"/>
  <c r="R144" i="13" s="1"/>
  <c r="L162" i="13"/>
  <c r="L161" i="13" s="1"/>
  <c r="R162" i="13"/>
  <c r="H79" i="13"/>
  <c r="O81" i="13"/>
  <c r="S8" i="13"/>
  <c r="O10" i="13"/>
  <c r="K79" i="13"/>
  <c r="O79" i="13"/>
  <c r="O9" i="13"/>
  <c r="P8" i="13"/>
  <c r="F12" i="13"/>
  <c r="O8" i="13" l="1"/>
  <c r="J79" i="13"/>
  <c r="R177" i="13"/>
  <c r="Q177" i="13"/>
  <c r="P177" i="13"/>
  <c r="O177" i="13"/>
  <c r="O176" i="13"/>
  <c r="S175" i="13"/>
  <c r="R175" i="13"/>
  <c r="Q175" i="13"/>
  <c r="Q174" i="13" s="1"/>
  <c r="P175" i="13"/>
  <c r="O175" i="13" s="1"/>
  <c r="S174" i="13"/>
  <c r="R174" i="13"/>
  <c r="M177" i="13"/>
  <c r="L177" i="13"/>
  <c r="K177" i="13"/>
  <c r="K174" i="13" s="1"/>
  <c r="J176" i="13"/>
  <c r="N175" i="13"/>
  <c r="M175" i="13"/>
  <c r="M174" i="13" s="1"/>
  <c r="L175" i="13"/>
  <c r="L174" i="13" s="1"/>
  <c r="K175" i="13"/>
  <c r="J175" i="13"/>
  <c r="N174" i="13"/>
  <c r="E176" i="13"/>
  <c r="E177" i="13"/>
  <c r="H174" i="13"/>
  <c r="I174" i="13"/>
  <c r="G175" i="13"/>
  <c r="G174" i="13" s="1"/>
  <c r="H175" i="13"/>
  <c r="I175" i="13"/>
  <c r="G177" i="13"/>
  <c r="H177" i="13"/>
  <c r="F175" i="13"/>
  <c r="F174" i="13" s="1"/>
  <c r="F177" i="13"/>
  <c r="U175" i="13"/>
  <c r="G81" i="13"/>
  <c r="G146" i="13" s="1"/>
  <c r="E175" i="13" l="1"/>
  <c r="P174" i="13"/>
  <c r="J174" i="13"/>
  <c r="J177" i="13"/>
  <c r="E174" i="13"/>
  <c r="U174" i="13" l="1"/>
  <c r="O174" i="13"/>
  <c r="O77" i="13" l="1"/>
  <c r="J77" i="13"/>
  <c r="E77" i="13"/>
  <c r="O76" i="13"/>
  <c r="J76" i="13"/>
  <c r="E76" i="13"/>
  <c r="O75" i="13"/>
  <c r="J75" i="13"/>
  <c r="E75" i="13"/>
  <c r="S74" i="13"/>
  <c r="O74" i="13" s="1"/>
  <c r="R74" i="13"/>
  <c r="P74" i="13"/>
  <c r="N74" i="13"/>
  <c r="J74" i="13" s="1"/>
  <c r="M74" i="13"/>
  <c r="K74" i="13"/>
  <c r="I74" i="13"/>
  <c r="H74" i="13"/>
  <c r="F74" i="13"/>
  <c r="V73" i="13"/>
  <c r="T73" i="13"/>
  <c r="O73" i="13"/>
  <c r="J73" i="13"/>
  <c r="E73" i="13"/>
  <c r="O72" i="13"/>
  <c r="J72" i="13"/>
  <c r="E72" i="13"/>
  <c r="O71" i="13"/>
  <c r="J71" i="13"/>
  <c r="E71" i="13"/>
  <c r="S70" i="13"/>
  <c r="R70" i="13"/>
  <c r="P70" i="13"/>
  <c r="O70" i="13" s="1"/>
  <c r="N70" i="13"/>
  <c r="M70" i="13"/>
  <c r="K70" i="13"/>
  <c r="I70" i="13"/>
  <c r="H70" i="13"/>
  <c r="F70" i="13"/>
  <c r="E70" i="13" s="1"/>
  <c r="E74" i="13" l="1"/>
  <c r="J70" i="13"/>
  <c r="P130" i="13" l="1"/>
  <c r="Q130" i="13"/>
  <c r="R130" i="13"/>
  <c r="U139" i="13" l="1"/>
  <c r="E11" i="13"/>
  <c r="E10" i="13"/>
  <c r="T10" i="13" s="1"/>
  <c r="E137" i="13"/>
  <c r="I125" i="13"/>
  <c r="O111" i="13"/>
  <c r="F31" i="13"/>
  <c r="F80" i="13" s="1"/>
  <c r="F145" i="13" s="1"/>
  <c r="G31" i="13"/>
  <c r="G80" i="13" s="1"/>
  <c r="F33" i="13"/>
  <c r="G33" i="13"/>
  <c r="H33" i="13"/>
  <c r="K33" i="13"/>
  <c r="L33" i="13"/>
  <c r="M33" i="13"/>
  <c r="N33" i="13"/>
  <c r="P33" i="13"/>
  <c r="Q33" i="13"/>
  <c r="R33" i="13"/>
  <c r="S33" i="13"/>
  <c r="U33" i="13"/>
  <c r="W33" i="13"/>
  <c r="X33" i="13"/>
  <c r="I35" i="13"/>
  <c r="I33" i="13" s="1"/>
  <c r="F37" i="13"/>
  <c r="G37" i="13"/>
  <c r="H37" i="13"/>
  <c r="H31" i="13" s="1"/>
  <c r="I37" i="13"/>
  <c r="I31" i="13" s="1"/>
  <c r="I80" i="13" s="1"/>
  <c r="J31" i="13"/>
  <c r="K37" i="13"/>
  <c r="K31" i="13" s="1"/>
  <c r="L37" i="13"/>
  <c r="L31" i="13" s="1"/>
  <c r="M37" i="13"/>
  <c r="M31" i="13" s="1"/>
  <c r="N37" i="13"/>
  <c r="N31" i="13" s="1"/>
  <c r="O37" i="13"/>
  <c r="P37" i="13"/>
  <c r="P31" i="13" s="1"/>
  <c r="Q37" i="13"/>
  <c r="Q31" i="13" s="1"/>
  <c r="R37" i="13"/>
  <c r="R31" i="13" s="1"/>
  <c r="S37" i="13"/>
  <c r="W37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6" i="13"/>
  <c r="E57" i="13"/>
  <c r="E58" i="13"/>
  <c r="E59" i="13"/>
  <c r="E60" i="13"/>
  <c r="E38" i="13"/>
  <c r="I61" i="13"/>
  <c r="I63" i="13"/>
  <c r="E63" i="13" s="1"/>
  <c r="E62" i="13"/>
  <c r="J34" i="13"/>
  <c r="M80" i="13" l="1"/>
  <c r="M29" i="13"/>
  <c r="L80" i="13"/>
  <c r="L29" i="13"/>
  <c r="H80" i="13"/>
  <c r="H29" i="13"/>
  <c r="K80" i="13"/>
  <c r="K29" i="13"/>
  <c r="G145" i="13"/>
  <c r="G78" i="13"/>
  <c r="S31" i="13"/>
  <c r="X31" i="13" s="1"/>
  <c r="X37" i="13"/>
  <c r="O31" i="13"/>
  <c r="G29" i="13"/>
  <c r="F29" i="13"/>
  <c r="P80" i="13"/>
  <c r="P29" i="13"/>
  <c r="R80" i="13"/>
  <c r="R29" i="13"/>
  <c r="W29" i="13" s="1"/>
  <c r="Q80" i="13"/>
  <c r="Q29" i="13"/>
  <c r="I29" i="13"/>
  <c r="E37" i="13"/>
  <c r="E31" i="13" s="1"/>
  <c r="S80" i="13"/>
  <c r="S29" i="13"/>
  <c r="X29" i="13" s="1"/>
  <c r="N80" i="13"/>
  <c r="N29" i="13"/>
  <c r="G84" i="13"/>
  <c r="G144" i="13" s="1"/>
  <c r="H84" i="13"/>
  <c r="I84" i="13"/>
  <c r="F84" i="13"/>
  <c r="V88" i="13"/>
  <c r="V87" i="13" s="1"/>
  <c r="V77" i="13" s="1"/>
  <c r="U88" i="13"/>
  <c r="O88" i="13"/>
  <c r="J88" i="13"/>
  <c r="E88" i="13"/>
  <c r="U87" i="13"/>
  <c r="O87" i="13"/>
  <c r="J87" i="13"/>
  <c r="E87" i="13"/>
  <c r="V76" i="13" l="1"/>
  <c r="T77" i="13"/>
  <c r="G143" i="13"/>
  <c r="K145" i="13"/>
  <c r="K78" i="13"/>
  <c r="L145" i="13"/>
  <c r="L143" i="13" s="1"/>
  <c r="L78" i="13"/>
  <c r="T37" i="13"/>
  <c r="T31" i="13"/>
  <c r="M78" i="13"/>
  <c r="Q145" i="13"/>
  <c r="Q143" i="13" s="1"/>
  <c r="Q78" i="13"/>
  <c r="R78" i="13"/>
  <c r="P145" i="13"/>
  <c r="P78" i="13"/>
  <c r="S78" i="13"/>
  <c r="O80" i="13"/>
  <c r="N78" i="13"/>
  <c r="J80" i="13"/>
  <c r="T87" i="13"/>
  <c r="T88" i="13"/>
  <c r="T76" i="13" l="1"/>
  <c r="V75" i="13"/>
  <c r="J78" i="13"/>
  <c r="O78" i="13"/>
  <c r="T41" i="13"/>
  <c r="W162" i="13"/>
  <c r="X129" i="13"/>
  <c r="U114" i="13"/>
  <c r="P108" i="13"/>
  <c r="K108" i="13"/>
  <c r="F108" i="13"/>
  <c r="F119" i="13" s="1"/>
  <c r="X113" i="13"/>
  <c r="X111" i="13"/>
  <c r="X22" i="13"/>
  <c r="X24" i="13"/>
  <c r="X25" i="13"/>
  <c r="X68" i="13"/>
  <c r="X20" i="13"/>
  <c r="X19" i="13"/>
  <c r="U16" i="13"/>
  <c r="U17" i="13"/>
  <c r="U18" i="13"/>
  <c r="U23" i="13"/>
  <c r="U24" i="13"/>
  <c r="U25" i="13"/>
  <c r="F164" i="13"/>
  <c r="I164" i="13"/>
  <c r="O114" i="13"/>
  <c r="J114" i="13"/>
  <c r="E114" i="13"/>
  <c r="O11" i="13"/>
  <c r="J11" i="13"/>
  <c r="E16" i="13"/>
  <c r="E17" i="13"/>
  <c r="E18" i="13"/>
  <c r="E19" i="13"/>
  <c r="E20" i="13"/>
  <c r="E22" i="13"/>
  <c r="E23" i="13"/>
  <c r="E24" i="13"/>
  <c r="E25" i="13"/>
  <c r="E30" i="13"/>
  <c r="E32" i="13"/>
  <c r="E34" i="13"/>
  <c r="E35" i="13"/>
  <c r="E36" i="13"/>
  <c r="E61" i="13"/>
  <c r="E64" i="13"/>
  <c r="E65" i="13"/>
  <c r="E67" i="13"/>
  <c r="E68" i="13"/>
  <c r="E69" i="13"/>
  <c r="T114" i="13" l="1"/>
  <c r="E164" i="13"/>
  <c r="T75" i="13"/>
  <c r="V74" i="13"/>
  <c r="E33" i="13"/>
  <c r="E29" i="13"/>
  <c r="X116" i="13"/>
  <c r="U115" i="13"/>
  <c r="V81" i="13"/>
  <c r="W21" i="13"/>
  <c r="N154" i="13"/>
  <c r="M154" i="13"/>
  <c r="N153" i="13"/>
  <c r="M153" i="13"/>
  <c r="N152" i="13"/>
  <c r="M152" i="13"/>
  <c r="N142" i="13"/>
  <c r="M142" i="13"/>
  <c r="K142" i="13"/>
  <c r="J142" i="13"/>
  <c r="N141" i="13"/>
  <c r="M141" i="13"/>
  <c r="K141" i="13"/>
  <c r="J141" i="13"/>
  <c r="N140" i="13"/>
  <c r="M140" i="13"/>
  <c r="K140" i="13"/>
  <c r="K139" i="13" s="1"/>
  <c r="J140" i="13"/>
  <c r="J139" i="13" s="1"/>
  <c r="N139" i="13"/>
  <c r="M139" i="13"/>
  <c r="N135" i="13"/>
  <c r="M135" i="13"/>
  <c r="K135" i="13"/>
  <c r="J135" i="13"/>
  <c r="N133" i="13"/>
  <c r="M133" i="13"/>
  <c r="K133" i="13"/>
  <c r="M132" i="13"/>
  <c r="K132" i="13"/>
  <c r="N131" i="13"/>
  <c r="M131" i="13"/>
  <c r="J131" i="13" s="1"/>
  <c r="K131" i="13"/>
  <c r="J129" i="13"/>
  <c r="J128" i="13"/>
  <c r="N127" i="13"/>
  <c r="M127" i="13"/>
  <c r="L127" i="13"/>
  <c r="K127" i="13"/>
  <c r="J126" i="13"/>
  <c r="J125" i="13"/>
  <c r="J124" i="13"/>
  <c r="M123" i="13"/>
  <c r="K123" i="13"/>
  <c r="M120" i="13"/>
  <c r="K120" i="13"/>
  <c r="N119" i="13"/>
  <c r="M119" i="13"/>
  <c r="L118" i="13"/>
  <c r="J116" i="13"/>
  <c r="J115" i="13"/>
  <c r="J108" i="13" s="1"/>
  <c r="J113" i="13"/>
  <c r="J112" i="13"/>
  <c r="J111" i="13"/>
  <c r="N110" i="13"/>
  <c r="N121" i="13" s="1"/>
  <c r="N146" i="13" s="1"/>
  <c r="M110" i="13"/>
  <c r="M121" i="13" s="1"/>
  <c r="M146" i="13" s="1"/>
  <c r="K110" i="13"/>
  <c r="K121" i="13" s="1"/>
  <c r="K146" i="13" s="1"/>
  <c r="J146" i="13" s="1"/>
  <c r="N109" i="13"/>
  <c r="N120" i="13" s="1"/>
  <c r="M107" i="13"/>
  <c r="M118" i="13" s="1"/>
  <c r="N105" i="13"/>
  <c r="M105" i="13"/>
  <c r="K105" i="13"/>
  <c r="K104" i="13"/>
  <c r="J101" i="13"/>
  <c r="J100" i="13"/>
  <c r="J99" i="13"/>
  <c r="J98" i="13"/>
  <c r="J97" i="13"/>
  <c r="N96" i="13"/>
  <c r="M96" i="13"/>
  <c r="N95" i="13"/>
  <c r="M95" i="13"/>
  <c r="K95" i="13"/>
  <c r="N92" i="13"/>
  <c r="M92" i="13"/>
  <c r="K92" i="13"/>
  <c r="N91" i="13"/>
  <c r="M91" i="13"/>
  <c r="K91" i="13"/>
  <c r="N90" i="13"/>
  <c r="M90" i="13"/>
  <c r="K90" i="13"/>
  <c r="J86" i="13"/>
  <c r="J85" i="13"/>
  <c r="J84" i="13"/>
  <c r="N83" i="13"/>
  <c r="N89" i="13" s="1"/>
  <c r="M83" i="13"/>
  <c r="M89" i="13" s="1"/>
  <c r="K83" i="13"/>
  <c r="K89" i="13" s="1"/>
  <c r="J69" i="13"/>
  <c r="J68" i="13"/>
  <c r="J67" i="13"/>
  <c r="N66" i="13"/>
  <c r="J66" i="13" s="1"/>
  <c r="M66" i="13"/>
  <c r="K66" i="13"/>
  <c r="J65" i="13"/>
  <c r="J64" i="13"/>
  <c r="J36" i="13"/>
  <c r="J35" i="13"/>
  <c r="J171" i="13" s="1"/>
  <c r="J170" i="13"/>
  <c r="J32" i="13"/>
  <c r="J168" i="13" s="1"/>
  <c r="J167" i="13"/>
  <c r="J30" i="13"/>
  <c r="K28" i="13"/>
  <c r="K27" i="13"/>
  <c r="K153" i="13" s="1"/>
  <c r="J25" i="13"/>
  <c r="J24" i="13"/>
  <c r="J23" i="13"/>
  <c r="J22" i="13"/>
  <c r="J21" i="13"/>
  <c r="J20" i="13"/>
  <c r="J19" i="13"/>
  <c r="J18" i="13"/>
  <c r="J17" i="13"/>
  <c r="J16" i="13"/>
  <c r="J13" i="13"/>
  <c r="M11" i="13"/>
  <c r="L8" i="13"/>
  <c r="N107" i="13" l="1"/>
  <c r="N118" i="13" s="1"/>
  <c r="M103" i="13"/>
  <c r="M162" i="13"/>
  <c r="M144" i="13"/>
  <c r="N162" i="13"/>
  <c r="N144" i="13"/>
  <c r="M163" i="13"/>
  <c r="M145" i="13"/>
  <c r="M143" i="13" s="1"/>
  <c r="K103" i="13"/>
  <c r="K144" i="13"/>
  <c r="V72" i="13"/>
  <c r="T74" i="13"/>
  <c r="M8" i="13"/>
  <c r="M164" i="13"/>
  <c r="J172" i="13"/>
  <c r="J33" i="13"/>
  <c r="J169" i="13" s="1"/>
  <c r="J166" i="13"/>
  <c r="J29" i="13"/>
  <c r="J96" i="13"/>
  <c r="J127" i="13"/>
  <c r="J12" i="13"/>
  <c r="K130" i="13"/>
  <c r="N123" i="13"/>
  <c r="N130" i="13" s="1"/>
  <c r="K26" i="13"/>
  <c r="J26" i="13" s="1"/>
  <c r="J152" i="13" s="1"/>
  <c r="V80" i="13"/>
  <c r="V146" i="13"/>
  <c r="J105" i="13"/>
  <c r="J92" i="13"/>
  <c r="J27" i="13"/>
  <c r="J153" i="13" s="1"/>
  <c r="J91" i="13"/>
  <c r="J133" i="13"/>
  <c r="W11" i="13"/>
  <c r="J89" i="13"/>
  <c r="J83" i="13"/>
  <c r="J90" i="13"/>
  <c r="K94" i="13"/>
  <c r="K102" i="13" s="1"/>
  <c r="M104" i="13"/>
  <c r="K107" i="13"/>
  <c r="K118" i="13" s="1"/>
  <c r="K154" i="13"/>
  <c r="J28" i="13"/>
  <c r="J154" i="13" s="1"/>
  <c r="J120" i="13"/>
  <c r="J123" i="13"/>
  <c r="J109" i="13"/>
  <c r="J121" i="13"/>
  <c r="N94" i="13"/>
  <c r="N102" i="13" s="1"/>
  <c r="N103" i="13"/>
  <c r="N104" i="13"/>
  <c r="K119" i="13"/>
  <c r="N132" i="13"/>
  <c r="N145" i="13" s="1"/>
  <c r="J95" i="13"/>
  <c r="J110" i="13"/>
  <c r="N8" i="13"/>
  <c r="M94" i="13"/>
  <c r="M102" i="13" s="1"/>
  <c r="I127" i="13"/>
  <c r="X131" i="13"/>
  <c r="X126" i="13"/>
  <c r="X124" i="13"/>
  <c r="X133" i="13" s="1"/>
  <c r="V112" i="13"/>
  <c r="V111" i="13" s="1"/>
  <c r="T111" i="13" s="1"/>
  <c r="V101" i="13"/>
  <c r="H21" i="13"/>
  <c r="H11" i="13" s="1"/>
  <c r="H164" i="13" s="1"/>
  <c r="F13" i="13"/>
  <c r="M161" i="13" l="1"/>
  <c r="J144" i="13"/>
  <c r="K162" i="13"/>
  <c r="K143" i="13"/>
  <c r="V71" i="13"/>
  <c r="T72" i="13"/>
  <c r="J165" i="13"/>
  <c r="N163" i="13"/>
  <c r="N143" i="13"/>
  <c r="J145" i="13"/>
  <c r="J130" i="13"/>
  <c r="J107" i="13"/>
  <c r="E12" i="13"/>
  <c r="X125" i="13"/>
  <c r="T125" i="13" s="1"/>
  <c r="E13" i="13"/>
  <c r="J94" i="13"/>
  <c r="V100" i="13"/>
  <c r="T100" i="13" s="1"/>
  <c r="V164" i="13"/>
  <c r="V177" i="13" s="1"/>
  <c r="K152" i="13"/>
  <c r="V79" i="13"/>
  <c r="V144" i="13" s="1"/>
  <c r="V145" i="13"/>
  <c r="T112" i="13"/>
  <c r="J118" i="13"/>
  <c r="J104" i="13"/>
  <c r="K8" i="13"/>
  <c r="J103" i="13"/>
  <c r="J102" i="13"/>
  <c r="J119" i="13"/>
  <c r="J132" i="13"/>
  <c r="S109" i="13"/>
  <c r="X109" i="13" s="1"/>
  <c r="W152" i="13"/>
  <c r="W153" i="13"/>
  <c r="W154" i="13"/>
  <c r="V78" i="13"/>
  <c r="X154" i="13"/>
  <c r="U154" i="13"/>
  <c r="X153" i="13"/>
  <c r="X152" i="13"/>
  <c r="X142" i="13"/>
  <c r="W142" i="13"/>
  <c r="U142" i="13"/>
  <c r="T142" i="13"/>
  <c r="X141" i="13"/>
  <c r="W141" i="13"/>
  <c r="U141" i="13"/>
  <c r="T141" i="13"/>
  <c r="X140" i="13"/>
  <c r="W140" i="13"/>
  <c r="W139" i="13" s="1"/>
  <c r="U140" i="13"/>
  <c r="T140" i="13"/>
  <c r="T139" i="13" s="1"/>
  <c r="X139" i="13"/>
  <c r="X135" i="13"/>
  <c r="W135" i="13"/>
  <c r="U135" i="13"/>
  <c r="T135" i="13"/>
  <c r="W133" i="13"/>
  <c r="U133" i="13"/>
  <c r="W132" i="13"/>
  <c r="U132" i="13"/>
  <c r="W131" i="13"/>
  <c r="U131" i="13"/>
  <c r="T128" i="13"/>
  <c r="W127" i="13"/>
  <c r="V127" i="13"/>
  <c r="U127" i="13"/>
  <c r="T126" i="13"/>
  <c r="T124" i="13"/>
  <c r="W123" i="13"/>
  <c r="W163" i="13" s="1"/>
  <c r="W176" i="13" s="1"/>
  <c r="U123" i="13"/>
  <c r="U130" i="13" s="1"/>
  <c r="W120" i="13"/>
  <c r="U120" i="13"/>
  <c r="X119" i="13"/>
  <c r="X128" i="13" s="1"/>
  <c r="W119" i="13"/>
  <c r="V118" i="13"/>
  <c r="T116" i="13"/>
  <c r="T115" i="13"/>
  <c r="X110" i="13"/>
  <c r="X121" i="13" s="1"/>
  <c r="W110" i="13"/>
  <c r="W121" i="13" s="1"/>
  <c r="W175" i="13" s="1"/>
  <c r="U110" i="13"/>
  <c r="X105" i="13"/>
  <c r="W105" i="13"/>
  <c r="U105" i="13"/>
  <c r="U104" i="13"/>
  <c r="T101" i="13"/>
  <c r="T97" i="13"/>
  <c r="X104" i="13"/>
  <c r="W96" i="13"/>
  <c r="T96" i="13" s="1"/>
  <c r="X94" i="13"/>
  <c r="X102" i="13" s="1"/>
  <c r="W95" i="13"/>
  <c r="U94" i="13"/>
  <c r="U102" i="13" s="1"/>
  <c r="X92" i="13"/>
  <c r="W92" i="13"/>
  <c r="U92" i="13"/>
  <c r="X91" i="13"/>
  <c r="W91" i="13"/>
  <c r="U91" i="13"/>
  <c r="X90" i="13"/>
  <c r="W90" i="13"/>
  <c r="U90" i="13"/>
  <c r="T90" i="13" s="1"/>
  <c r="T86" i="13"/>
  <c r="T85" i="13"/>
  <c r="T84" i="13"/>
  <c r="X83" i="13"/>
  <c r="X89" i="13" s="1"/>
  <c r="W83" i="13"/>
  <c r="W89" i="13" s="1"/>
  <c r="U83" i="13"/>
  <c r="U89" i="13" s="1"/>
  <c r="S154" i="13"/>
  <c r="R154" i="13"/>
  <c r="S153" i="13"/>
  <c r="R153" i="13"/>
  <c r="S152" i="13"/>
  <c r="R152" i="13"/>
  <c r="S142" i="13"/>
  <c r="R142" i="13"/>
  <c r="P142" i="13"/>
  <c r="O142" i="13"/>
  <c r="S141" i="13"/>
  <c r="R141" i="13"/>
  <c r="P141" i="13"/>
  <c r="O141" i="13"/>
  <c r="S140" i="13"/>
  <c r="S139" i="13" s="1"/>
  <c r="R140" i="13"/>
  <c r="R139" i="13" s="1"/>
  <c r="P140" i="13"/>
  <c r="P139" i="13" s="1"/>
  <c r="O140" i="13"/>
  <c r="O139" i="13"/>
  <c r="S135" i="13"/>
  <c r="R135" i="13"/>
  <c r="P135" i="13"/>
  <c r="O135" i="13"/>
  <c r="S133" i="13"/>
  <c r="R133" i="13"/>
  <c r="P133" i="13"/>
  <c r="R132" i="13"/>
  <c r="P132" i="13"/>
  <c r="S131" i="13"/>
  <c r="R131" i="13"/>
  <c r="P131" i="13"/>
  <c r="O129" i="13"/>
  <c r="O128" i="13"/>
  <c r="S127" i="13"/>
  <c r="R127" i="13"/>
  <c r="Q127" i="13"/>
  <c r="P127" i="13"/>
  <c r="O126" i="13"/>
  <c r="O125" i="13"/>
  <c r="O124" i="13"/>
  <c r="S123" i="13"/>
  <c r="R123" i="13"/>
  <c r="P123" i="13"/>
  <c r="R120" i="13"/>
  <c r="P120" i="13"/>
  <c r="S119" i="13"/>
  <c r="R119" i="13"/>
  <c r="Q118" i="13"/>
  <c r="O116" i="13"/>
  <c r="O115" i="13"/>
  <c r="O108" i="13" s="1"/>
  <c r="O113" i="13"/>
  <c r="O112" i="13"/>
  <c r="S110" i="13"/>
  <c r="S121" i="13" s="1"/>
  <c r="S146" i="13" s="1"/>
  <c r="R110" i="13"/>
  <c r="R121" i="13" s="1"/>
  <c r="R146" i="13" s="1"/>
  <c r="P110" i="13"/>
  <c r="S105" i="13"/>
  <c r="R105" i="13"/>
  <c r="P105" i="13"/>
  <c r="P104" i="13"/>
  <c r="O101" i="13"/>
  <c r="O100" i="13"/>
  <c r="O99" i="13"/>
  <c r="O98" i="13"/>
  <c r="O97" i="13"/>
  <c r="R96" i="13"/>
  <c r="S92" i="13"/>
  <c r="R92" i="13"/>
  <c r="P92" i="13"/>
  <c r="O92" i="13" s="1"/>
  <c r="S91" i="13"/>
  <c r="R91" i="13"/>
  <c r="P91" i="13"/>
  <c r="S90" i="13"/>
  <c r="R90" i="13"/>
  <c r="P90" i="13"/>
  <c r="O86" i="13"/>
  <c r="O85" i="13"/>
  <c r="O84" i="13"/>
  <c r="S83" i="13"/>
  <c r="S89" i="13" s="1"/>
  <c r="R83" i="13"/>
  <c r="R89" i="13" s="1"/>
  <c r="P83" i="13"/>
  <c r="P89" i="13" s="1"/>
  <c r="O69" i="13"/>
  <c r="O68" i="13"/>
  <c r="O67" i="13"/>
  <c r="S66" i="13"/>
  <c r="R66" i="13"/>
  <c r="P66" i="13"/>
  <c r="O65" i="13"/>
  <c r="O64" i="13"/>
  <c r="O36" i="13"/>
  <c r="O172" i="13" s="1"/>
  <c r="O35" i="13"/>
  <c r="O171" i="13" s="1"/>
  <c r="O34" i="13"/>
  <c r="O32" i="13"/>
  <c r="O168" i="13" s="1"/>
  <c r="O167" i="13"/>
  <c r="O30" i="13"/>
  <c r="P28" i="13"/>
  <c r="O28" i="13"/>
  <c r="O154" i="13" s="1"/>
  <c r="P27" i="13"/>
  <c r="O27" i="13" s="1"/>
  <c r="O153" i="13" s="1"/>
  <c r="O25" i="13"/>
  <c r="O24" i="13"/>
  <c r="O23" i="13"/>
  <c r="O22" i="13"/>
  <c r="W81" i="13"/>
  <c r="O20" i="13"/>
  <c r="O19" i="13"/>
  <c r="O18" i="13"/>
  <c r="O17" i="13"/>
  <c r="O16" i="13"/>
  <c r="O13" i="13"/>
  <c r="O12" i="13"/>
  <c r="W8" i="13"/>
  <c r="E125" i="13"/>
  <c r="E126" i="13"/>
  <c r="E128" i="13"/>
  <c r="E129" i="13"/>
  <c r="E124" i="13"/>
  <c r="E111" i="13"/>
  <c r="E112" i="13"/>
  <c r="E113" i="13"/>
  <c r="E115" i="13"/>
  <c r="E116" i="13"/>
  <c r="E100" i="13"/>
  <c r="E101" i="13"/>
  <c r="E97" i="13"/>
  <c r="E98" i="13"/>
  <c r="E99" i="13"/>
  <c r="E85" i="13"/>
  <c r="E86" i="13"/>
  <c r="E84" i="13"/>
  <c r="I92" i="13"/>
  <c r="I91" i="13"/>
  <c r="I90" i="13"/>
  <c r="I83" i="13"/>
  <c r="I89" i="13" s="1"/>
  <c r="E169" i="13"/>
  <c r="E171" i="13"/>
  <c r="E172" i="13"/>
  <c r="G8" i="13"/>
  <c r="H8" i="13"/>
  <c r="G118" i="13"/>
  <c r="G127" i="13"/>
  <c r="H127" i="13"/>
  <c r="F127" i="13"/>
  <c r="H142" i="13"/>
  <c r="H141" i="13"/>
  <c r="H140" i="13"/>
  <c r="H135" i="13"/>
  <c r="H133" i="13"/>
  <c r="H123" i="13"/>
  <c r="H110" i="13"/>
  <c r="H121" i="13" s="1"/>
  <c r="H119" i="13"/>
  <c r="H105" i="13"/>
  <c r="H96" i="13"/>
  <c r="H95" i="13"/>
  <c r="H144" i="13" s="1"/>
  <c r="H92" i="13"/>
  <c r="H91" i="13"/>
  <c r="H90" i="13"/>
  <c r="H83" i="13"/>
  <c r="H66" i="13"/>
  <c r="H154" i="13"/>
  <c r="H153" i="13"/>
  <c r="H81" i="13"/>
  <c r="F135" i="13"/>
  <c r="I135" i="13"/>
  <c r="F140" i="13"/>
  <c r="I140" i="13"/>
  <c r="F141" i="13"/>
  <c r="I141" i="13"/>
  <c r="F142" i="13"/>
  <c r="I142" i="13"/>
  <c r="F123" i="13"/>
  <c r="I123" i="13"/>
  <c r="I131" i="13"/>
  <c r="I132" i="13"/>
  <c r="F133" i="13"/>
  <c r="I133" i="13"/>
  <c r="I109" i="13"/>
  <c r="I120" i="13" s="1"/>
  <c r="F110" i="13"/>
  <c r="F121" i="13" s="1"/>
  <c r="I110" i="13"/>
  <c r="I121" i="13" s="1"/>
  <c r="F120" i="13"/>
  <c r="F95" i="13"/>
  <c r="F144" i="13" s="1"/>
  <c r="I95" i="13"/>
  <c r="I144" i="13" s="1"/>
  <c r="F104" i="13"/>
  <c r="I96" i="13"/>
  <c r="F105" i="13"/>
  <c r="I105" i="13"/>
  <c r="F83" i="13"/>
  <c r="F90" i="13"/>
  <c r="F91" i="13"/>
  <c r="F92" i="13"/>
  <c r="F27" i="13"/>
  <c r="I152" i="13"/>
  <c r="F28" i="13"/>
  <c r="I154" i="13"/>
  <c r="F66" i="13"/>
  <c r="I66" i="13"/>
  <c r="F81" i="13"/>
  <c r="I81" i="13"/>
  <c r="I146" i="13" s="1"/>
  <c r="E170" i="13"/>
  <c r="E168" i="13"/>
  <c r="E166" i="13"/>
  <c r="E142" i="13"/>
  <c r="E141" i="13"/>
  <c r="E140" i="13"/>
  <c r="E135" i="13"/>
  <c r="H146" i="13" l="1"/>
  <c r="U108" i="13"/>
  <c r="T108" i="13"/>
  <c r="W107" i="13"/>
  <c r="W118" i="13" s="1"/>
  <c r="F162" i="13"/>
  <c r="F161" i="13" s="1"/>
  <c r="E144" i="13"/>
  <c r="H162" i="13"/>
  <c r="H161" i="13" s="1"/>
  <c r="H163" i="13"/>
  <c r="H145" i="13"/>
  <c r="H143" i="13" s="1"/>
  <c r="I162" i="13"/>
  <c r="J143" i="13"/>
  <c r="J162" i="13"/>
  <c r="K161" i="13"/>
  <c r="O96" i="13"/>
  <c r="R94" i="13"/>
  <c r="R104" i="13"/>
  <c r="R102" i="13" s="1"/>
  <c r="R163" i="13"/>
  <c r="R161" i="13" s="1"/>
  <c r="R145" i="13"/>
  <c r="R143" i="13" s="1"/>
  <c r="T71" i="13"/>
  <c r="V70" i="13"/>
  <c r="T70" i="13" s="1"/>
  <c r="J163" i="13"/>
  <c r="J161" i="13" s="1"/>
  <c r="N161" i="13"/>
  <c r="I104" i="13"/>
  <c r="I145" i="13"/>
  <c r="O95" i="13"/>
  <c r="P144" i="13"/>
  <c r="X127" i="13"/>
  <c r="T127" i="13" s="1"/>
  <c r="S132" i="13"/>
  <c r="S130" i="13" s="1"/>
  <c r="W164" i="13"/>
  <c r="T164" i="13" s="1"/>
  <c r="O166" i="13"/>
  <c r="O29" i="13"/>
  <c r="O170" i="13"/>
  <c r="O33" i="13"/>
  <c r="T113" i="13"/>
  <c r="E28" i="13"/>
  <c r="E154" i="13" s="1"/>
  <c r="E119" i="13"/>
  <c r="I103" i="13"/>
  <c r="H139" i="13"/>
  <c r="R107" i="13"/>
  <c r="R118" i="13" s="1"/>
  <c r="X123" i="13"/>
  <c r="W146" i="13"/>
  <c r="E81" i="13"/>
  <c r="F153" i="13"/>
  <c r="E27" i="13"/>
  <c r="E153" i="13" s="1"/>
  <c r="H104" i="13"/>
  <c r="E127" i="13"/>
  <c r="W161" i="13"/>
  <c r="W174" i="13" s="1"/>
  <c r="V99" i="13"/>
  <c r="V163" i="13"/>
  <c r="V176" i="13" s="1"/>
  <c r="T176" i="13" s="1"/>
  <c r="E9" i="13"/>
  <c r="T9" i="13" s="1"/>
  <c r="H89" i="13"/>
  <c r="F89" i="13"/>
  <c r="X66" i="13"/>
  <c r="E66" i="13"/>
  <c r="S120" i="13"/>
  <c r="O120" i="13" s="1"/>
  <c r="J8" i="13"/>
  <c r="E90" i="13"/>
  <c r="U9" i="13"/>
  <c r="O109" i="13"/>
  <c r="T109" i="13" s="1"/>
  <c r="H107" i="13"/>
  <c r="H118" i="13" s="1"/>
  <c r="O110" i="13"/>
  <c r="P154" i="13"/>
  <c r="T131" i="13"/>
  <c r="O66" i="13"/>
  <c r="O90" i="13"/>
  <c r="S107" i="13"/>
  <c r="X107" i="13" s="1"/>
  <c r="O127" i="13"/>
  <c r="E133" i="13"/>
  <c r="E121" i="13"/>
  <c r="E105" i="13"/>
  <c r="E95" i="13"/>
  <c r="F107" i="13"/>
  <c r="F118" i="13" s="1"/>
  <c r="E92" i="13"/>
  <c r="E110" i="13"/>
  <c r="E123" i="13"/>
  <c r="T110" i="13"/>
  <c r="I107" i="13"/>
  <c r="E108" i="13"/>
  <c r="E109" i="13"/>
  <c r="F139" i="13"/>
  <c r="E104" i="13"/>
  <c r="E96" i="13"/>
  <c r="E132" i="13"/>
  <c r="E131" i="13"/>
  <c r="T133" i="13"/>
  <c r="O131" i="13"/>
  <c r="O133" i="13"/>
  <c r="T105" i="13"/>
  <c r="E91" i="13"/>
  <c r="T92" i="13"/>
  <c r="T83" i="13"/>
  <c r="T91" i="13"/>
  <c r="E83" i="13"/>
  <c r="I8" i="13"/>
  <c r="O123" i="13"/>
  <c r="P107" i="13"/>
  <c r="U107" i="13" s="1"/>
  <c r="O83" i="13"/>
  <c r="O91" i="13"/>
  <c r="V143" i="13"/>
  <c r="V69" i="13"/>
  <c r="T89" i="13"/>
  <c r="W94" i="13"/>
  <c r="W102" i="13" s="1"/>
  <c r="W103" i="13"/>
  <c r="W144" i="13" s="1"/>
  <c r="W104" i="13"/>
  <c r="W145" i="13" s="1"/>
  <c r="X103" i="13"/>
  <c r="U121" i="13"/>
  <c r="U153" i="13"/>
  <c r="O89" i="13"/>
  <c r="P103" i="13"/>
  <c r="P26" i="13"/>
  <c r="P119" i="13"/>
  <c r="U119" i="13" s="1"/>
  <c r="P121" i="13"/>
  <c r="P146" i="13" s="1"/>
  <c r="O146" i="13" s="1"/>
  <c r="P94" i="13"/>
  <c r="P153" i="13"/>
  <c r="I130" i="13"/>
  <c r="F146" i="13"/>
  <c r="I94" i="13"/>
  <c r="I102" i="13" s="1"/>
  <c r="H120" i="13"/>
  <c r="F26" i="13"/>
  <c r="E26" i="13" s="1"/>
  <c r="F94" i="13"/>
  <c r="F102" i="13" s="1"/>
  <c r="F154" i="13"/>
  <c r="H152" i="13"/>
  <c r="H78" i="13"/>
  <c r="H94" i="13"/>
  <c r="H102" i="13" s="1"/>
  <c r="H103" i="13"/>
  <c r="I153" i="13"/>
  <c r="I119" i="13"/>
  <c r="I139" i="13"/>
  <c r="F103" i="13"/>
  <c r="F8" i="13"/>
  <c r="E167" i="13"/>
  <c r="E139" i="13"/>
  <c r="W177" i="13" l="1"/>
  <c r="T177" i="13" s="1"/>
  <c r="O94" i="13"/>
  <c r="T95" i="13"/>
  <c r="T94" i="13" s="1"/>
  <c r="E162" i="13"/>
  <c r="O165" i="13"/>
  <c r="T29" i="13"/>
  <c r="E146" i="13"/>
  <c r="F143" i="13"/>
  <c r="O132" i="13"/>
  <c r="O130" i="13" s="1"/>
  <c r="S145" i="13"/>
  <c r="I143" i="13"/>
  <c r="E145" i="13"/>
  <c r="E143" i="13" s="1"/>
  <c r="I163" i="13"/>
  <c r="P102" i="13"/>
  <c r="O103" i="13"/>
  <c r="O144" i="13"/>
  <c r="P162" i="13"/>
  <c r="U162" i="13" s="1"/>
  <c r="T162" i="13" s="1"/>
  <c r="P143" i="13"/>
  <c r="U144" i="13"/>
  <c r="X132" i="13"/>
  <c r="T132" i="13" s="1"/>
  <c r="I118" i="13"/>
  <c r="O107" i="13"/>
  <c r="T107" i="13" s="1"/>
  <c r="O169" i="13"/>
  <c r="X130" i="13"/>
  <c r="T130" i="13" s="1"/>
  <c r="T123" i="13"/>
  <c r="E80" i="13"/>
  <c r="V98" i="13"/>
  <c r="V162" i="13"/>
  <c r="V175" i="13" s="1"/>
  <c r="T175" i="13" s="1"/>
  <c r="T99" i="13"/>
  <c r="X120" i="13"/>
  <c r="T120" i="13" s="1"/>
  <c r="E89" i="13"/>
  <c r="U79" i="13"/>
  <c r="U8" i="13"/>
  <c r="E79" i="13"/>
  <c r="W78" i="13"/>
  <c r="W143" i="13" s="1"/>
  <c r="X80" i="13"/>
  <c r="S118" i="13"/>
  <c r="P118" i="13"/>
  <c r="U118" i="13"/>
  <c r="X8" i="13"/>
  <c r="F152" i="13"/>
  <c r="E152" i="13"/>
  <c r="E107" i="13"/>
  <c r="E94" i="13"/>
  <c r="E118" i="13"/>
  <c r="T146" i="13"/>
  <c r="T104" i="13"/>
  <c r="E130" i="13"/>
  <c r="E120" i="13"/>
  <c r="E102" i="13"/>
  <c r="E103" i="13"/>
  <c r="I78" i="13"/>
  <c r="F78" i="13"/>
  <c r="V68" i="13"/>
  <c r="T69" i="13"/>
  <c r="T121" i="13"/>
  <c r="U152" i="13"/>
  <c r="T144" i="13"/>
  <c r="O121" i="13"/>
  <c r="O119" i="13"/>
  <c r="T119" i="13" s="1"/>
  <c r="O26" i="13"/>
  <c r="O152" i="13" s="1"/>
  <c r="P152" i="13"/>
  <c r="E8" i="13"/>
  <c r="T8" i="13" s="1"/>
  <c r="E165" i="13"/>
  <c r="O102" i="13" l="1"/>
  <c r="T102" i="13" s="1"/>
  <c r="T103" i="13"/>
  <c r="X118" i="13"/>
  <c r="E163" i="13"/>
  <c r="E161" i="13" s="1"/>
  <c r="I161" i="13"/>
  <c r="O162" i="13"/>
  <c r="P161" i="13"/>
  <c r="U161" i="13" s="1"/>
  <c r="X145" i="13"/>
  <c r="T145" i="13" s="1"/>
  <c r="S163" i="13"/>
  <c r="S143" i="13"/>
  <c r="O145" i="13"/>
  <c r="O143" i="13" s="1"/>
  <c r="E78" i="13"/>
  <c r="T79" i="13"/>
  <c r="U78" i="13"/>
  <c r="T80" i="13"/>
  <c r="V161" i="13"/>
  <c r="V174" i="13" s="1"/>
  <c r="T98" i="13"/>
  <c r="T118" i="13"/>
  <c r="X78" i="13"/>
  <c r="O118" i="13"/>
  <c r="T129" i="13"/>
  <c r="T68" i="13"/>
  <c r="V67" i="13"/>
  <c r="X163" i="13" l="1"/>
  <c r="T163" i="13" s="1"/>
  <c r="S161" i="13"/>
  <c r="O163" i="13"/>
  <c r="O161" i="13" s="1"/>
  <c r="X143" i="13"/>
  <c r="T78" i="13"/>
  <c r="U143" i="13"/>
  <c r="V66" i="13"/>
  <c r="T67" i="13"/>
  <c r="X161" i="13" l="1"/>
  <c r="V65" i="13"/>
  <c r="T66" i="13"/>
  <c r="V64" i="13" l="1"/>
  <c r="T65" i="13"/>
  <c r="T64" i="13" l="1"/>
  <c r="V61" i="13"/>
  <c r="V60" i="13" s="1"/>
  <c r="T60" i="13" l="1"/>
  <c r="V59" i="13"/>
  <c r="T61" i="13"/>
  <c r="V58" i="13" l="1"/>
  <c r="T59" i="13"/>
  <c r="V57" i="13" l="1"/>
  <c r="T58" i="13"/>
  <c r="V56" i="13" l="1"/>
  <c r="T57" i="13"/>
  <c r="T56" i="13" l="1"/>
  <c r="V54" i="13"/>
  <c r="V53" i="13" l="1"/>
  <c r="T54" i="13"/>
  <c r="V52" i="13" l="1"/>
  <c r="T53" i="13"/>
  <c r="V51" i="13" l="1"/>
  <c r="T52" i="13"/>
  <c r="T167" i="13"/>
  <c r="T51" i="13" l="1"/>
  <c r="V50" i="13"/>
  <c r="T166" i="13"/>
  <c r="T165" i="13"/>
  <c r="V49" i="13" l="1"/>
  <c r="T50" i="13"/>
  <c r="V48" i="13" l="1"/>
  <c r="T49" i="13"/>
  <c r="V47" i="13" l="1"/>
  <c r="T48" i="13"/>
  <c r="T47" i="13" l="1"/>
  <c r="V46" i="13"/>
  <c r="V45" i="13" l="1"/>
  <c r="T46" i="13"/>
  <c r="V44" i="13" l="1"/>
  <c r="T45" i="13"/>
  <c r="V43" i="13" l="1"/>
  <c r="T44" i="13"/>
  <c r="T43" i="13" l="1"/>
  <c r="V42" i="13"/>
  <c r="V40" i="13" l="1"/>
  <c r="V39" i="13" s="1"/>
  <c r="V38" i="13" s="1"/>
  <c r="V37" i="13" s="1"/>
  <c r="V36" i="13" s="1"/>
  <c r="T42" i="13"/>
  <c r="V35" i="13" l="1"/>
  <c r="T36" i="13"/>
  <c r="T172" i="13" s="1"/>
  <c r="T35" i="13" l="1"/>
  <c r="T171" i="13" s="1"/>
  <c r="V34" i="13"/>
  <c r="V33" i="13" l="1"/>
  <c r="V32" i="13" s="1"/>
  <c r="T34" i="13"/>
  <c r="T170" i="13" l="1"/>
  <c r="T33" i="13"/>
  <c r="T169" i="13" s="1"/>
  <c r="V31" i="13"/>
  <c r="V30" i="13" s="1"/>
  <c r="V29" i="13" s="1"/>
  <c r="V28" i="13" s="1"/>
  <c r="T32" i="13"/>
  <c r="T168" i="13" s="1"/>
  <c r="T28" i="13" l="1"/>
  <c r="T154" i="13" s="1"/>
  <c r="V27" i="13"/>
  <c r="T27" i="13" l="1"/>
  <c r="T153" i="13" s="1"/>
  <c r="V26" i="13"/>
  <c r="T26" i="13" l="1"/>
  <c r="T152" i="13" s="1"/>
  <c r="V25" i="13"/>
  <c r="V24" i="13" l="1"/>
  <c r="T25" i="13"/>
  <c r="T24" i="13" l="1"/>
  <c r="V23" i="13"/>
  <c r="T23" i="13" l="1"/>
  <c r="V22" i="13"/>
  <c r="V21" i="13" l="1"/>
  <c r="T22" i="13"/>
  <c r="V20" i="13" l="1"/>
  <c r="T21" i="13"/>
  <c r="V19" i="13" l="1"/>
  <c r="T20" i="13"/>
  <c r="V18" i="13" l="1"/>
  <c r="T19" i="13"/>
  <c r="T18" i="13" l="1"/>
  <c r="V17" i="13"/>
  <c r="V16" i="13" l="1"/>
  <c r="T17" i="13"/>
  <c r="T16" i="13" l="1"/>
  <c r="V13" i="13"/>
  <c r="V12" i="13" l="1"/>
  <c r="T13" i="13"/>
  <c r="T12" i="13" l="1"/>
  <c r="V11" i="13"/>
  <c r="V10" i="13" s="1"/>
  <c r="V9" i="13" s="1"/>
  <c r="V8" i="13" s="1"/>
</calcChain>
</file>

<file path=xl/sharedStrings.xml><?xml version="1.0" encoding="utf-8"?>
<sst xmlns="http://schemas.openxmlformats.org/spreadsheetml/2006/main" count="302" uniqueCount="111">
  <si>
    <t>Реализация мероприятий</t>
  </si>
  <si>
    <t xml:space="preserve">Мероприятия по организации отдыха и оздоровления детей 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</si>
  <si>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</si>
  <si>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</si>
  <si>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Реализация мероприятий по содействию трудоустройства граждан за счет средств автономного округа</t>
  </si>
  <si>
    <t>1.3.</t>
  </si>
  <si>
    <t>окружной бюджет</t>
  </si>
  <si>
    <t>федеральный бюджет</t>
  </si>
  <si>
    <t>местный бюджет</t>
  </si>
  <si>
    <t>ПЛАН  2019 год (рублей)</t>
  </si>
  <si>
    <t>Источники финансирования</t>
  </si>
  <si>
    <t>всего</t>
  </si>
  <si>
    <t>Подпрограмма 1. Дошкольное, общее, дополнительное образование.</t>
  </si>
  <si>
    <t>1.1.</t>
  </si>
  <si>
    <t>Обеспечение предоставления дошкольного, общего, дополнительного образования (показатель №№ 1,2,3,4,5,7,8)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</si>
  <si>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</si>
  <si>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</si>
  <si>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</si>
  <si>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</si>
  <si>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</si>
  <si>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</si>
  <si>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</si>
  <si>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</si>
  <si>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 xml:space="preserve">Субвенция бюджетам муниципальных районов и городских округов на 2019 год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</t>
  </si>
  <si>
    <t xml:space="preserve">Субсидия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 </t>
  </si>
  <si>
    <t>Дотации на дополнтельное финансовое обеспечение мероприятий по организации питания обучающихся негосударственным организациям</t>
  </si>
  <si>
    <t>Иные межбюджетные трансферты на реализацию в сфере занятости населения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</si>
  <si>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</si>
  <si>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</si>
  <si>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</si>
  <si>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</si>
  <si>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</si>
  <si>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На приобретение, создание в соответствии с концессионным соглашением объектов недвижимого имущества для размещения дошкольных образовательных организаций и (или) общеобразовательных организаций за счет бюджета автономного округа</t>
  </si>
  <si>
    <t>Обеспечение персонифицированного финансирования дополнительного образования (показатель№ 9.)</t>
  </si>
  <si>
    <t>Итого по подпрограмме 1</t>
  </si>
  <si>
    <t>Подпрограмма 2. Оценка качества образования и информационная прозрачность системы образования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</si>
  <si>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</si>
  <si>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</si>
  <si>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</si>
  <si>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Подпрограмма 3. Отдых и оздоровление детей в каникулярное время</t>
  </si>
  <si>
    <t>3.1.</t>
  </si>
  <si>
    <t>Обеспечение отдыха и оздоровления детей в каникулярное время (показатель № 10)</t>
  </si>
  <si>
    <t>Субвенции бюджетам муниципальных районов и городских округов  на организацию и обеспечение отдыха и оздоровления детей, в том числе в этнической среде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</si>
  <si>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</si>
  <si>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Мероприятия по организации отдыха и оздоровления детей (питание)</t>
  </si>
  <si>
    <t>Итого по подпрограмме 3</t>
  </si>
  <si>
    <t>Подпрограмма 4. Молодёжь Нефтеюганска</t>
  </si>
  <si>
    <t>4.1.</t>
  </si>
  <si>
    <t>Обеспечение реализации молодёжной политики            (показатель №№ 11,12,13)</t>
  </si>
  <si>
    <t>Итого по подпрограмме 4</t>
  </si>
  <si>
    <t>Подпрограмма 5. Управление и контроль в сфере образования и молодёжной политики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</si>
  <si>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</si>
  <si>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</si>
  <si>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</si>
  <si>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</si>
  <si>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</si>
  <si>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Подпрограмма 6.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</si>
  <si>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</si>
  <si>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</si>
  <si>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</si>
  <si>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программе:</t>
  </si>
  <si>
    <t>В том числе:</t>
  </si>
  <si>
    <t>Проекты, портфели проектов (в том числе направленные на реализацию национальных и федеральных проектов Российской Федерации):</t>
  </si>
  <si>
    <t>Инвестиции в объекты муниципальной собственности (за исключением инвестиций в объекты муниципальной собственности по проектам, портфелям проектов)</t>
  </si>
  <si>
    <t>Прочие расходы</t>
  </si>
  <si>
    <t>Ответственный исполнитель</t>
  </si>
  <si>
    <t>Соисполнитель 1</t>
  </si>
  <si>
    <t>Соисполнитель 2</t>
  </si>
  <si>
    <t>внебюджет</t>
  </si>
  <si>
    <t>ИТОГО 2019</t>
  </si>
  <si>
    <t>0210184301, 0210184302</t>
  </si>
  <si>
    <t>0210184303, 0210184304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</si>
  <si>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</si>
  <si>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</si>
  <si>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</si>
  <si>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</si>
  <si>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</si>
  <si>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ПЛАН  на 1 квартал 2019 год (рублей)</t>
  </si>
  <si>
    <t>Всего</t>
  </si>
  <si>
    <t>% исполнения к плану  2019 года</t>
  </si>
  <si>
    <t>Иные межбюджетные трансферты на реализацию наказов избирателей депутатам Думы ХМАО-Югры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</si>
  <si>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</si>
  <si>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</si>
  <si>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</si>
  <si>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ПИР МБОУ «Средняя общеобразовательная кадетская школа №4» (устройство теплого перехода)</t>
  </si>
  <si>
    <t>ПИР Детский сад на 320 мест в 5 микрорайоне г.Нефтеюганска</t>
  </si>
  <si>
    <t>ПИР Детский сад на 320 мест в 5 микрорайоне г.Нефтеюганска - технологическое присоединение</t>
  </si>
  <si>
    <t>ПИР "Детский сад на 300 мест в микрорайоне 16 г.Нефтеюганск"</t>
  </si>
  <si>
    <t>ПИР "Детский сад на 300 мест в микрорайоне 16 г.Нефтеюганск" - технологическое присоединение</t>
  </si>
  <si>
    <t>"Нежилое строение гаража" (здание мастерских МБОУ «СОШ №10»)</t>
  </si>
  <si>
    <t>«Нежилое здание средней школы №14», расположенное по адресу: 11б микрорайон, ул.Центральная, здание №18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</si>
  <si>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</si>
  <si>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Капитальный ремонт МАДОУ "Детский сад №20 "Золушка"</t>
  </si>
  <si>
    <t>Капитальный ремонт МБДОУ "Детский сад №25 "Ромашка"</t>
  </si>
  <si>
    <t>Капитальный ремонт "Нежилое здание школы №1"</t>
  </si>
  <si>
    <t>Капитальный ремонт "Часть нежилого здания школы №5"</t>
  </si>
  <si>
    <t>ПИР "МАДОУ г.Нефтеюганска "Детский сад №9 "Радуга"</t>
  </si>
  <si>
    <t>ПИР "Здание детского сада №7 (благоустройство территории)</t>
  </si>
  <si>
    <t>ПИР "Нежилое здание детского сада "Рябинка"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</si>
  <si>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</si>
  <si>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Здание МАДОУ "Детский сад №6 "Лукоморье", расположенный по адресу: 5 микрорайон, строение 15, г.Нефтеюганск, ХМАО-Югра, Тюменская область </t>
  </si>
  <si>
    <t>ПИР по объекту "Здание средней школы №13 (устройство вентилируемого фасада)</t>
  </si>
  <si>
    <t>ПИР по объекту МБОУ "Лицей 1" (обследование систем вентилиции)</t>
  </si>
  <si>
    <t>Капитальный ремонт спортивного зала объекта "Здание детского сада №32"</t>
  </si>
  <si>
    <t xml:space="preserve">Реализация мероприятий по содействию трудоустройства граждан </t>
  </si>
  <si>
    <r>
      <t xml:space="preserve"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                                                                                                                                                                </t>
    </r>
    <r>
      <rPr>
        <b/>
        <u/>
        <sz val="14"/>
        <color theme="1"/>
        <rFont val="Times New Roman"/>
        <family val="1"/>
        <charset val="204"/>
      </rPr>
      <t>на 01.04.2019</t>
    </r>
  </si>
  <si>
    <t>Кассовый расход на 01.04.2019 год (рублей)</t>
  </si>
  <si>
    <t>1.4.</t>
  </si>
  <si>
    <t>1.5.</t>
  </si>
  <si>
    <t>Приобретение, создание объектов недвижимого имущества для размещения общеобразовательных организаций (показатель №6)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</si>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</sst>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Calibri"/>
      <family val="1"/>
      <charset val="204"/>
      <scheme val="minor"/>
    </font>
    <font>
      <b/>
      <sz val="9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27">
    <xf numFmtId="0" fontId="0" fillId="0" borderId="0" xfId="0"/>
    <xf numFmtId="49" fontId="10" fillId="2" borderId="0" xfId="5" applyNumberFormat="1" applyFont="1" applyFill="1" applyBorder="1" applyAlignment="1">
      <alignment horizontal="left"/>
    </xf>
    <xf numFmtId="0" fontId="11" fillId="2" borderId="0" xfId="5" applyFont="1" applyFill="1" applyBorder="1"/>
    <xf numFmtId="0" fontId="11" fillId="2" borderId="0" xfId="5" applyFont="1" applyFill="1" applyBorder="1" applyAlignment="1">
      <alignment vertical="top"/>
    </xf>
    <xf numFmtId="165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1" xfId="0" applyFont="1" applyFill="1" applyBorder="1" applyAlignment="1">
      <alignment wrapText="1"/>
    </xf>
    <xf numFmtId="165" fontId="16" fillId="0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4" fontId="16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9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 wrapText="1"/>
    </xf>
    <xf numFmtId="4" fontId="16" fillId="0" borderId="24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30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Fill="1" applyBorder="1" applyAlignment="1">
      <alignment horizontal="center" vertical="center" wrapText="1"/>
    </xf>
    <xf numFmtId="165" fontId="15" fillId="0" borderId="34" xfId="0" applyNumberFormat="1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top" wrapText="1"/>
    </xf>
    <xf numFmtId="49" fontId="10" fillId="2" borderId="0" xfId="5" applyNumberFormat="1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4" fontId="18" fillId="3" borderId="0" xfId="0" applyNumberFormat="1" applyFont="1" applyFill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3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center"/>
    </xf>
    <xf numFmtId="4" fontId="18" fillId="0" borderId="0" xfId="0" applyNumberFormat="1" applyFont="1" applyAlignment="1">
      <alignment horizontal="center"/>
    </xf>
    <xf numFmtId="4" fontId="0" fillId="0" borderId="0" xfId="0" applyNumberFormat="1" applyFill="1"/>
    <xf numFmtId="0" fontId="22" fillId="0" borderId="0" xfId="0" applyFont="1" applyBorder="1" applyAlignment="1">
      <alignment horizontal="left" vertical="center"/>
    </xf>
    <xf numFmtId="0" fontId="11" fillId="2" borderId="0" xfId="3" applyFont="1" applyFill="1" applyBorder="1"/>
    <xf numFmtId="0" fontId="0" fillId="0" borderId="0" xfId="0" applyBorder="1"/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4" fontId="15" fillId="0" borderId="25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0" fontId="27" fillId="3" borderId="0" xfId="0" applyFont="1" applyFill="1"/>
    <xf numFmtId="4" fontId="16" fillId="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165" fontId="17" fillId="0" borderId="4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14" xfId="0" applyNumberFormat="1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4" fontId="16" fillId="0" borderId="3" xfId="0" applyNumberFormat="1" applyFont="1" applyFill="1" applyBorder="1" applyAlignment="1">
      <alignment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4" fontId="21" fillId="0" borderId="8" xfId="0" applyNumberFormat="1" applyFont="1" applyFill="1" applyBorder="1" applyAlignment="1">
      <alignment horizontal="center" vertical="center"/>
    </xf>
    <xf numFmtId="4" fontId="21" fillId="0" borderId="20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center" vertical="center" wrapText="1"/>
    </xf>
    <xf numFmtId="4" fontId="23" fillId="0" borderId="21" xfId="0" applyNumberFormat="1" applyFont="1" applyFill="1" applyBorder="1" applyAlignment="1">
      <alignment horizontal="center" vertical="center" wrapText="1"/>
    </xf>
    <xf numFmtId="4" fontId="21" fillId="0" borderId="21" xfId="0" applyNumberFormat="1" applyFont="1" applyFill="1" applyBorder="1" applyAlignment="1">
      <alignment horizontal="center" vertical="center"/>
    </xf>
    <xf numFmtId="165" fontId="21" fillId="0" borderId="21" xfId="0" applyNumberFormat="1" applyFont="1" applyFill="1" applyBorder="1" applyAlignment="1">
      <alignment horizontal="center" vertical="center"/>
    </xf>
    <xf numFmtId="165" fontId="23" fillId="0" borderId="21" xfId="0" applyNumberFormat="1" applyFont="1" applyFill="1" applyBorder="1" applyAlignment="1">
      <alignment horizontal="center" vertical="center" wrapText="1"/>
    </xf>
    <xf numFmtId="165" fontId="23" fillId="0" borderId="22" xfId="0" applyNumberFormat="1" applyFont="1" applyFill="1" applyBorder="1" applyAlignment="1">
      <alignment horizontal="center" vertical="center" wrapText="1"/>
    </xf>
    <xf numFmtId="4" fontId="23" fillId="0" borderId="22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wrapText="1"/>
    </xf>
    <xf numFmtId="4" fontId="18" fillId="0" borderId="0" xfId="0" applyNumberFormat="1" applyFont="1"/>
    <xf numFmtId="0" fontId="0" fillId="0" borderId="0" xfId="0" applyFill="1" applyBorder="1"/>
    <xf numFmtId="0" fontId="30" fillId="0" borderId="0" xfId="0" applyFont="1" applyFill="1" applyBorder="1"/>
    <xf numFmtId="0" fontId="15" fillId="0" borderId="46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left" vertical="center" wrapText="1"/>
    </xf>
    <xf numFmtId="4" fontId="16" fillId="0" borderId="52" xfId="0" applyNumberFormat="1" applyFont="1" applyFill="1" applyBorder="1" applyAlignment="1">
      <alignment horizontal="left" vertical="center" wrapText="1"/>
    </xf>
    <xf numFmtId="4" fontId="21" fillId="0" borderId="46" xfId="0" applyNumberFormat="1" applyFont="1" applyFill="1" applyBorder="1" applyAlignment="1">
      <alignment horizontal="left" vertical="center" wrapText="1"/>
    </xf>
    <xf numFmtId="4" fontId="16" fillId="0" borderId="51" xfId="0" applyNumberFormat="1" applyFont="1" applyFill="1" applyBorder="1" applyAlignment="1">
      <alignment horizontal="left" vertical="center" wrapText="1"/>
    </xf>
    <xf numFmtId="4" fontId="16" fillId="0" borderId="40" xfId="0" applyNumberFormat="1" applyFont="1" applyFill="1" applyBorder="1" applyAlignment="1">
      <alignment vertical="center" wrapText="1"/>
    </xf>
    <xf numFmtId="4" fontId="16" fillId="0" borderId="52" xfId="0" applyNumberFormat="1" applyFont="1" applyFill="1" applyBorder="1" applyAlignment="1">
      <alignment vertical="center" wrapText="1"/>
    </xf>
    <xf numFmtId="4" fontId="17" fillId="0" borderId="40" xfId="0" applyNumberFormat="1" applyFont="1" applyFill="1" applyBorder="1" applyAlignment="1">
      <alignment horizontal="left" vertical="center" wrapText="1"/>
    </xf>
    <xf numFmtId="4" fontId="17" fillId="0" borderId="41" xfId="0" applyNumberFormat="1" applyFont="1" applyFill="1" applyBorder="1" applyAlignment="1">
      <alignment horizontal="left" vertical="center" wrapText="1"/>
    </xf>
    <xf numFmtId="4" fontId="15" fillId="0" borderId="53" xfId="0" applyNumberFormat="1" applyFont="1" applyFill="1" applyBorder="1" applyAlignment="1">
      <alignment horizontal="center" vertical="center" wrapText="1"/>
    </xf>
    <xf numFmtId="4" fontId="15" fillId="0" borderId="47" xfId="0" applyNumberFormat="1" applyFont="1" applyFill="1" applyBorder="1" applyAlignment="1">
      <alignment horizontal="center" vertical="center" wrapText="1"/>
    </xf>
    <xf numFmtId="4" fontId="15" fillId="0" borderId="54" xfId="0" applyNumberFormat="1" applyFont="1" applyFill="1" applyBorder="1" applyAlignment="1">
      <alignment horizontal="center" vertical="center" wrapText="1"/>
    </xf>
    <xf numFmtId="4" fontId="23" fillId="0" borderId="49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4" fontId="23" fillId="0" borderId="20" xfId="0" applyNumberFormat="1" applyFont="1" applyFill="1" applyBorder="1" applyAlignment="1">
      <alignment horizontal="center" vertical="center" wrapText="1"/>
    </xf>
    <xf numFmtId="4" fontId="28" fillId="0" borderId="34" xfId="0" applyNumberFormat="1" applyFont="1" applyFill="1" applyBorder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wrapText="1"/>
    </xf>
    <xf numFmtId="4" fontId="28" fillId="0" borderId="15" xfId="0" applyNumberFormat="1" applyFont="1" applyFill="1" applyBorder="1" applyAlignment="1">
      <alignment horizontal="center" vertical="center"/>
    </xf>
    <xf numFmtId="4" fontId="28" fillId="0" borderId="30" xfId="0" applyNumberFormat="1" applyFont="1" applyFill="1" applyBorder="1" applyAlignment="1">
      <alignment horizontal="center" vertical="center"/>
    </xf>
    <xf numFmtId="4" fontId="21" fillId="0" borderId="22" xfId="0" applyNumberFormat="1" applyFont="1" applyFill="1" applyBorder="1" applyAlignment="1">
      <alignment horizontal="center" vertical="center"/>
    </xf>
    <xf numFmtId="4" fontId="17" fillId="0" borderId="3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23" fillId="0" borderId="46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4" fontId="21" fillId="0" borderId="46" xfId="0" applyNumberFormat="1" applyFont="1" applyFill="1" applyBorder="1" applyAlignment="1">
      <alignment horizontal="center" vertical="center"/>
    </xf>
    <xf numFmtId="165" fontId="15" fillId="0" borderId="53" xfId="0" applyNumberFormat="1" applyFont="1" applyFill="1" applyBorder="1" applyAlignment="1">
      <alignment horizontal="center" vertical="center" wrapText="1"/>
    </xf>
    <xf numFmtId="165" fontId="15" fillId="0" borderId="47" xfId="0" applyNumberFormat="1" applyFont="1" applyFill="1" applyBorder="1" applyAlignment="1">
      <alignment horizontal="center" vertical="center" wrapText="1"/>
    </xf>
    <xf numFmtId="165" fontId="15" fillId="0" borderId="54" xfId="0" applyNumberFormat="1" applyFont="1" applyFill="1" applyBorder="1" applyAlignment="1">
      <alignment horizontal="center" vertical="center" wrapText="1"/>
    </xf>
    <xf numFmtId="165" fontId="23" fillId="0" borderId="49" xfId="0" applyNumberFormat="1" applyFont="1" applyFill="1" applyBorder="1" applyAlignment="1">
      <alignment horizontal="center" vertical="center" wrapText="1"/>
    </xf>
    <xf numFmtId="165" fontId="16" fillId="0" borderId="15" xfId="0" applyNumberFormat="1" applyFont="1" applyFill="1" applyBorder="1" applyAlignment="1">
      <alignment horizontal="center" vertical="center"/>
    </xf>
    <xf numFmtId="165" fontId="16" fillId="0" borderId="30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vertical="center" wrapText="1"/>
    </xf>
    <xf numFmtId="4" fontId="16" fillId="0" borderId="15" xfId="0" applyNumberFormat="1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vertical="center" wrapText="1"/>
    </xf>
    <xf numFmtId="165" fontId="21" fillId="0" borderId="22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/>
    <xf numFmtId="0" fontId="27" fillId="3" borderId="0" xfId="0" applyFont="1" applyFill="1" applyBorder="1"/>
    <xf numFmtId="0" fontId="27" fillId="0" borderId="0" xfId="0" applyFont="1"/>
    <xf numFmtId="0" fontId="27" fillId="0" borderId="0" xfId="0" applyFont="1" applyBorder="1"/>
    <xf numFmtId="4" fontId="21" fillId="0" borderId="35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47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center" vertical="center"/>
    </xf>
    <xf numFmtId="4" fontId="21" fillId="0" borderId="1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4" fontId="21" fillId="0" borderId="24" xfId="0" applyNumberFormat="1" applyFont="1" applyFill="1" applyBorder="1" applyAlignment="1">
      <alignment horizontal="center" vertical="center"/>
    </xf>
    <xf numFmtId="4" fontId="21" fillId="0" borderId="25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54" xfId="0" applyNumberFormat="1" applyFont="1" applyFill="1" applyBorder="1" applyAlignment="1">
      <alignment horizontal="center" vertical="center"/>
    </xf>
    <xf numFmtId="4" fontId="21" fillId="0" borderId="52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4" fontId="19" fillId="0" borderId="55" xfId="0" applyNumberFormat="1" applyFont="1" applyFill="1" applyBorder="1" applyAlignment="1">
      <alignment horizontal="left" vertical="center" wrapText="1"/>
    </xf>
    <xf numFmtId="4" fontId="19" fillId="0" borderId="56" xfId="0" applyNumberFormat="1" applyFont="1" applyFill="1" applyBorder="1" applyAlignment="1">
      <alignment horizontal="left" vertical="center" wrapText="1"/>
    </xf>
    <xf numFmtId="165" fontId="32" fillId="0" borderId="53" xfId="0" applyNumberFormat="1" applyFont="1" applyFill="1" applyBorder="1" applyAlignment="1">
      <alignment horizontal="center" vertical="center" wrapText="1"/>
    </xf>
    <xf numFmtId="165" fontId="32" fillId="0" borderId="4" xfId="0" applyNumberFormat="1" applyFont="1" applyFill="1" applyBorder="1" applyAlignment="1">
      <alignment horizontal="center" vertical="center" wrapText="1"/>
    </xf>
    <xf numFmtId="165" fontId="32" fillId="0" borderId="34" xfId="0" applyNumberFormat="1" applyFont="1" applyFill="1" applyBorder="1" applyAlignment="1">
      <alignment horizontal="center" vertical="center" wrapText="1"/>
    </xf>
    <xf numFmtId="165" fontId="32" fillId="0" borderId="47" xfId="0" applyNumberFormat="1" applyFont="1" applyFill="1" applyBorder="1" applyAlignment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165" fontId="32" fillId="0" borderId="15" xfId="0" applyNumberFormat="1" applyFont="1" applyFill="1" applyBorder="1" applyAlignment="1">
      <alignment horizontal="center" vertical="center" wrapText="1"/>
    </xf>
    <xf numFmtId="165" fontId="32" fillId="0" borderId="42" xfId="0" applyNumberFormat="1" applyFont="1" applyFill="1" applyBorder="1" applyAlignment="1">
      <alignment horizontal="center" vertical="center" wrapText="1"/>
    </xf>
    <xf numFmtId="4" fontId="32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 wrapText="1"/>
    </xf>
    <xf numFmtId="4" fontId="17" fillId="0" borderId="34" xfId="0" applyNumberFormat="1" applyFont="1" applyFill="1" applyBorder="1" applyAlignment="1">
      <alignment horizontal="center" vertical="center" wrapText="1"/>
    </xf>
    <xf numFmtId="4" fontId="32" fillId="0" borderId="53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center" vertical="center" wrapText="1"/>
    </xf>
    <xf numFmtId="165" fontId="17" fillId="0" borderId="3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47" xfId="0" applyNumberFormat="1" applyFont="1" applyFill="1" applyBorder="1" applyAlignment="1">
      <alignment horizontal="center" vertical="center" wrapText="1"/>
    </xf>
    <xf numFmtId="4" fontId="32" fillId="0" borderId="40" xfId="0" applyNumberFormat="1" applyFont="1" applyFill="1" applyBorder="1" applyAlignment="1">
      <alignment horizontal="center" vertical="center" wrapText="1"/>
    </xf>
    <xf numFmtId="4" fontId="32" fillId="0" borderId="25" xfId="0" applyNumberFormat="1" applyFont="1" applyFill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horizontal="center" vertical="center" wrapText="1"/>
    </xf>
    <xf numFmtId="165" fontId="32" fillId="0" borderId="54" xfId="0" applyNumberFormat="1" applyFont="1" applyFill="1" applyBorder="1" applyAlignment="1">
      <alignment horizontal="center" vertical="center" wrapText="1"/>
    </xf>
    <xf numFmtId="165" fontId="32" fillId="0" borderId="3" xfId="0" applyNumberFormat="1" applyFont="1" applyFill="1" applyBorder="1" applyAlignment="1">
      <alignment horizontal="center" vertical="center" wrapText="1"/>
    </xf>
    <xf numFmtId="165" fontId="32" fillId="0" borderId="30" xfId="0" applyNumberFormat="1" applyFont="1" applyFill="1" applyBorder="1" applyAlignment="1">
      <alignment horizontal="center" vertical="center" wrapText="1"/>
    </xf>
    <xf numFmtId="4" fontId="17" fillId="0" borderId="5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4" fontId="17" fillId="0" borderId="40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5" xfId="0" applyNumberFormat="1" applyFont="1" applyFill="1" applyBorder="1" applyAlignment="1">
      <alignment horizontal="center" vertical="center" wrapText="1"/>
    </xf>
    <xf numFmtId="4" fontId="32" fillId="0" borderId="3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4" fontId="32" fillId="0" borderId="51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0" borderId="39" xfId="0" applyNumberFormat="1" applyFont="1" applyFill="1" applyBorder="1" applyAlignment="1">
      <alignment horizontal="center" vertical="center" wrapText="1"/>
    </xf>
    <xf numFmtId="4" fontId="32" fillId="0" borderId="29" xfId="0" applyNumberFormat="1" applyFont="1" applyFill="1" applyBorder="1" applyAlignment="1">
      <alignment horizontal="center" vertical="center" wrapText="1"/>
    </xf>
    <xf numFmtId="4" fontId="32" fillId="0" borderId="18" xfId="0" applyNumberFormat="1" applyFont="1" applyFill="1" applyBorder="1" applyAlignment="1">
      <alignment horizontal="center" vertical="center" wrapText="1"/>
    </xf>
    <xf numFmtId="4" fontId="32" fillId="0" borderId="45" xfId="0" applyNumberFormat="1" applyFont="1" applyFill="1" applyBorder="1" applyAlignment="1">
      <alignment horizontal="center" vertical="center" wrapText="1"/>
    </xf>
    <xf numFmtId="165" fontId="32" fillId="0" borderId="48" xfId="0" applyNumberFormat="1" applyFont="1" applyFill="1" applyBorder="1" applyAlignment="1">
      <alignment horizontal="center" vertical="center" wrapText="1"/>
    </xf>
    <xf numFmtId="165" fontId="32" fillId="0" borderId="18" xfId="0" applyNumberFormat="1" applyFont="1" applyFill="1" applyBorder="1" applyAlignment="1">
      <alignment horizontal="center" vertical="center" wrapText="1"/>
    </xf>
    <xf numFmtId="165" fontId="32" fillId="0" borderId="17" xfId="0" applyNumberFormat="1" applyFont="1" applyFill="1" applyBorder="1" applyAlignment="1">
      <alignment horizontal="center" vertical="center" wrapText="1"/>
    </xf>
    <xf numFmtId="165" fontId="32" fillId="0" borderId="19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165" fontId="23" fillId="0" borderId="8" xfId="0" applyNumberFormat="1" applyFont="1" applyFill="1" applyBorder="1" applyAlignment="1">
      <alignment horizontal="center" vertical="center" wrapText="1"/>
    </xf>
    <xf numFmtId="165" fontId="23" fillId="0" borderId="33" xfId="0" applyNumberFormat="1" applyFont="1" applyFill="1" applyBorder="1" applyAlignment="1">
      <alignment horizontal="center" vertical="center" wrapText="1"/>
    </xf>
    <xf numFmtId="165" fontId="23" fillId="0" borderId="47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 vertical="center" wrapText="1"/>
    </xf>
    <xf numFmtId="4" fontId="23" fillId="0" borderId="24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5" xfId="0" applyNumberFormat="1" applyFont="1" applyFill="1" applyBorder="1" applyAlignment="1">
      <alignment horizontal="center" vertical="center" wrapText="1"/>
    </xf>
    <xf numFmtId="4" fontId="23" fillId="0" borderId="25" xfId="0" applyNumberFormat="1" applyFont="1" applyFill="1" applyBorder="1" applyAlignment="1">
      <alignment horizontal="center"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4" fontId="23" fillId="0" borderId="30" xfId="0" applyNumberFormat="1" applyFont="1" applyFill="1" applyBorder="1" applyAlignment="1">
      <alignment horizontal="center" vertical="center" wrapText="1"/>
    </xf>
    <xf numFmtId="4" fontId="23" fillId="0" borderId="36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23" fillId="0" borderId="19" xfId="0" applyNumberFormat="1" applyFont="1" applyFill="1" applyBorder="1" applyAlignment="1">
      <alignment horizontal="center" vertical="center" wrapText="1"/>
    </xf>
    <xf numFmtId="165" fontId="23" fillId="0" borderId="3" xfId="0" applyNumberFormat="1" applyFont="1" applyFill="1" applyBorder="1" applyAlignment="1">
      <alignment horizontal="center" vertical="center" wrapText="1"/>
    </xf>
    <xf numFmtId="165" fontId="23" fillId="0" borderId="30" xfId="0" applyNumberFormat="1" applyFont="1" applyFill="1" applyBorder="1" applyAlignment="1">
      <alignment horizontal="center" vertical="center" wrapText="1"/>
    </xf>
    <xf numFmtId="165" fontId="23" fillId="0" borderId="54" xfId="0" applyNumberFormat="1" applyFont="1" applyFill="1" applyBorder="1" applyAlignment="1">
      <alignment horizontal="center" vertical="center" wrapText="1"/>
    </xf>
    <xf numFmtId="4" fontId="27" fillId="3" borderId="0" xfId="0" applyNumberFormat="1" applyFont="1" applyFill="1"/>
    <xf numFmtId="4" fontId="15" fillId="0" borderId="36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vertical="center" wrapText="1"/>
    </xf>
    <xf numFmtId="4" fontId="16" fillId="0" borderId="19" xfId="0" applyNumberFormat="1" applyFont="1" applyFill="1" applyBorder="1" applyAlignment="1">
      <alignment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left" vertical="center"/>
    </xf>
    <xf numFmtId="4" fontId="16" fillId="0" borderId="3" xfId="0" applyNumberFormat="1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Fill="1" applyBorder="1" applyAlignment="1">
      <alignment horizontal="center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5" fontId="17" fillId="0" borderId="33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165" fontId="32" fillId="0" borderId="0" xfId="0" applyNumberFormat="1" applyFont="1" applyFill="1" applyBorder="1" applyAlignment="1">
      <alignment horizontal="center" vertical="center" wrapText="1"/>
    </xf>
    <xf numFmtId="165" fontId="32" fillId="0" borderId="35" xfId="0" applyNumberFormat="1" applyFont="1" applyFill="1" applyBorder="1" applyAlignment="1">
      <alignment horizontal="center" vertical="center" wrapText="1"/>
    </xf>
    <xf numFmtId="165" fontId="32" fillId="0" borderId="8" xfId="0" applyNumberFormat="1" applyFont="1" applyFill="1" applyBorder="1" applyAlignment="1">
      <alignment horizontal="center" vertical="center" wrapText="1"/>
    </xf>
    <xf numFmtId="165" fontId="32" fillId="0" borderId="33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165" fontId="32" fillId="0" borderId="16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horizontal="center" vertical="center"/>
    </xf>
    <xf numFmtId="4" fontId="21" fillId="0" borderId="38" xfId="0" applyNumberFormat="1" applyFont="1" applyFill="1" applyBorder="1" applyAlignment="1">
      <alignment horizontal="center" vertical="center"/>
    </xf>
    <xf numFmtId="4" fontId="21" fillId="0" borderId="32" xfId="0" applyNumberFormat="1" applyFont="1" applyFill="1" applyBorder="1" applyAlignment="1">
      <alignment horizontal="center" vertical="center"/>
    </xf>
    <xf numFmtId="4" fontId="21" fillId="0" borderId="43" xfId="0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4" fontId="21" fillId="0" borderId="16" xfId="0" applyNumberFormat="1" applyFont="1" applyFill="1" applyBorder="1" applyAlignment="1">
      <alignment horizontal="center" vertical="center"/>
    </xf>
    <xf numFmtId="4" fontId="21" fillId="0" borderId="18" xfId="0" applyNumberFormat="1" applyFont="1" applyFill="1" applyBorder="1" applyAlignment="1">
      <alignment horizontal="center" vertical="center"/>
    </xf>
    <xf numFmtId="4" fontId="21" fillId="0" borderId="39" xfId="0" applyNumberFormat="1" applyFont="1" applyFill="1" applyBorder="1" applyAlignment="1">
      <alignment horizontal="center" vertical="center"/>
    </xf>
    <xf numFmtId="4" fontId="21" fillId="0" borderId="29" xfId="0" applyNumberFormat="1" applyFont="1" applyFill="1" applyBorder="1" applyAlignment="1">
      <alignment horizontal="center" vertical="center"/>
    </xf>
    <xf numFmtId="4" fontId="21" fillId="0" borderId="45" xfId="0" applyNumberFormat="1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left" vertical="center" wrapText="1"/>
    </xf>
    <xf numFmtId="4" fontId="26" fillId="0" borderId="35" xfId="0" applyNumberFormat="1" applyFont="1" applyFill="1" applyBorder="1" applyAlignment="1">
      <alignment horizontal="center" vertical="center" wrapText="1"/>
    </xf>
    <xf numFmtId="4" fontId="25" fillId="0" borderId="8" xfId="0" applyNumberFormat="1" applyFont="1" applyFill="1" applyBorder="1" applyAlignment="1">
      <alignment horizontal="center" vertical="center" wrapText="1"/>
    </xf>
    <xf numFmtId="4" fontId="25" fillId="0" borderId="33" xfId="0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165" fontId="25" fillId="0" borderId="8" xfId="0" applyNumberFormat="1" applyFont="1" applyFill="1" applyBorder="1" applyAlignment="1">
      <alignment horizontal="center" vertical="center" wrapText="1"/>
    </xf>
    <xf numFmtId="165" fontId="25" fillId="0" borderId="33" xfId="0" applyNumberFormat="1" applyFont="1" applyFill="1" applyBorder="1" applyAlignment="1">
      <alignment horizontal="center" vertical="center" wrapText="1"/>
    </xf>
    <xf numFmtId="165" fontId="26" fillId="0" borderId="12" xfId="0" applyNumberFormat="1" applyFont="1" applyFill="1" applyBorder="1" applyAlignment="1">
      <alignment horizontal="center" vertical="center" wrapText="1"/>
    </xf>
    <xf numFmtId="165" fontId="26" fillId="0" borderId="8" xfId="0" applyNumberFormat="1" applyFont="1" applyFill="1" applyBorder="1" applyAlignment="1">
      <alignment horizontal="center" vertical="center" wrapText="1"/>
    </xf>
    <xf numFmtId="165" fontId="26" fillId="0" borderId="33" xfId="0" applyNumberFormat="1" applyFont="1" applyFill="1" applyBorder="1" applyAlignment="1">
      <alignment horizontal="center" vertical="center" wrapText="1"/>
    </xf>
    <xf numFmtId="4" fontId="25" fillId="0" borderId="40" xfId="0" applyNumberFormat="1" applyFont="1" applyFill="1" applyBorder="1" applyAlignment="1">
      <alignment horizontal="left" vertical="center" wrapText="1"/>
    </xf>
    <xf numFmtId="4" fontId="26" fillId="0" borderId="26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4" fontId="26" fillId="0" borderId="47" xfId="0" applyNumberFormat="1" applyFont="1" applyFill="1" applyBorder="1" applyAlignment="1">
      <alignment horizontal="center" vertical="center" wrapText="1"/>
    </xf>
    <xf numFmtId="4" fontId="25" fillId="0" borderId="40" xfId="0" applyNumberFormat="1" applyFont="1" applyFill="1" applyBorder="1" applyAlignment="1">
      <alignment horizontal="center" vertical="center" wrapText="1"/>
    </xf>
    <xf numFmtId="4" fontId="26" fillId="0" borderId="24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65" fontId="25" fillId="0" borderId="15" xfId="0" applyNumberFormat="1" applyFont="1" applyFill="1" applyBorder="1" applyAlignment="1">
      <alignment horizontal="center" vertical="center" wrapText="1"/>
    </xf>
    <xf numFmtId="165" fontId="26" fillId="0" borderId="47" xfId="0" applyNumberFormat="1" applyFont="1" applyFill="1" applyBorder="1" applyAlignment="1">
      <alignment horizontal="center" vertical="center" wrapText="1"/>
    </xf>
    <xf numFmtId="165" fontId="26" fillId="0" borderId="4" xfId="0" applyNumberFormat="1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165" fontId="26" fillId="0" borderId="15" xfId="0" applyNumberFormat="1" applyFont="1" applyFill="1" applyBorder="1" applyAlignment="1">
      <alignment horizontal="center" vertical="center" wrapText="1"/>
    </xf>
    <xf numFmtId="4" fontId="25" fillId="0" borderId="52" xfId="0" applyNumberFormat="1" applyFont="1" applyFill="1" applyBorder="1" applyAlignment="1">
      <alignment horizontal="left" vertical="center" wrapText="1"/>
    </xf>
    <xf numFmtId="4" fontId="26" fillId="0" borderId="14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center" vertical="center" wrapText="1"/>
    </xf>
    <xf numFmtId="4" fontId="25" fillId="0" borderId="30" xfId="0" applyNumberFormat="1" applyFont="1" applyFill="1" applyBorder="1" applyAlignment="1">
      <alignment horizontal="center" vertical="center" wrapText="1"/>
    </xf>
    <xf numFmtId="4" fontId="26" fillId="0" borderId="54" xfId="0" applyNumberFormat="1" applyFont="1" applyFill="1" applyBorder="1" applyAlignment="1">
      <alignment horizontal="center" vertical="center" wrapText="1"/>
    </xf>
    <xf numFmtId="4" fontId="25" fillId="0" borderId="52" xfId="0" applyNumberFormat="1" applyFont="1" applyFill="1" applyBorder="1" applyAlignment="1">
      <alignment horizontal="center" vertical="center" wrapText="1"/>
    </xf>
    <xf numFmtId="4" fontId="26" fillId="0" borderId="25" xfId="0" applyNumberFormat="1" applyFont="1" applyFill="1" applyBorder="1" applyAlignment="1">
      <alignment horizontal="center" vertical="center" wrapText="1"/>
    </xf>
    <xf numFmtId="165" fontId="25" fillId="0" borderId="3" xfId="0" applyNumberFormat="1" applyFont="1" applyFill="1" applyBorder="1" applyAlignment="1">
      <alignment horizontal="center" vertical="center" wrapText="1"/>
    </xf>
    <xf numFmtId="165" fontId="25" fillId="0" borderId="30" xfId="0" applyNumberFormat="1" applyFont="1" applyFill="1" applyBorder="1" applyAlignment="1">
      <alignment horizontal="center" vertical="center" wrapText="1"/>
    </xf>
    <xf numFmtId="165" fontId="26" fillId="0" borderId="54" xfId="0" applyNumberFormat="1" applyFont="1" applyFill="1" applyBorder="1" applyAlignment="1">
      <alignment horizontal="center" vertical="center" wrapText="1"/>
    </xf>
    <xf numFmtId="165" fontId="26" fillId="0" borderId="5" xfId="0" applyNumberFormat="1" applyFont="1" applyFill="1" applyBorder="1" applyAlignment="1">
      <alignment horizontal="center" vertical="center" wrapText="1"/>
    </xf>
    <xf numFmtId="165" fontId="26" fillId="0" borderId="3" xfId="0" applyNumberFormat="1" applyFont="1" applyFill="1" applyBorder="1" applyAlignment="1">
      <alignment horizontal="center" vertical="center" wrapText="1"/>
    </xf>
    <xf numFmtId="165" fontId="26" fillId="0" borderId="30" xfId="0" applyNumberFormat="1" applyFont="1" applyFill="1" applyBorder="1" applyAlignment="1">
      <alignment horizontal="center" vertical="center" wrapText="1"/>
    </xf>
    <xf numFmtId="4" fontId="26" fillId="0" borderId="8" xfId="0" applyNumberFormat="1" applyFont="1" applyFill="1" applyBorder="1" applyAlignment="1">
      <alignment horizontal="center" vertical="center" wrapText="1"/>
    </xf>
    <xf numFmtId="4" fontId="26" fillId="0" borderId="33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4" fontId="26" fillId="0" borderId="4" xfId="0" applyNumberFormat="1" applyFont="1" applyFill="1" applyBorder="1" applyAlignment="1">
      <alignment horizontal="center" vertical="center" wrapText="1"/>
    </xf>
    <xf numFmtId="4" fontId="26" fillId="0" borderId="34" xfId="0" applyNumberFormat="1" applyFont="1" applyFill="1" applyBorder="1" applyAlignment="1">
      <alignment horizontal="center" vertical="center" wrapText="1"/>
    </xf>
    <xf numFmtId="4" fontId="26" fillId="0" borderId="53" xfId="0" applyNumberFormat="1" applyFont="1" applyFill="1" applyBorder="1" applyAlignment="1">
      <alignment horizontal="center" vertical="center" wrapText="1"/>
    </xf>
    <xf numFmtId="4" fontId="26" fillId="0" borderId="51" xfId="0" applyNumberFormat="1" applyFont="1" applyFill="1" applyBorder="1" applyAlignment="1">
      <alignment horizontal="center" vertical="center" wrapText="1"/>
    </xf>
    <xf numFmtId="4" fontId="25" fillId="0" borderId="41" xfId="0" applyNumberFormat="1" applyFont="1" applyFill="1" applyBorder="1" applyAlignment="1">
      <alignment horizontal="left"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 wrapText="1"/>
    </xf>
    <xf numFmtId="4" fontId="25" fillId="0" borderId="19" xfId="0" applyNumberFormat="1" applyFont="1" applyFill="1" applyBorder="1" applyAlignment="1">
      <alignment horizontal="center" vertical="center" wrapText="1"/>
    </xf>
    <xf numFmtId="4" fontId="26" fillId="0" borderId="48" xfId="0" applyNumberFormat="1" applyFont="1" applyFill="1" applyBorder="1" applyAlignment="1">
      <alignment horizontal="center" vertical="center" wrapText="1"/>
    </xf>
    <xf numFmtId="4" fontId="25" fillId="0" borderId="41" xfId="0" applyNumberFormat="1" applyFont="1" applyFill="1" applyBorder="1" applyAlignment="1">
      <alignment horizontal="center" vertical="center" wrapText="1"/>
    </xf>
    <xf numFmtId="4" fontId="26" fillId="0" borderId="36" xfId="0" applyNumberFormat="1" applyFont="1" applyFill="1" applyBorder="1" applyAlignment="1">
      <alignment horizontal="center" vertical="center" wrapText="1"/>
    </xf>
    <xf numFmtId="165" fontId="25" fillId="0" borderId="17" xfId="0" applyNumberFormat="1" applyFont="1" applyFill="1" applyBorder="1" applyAlignment="1">
      <alignment horizontal="center" vertical="center" wrapText="1"/>
    </xf>
    <xf numFmtId="165" fontId="25" fillId="0" borderId="19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4" fontId="25" fillId="0" borderId="15" xfId="0" applyNumberFormat="1" applyFont="1" applyFill="1" applyBorder="1" applyAlignment="1">
      <alignment horizontal="center" vertical="center"/>
    </xf>
    <xf numFmtId="4" fontId="25" fillId="0" borderId="40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165" fontId="25" fillId="0" borderId="15" xfId="0" applyNumberFormat="1" applyFont="1" applyFill="1" applyBorder="1" applyAlignment="1">
      <alignment horizontal="center" vertical="center"/>
    </xf>
    <xf numFmtId="165" fontId="26" fillId="0" borderId="48" xfId="0" applyNumberFormat="1" applyFont="1" applyFill="1" applyBorder="1" applyAlignment="1">
      <alignment horizontal="center" vertical="center" wrapText="1"/>
    </xf>
    <xf numFmtId="165" fontId="26" fillId="0" borderId="18" xfId="0" applyNumberFormat="1" applyFont="1" applyFill="1" applyBorder="1" applyAlignment="1">
      <alignment horizontal="center" vertical="center" wrapText="1"/>
    </xf>
    <xf numFmtId="165" fontId="26" fillId="0" borderId="17" xfId="0" applyNumberFormat="1" applyFont="1" applyFill="1" applyBorder="1" applyAlignment="1">
      <alignment horizontal="center" vertical="center" wrapText="1"/>
    </xf>
    <xf numFmtId="165" fontId="26" fillId="0" borderId="19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left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4" fontId="19" fillId="0" borderId="40" xfId="0" applyNumberFormat="1" applyFont="1" applyFill="1" applyBorder="1" applyAlignment="1">
      <alignment horizontal="left" vertical="center" wrapText="1"/>
    </xf>
    <xf numFmtId="4" fontId="19" fillId="0" borderId="41" xfId="0" applyNumberFormat="1" applyFont="1" applyFill="1" applyBorder="1" applyAlignment="1">
      <alignment horizontal="left" vertical="center" wrapText="1"/>
    </xf>
    <xf numFmtId="4" fontId="21" fillId="0" borderId="17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center" vertical="center"/>
    </xf>
    <xf numFmtId="4" fontId="21" fillId="0" borderId="41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left" vertical="center" wrapText="1"/>
    </xf>
    <xf numFmtId="4" fontId="21" fillId="0" borderId="12" xfId="0" applyNumberFormat="1" applyFont="1" applyFill="1" applyBorder="1" applyAlignment="1">
      <alignment horizontal="center" vertical="center"/>
    </xf>
    <xf numFmtId="4" fontId="21" fillId="0" borderId="40" xfId="0" applyNumberFormat="1" applyFont="1" applyFill="1" applyBorder="1" applyAlignment="1">
      <alignment horizontal="left" vertical="center" wrapText="1"/>
    </xf>
    <xf numFmtId="4" fontId="21" fillId="0" borderId="41" xfId="0" applyNumberFormat="1" applyFont="1" applyFill="1" applyBorder="1" applyAlignment="1">
      <alignment horizontal="left" vertical="center" wrapText="1"/>
    </xf>
    <xf numFmtId="4" fontId="21" fillId="0" borderId="36" xfId="0" applyNumberFormat="1" applyFont="1" applyFill="1" applyBorder="1" applyAlignment="1">
      <alignment horizontal="center" vertical="center"/>
    </xf>
    <xf numFmtId="4" fontId="21" fillId="0" borderId="48" xfId="0" applyNumberFormat="1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left" vertical="center" wrapText="1"/>
    </xf>
    <xf numFmtId="4" fontId="23" fillId="0" borderId="40" xfId="0" applyNumberFormat="1" applyFont="1" applyFill="1" applyBorder="1" applyAlignment="1">
      <alignment horizontal="left" vertical="center" wrapText="1"/>
    </xf>
    <xf numFmtId="4" fontId="23" fillId="0" borderId="41" xfId="0" applyNumberFormat="1" applyFont="1" applyFill="1" applyBorder="1" applyAlignment="1">
      <alignment horizontal="left" vertical="center" wrapText="1"/>
    </xf>
    <xf numFmtId="4" fontId="33" fillId="0" borderId="26" xfId="0" applyNumberFormat="1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left" vertical="center" wrapText="1"/>
    </xf>
    <xf numFmtId="4" fontId="32" fillId="0" borderId="1" xfId="0" applyNumberFormat="1" applyFont="1" applyFill="1" applyBorder="1" applyAlignment="1">
      <alignment horizontal="left" vertical="center" wrapText="1"/>
    </xf>
    <xf numFmtId="4" fontId="32" fillId="0" borderId="40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4" fontId="32" fillId="0" borderId="3" xfId="0" applyNumberFormat="1" applyFont="1" applyFill="1" applyBorder="1" applyAlignment="1">
      <alignment horizontal="left" vertical="center" wrapText="1"/>
    </xf>
    <xf numFmtId="4" fontId="32" fillId="0" borderId="3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Fill="1" applyBorder="1" applyAlignment="1">
      <alignment horizontal="left" vertical="center" wrapText="1"/>
    </xf>
    <xf numFmtId="4" fontId="32" fillId="0" borderId="30" xfId="0" applyNumberFormat="1" applyFont="1" applyFill="1" applyBorder="1" applyAlignment="1">
      <alignment horizontal="center" vertical="center" wrapText="1"/>
    </xf>
    <xf numFmtId="4" fontId="32" fillId="0" borderId="52" xfId="0" applyNumberFormat="1" applyFont="1" applyFill="1" applyBorder="1" applyAlignment="1">
      <alignment horizontal="center" vertical="center" wrapText="1"/>
    </xf>
    <xf numFmtId="4" fontId="32" fillId="0" borderId="17" xfId="0" applyNumberFormat="1" applyFont="1" applyFill="1" applyBorder="1" applyAlignment="1">
      <alignment horizontal="center" vertical="center" wrapText="1"/>
    </xf>
    <xf numFmtId="4" fontId="32" fillId="0" borderId="19" xfId="0" applyNumberFormat="1" applyFont="1" applyFill="1" applyBorder="1" applyAlignment="1">
      <alignment horizontal="center" vertical="center" wrapText="1"/>
    </xf>
    <xf numFmtId="4" fontId="21" fillId="0" borderId="50" xfId="0" applyNumberFormat="1" applyFont="1" applyFill="1" applyBorder="1" applyAlignment="1">
      <alignment horizontal="center" vertical="center"/>
    </xf>
    <xf numFmtId="4" fontId="21" fillId="0" borderId="11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left" vertical="center" wrapText="1"/>
    </xf>
    <xf numFmtId="4" fontId="32" fillId="0" borderId="51" xfId="0" applyNumberFormat="1" applyFont="1" applyFill="1" applyBorder="1" applyAlignment="1">
      <alignment horizontal="left" vertical="center" wrapText="1"/>
    </xf>
    <xf numFmtId="4" fontId="32" fillId="0" borderId="5" xfId="0" applyNumberFormat="1" applyFont="1" applyFill="1" applyBorder="1" applyAlignment="1">
      <alignment horizontal="left" vertical="center" wrapText="1"/>
    </xf>
    <xf numFmtId="4" fontId="32" fillId="0" borderId="5" xfId="0" applyNumberFormat="1" applyFont="1" applyFill="1" applyBorder="1" applyAlignment="1">
      <alignment horizontal="center" vertical="center" wrapText="1"/>
    </xf>
    <xf numFmtId="4" fontId="32" fillId="0" borderId="44" xfId="0" applyNumberFormat="1" applyFont="1" applyFill="1" applyBorder="1" applyAlignment="1">
      <alignment horizontal="left" vertical="center" wrapText="1"/>
    </xf>
    <xf numFmtId="4" fontId="32" fillId="0" borderId="14" xfId="0" applyNumberFormat="1" applyFont="1" applyFill="1" applyBorder="1" applyAlignment="1">
      <alignment horizontal="center" vertical="center" wrapText="1"/>
    </xf>
    <xf numFmtId="4" fontId="32" fillId="0" borderId="42" xfId="0" applyNumberFormat="1" applyFont="1" applyFill="1" applyBorder="1" applyAlignment="1">
      <alignment horizontal="center" vertical="center" wrapText="1"/>
    </xf>
    <xf numFmtId="4" fontId="32" fillId="0" borderId="6" xfId="0" applyNumberFormat="1" applyFont="1" applyFill="1" applyBorder="1" applyAlignment="1">
      <alignment horizontal="center" vertical="center" wrapText="1"/>
    </xf>
    <xf numFmtId="4" fontId="32" fillId="0" borderId="44" xfId="0" applyNumberFormat="1" applyFont="1" applyFill="1" applyBorder="1" applyAlignment="1">
      <alignment horizontal="center" vertical="center" wrapText="1"/>
    </xf>
    <xf numFmtId="165" fontId="32" fillId="0" borderId="5" xfId="0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center" vertical="center" wrapText="1"/>
    </xf>
    <xf numFmtId="4" fontId="15" fillId="0" borderId="41" xfId="0" applyNumberFormat="1" applyFont="1" applyFill="1" applyBorder="1" applyAlignment="1">
      <alignment horizontal="left" vertical="center" wrapText="1"/>
    </xf>
    <xf numFmtId="4" fontId="17" fillId="0" borderId="36" xfId="0" applyNumberFormat="1" applyFont="1" applyFill="1" applyBorder="1" applyAlignment="1">
      <alignment horizontal="center" vertical="center"/>
    </xf>
    <xf numFmtId="4" fontId="17" fillId="0" borderId="19" xfId="0" applyNumberFormat="1" applyFont="1" applyFill="1" applyBorder="1" applyAlignment="1">
      <alignment horizontal="center" vertical="center"/>
    </xf>
    <xf numFmtId="4" fontId="17" fillId="0" borderId="48" xfId="0" applyNumberFormat="1" applyFont="1" applyFill="1" applyBorder="1" applyAlignment="1">
      <alignment horizontal="center" vertical="center"/>
    </xf>
    <xf numFmtId="4" fontId="17" fillId="0" borderId="41" xfId="0" applyNumberFormat="1" applyFont="1" applyFill="1" applyBorder="1" applyAlignment="1">
      <alignment horizontal="center" vertical="center"/>
    </xf>
    <xf numFmtId="4" fontId="15" fillId="0" borderId="10" xfId="0" applyNumberFormat="1" applyFont="1" applyFill="1" applyBorder="1" applyAlignment="1">
      <alignment horizontal="left" vertical="center" wrapText="1"/>
    </xf>
    <xf numFmtId="4" fontId="15" fillId="0" borderId="40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21" fillId="0" borderId="57" xfId="0" applyNumberFormat="1" applyFont="1" applyFill="1" applyBorder="1" applyAlignment="1">
      <alignment horizontal="center" vertical="center"/>
    </xf>
    <xf numFmtId="4" fontId="21" fillId="0" borderId="58" xfId="0" applyNumberFormat="1" applyFont="1" applyFill="1" applyBorder="1" applyAlignment="1">
      <alignment horizontal="center" vertical="center"/>
    </xf>
    <xf numFmtId="4" fontId="21" fillId="0" borderId="59" xfId="0" applyNumberFormat="1" applyFont="1" applyFill="1" applyBorder="1" applyAlignment="1">
      <alignment horizontal="center" vertical="center"/>
    </xf>
    <xf numFmtId="165" fontId="26" fillId="0" borderId="62" xfId="0" applyNumberFormat="1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0" xfId="0" applyBorder="1" applyAlignment="1">
      <alignment horizontal="center"/>
    </xf>
    <xf numFmtId="4" fontId="15" fillId="0" borderId="26" xfId="0" applyNumberFormat="1" applyFont="1" applyFill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4" fontId="19" fillId="0" borderId="16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42" xfId="0" applyNumberFormat="1" applyFont="1" applyFill="1" applyBorder="1" applyAlignment="1">
      <alignment horizontal="center" vertical="center" wrapText="1"/>
    </xf>
    <xf numFmtId="4" fontId="19" fillId="0" borderId="39" xfId="0" applyNumberFormat="1" applyFont="1" applyFill="1" applyBorder="1" applyAlignment="1">
      <alignment horizontal="center" vertical="center" wrapText="1"/>
    </xf>
    <xf numFmtId="4" fontId="20" fillId="0" borderId="31" xfId="0" applyNumberFormat="1" applyFont="1" applyFill="1" applyBorder="1" applyAlignment="1">
      <alignment horizontal="center" vertical="center" wrapText="1"/>
    </xf>
    <xf numFmtId="4" fontId="20" fillId="0" borderId="60" xfId="0" applyNumberFormat="1" applyFont="1" applyFill="1" applyBorder="1" applyAlignment="1">
      <alignment horizontal="center" vertical="center" wrapText="1"/>
    </xf>
    <xf numFmtId="4" fontId="20" fillId="0" borderId="32" xfId="0" applyNumberFormat="1" applyFont="1" applyFill="1" applyBorder="1" applyAlignment="1">
      <alignment horizontal="center" vertical="center" wrapText="1"/>
    </xf>
    <xf numFmtId="4" fontId="20" fillId="0" borderId="27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" fontId="20" fillId="0" borderId="6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 wrapText="1"/>
    </xf>
    <xf numFmtId="4" fontId="20" fillId="0" borderId="61" xfId="0" applyNumberFormat="1" applyFont="1" applyFill="1" applyBorder="1" applyAlignment="1">
      <alignment horizontal="center" vertical="center" wrapText="1"/>
    </xf>
    <xf numFmtId="4" fontId="20" fillId="0" borderId="29" xfId="0" applyNumberFormat="1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left" vertical="center" wrapText="1"/>
    </xf>
    <xf numFmtId="4" fontId="17" fillId="0" borderId="5" xfId="0" applyNumberFormat="1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left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4" fontId="29" fillId="0" borderId="9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 wrapText="1"/>
    </xf>
    <xf numFmtId="4" fontId="15" fillId="0" borderId="35" xfId="0" applyNumberFormat="1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center" vertical="center" wrapText="1"/>
    </xf>
    <xf numFmtId="4" fontId="15" fillId="0" borderId="3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horizontal="center" vertical="center" wrapText="1"/>
    </xf>
    <xf numFmtId="4" fontId="25" fillId="0" borderId="43" xfId="0" applyNumberFormat="1" applyFont="1" applyFill="1" applyBorder="1" applyAlignment="1">
      <alignment horizontal="left" vertical="center" wrapText="1"/>
    </xf>
    <xf numFmtId="4" fontId="25" fillId="0" borderId="44" xfId="0" applyNumberFormat="1" applyFont="1" applyFill="1" applyBorder="1" applyAlignment="1">
      <alignment horizontal="left" vertical="center" wrapText="1"/>
    </xf>
    <xf numFmtId="4" fontId="25" fillId="0" borderId="45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4" fontId="10" fillId="2" borderId="0" xfId="5" applyNumberFormat="1" applyFont="1" applyFill="1" applyBorder="1" applyAlignment="1">
      <alignment horizontal="left" vertical="center"/>
    </xf>
    <xf numFmtId="0" fontId="10" fillId="2" borderId="0" xfId="5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24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32" fillId="0" borderId="25" xfId="0" applyNumberFormat="1" applyFont="1" applyFill="1" applyBorder="1" applyAlignment="1">
      <alignment horizontal="left" vertical="center" wrapText="1"/>
    </xf>
    <xf numFmtId="4" fontId="32" fillId="0" borderId="3" xfId="0" applyNumberFormat="1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left" vertical="center" wrapText="1"/>
    </xf>
    <xf numFmtId="4" fontId="19" fillId="0" borderId="9" xfId="0" applyNumberFormat="1" applyFont="1" applyFill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4" fontId="19" fillId="0" borderId="18" xfId="0" applyNumberFormat="1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left" vertical="center" wrapText="1"/>
    </xf>
    <xf numFmtId="4" fontId="16" fillId="0" borderId="4" xfId="0" applyNumberFormat="1" applyFont="1" applyFill="1" applyBorder="1" applyAlignment="1">
      <alignment horizontal="left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left" vertical="center" wrapText="1"/>
    </xf>
    <xf numFmtId="2" fontId="17" fillId="0" borderId="4" xfId="0" applyNumberFormat="1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4" fontId="23" fillId="0" borderId="8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3" fillId="0" borderId="17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4" fontId="19" fillId="0" borderId="8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4" fontId="19" fillId="0" borderId="35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19" fillId="0" borderId="36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83"/>
  <sheetViews>
    <sheetView tabSelected="1" view="pageBreakPreview" zoomScale="60" zoomScaleNormal="70" workbookViewId="0">
      <selection activeCell="O11" sqref="A8:O11"/>
    </sheetView>
  </sheetViews>
  <sheetFormatPr defaultRowHeight="15" x14ac:dyDescent="0.25"/>
  <cols>
    <col min="1" max="1" width="4.7109375" style="10" customWidth="1"/>
    <col min="2" max="2" width="47.85546875" customWidth="1"/>
    <col min="3" max="3" width="10.28515625" style="10" customWidth="1"/>
    <col min="4" max="4" width="1.42578125" hidden="1" customWidth="1"/>
    <col min="5" max="5" width="17.28515625" customWidth="1"/>
    <col min="6" max="6" width="18" customWidth="1"/>
    <col min="7" max="7" width="12.85546875" customWidth="1"/>
    <col min="8" max="8" width="16.42578125" hidden="1" customWidth="1"/>
    <col min="9" max="9" width="16.7109375" customWidth="1"/>
    <col min="10" max="10" width="17.28515625" customWidth="1"/>
    <col min="11" max="11" width="18" customWidth="1"/>
    <col min="12" max="12" width="8.140625" customWidth="1"/>
    <col min="13" max="13" width="16.42578125" hidden="1" customWidth="1"/>
    <col min="14" max="14" width="16.7109375" customWidth="1"/>
    <col min="15" max="15" width="14.42578125" customWidth="1"/>
    <col min="16" max="16" width="14.85546875" customWidth="1"/>
    <col min="17" max="17" width="8" customWidth="1"/>
    <col min="18" max="18" width="11.7109375" hidden="1" customWidth="1"/>
    <col min="19" max="19" width="14.42578125" customWidth="1"/>
    <col min="20" max="20" width="11.5703125" customWidth="1"/>
    <col min="21" max="21" width="11.42578125" customWidth="1"/>
    <col min="22" max="22" width="8.28515625" customWidth="1"/>
    <col min="23" max="23" width="9.42578125" hidden="1" customWidth="1"/>
    <col min="24" max="24" width="10.140625" customWidth="1"/>
    <col min="26" max="26" width="15.7109375" bestFit="1" customWidth="1"/>
    <col min="27" max="27" width="19.85546875" style="40" customWidth="1"/>
    <col min="28" max="28" width="19.28515625" customWidth="1"/>
    <col min="29" max="142" width="9.140625" style="53"/>
  </cols>
  <sheetData>
    <row r="1" spans="1:142" ht="36.75" customHeight="1" x14ac:dyDescent="0.25">
      <c r="A1" s="461" t="s">
        <v>105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</row>
    <row r="2" spans="1:142" ht="9" customHeight="1" thickBot="1" x14ac:dyDescent="0.3">
      <c r="A2" s="441"/>
      <c r="B2" s="441"/>
      <c r="C2" s="441"/>
      <c r="D2" s="441"/>
      <c r="E2" s="441"/>
    </row>
    <row r="3" spans="1:142" ht="40.5" customHeight="1" x14ac:dyDescent="0.25">
      <c r="A3" s="442" t="s">
        <v>75</v>
      </c>
      <c r="B3" s="445" t="s">
        <v>73</v>
      </c>
      <c r="C3" s="445" t="s">
        <v>76</v>
      </c>
      <c r="D3" s="448" t="s">
        <v>10</v>
      </c>
      <c r="E3" s="419" t="s">
        <v>9</v>
      </c>
      <c r="F3" s="420"/>
      <c r="G3" s="420"/>
      <c r="H3" s="420"/>
      <c r="I3" s="421"/>
      <c r="J3" s="419" t="s">
        <v>77</v>
      </c>
      <c r="K3" s="420"/>
      <c r="L3" s="420"/>
      <c r="M3" s="420"/>
      <c r="N3" s="421"/>
      <c r="O3" s="419" t="s">
        <v>106</v>
      </c>
      <c r="P3" s="420"/>
      <c r="Q3" s="420"/>
      <c r="R3" s="420"/>
      <c r="S3" s="421"/>
      <c r="T3" s="420" t="s">
        <v>79</v>
      </c>
      <c r="U3" s="420"/>
      <c r="V3" s="420"/>
      <c r="W3" s="420"/>
      <c r="X3" s="421"/>
    </row>
    <row r="4" spans="1:142" x14ac:dyDescent="0.25">
      <c r="A4" s="443"/>
      <c r="B4" s="446"/>
      <c r="C4" s="446"/>
      <c r="D4" s="449"/>
      <c r="E4" s="422" t="s">
        <v>69</v>
      </c>
      <c r="F4" s="465" t="s">
        <v>6</v>
      </c>
      <c r="G4" s="465" t="s">
        <v>7</v>
      </c>
      <c r="H4" s="465" t="s">
        <v>68</v>
      </c>
      <c r="I4" s="467" t="s">
        <v>8</v>
      </c>
      <c r="J4" s="422" t="s">
        <v>78</v>
      </c>
      <c r="K4" s="465" t="s">
        <v>6</v>
      </c>
      <c r="L4" s="465" t="s">
        <v>7</v>
      </c>
      <c r="M4" s="465" t="s">
        <v>68</v>
      </c>
      <c r="N4" s="467" t="s">
        <v>8</v>
      </c>
      <c r="O4" s="422" t="s">
        <v>69</v>
      </c>
      <c r="P4" s="465" t="s">
        <v>6</v>
      </c>
      <c r="Q4" s="465" t="s">
        <v>7</v>
      </c>
      <c r="R4" s="465" t="s">
        <v>68</v>
      </c>
      <c r="S4" s="467" t="s">
        <v>8</v>
      </c>
      <c r="T4" s="469" t="s">
        <v>69</v>
      </c>
      <c r="U4" s="465" t="s">
        <v>6</v>
      </c>
      <c r="V4" s="465" t="s">
        <v>7</v>
      </c>
      <c r="W4" s="465" t="s">
        <v>68</v>
      </c>
      <c r="X4" s="467" t="s">
        <v>8</v>
      </c>
    </row>
    <row r="5" spans="1:142" ht="30.75" customHeight="1" thickBot="1" x14ac:dyDescent="0.3">
      <c r="A5" s="444"/>
      <c r="B5" s="57" t="s">
        <v>74</v>
      </c>
      <c r="C5" s="447"/>
      <c r="D5" s="450"/>
      <c r="E5" s="423"/>
      <c r="F5" s="466"/>
      <c r="G5" s="466"/>
      <c r="H5" s="466"/>
      <c r="I5" s="468"/>
      <c r="J5" s="423"/>
      <c r="K5" s="466"/>
      <c r="L5" s="466"/>
      <c r="M5" s="466"/>
      <c r="N5" s="468"/>
      <c r="O5" s="423"/>
      <c r="P5" s="466"/>
      <c r="Q5" s="466"/>
      <c r="R5" s="466"/>
      <c r="S5" s="468"/>
      <c r="T5" s="470"/>
      <c r="U5" s="466"/>
      <c r="V5" s="466"/>
      <c r="W5" s="466"/>
      <c r="X5" s="468"/>
    </row>
    <row r="6" spans="1:142" ht="22.5" customHeight="1" thickBot="1" x14ac:dyDescent="0.3">
      <c r="A6" s="24">
        <v>1</v>
      </c>
      <c r="B6" s="25">
        <v>2</v>
      </c>
      <c r="C6" s="25">
        <v>3</v>
      </c>
      <c r="D6" s="96">
        <v>4</v>
      </c>
      <c r="E6" s="24">
        <v>4</v>
      </c>
      <c r="F6" s="25">
        <v>5</v>
      </c>
      <c r="G6" s="25">
        <v>6</v>
      </c>
      <c r="H6" s="25">
        <v>7</v>
      </c>
      <c r="I6" s="26">
        <v>8</v>
      </c>
      <c r="J6" s="24">
        <v>4</v>
      </c>
      <c r="K6" s="25">
        <v>5</v>
      </c>
      <c r="L6" s="25">
        <v>6</v>
      </c>
      <c r="M6" s="25">
        <v>7</v>
      </c>
      <c r="N6" s="26">
        <v>8</v>
      </c>
      <c r="O6" s="24">
        <v>9</v>
      </c>
      <c r="P6" s="25">
        <v>10</v>
      </c>
      <c r="Q6" s="25">
        <v>11</v>
      </c>
      <c r="R6" s="25">
        <v>12</v>
      </c>
      <c r="S6" s="26">
        <v>13</v>
      </c>
      <c r="T6" s="97">
        <v>14</v>
      </c>
      <c r="U6" s="25">
        <v>15</v>
      </c>
      <c r="V6" s="25">
        <v>16</v>
      </c>
      <c r="W6" s="25">
        <v>17</v>
      </c>
      <c r="X6" s="26">
        <v>18</v>
      </c>
    </row>
    <row r="7" spans="1:142" ht="15.75" customHeight="1" thickBot="1" x14ac:dyDescent="0.3">
      <c r="A7" s="462" t="s">
        <v>12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4"/>
    </row>
    <row r="8" spans="1:142" s="79" customFormat="1" ht="19.5" customHeight="1" x14ac:dyDescent="0.25">
      <c r="A8" s="424" t="s">
        <v>13</v>
      </c>
      <c r="B8" s="451" t="s">
        <v>14</v>
      </c>
      <c r="C8" s="454" t="s">
        <v>15</v>
      </c>
      <c r="D8" s="248" t="s">
        <v>11</v>
      </c>
      <c r="E8" s="249">
        <f t="shared" ref="E8:I8" si="0">SUM(E9:E11)</f>
        <v>3497635911</v>
      </c>
      <c r="F8" s="250">
        <f t="shared" si="0"/>
        <v>2920827200</v>
      </c>
      <c r="G8" s="250">
        <f t="shared" si="0"/>
        <v>0</v>
      </c>
      <c r="H8" s="250">
        <f t="shared" si="0"/>
        <v>647343502</v>
      </c>
      <c r="I8" s="251">
        <f t="shared" si="0"/>
        <v>576808711</v>
      </c>
      <c r="J8" s="252">
        <f>K8+L8+N8</f>
        <v>648567524</v>
      </c>
      <c r="K8" s="250">
        <f t="shared" ref="K8:N8" si="1">SUM(K9:K11)</f>
        <v>523549266</v>
      </c>
      <c r="L8" s="250">
        <f t="shared" si="1"/>
        <v>0</v>
      </c>
      <c r="M8" s="250">
        <f t="shared" si="1"/>
        <v>161835880</v>
      </c>
      <c r="N8" s="253">
        <f t="shared" si="1"/>
        <v>125018258</v>
      </c>
      <c r="O8" s="249">
        <f>P8+Q8+S8</f>
        <v>574462260.27999997</v>
      </c>
      <c r="P8" s="250">
        <f t="shared" ref="P8:S8" si="2">SUM(P9:P11)</f>
        <v>474129093.24000001</v>
      </c>
      <c r="Q8" s="250">
        <f t="shared" si="2"/>
        <v>0</v>
      </c>
      <c r="R8" s="250">
        <f t="shared" si="2"/>
        <v>7735140</v>
      </c>
      <c r="S8" s="251">
        <f t="shared" si="2"/>
        <v>100333167.04000001</v>
      </c>
      <c r="T8" s="249">
        <f>O8/E8*100</f>
        <v>16.424301296579408</v>
      </c>
      <c r="U8" s="250">
        <f>P8/F8*100</f>
        <v>16.23269919014723</v>
      </c>
      <c r="V8" s="250">
        <f t="shared" ref="V8:V11" si="3">SUM(V9:V11)</f>
        <v>0</v>
      </c>
      <c r="W8" s="250">
        <f>R8/M8*100</f>
        <v>4.7796199458364859</v>
      </c>
      <c r="X8" s="251">
        <f>S8/I8*100</f>
        <v>17.394530478926836</v>
      </c>
      <c r="AA8" s="41"/>
      <c r="AB8" s="138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</row>
    <row r="9" spans="1:142" s="79" customFormat="1" ht="19.5" customHeight="1" x14ac:dyDescent="0.25">
      <c r="A9" s="425"/>
      <c r="B9" s="452"/>
      <c r="C9" s="455"/>
      <c r="D9" s="254" t="s">
        <v>16</v>
      </c>
      <c r="E9" s="151">
        <f>F9+G9+I9</f>
        <v>2920827200</v>
      </c>
      <c r="F9" s="146">
        <f>F12+F13+F16+F17+F18+F19+F20+F21+F22+F23</f>
        <v>2920827200</v>
      </c>
      <c r="G9" s="146">
        <f t="shared" ref="G9:H9" si="4">G12+G13+G16+G17+G18+G19+G20+G21+G22+G23</f>
        <v>0</v>
      </c>
      <c r="H9" s="146">
        <f t="shared" si="4"/>
        <v>323671751</v>
      </c>
      <c r="I9" s="146">
        <v>0</v>
      </c>
      <c r="J9" s="151">
        <f>K9+L9+N9</f>
        <v>523549266</v>
      </c>
      <c r="K9" s="146">
        <f>K12+K13+K16+K17+K18+K19+K20+K21+K22+K23</f>
        <v>523549266</v>
      </c>
      <c r="L9" s="146">
        <f t="shared" ref="L9:M9" si="5">L12+L13+L16+L17+L18+L19+L20+L21+L22+L23</f>
        <v>0</v>
      </c>
      <c r="M9" s="146">
        <f t="shared" si="5"/>
        <v>80917940</v>
      </c>
      <c r="N9" s="147">
        <v>0</v>
      </c>
      <c r="O9" s="151">
        <f>P9+Q9+S9</f>
        <v>474129093.24000001</v>
      </c>
      <c r="P9" s="146">
        <f>P12+P13+P16+P17+P18+P19+P20+P21+P22+P23</f>
        <v>474129093.24000001</v>
      </c>
      <c r="Q9" s="146">
        <f t="shared" ref="Q9:R9" si="6">Q12+Q13+Q16+Q17+Q18+Q19+Q20+Q21+Q22+Q23</f>
        <v>0</v>
      </c>
      <c r="R9" s="146">
        <f t="shared" si="6"/>
        <v>3867570</v>
      </c>
      <c r="S9" s="148">
        <v>0</v>
      </c>
      <c r="T9" s="151">
        <f>O9/E9*100</f>
        <v>16.23269919014723</v>
      </c>
      <c r="U9" s="146">
        <f t="shared" ref="U9" si="7">P9/F9*100</f>
        <v>16.23269919014723</v>
      </c>
      <c r="V9" s="146">
        <f t="shared" si="3"/>
        <v>0</v>
      </c>
      <c r="W9" s="146">
        <v>0</v>
      </c>
      <c r="X9" s="148">
        <v>0</v>
      </c>
      <c r="AA9" s="42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39"/>
      <c r="CW9" s="139"/>
      <c r="CX9" s="139"/>
      <c r="CY9" s="139"/>
      <c r="CZ9" s="139"/>
      <c r="DA9" s="139"/>
      <c r="DB9" s="139"/>
      <c r="DC9" s="139"/>
      <c r="DD9" s="139"/>
      <c r="DE9" s="139"/>
      <c r="DF9" s="139"/>
      <c r="DG9" s="139"/>
      <c r="DH9" s="139"/>
      <c r="DI9" s="139"/>
      <c r="DJ9" s="139"/>
      <c r="DK9" s="139"/>
      <c r="DL9" s="139"/>
      <c r="DM9" s="139"/>
      <c r="DN9" s="139"/>
      <c r="DO9" s="139"/>
      <c r="DP9" s="139"/>
      <c r="DQ9" s="139"/>
      <c r="DR9" s="139"/>
      <c r="DS9" s="139"/>
      <c r="DT9" s="139"/>
      <c r="DU9" s="139"/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</row>
    <row r="10" spans="1:142" s="79" customFormat="1" ht="19.5" customHeight="1" x14ac:dyDescent="0.25">
      <c r="A10" s="425"/>
      <c r="B10" s="452"/>
      <c r="C10" s="455"/>
      <c r="D10" s="254" t="s">
        <v>8</v>
      </c>
      <c r="E10" s="151">
        <f>F10+G10+I10</f>
        <v>576808711</v>
      </c>
      <c r="F10" s="146"/>
      <c r="G10" s="146"/>
      <c r="H10" s="146"/>
      <c r="I10" s="148">
        <f>I19+I20+I22</f>
        <v>576808711</v>
      </c>
      <c r="J10" s="151">
        <f>K10+L10+N10</f>
        <v>125018258</v>
      </c>
      <c r="K10" s="146"/>
      <c r="L10" s="146"/>
      <c r="M10" s="146"/>
      <c r="N10" s="147">
        <f>N19+N20+N22</f>
        <v>125018258</v>
      </c>
      <c r="O10" s="151">
        <f>P10+Q10+S10</f>
        <v>100333167.04000001</v>
      </c>
      <c r="P10" s="146"/>
      <c r="Q10" s="146"/>
      <c r="R10" s="146"/>
      <c r="S10" s="148">
        <f>S19+S20+S22</f>
        <v>100333167.04000001</v>
      </c>
      <c r="T10" s="151">
        <f>O10/E10*100</f>
        <v>17.394530478926836</v>
      </c>
      <c r="U10" s="146">
        <v>0</v>
      </c>
      <c r="V10" s="146">
        <f t="shared" si="3"/>
        <v>0</v>
      </c>
      <c r="W10" s="146">
        <v>0</v>
      </c>
      <c r="X10" s="148">
        <f>S10/I10*100</f>
        <v>17.394530478926836</v>
      </c>
      <c r="AA10" s="41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</row>
    <row r="11" spans="1:142" s="79" customFormat="1" ht="18.75" customHeight="1" thickBot="1" x14ac:dyDescent="0.3">
      <c r="A11" s="425"/>
      <c r="B11" s="453"/>
      <c r="C11" s="456"/>
      <c r="D11" s="255" t="s">
        <v>17</v>
      </c>
      <c r="E11" s="256">
        <f>F11+G11+I11</f>
        <v>0</v>
      </c>
      <c r="F11" s="257"/>
      <c r="G11" s="257"/>
      <c r="H11" s="257">
        <f>H21</f>
        <v>323671751</v>
      </c>
      <c r="I11" s="258"/>
      <c r="J11" s="259">
        <f t="shared" ref="J11" si="8">K11+L11+N11</f>
        <v>0</v>
      </c>
      <c r="K11" s="257"/>
      <c r="L11" s="257"/>
      <c r="M11" s="257">
        <f>M21</f>
        <v>80917940</v>
      </c>
      <c r="N11" s="260"/>
      <c r="O11" s="256">
        <f t="shared" ref="O11" si="9">P11+Q11+S11</f>
        <v>0</v>
      </c>
      <c r="P11" s="257"/>
      <c r="Q11" s="257"/>
      <c r="R11" s="257">
        <v>3867570</v>
      </c>
      <c r="S11" s="258"/>
      <c r="T11" s="256">
        <v>0</v>
      </c>
      <c r="U11" s="257">
        <v>0</v>
      </c>
      <c r="V11" s="257">
        <f t="shared" si="3"/>
        <v>0</v>
      </c>
      <c r="W11" s="257">
        <f>R11/M11*100</f>
        <v>4.7796199458364859</v>
      </c>
      <c r="X11" s="258">
        <v>0</v>
      </c>
      <c r="AA11" s="42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</row>
    <row r="12" spans="1:142" ht="79.5" hidden="1" customHeight="1" x14ac:dyDescent="0.25">
      <c r="A12" s="35"/>
      <c r="B12" s="36" t="s">
        <v>18</v>
      </c>
      <c r="C12" s="203"/>
      <c r="D12" s="204" t="s">
        <v>16</v>
      </c>
      <c r="E12" s="168">
        <f>F12+G12+I12</f>
        <v>920956800</v>
      </c>
      <c r="F12" s="169">
        <f>857572600+63384200</f>
        <v>920956800</v>
      </c>
      <c r="G12" s="169"/>
      <c r="H12" s="169"/>
      <c r="I12" s="170"/>
      <c r="J12" s="171">
        <f>K12+L12+M12+N12</f>
        <v>168117407</v>
      </c>
      <c r="K12" s="169">
        <f>156006000+12111407</f>
        <v>168117407</v>
      </c>
      <c r="L12" s="169"/>
      <c r="M12" s="169"/>
      <c r="N12" s="172"/>
      <c r="O12" s="168">
        <f t="shared" ref="O12:O69" si="10">P12+Q12+R12+S12</f>
        <v>147144277.81999999</v>
      </c>
      <c r="P12" s="169">
        <f>135130170.82+12014107</f>
        <v>147144277.81999999</v>
      </c>
      <c r="Q12" s="173"/>
      <c r="R12" s="173"/>
      <c r="S12" s="174"/>
      <c r="T12" s="161">
        <f>U12+V12+W12+X12</f>
        <v>18.254646363434201</v>
      </c>
      <c r="U12" s="162">
        <f>K12/F12*100</f>
        <v>18.254646363434201</v>
      </c>
      <c r="V12" s="162">
        <f t="shared" ref="V12" si="11">SUM(V13:V15)</f>
        <v>0</v>
      </c>
      <c r="W12" s="162">
        <v>0</v>
      </c>
      <c r="X12" s="163">
        <v>0</v>
      </c>
      <c r="AA12" s="43" t="s">
        <v>70</v>
      </c>
    </row>
    <row r="13" spans="1:142" ht="117" hidden="1" customHeight="1" x14ac:dyDescent="0.25">
      <c r="A13" s="27"/>
      <c r="B13" s="6" t="s">
        <v>19</v>
      </c>
      <c r="C13" s="205"/>
      <c r="D13" s="206" t="s">
        <v>16</v>
      </c>
      <c r="E13" s="168">
        <f t="shared" ref="E13:E69" si="12">F13+G13+I13</f>
        <v>1814540100</v>
      </c>
      <c r="F13" s="186">
        <f>1790688000+23852100</f>
        <v>1814540100</v>
      </c>
      <c r="G13" s="186"/>
      <c r="H13" s="186"/>
      <c r="I13" s="187"/>
      <c r="J13" s="178">
        <f t="shared" ref="J13:J69" si="13">K13+L13+M13+N13</f>
        <v>311480330</v>
      </c>
      <c r="K13" s="186">
        <f>307165000+4315330</f>
        <v>311480330</v>
      </c>
      <c r="L13" s="186"/>
      <c r="M13" s="186"/>
      <c r="N13" s="188"/>
      <c r="O13" s="175">
        <f t="shared" si="10"/>
        <v>284295507.5</v>
      </c>
      <c r="P13" s="186">
        <f>280425723.66+3869783.84</f>
        <v>284295507.5</v>
      </c>
      <c r="Q13" s="189"/>
      <c r="R13" s="189"/>
      <c r="S13" s="190"/>
      <c r="T13" s="164">
        <f t="shared" ref="T13:T69" si="14">U13+V13+W13+X13</f>
        <v>15.667634322327734</v>
      </c>
      <c r="U13" s="162">
        <f>P13/F13*100</f>
        <v>15.667634322327734</v>
      </c>
      <c r="V13" s="165">
        <f t="shared" ref="V13" si="15">SUM(V14:V16)</f>
        <v>0</v>
      </c>
      <c r="W13" s="165">
        <v>0</v>
      </c>
      <c r="X13" s="166">
        <v>0</v>
      </c>
      <c r="AA13" s="43" t="s">
        <v>71</v>
      </c>
    </row>
    <row r="14" spans="1:142" ht="67.5" hidden="1" customHeight="1" x14ac:dyDescent="0.25">
      <c r="A14" s="29"/>
      <c r="B14" s="12"/>
      <c r="C14" s="186"/>
      <c r="D14" s="104"/>
      <c r="E14" s="168"/>
      <c r="F14" s="186"/>
      <c r="G14" s="186"/>
      <c r="H14" s="186"/>
      <c r="I14" s="187"/>
      <c r="J14" s="178"/>
      <c r="K14" s="186"/>
      <c r="L14" s="186"/>
      <c r="M14" s="186"/>
      <c r="N14" s="188"/>
      <c r="O14" s="175"/>
      <c r="P14" s="186"/>
      <c r="Q14" s="189"/>
      <c r="R14" s="189"/>
      <c r="S14" s="190"/>
      <c r="T14" s="164"/>
      <c r="U14" s="162"/>
      <c r="V14" s="165"/>
      <c r="W14" s="165"/>
      <c r="X14" s="166"/>
      <c r="Z14" s="18"/>
      <c r="AA14" s="493"/>
    </row>
    <row r="15" spans="1:142" ht="87" hidden="1" customHeight="1" x14ac:dyDescent="0.25">
      <c r="A15" s="29"/>
      <c r="B15" s="14"/>
      <c r="C15" s="186"/>
      <c r="D15" s="104"/>
      <c r="E15" s="168"/>
      <c r="F15" s="186"/>
      <c r="G15" s="186"/>
      <c r="H15" s="186"/>
      <c r="I15" s="187"/>
      <c r="J15" s="178"/>
      <c r="K15" s="186"/>
      <c r="L15" s="186"/>
      <c r="M15" s="186"/>
      <c r="N15" s="188"/>
      <c r="O15" s="175"/>
      <c r="P15" s="186"/>
      <c r="Q15" s="189"/>
      <c r="R15" s="189"/>
      <c r="S15" s="190"/>
      <c r="T15" s="164"/>
      <c r="U15" s="162"/>
      <c r="V15" s="165"/>
      <c r="W15" s="165"/>
      <c r="X15" s="166"/>
      <c r="AA15" s="493"/>
    </row>
    <row r="16" spans="1:142" ht="138" hidden="1" customHeight="1" x14ac:dyDescent="0.25">
      <c r="A16" s="29"/>
      <c r="B16" s="15" t="s">
        <v>22</v>
      </c>
      <c r="C16" s="186"/>
      <c r="D16" s="104" t="s">
        <v>16</v>
      </c>
      <c r="E16" s="168">
        <f t="shared" si="12"/>
        <v>103093800</v>
      </c>
      <c r="F16" s="186">
        <v>103093800</v>
      </c>
      <c r="G16" s="186"/>
      <c r="H16" s="186"/>
      <c r="I16" s="187"/>
      <c r="J16" s="178">
        <f t="shared" si="13"/>
        <v>20525400</v>
      </c>
      <c r="K16" s="186">
        <v>20525400</v>
      </c>
      <c r="L16" s="186"/>
      <c r="M16" s="186"/>
      <c r="N16" s="188"/>
      <c r="O16" s="175">
        <f t="shared" si="10"/>
        <v>19344017.609999999</v>
      </c>
      <c r="P16" s="186">
        <v>19344017.609999999</v>
      </c>
      <c r="Q16" s="189"/>
      <c r="R16" s="189"/>
      <c r="S16" s="190"/>
      <c r="T16" s="164">
        <f t="shared" si="14"/>
        <v>18.763512073470956</v>
      </c>
      <c r="U16" s="162">
        <f t="shared" ref="U16:U25" si="16">P16/F16*100</f>
        <v>18.763512073470956</v>
      </c>
      <c r="V16" s="165">
        <f t="shared" ref="V16" si="17">SUM(V17:V19)</f>
        <v>0</v>
      </c>
      <c r="W16" s="165">
        <v>0</v>
      </c>
      <c r="X16" s="166">
        <v>0</v>
      </c>
      <c r="AA16" s="43">
        <v>210184030</v>
      </c>
    </row>
    <row r="17" spans="1:142" ht="90" hidden="1" customHeight="1" x14ac:dyDescent="0.25">
      <c r="A17" s="29"/>
      <c r="B17" s="15" t="s">
        <v>23</v>
      </c>
      <c r="C17" s="186"/>
      <c r="D17" s="104" t="s">
        <v>16</v>
      </c>
      <c r="E17" s="168">
        <f t="shared" si="12"/>
        <v>68518400</v>
      </c>
      <c r="F17" s="186">
        <v>68518400</v>
      </c>
      <c r="G17" s="186"/>
      <c r="H17" s="186"/>
      <c r="I17" s="187"/>
      <c r="J17" s="178">
        <f t="shared" si="13"/>
        <v>20915129</v>
      </c>
      <c r="K17" s="186">
        <v>20915129</v>
      </c>
      <c r="L17" s="186"/>
      <c r="M17" s="186"/>
      <c r="N17" s="188"/>
      <c r="O17" s="175">
        <f t="shared" si="10"/>
        <v>20834290.309999999</v>
      </c>
      <c r="P17" s="186">
        <v>20834290.309999999</v>
      </c>
      <c r="Q17" s="189"/>
      <c r="R17" s="189"/>
      <c r="S17" s="190"/>
      <c r="T17" s="164">
        <f t="shared" si="14"/>
        <v>30.40685466969456</v>
      </c>
      <c r="U17" s="162">
        <f t="shared" si="16"/>
        <v>30.40685466969456</v>
      </c>
      <c r="V17" s="165">
        <f t="shared" ref="V17" si="18">SUM(V18:V20)</f>
        <v>0</v>
      </c>
      <c r="W17" s="165">
        <v>0</v>
      </c>
      <c r="X17" s="166">
        <v>0</v>
      </c>
      <c r="AA17" s="43">
        <v>210184050</v>
      </c>
    </row>
    <row r="18" spans="1:142" ht="90" hidden="1" customHeight="1" x14ac:dyDescent="0.25">
      <c r="A18" s="29"/>
      <c r="B18" s="15" t="s">
        <v>24</v>
      </c>
      <c r="C18" s="186"/>
      <c r="D18" s="104" t="s">
        <v>16</v>
      </c>
      <c r="E18" s="168">
        <f t="shared" si="12"/>
        <v>13500000</v>
      </c>
      <c r="F18" s="186">
        <v>13500000</v>
      </c>
      <c r="G18" s="186"/>
      <c r="H18" s="186"/>
      <c r="I18" s="187"/>
      <c r="J18" s="178">
        <f t="shared" si="13"/>
        <v>2511000</v>
      </c>
      <c r="K18" s="186">
        <v>2511000</v>
      </c>
      <c r="L18" s="186"/>
      <c r="M18" s="186"/>
      <c r="N18" s="188"/>
      <c r="O18" s="175">
        <f t="shared" si="10"/>
        <v>2511000</v>
      </c>
      <c r="P18" s="186">
        <v>2511000</v>
      </c>
      <c r="Q18" s="189"/>
      <c r="R18" s="189"/>
      <c r="S18" s="190"/>
      <c r="T18" s="164">
        <f t="shared" si="14"/>
        <v>18.600000000000001</v>
      </c>
      <c r="U18" s="162">
        <f t="shared" si="16"/>
        <v>18.600000000000001</v>
      </c>
      <c r="V18" s="165">
        <f t="shared" ref="V18" si="19">SUM(V19:V21)</f>
        <v>0</v>
      </c>
      <c r="W18" s="165">
        <v>0</v>
      </c>
      <c r="X18" s="166">
        <v>0</v>
      </c>
      <c r="AA18" s="43">
        <v>210182470</v>
      </c>
    </row>
    <row r="19" spans="1:142" ht="61.5" hidden="1" customHeight="1" x14ac:dyDescent="0.25">
      <c r="A19" s="29"/>
      <c r="B19" s="15" t="s">
        <v>25</v>
      </c>
      <c r="C19" s="186"/>
      <c r="D19" s="104" t="s">
        <v>8</v>
      </c>
      <c r="E19" s="168">
        <f t="shared" si="12"/>
        <v>711100</v>
      </c>
      <c r="F19" s="17"/>
      <c r="G19" s="17"/>
      <c r="H19" s="17"/>
      <c r="I19" s="30">
        <v>711100</v>
      </c>
      <c r="J19" s="178">
        <f t="shared" si="13"/>
        <v>112124</v>
      </c>
      <c r="K19" s="17"/>
      <c r="L19" s="17"/>
      <c r="M19" s="17"/>
      <c r="N19" s="124">
        <v>112124</v>
      </c>
      <c r="O19" s="175">
        <f t="shared" si="10"/>
        <v>112124</v>
      </c>
      <c r="P19" s="17"/>
      <c r="Q19" s="8"/>
      <c r="R19" s="8"/>
      <c r="S19" s="133">
        <v>112124</v>
      </c>
      <c r="T19" s="164">
        <f t="shared" si="14"/>
        <v>15.76768387006047</v>
      </c>
      <c r="U19" s="162">
        <v>0</v>
      </c>
      <c r="V19" s="165">
        <f t="shared" ref="V19" si="20">SUM(V20:V22)</f>
        <v>0</v>
      </c>
      <c r="W19" s="165">
        <v>0</v>
      </c>
      <c r="X19" s="166">
        <f>S19/I19*100</f>
        <v>15.76768387006047</v>
      </c>
      <c r="AA19" s="43">
        <v>210161804</v>
      </c>
    </row>
    <row r="20" spans="1:142" ht="28.5" hidden="1" customHeight="1" x14ac:dyDescent="0.25">
      <c r="A20" s="29"/>
      <c r="B20" s="15" t="s">
        <v>2</v>
      </c>
      <c r="C20" s="186"/>
      <c r="D20" s="104" t="s">
        <v>8</v>
      </c>
      <c r="E20" s="168">
        <f t="shared" si="12"/>
        <v>572102711</v>
      </c>
      <c r="F20" s="17"/>
      <c r="G20" s="17"/>
      <c r="H20" s="17"/>
      <c r="I20" s="30">
        <v>572102711</v>
      </c>
      <c r="J20" s="178">
        <f t="shared" si="13"/>
        <v>124488334</v>
      </c>
      <c r="K20" s="17"/>
      <c r="L20" s="17"/>
      <c r="M20" s="17"/>
      <c r="N20" s="124">
        <v>124488334</v>
      </c>
      <c r="O20" s="175">
        <f t="shared" si="10"/>
        <v>100072903.04000001</v>
      </c>
      <c r="P20" s="17"/>
      <c r="Q20" s="8"/>
      <c r="R20" s="8"/>
      <c r="S20" s="133">
        <v>100072903.04000001</v>
      </c>
      <c r="T20" s="164">
        <f t="shared" si="14"/>
        <v>17.492121801883929</v>
      </c>
      <c r="U20" s="162">
        <v>0</v>
      </c>
      <c r="V20" s="165">
        <f t="shared" ref="V20" si="21">SUM(V21:V23)</f>
        <v>0</v>
      </c>
      <c r="W20" s="165">
        <v>0</v>
      </c>
      <c r="X20" s="166">
        <f>S20/I20*100</f>
        <v>17.492121801883929</v>
      </c>
      <c r="AA20" s="43">
        <v>210100590</v>
      </c>
    </row>
    <row r="21" spans="1:142" ht="28.5" hidden="1" customHeight="1" x14ac:dyDescent="0.25">
      <c r="A21" s="29"/>
      <c r="B21" s="15" t="s">
        <v>72</v>
      </c>
      <c r="C21" s="186"/>
      <c r="D21" s="104" t="s">
        <v>17</v>
      </c>
      <c r="E21" s="168">
        <v>324213859.56999999</v>
      </c>
      <c r="F21" s="17"/>
      <c r="G21" s="17"/>
      <c r="H21" s="17">
        <f>227902000+95769751</f>
        <v>323671751</v>
      </c>
      <c r="I21" s="30"/>
      <c r="J21" s="178">
        <f t="shared" si="13"/>
        <v>80917940</v>
      </c>
      <c r="K21" s="17"/>
      <c r="L21" s="17"/>
      <c r="M21" s="17">
        <v>80917940</v>
      </c>
      <c r="N21" s="124"/>
      <c r="O21" s="175">
        <v>59214700.049999997</v>
      </c>
      <c r="P21" s="17"/>
      <c r="Q21" s="8"/>
      <c r="R21" s="8">
        <v>3867570</v>
      </c>
      <c r="S21" s="133"/>
      <c r="T21" s="164">
        <f t="shared" si="14"/>
        <v>4.7796199458364859</v>
      </c>
      <c r="U21" s="162">
        <v>0</v>
      </c>
      <c r="V21" s="165">
        <f t="shared" ref="V21" si="22">SUM(V22:V24)</f>
        <v>0</v>
      </c>
      <c r="W21" s="165">
        <f>R21/M21*100</f>
        <v>4.7796199458364859</v>
      </c>
      <c r="X21" s="166">
        <v>0</v>
      </c>
      <c r="AA21" s="43">
        <v>210100590</v>
      </c>
    </row>
    <row r="22" spans="1:142" ht="28.5" hidden="1" customHeight="1" x14ac:dyDescent="0.25">
      <c r="A22" s="29"/>
      <c r="B22" s="15" t="s">
        <v>0</v>
      </c>
      <c r="C22" s="186"/>
      <c r="D22" s="104" t="s">
        <v>8</v>
      </c>
      <c r="E22" s="168">
        <f t="shared" si="12"/>
        <v>3994900</v>
      </c>
      <c r="F22" s="17"/>
      <c r="G22" s="17"/>
      <c r="H22" s="17"/>
      <c r="I22" s="30">
        <v>3994900</v>
      </c>
      <c r="J22" s="178">
        <f t="shared" si="13"/>
        <v>417800</v>
      </c>
      <c r="K22" s="17"/>
      <c r="L22" s="17"/>
      <c r="M22" s="17"/>
      <c r="N22" s="124">
        <v>417800</v>
      </c>
      <c r="O22" s="175">
        <f t="shared" si="10"/>
        <v>148140</v>
      </c>
      <c r="P22" s="17"/>
      <c r="Q22" s="8"/>
      <c r="R22" s="8"/>
      <c r="S22" s="133">
        <v>148140</v>
      </c>
      <c r="T22" s="164">
        <f t="shared" si="14"/>
        <v>3.7082279906881275</v>
      </c>
      <c r="U22" s="162">
        <v>0</v>
      </c>
      <c r="V22" s="165">
        <f t="shared" ref="V22" si="23">SUM(V23:V25)</f>
        <v>0</v>
      </c>
      <c r="W22" s="165">
        <v>0</v>
      </c>
      <c r="X22" s="166">
        <f t="shared" ref="X22:X68" si="24">S22/I22*100</f>
        <v>3.7082279906881275</v>
      </c>
      <c r="AA22" s="43">
        <v>210199990</v>
      </c>
    </row>
    <row r="23" spans="1:142" ht="28.5" hidden="1" customHeight="1" thickBot="1" x14ac:dyDescent="0.3">
      <c r="A23" s="29"/>
      <c r="B23" s="15" t="s">
        <v>26</v>
      </c>
      <c r="C23" s="186"/>
      <c r="D23" s="104" t="s">
        <v>16</v>
      </c>
      <c r="E23" s="168">
        <f t="shared" si="12"/>
        <v>218100</v>
      </c>
      <c r="F23" s="17">
        <v>218100</v>
      </c>
      <c r="G23" s="17"/>
      <c r="H23" s="17"/>
      <c r="I23" s="30"/>
      <c r="J23" s="178">
        <f t="shared" si="13"/>
        <v>0</v>
      </c>
      <c r="K23" s="17">
        <v>0</v>
      </c>
      <c r="L23" s="17"/>
      <c r="M23" s="17"/>
      <c r="N23" s="124"/>
      <c r="O23" s="175">
        <f t="shared" si="10"/>
        <v>0</v>
      </c>
      <c r="P23" s="17"/>
      <c r="Q23" s="8"/>
      <c r="R23" s="8"/>
      <c r="S23" s="133"/>
      <c r="T23" s="164">
        <f t="shared" si="14"/>
        <v>0</v>
      </c>
      <c r="U23" s="162">
        <f t="shared" si="16"/>
        <v>0</v>
      </c>
      <c r="V23" s="165">
        <f t="shared" ref="V23" si="25">SUM(V24:V26)</f>
        <v>0</v>
      </c>
      <c r="W23" s="165">
        <v>0</v>
      </c>
      <c r="X23" s="166">
        <v>0</v>
      </c>
      <c r="AA23" s="43">
        <v>210185060</v>
      </c>
    </row>
    <row r="24" spans="1:142" ht="21.75" hidden="1" customHeight="1" x14ac:dyDescent="0.25">
      <c r="A24" s="29"/>
      <c r="B24" s="13"/>
      <c r="C24" s="11"/>
      <c r="D24" s="98" t="s">
        <v>16</v>
      </c>
      <c r="E24" s="110">
        <f t="shared" si="12"/>
        <v>0</v>
      </c>
      <c r="F24" s="16"/>
      <c r="G24" s="16"/>
      <c r="H24" s="16"/>
      <c r="I24" s="111"/>
      <c r="J24" s="107">
        <f t="shared" si="13"/>
        <v>0</v>
      </c>
      <c r="K24" s="16"/>
      <c r="L24" s="16"/>
      <c r="M24" s="16"/>
      <c r="N24" s="120"/>
      <c r="O24" s="60">
        <f t="shared" si="10"/>
        <v>0</v>
      </c>
      <c r="P24" s="16"/>
      <c r="Q24" s="7"/>
      <c r="R24" s="7"/>
      <c r="S24" s="130"/>
      <c r="T24" s="127" t="e">
        <f t="shared" si="14"/>
        <v>#DIV/0!</v>
      </c>
      <c r="U24" s="33" t="e">
        <f t="shared" si="16"/>
        <v>#DIV/0!</v>
      </c>
      <c r="V24" s="4">
        <f t="shared" ref="V24" si="26">SUM(V25:V27)</f>
        <v>0</v>
      </c>
      <c r="W24" s="4">
        <v>0</v>
      </c>
      <c r="X24" s="28" t="e">
        <f t="shared" si="24"/>
        <v>#DIV/0!</v>
      </c>
    </row>
    <row r="25" spans="1:142" ht="18.75" hidden="1" customHeight="1" x14ac:dyDescent="0.25">
      <c r="A25" s="61"/>
      <c r="B25" s="234"/>
      <c r="C25" s="54"/>
      <c r="D25" s="99" t="s">
        <v>8</v>
      </c>
      <c r="E25" s="59">
        <f t="shared" si="12"/>
        <v>0</v>
      </c>
      <c r="F25" s="67"/>
      <c r="G25" s="67"/>
      <c r="H25" s="67"/>
      <c r="I25" s="112"/>
      <c r="J25" s="108">
        <f t="shared" si="13"/>
        <v>0</v>
      </c>
      <c r="K25" s="67"/>
      <c r="L25" s="67"/>
      <c r="M25" s="67"/>
      <c r="N25" s="121"/>
      <c r="O25" s="58">
        <f t="shared" si="10"/>
        <v>0</v>
      </c>
      <c r="P25" s="67"/>
      <c r="Q25" s="68"/>
      <c r="R25" s="68"/>
      <c r="S25" s="131"/>
      <c r="T25" s="128" t="e">
        <f t="shared" si="14"/>
        <v>#DIV/0!</v>
      </c>
      <c r="U25" s="69" t="e">
        <f t="shared" si="16"/>
        <v>#DIV/0!</v>
      </c>
      <c r="V25" s="31">
        <f t="shared" ref="V25" si="27">SUM(V26:V28)</f>
        <v>0</v>
      </c>
      <c r="W25" s="31">
        <v>0</v>
      </c>
      <c r="X25" s="32" t="e">
        <f t="shared" si="24"/>
        <v>#DIV/0!</v>
      </c>
    </row>
    <row r="26" spans="1:142" s="66" customFormat="1" ht="14.25" customHeight="1" x14ac:dyDescent="0.25">
      <c r="A26" s="424" t="s">
        <v>27</v>
      </c>
      <c r="B26" s="458" t="s">
        <v>28</v>
      </c>
      <c r="C26" s="424" t="s">
        <v>15</v>
      </c>
      <c r="D26" s="261" t="s">
        <v>11</v>
      </c>
      <c r="E26" s="262">
        <f t="shared" si="12"/>
        <v>0</v>
      </c>
      <c r="F26" s="263">
        <f t="shared" ref="F26" si="28">SUM(F27:F28)</f>
        <v>0</v>
      </c>
      <c r="G26" s="263"/>
      <c r="H26" s="263"/>
      <c r="I26" s="264"/>
      <c r="J26" s="265">
        <f t="shared" si="13"/>
        <v>0</v>
      </c>
      <c r="K26" s="263">
        <f t="shared" ref="K26" si="29">SUM(K27:K28)</f>
        <v>0</v>
      </c>
      <c r="L26" s="263"/>
      <c r="M26" s="263"/>
      <c r="N26" s="266"/>
      <c r="O26" s="262">
        <f t="shared" si="10"/>
        <v>0</v>
      </c>
      <c r="P26" s="263">
        <f t="shared" ref="P26" si="30">SUM(P27:P28)</f>
        <v>0</v>
      </c>
      <c r="Q26" s="267"/>
      <c r="R26" s="267"/>
      <c r="S26" s="268"/>
      <c r="T26" s="269">
        <f t="shared" si="14"/>
        <v>0</v>
      </c>
      <c r="U26" s="270">
        <v>0</v>
      </c>
      <c r="V26" s="270">
        <f t="shared" ref="V26" si="31">SUM(V27:V29)</f>
        <v>0</v>
      </c>
      <c r="W26" s="270">
        <v>0</v>
      </c>
      <c r="X26" s="271">
        <v>0</v>
      </c>
      <c r="AA26" s="65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</row>
    <row r="27" spans="1:142" s="66" customFormat="1" ht="19.5" customHeight="1" x14ac:dyDescent="0.25">
      <c r="A27" s="425"/>
      <c r="B27" s="459"/>
      <c r="C27" s="425"/>
      <c r="D27" s="272" t="s">
        <v>16</v>
      </c>
      <c r="E27" s="273">
        <f t="shared" si="12"/>
        <v>0</v>
      </c>
      <c r="F27" s="274">
        <f t="shared" ref="F27" si="32">F64</f>
        <v>0</v>
      </c>
      <c r="G27" s="274"/>
      <c r="H27" s="274"/>
      <c r="I27" s="275"/>
      <c r="J27" s="276">
        <f t="shared" si="13"/>
        <v>0</v>
      </c>
      <c r="K27" s="274">
        <f t="shared" ref="K27:K28" si="33">K64</f>
        <v>0</v>
      </c>
      <c r="L27" s="274"/>
      <c r="M27" s="274"/>
      <c r="N27" s="277"/>
      <c r="O27" s="278">
        <f t="shared" si="10"/>
        <v>0</v>
      </c>
      <c r="P27" s="274">
        <f t="shared" ref="P27" si="34">P64</f>
        <v>0</v>
      </c>
      <c r="Q27" s="279"/>
      <c r="R27" s="279"/>
      <c r="S27" s="280"/>
      <c r="T27" s="281">
        <f t="shared" si="14"/>
        <v>0</v>
      </c>
      <c r="U27" s="282">
        <v>0</v>
      </c>
      <c r="V27" s="283">
        <f t="shared" ref="V27" si="35">SUM(V28:V30)</f>
        <v>0</v>
      </c>
      <c r="W27" s="283">
        <v>0</v>
      </c>
      <c r="X27" s="284">
        <v>0</v>
      </c>
      <c r="AA27" s="65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140"/>
      <c r="EJ27" s="140"/>
      <c r="EK27" s="140"/>
      <c r="EL27" s="140"/>
    </row>
    <row r="28" spans="1:142" s="66" customFormat="1" ht="16.5" customHeight="1" thickBot="1" x14ac:dyDescent="0.3">
      <c r="A28" s="425"/>
      <c r="B28" s="459"/>
      <c r="C28" s="425"/>
      <c r="D28" s="285" t="s">
        <v>8</v>
      </c>
      <c r="E28" s="286">
        <f t="shared" si="12"/>
        <v>0</v>
      </c>
      <c r="F28" s="287">
        <f t="shared" ref="F28" si="36">F65</f>
        <v>0</v>
      </c>
      <c r="G28" s="287"/>
      <c r="H28" s="287"/>
      <c r="I28" s="288"/>
      <c r="J28" s="289">
        <f t="shared" si="13"/>
        <v>0</v>
      </c>
      <c r="K28" s="287">
        <f t="shared" si="33"/>
        <v>0</v>
      </c>
      <c r="L28" s="287"/>
      <c r="M28" s="287"/>
      <c r="N28" s="290"/>
      <c r="O28" s="291">
        <f t="shared" si="10"/>
        <v>0</v>
      </c>
      <c r="P28" s="287">
        <f t="shared" ref="P28" si="37">P65</f>
        <v>0</v>
      </c>
      <c r="Q28" s="292"/>
      <c r="R28" s="292"/>
      <c r="S28" s="293"/>
      <c r="T28" s="294">
        <f t="shared" si="14"/>
        <v>0</v>
      </c>
      <c r="U28" s="295">
        <v>0</v>
      </c>
      <c r="V28" s="296">
        <f t="shared" ref="V28:V31" si="38">SUM(V29:V31)</f>
        <v>0</v>
      </c>
      <c r="W28" s="296">
        <v>0</v>
      </c>
      <c r="X28" s="297">
        <v>0</v>
      </c>
      <c r="AA28" s="65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</row>
    <row r="29" spans="1:142" s="66" customFormat="1" ht="19.5" customHeight="1" x14ac:dyDescent="0.25">
      <c r="A29" s="425"/>
      <c r="B29" s="459"/>
      <c r="C29" s="424" t="s">
        <v>29</v>
      </c>
      <c r="D29" s="261" t="s">
        <v>11</v>
      </c>
      <c r="E29" s="262">
        <f>E30+E31+E32</f>
        <v>115059248</v>
      </c>
      <c r="F29" s="298">
        <f t="shared" ref="F29:S29" si="39">F30+F31+F32</f>
        <v>0</v>
      </c>
      <c r="G29" s="298">
        <f t="shared" si="39"/>
        <v>0</v>
      </c>
      <c r="H29" s="298">
        <f t="shared" si="39"/>
        <v>0</v>
      </c>
      <c r="I29" s="299">
        <f t="shared" si="39"/>
        <v>115059248</v>
      </c>
      <c r="J29" s="265">
        <f t="shared" si="39"/>
        <v>4293157</v>
      </c>
      <c r="K29" s="298">
        <f t="shared" si="39"/>
        <v>0</v>
      </c>
      <c r="L29" s="298">
        <f t="shared" si="39"/>
        <v>0</v>
      </c>
      <c r="M29" s="298">
        <f t="shared" si="39"/>
        <v>0</v>
      </c>
      <c r="N29" s="300">
        <f t="shared" si="39"/>
        <v>4293157</v>
      </c>
      <c r="O29" s="262">
        <f t="shared" si="39"/>
        <v>4090620.9</v>
      </c>
      <c r="P29" s="298">
        <f t="shared" si="39"/>
        <v>0</v>
      </c>
      <c r="Q29" s="298">
        <f t="shared" si="39"/>
        <v>0</v>
      </c>
      <c r="R29" s="298">
        <f t="shared" si="39"/>
        <v>0</v>
      </c>
      <c r="S29" s="299">
        <f t="shared" si="39"/>
        <v>4090620.9</v>
      </c>
      <c r="T29" s="281">
        <f>O29/E29*100</f>
        <v>3.5552299976791089</v>
      </c>
      <c r="U29" s="281">
        <v>0</v>
      </c>
      <c r="V29" s="281">
        <f t="shared" si="38"/>
        <v>0</v>
      </c>
      <c r="W29" s="281" t="e">
        <f>R29/M29*100</f>
        <v>#DIV/0!</v>
      </c>
      <c r="X29" s="387">
        <f>S29/I29*100</f>
        <v>3.5552299976791089</v>
      </c>
      <c r="AA29" s="65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0"/>
      <c r="CY29" s="140"/>
      <c r="CZ29" s="140"/>
      <c r="DA29" s="140"/>
      <c r="DB29" s="140"/>
      <c r="DC29" s="140"/>
      <c r="DD29" s="140"/>
      <c r="DE29" s="140"/>
      <c r="DF29" s="140"/>
      <c r="DG29" s="140"/>
      <c r="DH29" s="140"/>
      <c r="DI29" s="140"/>
      <c r="DJ29" s="140"/>
      <c r="DK29" s="140"/>
      <c r="DL29" s="140"/>
      <c r="DM29" s="140"/>
      <c r="DN29" s="140"/>
      <c r="DO29" s="140"/>
      <c r="DP29" s="140"/>
      <c r="DQ29" s="140"/>
      <c r="DR29" s="140"/>
      <c r="DS29" s="140"/>
      <c r="DT29" s="140"/>
      <c r="DU29" s="140"/>
      <c r="DV29" s="140"/>
      <c r="DW29" s="140"/>
      <c r="DX29" s="140"/>
      <c r="DY29" s="140"/>
      <c r="DZ29" s="140"/>
      <c r="EA29" s="140"/>
      <c r="EB29" s="140"/>
      <c r="EC29" s="140"/>
      <c r="ED29" s="140"/>
      <c r="EE29" s="140"/>
      <c r="EF29" s="140"/>
      <c r="EG29" s="140"/>
      <c r="EH29" s="140"/>
      <c r="EI29" s="140"/>
      <c r="EJ29" s="140"/>
      <c r="EK29" s="140"/>
      <c r="EL29" s="140"/>
    </row>
    <row r="30" spans="1:142" s="66" customFormat="1" ht="17.25" customHeight="1" x14ac:dyDescent="0.25">
      <c r="A30" s="425"/>
      <c r="B30" s="459"/>
      <c r="C30" s="425"/>
      <c r="D30" s="272" t="s">
        <v>16</v>
      </c>
      <c r="E30" s="273">
        <f t="shared" si="12"/>
        <v>0</v>
      </c>
      <c r="F30" s="274">
        <v>0</v>
      </c>
      <c r="G30" s="274"/>
      <c r="H30" s="274"/>
      <c r="I30" s="275"/>
      <c r="J30" s="276">
        <f t="shared" si="13"/>
        <v>0</v>
      </c>
      <c r="K30" s="274">
        <v>0</v>
      </c>
      <c r="L30" s="274"/>
      <c r="M30" s="274"/>
      <c r="N30" s="277"/>
      <c r="O30" s="278">
        <f t="shared" si="10"/>
        <v>0</v>
      </c>
      <c r="P30" s="274">
        <v>0</v>
      </c>
      <c r="Q30" s="279"/>
      <c r="R30" s="279"/>
      <c r="S30" s="280"/>
      <c r="T30" s="281">
        <v>0</v>
      </c>
      <c r="U30" s="281">
        <v>0</v>
      </c>
      <c r="V30" s="281">
        <f t="shared" si="38"/>
        <v>0</v>
      </c>
      <c r="W30" s="281">
        <v>0</v>
      </c>
      <c r="X30" s="387">
        <v>0</v>
      </c>
      <c r="AA30" s="65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</row>
    <row r="31" spans="1:142" s="66" customFormat="1" ht="19.5" customHeight="1" x14ac:dyDescent="0.25">
      <c r="A31" s="425"/>
      <c r="B31" s="459"/>
      <c r="C31" s="425"/>
      <c r="D31" s="272" t="s">
        <v>8</v>
      </c>
      <c r="E31" s="273">
        <f>E37</f>
        <v>115059248</v>
      </c>
      <c r="F31" s="301">
        <f t="shared" ref="F31:S31" si="40">F37</f>
        <v>0</v>
      </c>
      <c r="G31" s="301">
        <f t="shared" si="40"/>
        <v>0</v>
      </c>
      <c r="H31" s="301">
        <f t="shared" si="40"/>
        <v>0</v>
      </c>
      <c r="I31" s="302">
        <f t="shared" si="40"/>
        <v>115059248</v>
      </c>
      <c r="J31" s="303">
        <f t="shared" si="40"/>
        <v>4293157</v>
      </c>
      <c r="K31" s="301">
        <f t="shared" si="40"/>
        <v>0</v>
      </c>
      <c r="L31" s="301">
        <f t="shared" si="40"/>
        <v>0</v>
      </c>
      <c r="M31" s="301">
        <f t="shared" si="40"/>
        <v>0</v>
      </c>
      <c r="N31" s="304">
        <f t="shared" si="40"/>
        <v>4293157</v>
      </c>
      <c r="O31" s="273">
        <f t="shared" si="40"/>
        <v>4090620.9</v>
      </c>
      <c r="P31" s="301">
        <f t="shared" si="40"/>
        <v>0</v>
      </c>
      <c r="Q31" s="301">
        <f t="shared" si="40"/>
        <v>0</v>
      </c>
      <c r="R31" s="301">
        <f t="shared" si="40"/>
        <v>0</v>
      </c>
      <c r="S31" s="302">
        <f t="shared" si="40"/>
        <v>4090620.9</v>
      </c>
      <c r="T31" s="281">
        <f>O31/E31*100</f>
        <v>3.5552299976791089</v>
      </c>
      <c r="U31" s="281">
        <v>0</v>
      </c>
      <c r="V31" s="281">
        <f t="shared" si="38"/>
        <v>0</v>
      </c>
      <c r="W31" s="281">
        <v>0</v>
      </c>
      <c r="X31" s="387">
        <f>S31/I31*100</f>
        <v>3.5552299976791089</v>
      </c>
      <c r="Z31" s="227"/>
      <c r="AA31" s="65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0"/>
      <c r="CR31" s="140"/>
      <c r="CS31" s="140"/>
      <c r="CT31" s="140"/>
      <c r="CU31" s="140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40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0"/>
      <c r="DT31" s="140"/>
      <c r="DU31" s="140"/>
      <c r="DV31" s="140"/>
      <c r="DW31" s="140"/>
      <c r="DX31" s="140"/>
      <c r="DY31" s="140"/>
      <c r="DZ31" s="140"/>
      <c r="EA31" s="140"/>
      <c r="EB31" s="140"/>
      <c r="EC31" s="140"/>
      <c r="ED31" s="140"/>
      <c r="EE31" s="140"/>
      <c r="EF31" s="140"/>
      <c r="EG31" s="140"/>
      <c r="EH31" s="140"/>
      <c r="EI31" s="140"/>
      <c r="EJ31" s="140"/>
      <c r="EK31" s="140"/>
      <c r="EL31" s="140"/>
    </row>
    <row r="32" spans="1:142" s="66" customFormat="1" ht="14.25" customHeight="1" thickBot="1" x14ac:dyDescent="0.3">
      <c r="A32" s="425"/>
      <c r="B32" s="459"/>
      <c r="C32" s="457"/>
      <c r="D32" s="305" t="s">
        <v>17</v>
      </c>
      <c r="E32" s="306">
        <f t="shared" si="12"/>
        <v>0</v>
      </c>
      <c r="F32" s="307">
        <v>0</v>
      </c>
      <c r="G32" s="307"/>
      <c r="H32" s="307"/>
      <c r="I32" s="308"/>
      <c r="J32" s="309">
        <f t="shared" si="13"/>
        <v>0</v>
      </c>
      <c r="K32" s="307">
        <v>0</v>
      </c>
      <c r="L32" s="307"/>
      <c r="M32" s="307"/>
      <c r="N32" s="310"/>
      <c r="O32" s="311">
        <f t="shared" si="10"/>
        <v>0</v>
      </c>
      <c r="P32" s="307">
        <v>0</v>
      </c>
      <c r="Q32" s="312"/>
      <c r="R32" s="312"/>
      <c r="S32" s="313"/>
      <c r="T32" s="281">
        <f t="shared" si="14"/>
        <v>0</v>
      </c>
      <c r="U32" s="281">
        <v>0</v>
      </c>
      <c r="V32" s="281">
        <f t="shared" ref="V32" si="41">SUM(V33:V35)</f>
        <v>0</v>
      </c>
      <c r="W32" s="281">
        <v>0</v>
      </c>
      <c r="X32" s="387">
        <v>0</v>
      </c>
      <c r="AA32" s="65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</row>
    <row r="33" spans="1:142" s="66" customFormat="1" ht="18" customHeight="1" x14ac:dyDescent="0.25">
      <c r="A33" s="425"/>
      <c r="B33" s="459"/>
      <c r="C33" s="424" t="s">
        <v>30</v>
      </c>
      <c r="D33" s="261" t="s">
        <v>11</v>
      </c>
      <c r="E33" s="262">
        <f>E34+E36+E35</f>
        <v>27058171</v>
      </c>
      <c r="F33" s="298">
        <f t="shared" ref="F33:X33" si="42">F34+F36+F35</f>
        <v>0</v>
      </c>
      <c r="G33" s="298">
        <f t="shared" si="42"/>
        <v>0</v>
      </c>
      <c r="H33" s="298">
        <f t="shared" si="42"/>
        <v>0</v>
      </c>
      <c r="I33" s="299">
        <f t="shared" si="42"/>
        <v>27058171</v>
      </c>
      <c r="J33" s="265">
        <f t="shared" si="42"/>
        <v>0</v>
      </c>
      <c r="K33" s="298">
        <f t="shared" si="42"/>
        <v>0</v>
      </c>
      <c r="L33" s="298">
        <f t="shared" si="42"/>
        <v>0</v>
      </c>
      <c r="M33" s="298">
        <f t="shared" si="42"/>
        <v>0</v>
      </c>
      <c r="N33" s="300">
        <f t="shared" si="42"/>
        <v>0</v>
      </c>
      <c r="O33" s="262">
        <f t="shared" si="42"/>
        <v>0</v>
      </c>
      <c r="P33" s="298">
        <f t="shared" si="42"/>
        <v>0</v>
      </c>
      <c r="Q33" s="298">
        <f t="shared" si="42"/>
        <v>0</v>
      </c>
      <c r="R33" s="298">
        <f t="shared" si="42"/>
        <v>0</v>
      </c>
      <c r="S33" s="299">
        <f t="shared" si="42"/>
        <v>0</v>
      </c>
      <c r="T33" s="265">
        <f t="shared" si="42"/>
        <v>0</v>
      </c>
      <c r="U33" s="298">
        <f t="shared" si="42"/>
        <v>0</v>
      </c>
      <c r="V33" s="298">
        <f t="shared" si="42"/>
        <v>0</v>
      </c>
      <c r="W33" s="298">
        <f t="shared" si="42"/>
        <v>0</v>
      </c>
      <c r="X33" s="299">
        <f t="shared" si="42"/>
        <v>0</v>
      </c>
      <c r="AA33" s="65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  <c r="CH33" s="140"/>
      <c r="CI33" s="140"/>
      <c r="CJ33" s="140"/>
      <c r="CK33" s="140"/>
      <c r="CL33" s="140"/>
      <c r="CM33" s="140"/>
      <c r="CN33" s="140"/>
      <c r="CO33" s="140"/>
      <c r="CP33" s="140"/>
      <c r="CQ33" s="140"/>
      <c r="CR33" s="140"/>
      <c r="CS33" s="140"/>
      <c r="CT33" s="140"/>
      <c r="CU33" s="140"/>
      <c r="CV33" s="140"/>
      <c r="CW33" s="140"/>
      <c r="CX33" s="140"/>
      <c r="CY33" s="140"/>
      <c r="CZ33" s="140"/>
      <c r="DA33" s="140"/>
      <c r="DB33" s="140"/>
      <c r="DC33" s="140"/>
      <c r="DD33" s="140"/>
      <c r="DE33" s="140"/>
      <c r="DF33" s="140"/>
      <c r="DG33" s="140"/>
      <c r="DH33" s="140"/>
      <c r="DI33" s="140"/>
      <c r="DJ33" s="140"/>
      <c r="DK33" s="140"/>
      <c r="DL33" s="140"/>
      <c r="DM33" s="140"/>
      <c r="DN33" s="140"/>
      <c r="DO33" s="140"/>
      <c r="DP33" s="140"/>
      <c r="DQ33" s="140"/>
      <c r="DR33" s="140"/>
      <c r="DS33" s="140"/>
      <c r="DT33" s="140"/>
      <c r="DU33" s="140"/>
      <c r="DV33" s="140"/>
      <c r="DW33" s="140"/>
      <c r="DX33" s="140"/>
      <c r="DY33" s="140"/>
      <c r="DZ33" s="140"/>
      <c r="EA33" s="140"/>
      <c r="EB33" s="140"/>
      <c r="EC33" s="140"/>
      <c r="ED33" s="140"/>
      <c r="EE33" s="140"/>
      <c r="EF33" s="140"/>
      <c r="EG33" s="140"/>
      <c r="EH33" s="140"/>
      <c r="EI33" s="140"/>
      <c r="EJ33" s="140"/>
      <c r="EK33" s="140"/>
      <c r="EL33" s="140"/>
    </row>
    <row r="34" spans="1:142" s="66" customFormat="1" ht="18.75" customHeight="1" x14ac:dyDescent="0.25">
      <c r="A34" s="425"/>
      <c r="B34" s="459"/>
      <c r="C34" s="425"/>
      <c r="D34" s="272" t="s">
        <v>16</v>
      </c>
      <c r="E34" s="273">
        <f t="shared" si="12"/>
        <v>0</v>
      </c>
      <c r="F34" s="274">
        <v>0</v>
      </c>
      <c r="G34" s="274"/>
      <c r="H34" s="274"/>
      <c r="I34" s="275"/>
      <c r="J34" s="276">
        <f>K34+L34+M34+N34</f>
        <v>0</v>
      </c>
      <c r="K34" s="274">
        <v>0</v>
      </c>
      <c r="L34" s="274"/>
      <c r="M34" s="274"/>
      <c r="N34" s="277"/>
      <c r="O34" s="278">
        <f t="shared" si="10"/>
        <v>0</v>
      </c>
      <c r="P34" s="274">
        <v>0</v>
      </c>
      <c r="Q34" s="279"/>
      <c r="R34" s="279"/>
      <c r="S34" s="280"/>
      <c r="T34" s="281">
        <f t="shared" si="14"/>
        <v>0</v>
      </c>
      <c r="U34" s="282">
        <v>0</v>
      </c>
      <c r="V34" s="283">
        <f t="shared" ref="V34" si="43">SUM(V35:V37)</f>
        <v>0</v>
      </c>
      <c r="W34" s="283">
        <v>0</v>
      </c>
      <c r="X34" s="284">
        <v>0</v>
      </c>
      <c r="AA34" s="65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  <c r="CH34" s="140"/>
      <c r="CI34" s="140"/>
      <c r="CJ34" s="140"/>
      <c r="CK34" s="140"/>
      <c r="CL34" s="140"/>
      <c r="CM34" s="140"/>
      <c r="CN34" s="140"/>
      <c r="CO34" s="140"/>
      <c r="CP34" s="140"/>
      <c r="CQ34" s="140"/>
      <c r="CR34" s="140"/>
      <c r="CS34" s="140"/>
      <c r="CT34" s="140"/>
      <c r="CU34" s="140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40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0"/>
      <c r="DT34" s="140"/>
      <c r="DU34" s="140"/>
      <c r="DV34" s="140"/>
      <c r="DW34" s="140"/>
      <c r="DX34" s="140"/>
      <c r="DY34" s="140"/>
      <c r="DZ34" s="140"/>
      <c r="EA34" s="140"/>
      <c r="EB34" s="140"/>
      <c r="EC34" s="140"/>
      <c r="ED34" s="140"/>
      <c r="EE34" s="140"/>
      <c r="EF34" s="140"/>
      <c r="EG34" s="140"/>
      <c r="EH34" s="140"/>
      <c r="EI34" s="140"/>
      <c r="EJ34" s="140"/>
      <c r="EK34" s="140"/>
      <c r="EL34" s="140"/>
    </row>
    <row r="35" spans="1:142" s="66" customFormat="1" ht="19.5" customHeight="1" x14ac:dyDescent="0.25">
      <c r="A35" s="425"/>
      <c r="B35" s="459"/>
      <c r="C35" s="425"/>
      <c r="D35" s="272" t="s">
        <v>8</v>
      </c>
      <c r="E35" s="273">
        <f t="shared" si="12"/>
        <v>27058171</v>
      </c>
      <c r="F35" s="314">
        <v>0</v>
      </c>
      <c r="G35" s="314"/>
      <c r="H35" s="314"/>
      <c r="I35" s="315">
        <f>I61</f>
        <v>27058171</v>
      </c>
      <c r="J35" s="276">
        <f t="shared" si="13"/>
        <v>0</v>
      </c>
      <c r="K35" s="314">
        <v>0</v>
      </c>
      <c r="L35" s="314"/>
      <c r="M35" s="314"/>
      <c r="N35" s="316"/>
      <c r="O35" s="278">
        <f t="shared" si="10"/>
        <v>0</v>
      </c>
      <c r="P35" s="314">
        <v>0</v>
      </c>
      <c r="Q35" s="317"/>
      <c r="R35" s="317"/>
      <c r="S35" s="318"/>
      <c r="T35" s="281">
        <f t="shared" si="14"/>
        <v>0</v>
      </c>
      <c r="U35" s="282">
        <v>0</v>
      </c>
      <c r="V35" s="283">
        <f>SUM(V36:V61)</f>
        <v>0</v>
      </c>
      <c r="W35" s="283">
        <v>0</v>
      </c>
      <c r="X35" s="284">
        <v>0</v>
      </c>
      <c r="AA35" s="65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0"/>
      <c r="DK35" s="140"/>
      <c r="DL35" s="140"/>
      <c r="DM35" s="140"/>
      <c r="DN35" s="140"/>
      <c r="DO35" s="140"/>
      <c r="DP35" s="140"/>
      <c r="DQ35" s="140"/>
      <c r="DR35" s="140"/>
      <c r="DS35" s="140"/>
      <c r="DT35" s="140"/>
      <c r="DU35" s="140"/>
      <c r="DV35" s="140"/>
      <c r="DW35" s="140"/>
      <c r="DX35" s="140"/>
      <c r="DY35" s="140"/>
      <c r="DZ35" s="140"/>
      <c r="EA35" s="140"/>
      <c r="EB35" s="140"/>
      <c r="EC35" s="140"/>
      <c r="ED35" s="140"/>
      <c r="EE35" s="140"/>
      <c r="EF35" s="140"/>
      <c r="EG35" s="140"/>
      <c r="EH35" s="140"/>
      <c r="EI35" s="140"/>
      <c r="EJ35" s="140"/>
      <c r="EK35" s="140"/>
      <c r="EL35" s="140"/>
    </row>
    <row r="36" spans="1:142" s="66" customFormat="1" ht="18" customHeight="1" thickBot="1" x14ac:dyDescent="0.3">
      <c r="A36" s="457"/>
      <c r="B36" s="460"/>
      <c r="C36" s="457"/>
      <c r="D36" s="305" t="s">
        <v>17</v>
      </c>
      <c r="E36" s="306">
        <f t="shared" si="12"/>
        <v>0</v>
      </c>
      <c r="F36" s="307">
        <v>0</v>
      </c>
      <c r="G36" s="307"/>
      <c r="H36" s="307"/>
      <c r="I36" s="308"/>
      <c r="J36" s="309">
        <f t="shared" si="13"/>
        <v>0</v>
      </c>
      <c r="K36" s="307">
        <v>0</v>
      </c>
      <c r="L36" s="307"/>
      <c r="M36" s="307"/>
      <c r="N36" s="310"/>
      <c r="O36" s="311">
        <f t="shared" si="10"/>
        <v>0</v>
      </c>
      <c r="P36" s="307">
        <v>0</v>
      </c>
      <c r="Q36" s="312"/>
      <c r="R36" s="312"/>
      <c r="S36" s="313"/>
      <c r="T36" s="319">
        <f t="shared" si="14"/>
        <v>0</v>
      </c>
      <c r="U36" s="320">
        <v>0</v>
      </c>
      <c r="V36" s="321">
        <f>SUM(V37:V64)</f>
        <v>0</v>
      </c>
      <c r="W36" s="321">
        <v>0</v>
      </c>
      <c r="X36" s="322">
        <v>0</v>
      </c>
      <c r="AA36" s="65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0"/>
      <c r="DT36" s="140"/>
      <c r="DU36" s="140"/>
      <c r="DV36" s="140"/>
      <c r="DW36" s="140"/>
      <c r="DX36" s="140"/>
      <c r="DY36" s="140"/>
      <c r="DZ36" s="140"/>
      <c r="EA36" s="140"/>
      <c r="EB36" s="140"/>
      <c r="EC36" s="140"/>
      <c r="ED36" s="140"/>
      <c r="EE36" s="140"/>
      <c r="EF36" s="140"/>
      <c r="EG36" s="140"/>
      <c r="EH36" s="140"/>
      <c r="EI36" s="140"/>
      <c r="EJ36" s="140"/>
      <c r="EK36" s="140"/>
      <c r="EL36" s="140"/>
    </row>
    <row r="37" spans="1:142" s="80" customFormat="1" ht="20.25" hidden="1" customHeight="1" thickBot="1" x14ac:dyDescent="0.25">
      <c r="A37" s="83"/>
      <c r="B37" s="84"/>
      <c r="C37" s="85" t="s">
        <v>31</v>
      </c>
      <c r="D37" s="100" t="s">
        <v>8</v>
      </c>
      <c r="E37" s="113">
        <f>SUM(E38:E60)</f>
        <v>115059248</v>
      </c>
      <c r="F37" s="86">
        <f t="shared" ref="F37:W37" si="44">SUM(F38:F60)</f>
        <v>0</v>
      </c>
      <c r="G37" s="86">
        <f t="shared" si="44"/>
        <v>0</v>
      </c>
      <c r="H37" s="86">
        <f t="shared" si="44"/>
        <v>0</v>
      </c>
      <c r="I37" s="91">
        <f t="shared" si="44"/>
        <v>115059248</v>
      </c>
      <c r="J37" s="109">
        <f>SUM(J38:J60)</f>
        <v>4293157</v>
      </c>
      <c r="K37" s="86">
        <f t="shared" si="44"/>
        <v>0</v>
      </c>
      <c r="L37" s="86">
        <f t="shared" si="44"/>
        <v>0</v>
      </c>
      <c r="M37" s="86">
        <f t="shared" si="44"/>
        <v>0</v>
      </c>
      <c r="N37" s="122">
        <f t="shared" si="44"/>
        <v>4293157</v>
      </c>
      <c r="O37" s="113">
        <f t="shared" si="44"/>
        <v>4090620.9</v>
      </c>
      <c r="P37" s="86">
        <f t="shared" si="44"/>
        <v>0</v>
      </c>
      <c r="Q37" s="86">
        <f t="shared" si="44"/>
        <v>0</v>
      </c>
      <c r="R37" s="86">
        <f t="shared" si="44"/>
        <v>0</v>
      </c>
      <c r="S37" s="91">
        <f t="shared" si="44"/>
        <v>4090620.9</v>
      </c>
      <c r="T37" s="109">
        <f>O37/E37*100</f>
        <v>3.5552299976791089</v>
      </c>
      <c r="U37" s="86">
        <v>0</v>
      </c>
      <c r="V37" s="86">
        <f t="shared" si="44"/>
        <v>0</v>
      </c>
      <c r="W37" s="86">
        <f t="shared" si="44"/>
        <v>0</v>
      </c>
      <c r="X37" s="91">
        <f>S37/I37*100</f>
        <v>3.5552299976791089</v>
      </c>
      <c r="AA37" s="81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  <c r="DF37" s="95"/>
      <c r="DG37" s="95"/>
      <c r="DH37" s="95"/>
      <c r="DI37" s="95"/>
      <c r="DJ37" s="95"/>
      <c r="DK37" s="95"/>
      <c r="DL37" s="95"/>
      <c r="DM37" s="95"/>
      <c r="DN37" s="95"/>
      <c r="DO37" s="95"/>
      <c r="DP37" s="95"/>
      <c r="DQ37" s="95"/>
      <c r="DR37" s="95"/>
      <c r="DS37" s="95"/>
      <c r="DT37" s="95"/>
      <c r="DU37" s="95"/>
      <c r="DV37" s="95"/>
      <c r="DW37" s="95"/>
      <c r="DX37" s="95"/>
      <c r="DY37" s="95"/>
      <c r="DZ37" s="95"/>
      <c r="EA37" s="95"/>
      <c r="EB37" s="95"/>
      <c r="EC37" s="95"/>
      <c r="ED37" s="95"/>
      <c r="EE37" s="95"/>
      <c r="EF37" s="95"/>
      <c r="EG37" s="95"/>
      <c r="EH37" s="95"/>
      <c r="EI37" s="95"/>
      <c r="EJ37" s="95"/>
      <c r="EK37" s="95"/>
      <c r="EL37" s="95"/>
    </row>
    <row r="38" spans="1:142" s="5" customFormat="1" ht="65.25" hidden="1" customHeight="1" x14ac:dyDescent="0.25">
      <c r="A38" s="63"/>
      <c r="B38" s="323" t="s">
        <v>83</v>
      </c>
      <c r="C38" s="56" t="s">
        <v>31</v>
      </c>
      <c r="D38" s="101"/>
      <c r="E38" s="110">
        <f>F38+G38+I38</f>
        <v>4890000</v>
      </c>
      <c r="F38" s="70"/>
      <c r="G38" s="70"/>
      <c r="H38" s="70"/>
      <c r="I38" s="114">
        <v>4890000</v>
      </c>
      <c r="J38" s="110">
        <f>K38+L38+N38</f>
        <v>0</v>
      </c>
      <c r="K38" s="70"/>
      <c r="L38" s="70"/>
      <c r="M38" s="70"/>
      <c r="N38" s="123"/>
      <c r="O38" s="110">
        <f>P38+Q38+S38</f>
        <v>0</v>
      </c>
      <c r="P38" s="70"/>
      <c r="Q38" s="71"/>
      <c r="R38" s="71"/>
      <c r="S38" s="132"/>
      <c r="T38" s="242">
        <v>0</v>
      </c>
      <c r="U38" s="243">
        <v>0</v>
      </c>
      <c r="V38" s="243">
        <f t="shared" ref="V38:W60" si="45">SUM(V39:V41)</f>
        <v>0</v>
      </c>
      <c r="W38" s="243">
        <v>0</v>
      </c>
      <c r="X38" s="244">
        <v>0</v>
      </c>
      <c r="AA38" s="42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</row>
    <row r="39" spans="1:142" s="5" customFormat="1" ht="43.5" hidden="1" customHeight="1" x14ac:dyDescent="0.25">
      <c r="A39" s="29"/>
      <c r="B39" s="75" t="s">
        <v>84</v>
      </c>
      <c r="C39" s="11" t="s">
        <v>31</v>
      </c>
      <c r="D39" s="98"/>
      <c r="E39" s="60">
        <f t="shared" ref="E39:E60" si="46">F39+G39+I39</f>
        <v>2100000</v>
      </c>
      <c r="F39" s="17"/>
      <c r="G39" s="17"/>
      <c r="H39" s="17"/>
      <c r="I39" s="115">
        <v>2100000</v>
      </c>
      <c r="J39" s="60">
        <f t="shared" ref="J39:J60" si="47">K39+L39+N39</f>
        <v>0</v>
      </c>
      <c r="K39" s="17"/>
      <c r="L39" s="17"/>
      <c r="M39" s="17"/>
      <c r="N39" s="124"/>
      <c r="O39" s="60">
        <f t="shared" ref="O39:O60" si="48">P39+Q39+S39</f>
        <v>0</v>
      </c>
      <c r="P39" s="17"/>
      <c r="Q39" s="8"/>
      <c r="R39" s="8"/>
      <c r="S39" s="133"/>
      <c r="T39" s="245">
        <v>0</v>
      </c>
      <c r="U39" s="162">
        <v>0</v>
      </c>
      <c r="V39" s="162">
        <f t="shared" si="45"/>
        <v>0</v>
      </c>
      <c r="W39" s="162">
        <v>0</v>
      </c>
      <c r="X39" s="163">
        <v>0</v>
      </c>
      <c r="AA39" s="42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</row>
    <row r="40" spans="1:142" s="5" customFormat="1" ht="43.5" hidden="1" customHeight="1" x14ac:dyDescent="0.25">
      <c r="A40" s="29"/>
      <c r="B40" s="75" t="s">
        <v>85</v>
      </c>
      <c r="C40" s="11" t="s">
        <v>31</v>
      </c>
      <c r="D40" s="98"/>
      <c r="E40" s="60">
        <f t="shared" si="46"/>
        <v>1395591</v>
      </c>
      <c r="F40" s="17"/>
      <c r="G40" s="17"/>
      <c r="H40" s="17"/>
      <c r="I40" s="115">
        <v>1395591</v>
      </c>
      <c r="J40" s="60">
        <f t="shared" si="47"/>
        <v>0</v>
      </c>
      <c r="K40" s="17"/>
      <c r="L40" s="17"/>
      <c r="M40" s="17"/>
      <c r="N40" s="124"/>
      <c r="O40" s="60">
        <f t="shared" si="48"/>
        <v>0</v>
      </c>
      <c r="P40" s="17"/>
      <c r="Q40" s="8"/>
      <c r="R40" s="8"/>
      <c r="S40" s="133"/>
      <c r="T40" s="245">
        <v>0</v>
      </c>
      <c r="U40" s="162">
        <v>0</v>
      </c>
      <c r="V40" s="162">
        <f t="shared" si="45"/>
        <v>0</v>
      </c>
      <c r="W40" s="162">
        <v>0</v>
      </c>
      <c r="X40" s="163">
        <v>0</v>
      </c>
      <c r="AA40" s="42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</row>
    <row r="41" spans="1:142" s="5" customFormat="1" ht="43.5" hidden="1" customHeight="1" x14ac:dyDescent="0.25">
      <c r="A41" s="29"/>
      <c r="B41" s="75" t="s">
        <v>86</v>
      </c>
      <c r="C41" s="11" t="s">
        <v>31</v>
      </c>
      <c r="D41" s="98"/>
      <c r="E41" s="60">
        <f t="shared" si="46"/>
        <v>35072</v>
      </c>
      <c r="F41" s="17"/>
      <c r="G41" s="17"/>
      <c r="H41" s="17"/>
      <c r="I41" s="115">
        <v>35072</v>
      </c>
      <c r="J41" s="60">
        <f t="shared" si="47"/>
        <v>35072</v>
      </c>
      <c r="K41" s="17"/>
      <c r="L41" s="17"/>
      <c r="M41" s="17"/>
      <c r="N41" s="124">
        <v>35072</v>
      </c>
      <c r="O41" s="60">
        <f t="shared" si="48"/>
        <v>35071.96</v>
      </c>
      <c r="P41" s="17"/>
      <c r="Q41" s="8"/>
      <c r="R41" s="8"/>
      <c r="S41" s="133">
        <v>35071.96</v>
      </c>
      <c r="T41" s="245">
        <f t="shared" ref="T41:T60" si="49">U41+V41+W41+X41</f>
        <v>99.999885948905103</v>
      </c>
      <c r="U41" s="161">
        <v>0</v>
      </c>
      <c r="V41" s="162">
        <v>0</v>
      </c>
      <c r="W41" s="162">
        <f t="shared" si="45"/>
        <v>0</v>
      </c>
      <c r="X41" s="163">
        <f>S41/I41*100</f>
        <v>99.999885948905103</v>
      </c>
      <c r="Y41" s="241"/>
      <c r="AA41" s="42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</row>
    <row r="42" spans="1:142" s="5" customFormat="1" ht="43.5" hidden="1" customHeight="1" x14ac:dyDescent="0.25">
      <c r="A42" s="29"/>
      <c r="B42" s="75" t="s">
        <v>87</v>
      </c>
      <c r="C42" s="11" t="s">
        <v>31</v>
      </c>
      <c r="D42" s="98"/>
      <c r="E42" s="60">
        <f t="shared" si="46"/>
        <v>3678933</v>
      </c>
      <c r="F42" s="17"/>
      <c r="G42" s="17"/>
      <c r="H42" s="17"/>
      <c r="I42" s="115">
        <v>3678933</v>
      </c>
      <c r="J42" s="60">
        <f t="shared" si="47"/>
        <v>0</v>
      </c>
      <c r="K42" s="17"/>
      <c r="L42" s="17"/>
      <c r="M42" s="17"/>
      <c r="N42" s="124"/>
      <c r="O42" s="60">
        <f t="shared" si="48"/>
        <v>0</v>
      </c>
      <c r="P42" s="17"/>
      <c r="Q42" s="8"/>
      <c r="R42" s="8"/>
      <c r="S42" s="133"/>
      <c r="T42" s="245" t="e">
        <f t="shared" si="49"/>
        <v>#DIV/0!</v>
      </c>
      <c r="U42" s="162">
        <v>0</v>
      </c>
      <c r="V42" s="162">
        <f t="shared" si="45"/>
        <v>0</v>
      </c>
      <c r="W42" s="162">
        <v>0</v>
      </c>
      <c r="X42" s="163" t="e">
        <f t="shared" ref="X42:X52" si="50">S42/N42*100</f>
        <v>#DIV/0!</v>
      </c>
      <c r="AA42" s="42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</row>
    <row r="43" spans="1:142" s="5" customFormat="1" ht="43.5" hidden="1" customHeight="1" x14ac:dyDescent="0.25">
      <c r="A43" s="29"/>
      <c r="B43" s="75" t="s">
        <v>88</v>
      </c>
      <c r="C43" s="11" t="s">
        <v>31</v>
      </c>
      <c r="D43" s="98"/>
      <c r="E43" s="60">
        <f t="shared" si="46"/>
        <v>42432</v>
      </c>
      <c r="F43" s="17"/>
      <c r="G43" s="17"/>
      <c r="H43" s="17"/>
      <c r="I43" s="115">
        <v>42432</v>
      </c>
      <c r="J43" s="60">
        <f t="shared" si="47"/>
        <v>0</v>
      </c>
      <c r="K43" s="17"/>
      <c r="L43" s="17"/>
      <c r="M43" s="17"/>
      <c r="N43" s="124"/>
      <c r="O43" s="60">
        <f t="shared" si="48"/>
        <v>0</v>
      </c>
      <c r="P43" s="17"/>
      <c r="Q43" s="8"/>
      <c r="R43" s="8"/>
      <c r="S43" s="133"/>
      <c r="T43" s="245" t="e">
        <f t="shared" si="49"/>
        <v>#DIV/0!</v>
      </c>
      <c r="U43" s="162">
        <v>0</v>
      </c>
      <c r="V43" s="162">
        <f t="shared" si="45"/>
        <v>0</v>
      </c>
      <c r="W43" s="162">
        <v>0</v>
      </c>
      <c r="X43" s="163" t="e">
        <f t="shared" si="50"/>
        <v>#DIV/0!</v>
      </c>
      <c r="AA43" s="42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</row>
    <row r="44" spans="1:142" s="73" customFormat="1" ht="43.5" hidden="1" customHeight="1" x14ac:dyDescent="0.25">
      <c r="A44" s="134"/>
      <c r="B44" s="75" t="s">
        <v>89</v>
      </c>
      <c r="C44" s="11" t="s">
        <v>31</v>
      </c>
      <c r="D44" s="102"/>
      <c r="E44" s="60">
        <f t="shared" si="46"/>
        <v>480000</v>
      </c>
      <c r="F44" s="74"/>
      <c r="G44" s="74"/>
      <c r="H44" s="74"/>
      <c r="I44" s="115">
        <v>480000</v>
      </c>
      <c r="J44" s="60">
        <f t="shared" si="47"/>
        <v>0</v>
      </c>
      <c r="K44" s="74"/>
      <c r="L44" s="74"/>
      <c r="M44" s="74"/>
      <c r="N44" s="102"/>
      <c r="O44" s="60">
        <f t="shared" si="48"/>
        <v>0</v>
      </c>
      <c r="P44" s="74"/>
      <c r="Q44" s="74"/>
      <c r="R44" s="74"/>
      <c r="S44" s="135"/>
      <c r="T44" s="245" t="e">
        <f t="shared" si="49"/>
        <v>#DIV/0!</v>
      </c>
      <c r="U44" s="162">
        <v>0</v>
      </c>
      <c r="V44" s="162">
        <f t="shared" si="45"/>
        <v>0</v>
      </c>
      <c r="W44" s="162">
        <v>0</v>
      </c>
      <c r="X44" s="163" t="e">
        <f t="shared" si="50"/>
        <v>#DIV/0!</v>
      </c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</row>
    <row r="45" spans="1:142" s="73" customFormat="1" ht="43.5" hidden="1" customHeight="1" x14ac:dyDescent="0.25">
      <c r="A45" s="134"/>
      <c r="B45" s="75" t="s">
        <v>90</v>
      </c>
      <c r="C45" s="11" t="s">
        <v>31</v>
      </c>
      <c r="D45" s="102"/>
      <c r="E45" s="60">
        <f t="shared" si="46"/>
        <v>1464951</v>
      </c>
      <c r="F45" s="74"/>
      <c r="G45" s="74"/>
      <c r="H45" s="74"/>
      <c r="I45" s="115">
        <v>1464951</v>
      </c>
      <c r="J45" s="60">
        <f t="shared" si="47"/>
        <v>0</v>
      </c>
      <c r="K45" s="74"/>
      <c r="L45" s="74"/>
      <c r="M45" s="74"/>
      <c r="N45" s="102"/>
      <c r="O45" s="60">
        <f t="shared" si="48"/>
        <v>0</v>
      </c>
      <c r="P45" s="74"/>
      <c r="Q45" s="74"/>
      <c r="R45" s="74"/>
      <c r="S45" s="135"/>
      <c r="T45" s="245" t="e">
        <f t="shared" si="49"/>
        <v>#DIV/0!</v>
      </c>
      <c r="U45" s="162">
        <v>0</v>
      </c>
      <c r="V45" s="162">
        <f t="shared" si="45"/>
        <v>0</v>
      </c>
      <c r="W45" s="162">
        <v>0</v>
      </c>
      <c r="X45" s="163" t="e">
        <f t="shared" si="50"/>
        <v>#DIV/0!</v>
      </c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  <c r="EJ45" s="72"/>
      <c r="EK45" s="72"/>
      <c r="EL45" s="72"/>
    </row>
    <row r="46" spans="1:142" s="73" customFormat="1" ht="43.5" hidden="1" customHeight="1" x14ac:dyDescent="0.25">
      <c r="A46" s="134"/>
      <c r="B46" s="75" t="s">
        <v>91</v>
      </c>
      <c r="C46" s="11" t="s">
        <v>31</v>
      </c>
      <c r="D46" s="102"/>
      <c r="E46" s="60">
        <f t="shared" si="46"/>
        <v>8023491</v>
      </c>
      <c r="F46" s="74"/>
      <c r="G46" s="74"/>
      <c r="H46" s="74"/>
      <c r="I46" s="115">
        <v>8023491</v>
      </c>
      <c r="J46" s="60">
        <f t="shared" si="47"/>
        <v>0</v>
      </c>
      <c r="K46" s="74"/>
      <c r="L46" s="74"/>
      <c r="M46" s="74"/>
      <c r="N46" s="102"/>
      <c r="O46" s="60">
        <f t="shared" si="48"/>
        <v>0</v>
      </c>
      <c r="P46" s="74"/>
      <c r="Q46" s="74"/>
      <c r="R46" s="74"/>
      <c r="S46" s="135"/>
      <c r="T46" s="245" t="e">
        <f t="shared" si="49"/>
        <v>#DIV/0!</v>
      </c>
      <c r="U46" s="162">
        <v>0</v>
      </c>
      <c r="V46" s="162">
        <f t="shared" si="45"/>
        <v>0</v>
      </c>
      <c r="W46" s="162">
        <v>0</v>
      </c>
      <c r="X46" s="163" t="e">
        <f t="shared" si="50"/>
        <v>#DIV/0!</v>
      </c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  <c r="EJ46" s="72"/>
      <c r="EK46" s="72"/>
      <c r="EL46" s="72"/>
    </row>
    <row r="47" spans="1:142" s="73" customFormat="1" ht="43.5" hidden="1" customHeight="1" x14ac:dyDescent="0.25">
      <c r="A47" s="134"/>
      <c r="B47" s="75" t="s">
        <v>92</v>
      </c>
      <c r="C47" s="11" t="s">
        <v>31</v>
      </c>
      <c r="D47" s="102"/>
      <c r="E47" s="60">
        <f t="shared" si="46"/>
        <v>723514</v>
      </c>
      <c r="F47" s="74"/>
      <c r="G47" s="74"/>
      <c r="H47" s="74"/>
      <c r="I47" s="116">
        <v>723514</v>
      </c>
      <c r="J47" s="60">
        <f t="shared" si="47"/>
        <v>723514</v>
      </c>
      <c r="K47" s="74"/>
      <c r="L47" s="74"/>
      <c r="M47" s="74"/>
      <c r="N47" s="124">
        <v>723514</v>
      </c>
      <c r="O47" s="60">
        <f t="shared" si="48"/>
        <v>720763.66</v>
      </c>
      <c r="P47" s="74"/>
      <c r="Q47" s="74"/>
      <c r="R47" s="74"/>
      <c r="S47" s="30">
        <v>720763.66</v>
      </c>
      <c r="T47" s="245">
        <f t="shared" si="49"/>
        <v>99.619863610102925</v>
      </c>
      <c r="U47" s="162">
        <v>0</v>
      </c>
      <c r="V47" s="162">
        <f t="shared" si="45"/>
        <v>0</v>
      </c>
      <c r="W47" s="162">
        <v>0</v>
      </c>
      <c r="X47" s="163">
        <f t="shared" si="50"/>
        <v>99.619863610102925</v>
      </c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  <c r="EJ47" s="72"/>
      <c r="EK47" s="72"/>
      <c r="EL47" s="72"/>
    </row>
    <row r="48" spans="1:142" s="73" customFormat="1" ht="43.5" hidden="1" customHeight="1" x14ac:dyDescent="0.25">
      <c r="A48" s="134"/>
      <c r="B48" s="494" t="s">
        <v>93</v>
      </c>
      <c r="C48" s="11" t="s">
        <v>31</v>
      </c>
      <c r="D48" s="102"/>
      <c r="E48" s="60">
        <f t="shared" si="46"/>
        <v>1096746</v>
      </c>
      <c r="F48" s="74"/>
      <c r="G48" s="74"/>
      <c r="H48" s="74"/>
      <c r="I48" s="116">
        <v>1096746</v>
      </c>
      <c r="J48" s="175">
        <f t="shared" si="47"/>
        <v>1096746</v>
      </c>
      <c r="K48" s="74"/>
      <c r="L48" s="74"/>
      <c r="M48" s="74"/>
      <c r="N48" s="124">
        <v>1096746</v>
      </c>
      <c r="O48" s="175">
        <f t="shared" si="48"/>
        <v>1092719.8400000001</v>
      </c>
      <c r="P48" s="74"/>
      <c r="Q48" s="74"/>
      <c r="R48" s="74"/>
      <c r="S48" s="30">
        <v>1092719.8400000001</v>
      </c>
      <c r="T48" s="245">
        <f t="shared" si="49"/>
        <v>99.632899504534336</v>
      </c>
      <c r="U48" s="162">
        <v>0</v>
      </c>
      <c r="V48" s="162">
        <f t="shared" si="45"/>
        <v>0</v>
      </c>
      <c r="W48" s="162">
        <v>0</v>
      </c>
      <c r="X48" s="163">
        <f t="shared" si="50"/>
        <v>99.632899504534336</v>
      </c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  <c r="EJ48" s="72"/>
      <c r="EK48" s="72"/>
      <c r="EL48" s="72"/>
    </row>
    <row r="49" spans="1:142" s="73" customFormat="1" ht="43.5" hidden="1" customHeight="1" x14ac:dyDescent="0.25">
      <c r="A49" s="134"/>
      <c r="B49" s="495"/>
      <c r="C49" s="11" t="s">
        <v>31</v>
      </c>
      <c r="D49" s="102"/>
      <c r="E49" s="60">
        <f t="shared" si="46"/>
        <v>171759</v>
      </c>
      <c r="F49" s="74"/>
      <c r="G49" s="74"/>
      <c r="H49" s="74"/>
      <c r="I49" s="116">
        <v>171759</v>
      </c>
      <c r="J49" s="175">
        <f t="shared" si="47"/>
        <v>171759</v>
      </c>
      <c r="K49" s="74"/>
      <c r="L49" s="74"/>
      <c r="M49" s="74"/>
      <c r="N49" s="124">
        <v>171759</v>
      </c>
      <c r="O49" s="175">
        <f t="shared" si="48"/>
        <v>0</v>
      </c>
      <c r="P49" s="74"/>
      <c r="Q49" s="74"/>
      <c r="R49" s="74"/>
      <c r="S49" s="30"/>
      <c r="T49" s="245">
        <f t="shared" si="49"/>
        <v>0</v>
      </c>
      <c r="U49" s="162">
        <v>0</v>
      </c>
      <c r="V49" s="162">
        <f t="shared" si="45"/>
        <v>0</v>
      </c>
      <c r="W49" s="162">
        <v>0</v>
      </c>
      <c r="X49" s="163">
        <f t="shared" si="50"/>
        <v>0</v>
      </c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  <c r="EJ49" s="72"/>
      <c r="EK49" s="72"/>
      <c r="EL49" s="72"/>
    </row>
    <row r="50" spans="1:142" s="73" customFormat="1" ht="43.5" hidden="1" customHeight="1" x14ac:dyDescent="0.25">
      <c r="A50" s="134"/>
      <c r="B50" s="75" t="s">
        <v>103</v>
      </c>
      <c r="C50" s="11" t="s">
        <v>31</v>
      </c>
      <c r="D50" s="102"/>
      <c r="E50" s="60">
        <f t="shared" si="46"/>
        <v>873592</v>
      </c>
      <c r="F50" s="74"/>
      <c r="G50" s="74"/>
      <c r="H50" s="74"/>
      <c r="I50" s="116">
        <v>873592</v>
      </c>
      <c r="J50" s="175">
        <f t="shared" si="47"/>
        <v>873592</v>
      </c>
      <c r="K50" s="74"/>
      <c r="L50" s="74"/>
      <c r="M50" s="74"/>
      <c r="N50" s="124">
        <v>873592</v>
      </c>
      <c r="O50" s="175">
        <f t="shared" si="48"/>
        <v>873591.44</v>
      </c>
      <c r="P50" s="74"/>
      <c r="Q50" s="74"/>
      <c r="R50" s="74"/>
      <c r="S50" s="30">
        <v>873591.44</v>
      </c>
      <c r="T50" s="245">
        <f t="shared" si="49"/>
        <v>99.999935896848868</v>
      </c>
      <c r="U50" s="162">
        <v>0</v>
      </c>
      <c r="V50" s="162">
        <f t="shared" si="45"/>
        <v>0</v>
      </c>
      <c r="W50" s="162">
        <v>0</v>
      </c>
      <c r="X50" s="163">
        <f t="shared" si="50"/>
        <v>99.999935896848868</v>
      </c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  <c r="EJ50" s="72"/>
      <c r="EK50" s="72"/>
      <c r="EL50" s="72"/>
    </row>
    <row r="51" spans="1:142" s="73" customFormat="1" ht="43.5" hidden="1" customHeight="1" x14ac:dyDescent="0.25">
      <c r="A51" s="134"/>
      <c r="B51" s="75" t="s">
        <v>94</v>
      </c>
      <c r="C51" s="11" t="s">
        <v>31</v>
      </c>
      <c r="D51" s="102"/>
      <c r="E51" s="60">
        <f t="shared" si="46"/>
        <v>29350247</v>
      </c>
      <c r="F51" s="74"/>
      <c r="G51" s="74"/>
      <c r="H51" s="74"/>
      <c r="I51" s="116">
        <v>29350247</v>
      </c>
      <c r="J51" s="175">
        <f t="shared" si="47"/>
        <v>0</v>
      </c>
      <c r="K51" s="74"/>
      <c r="L51" s="74"/>
      <c r="M51" s="74"/>
      <c r="N51" s="124"/>
      <c r="O51" s="175">
        <f t="shared" si="48"/>
        <v>0</v>
      </c>
      <c r="P51" s="74"/>
      <c r="Q51" s="74"/>
      <c r="R51" s="74"/>
      <c r="S51" s="30"/>
      <c r="T51" s="245">
        <f t="shared" si="49"/>
        <v>0</v>
      </c>
      <c r="U51" s="162">
        <v>0</v>
      </c>
      <c r="V51" s="162">
        <f t="shared" si="45"/>
        <v>0</v>
      </c>
      <c r="W51" s="162">
        <v>0</v>
      </c>
      <c r="X51" s="163">
        <v>0</v>
      </c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  <c r="EJ51" s="72"/>
      <c r="EK51" s="72"/>
      <c r="EL51" s="72"/>
    </row>
    <row r="52" spans="1:142" s="73" customFormat="1" ht="43.5" hidden="1" customHeight="1" x14ac:dyDescent="0.25">
      <c r="A52" s="134"/>
      <c r="B52" s="75" t="s">
        <v>95</v>
      </c>
      <c r="C52" s="11" t="s">
        <v>31</v>
      </c>
      <c r="D52" s="102"/>
      <c r="E52" s="60">
        <f t="shared" si="46"/>
        <v>1368474</v>
      </c>
      <c r="F52" s="74"/>
      <c r="G52" s="74"/>
      <c r="H52" s="74"/>
      <c r="I52" s="116">
        <v>1368474</v>
      </c>
      <c r="J52" s="175">
        <f t="shared" si="47"/>
        <v>1368474</v>
      </c>
      <c r="K52" s="74"/>
      <c r="L52" s="74"/>
      <c r="M52" s="74"/>
      <c r="N52" s="124">
        <v>1368474</v>
      </c>
      <c r="O52" s="175">
        <f t="shared" si="48"/>
        <v>1368474</v>
      </c>
      <c r="P52" s="74"/>
      <c r="Q52" s="74"/>
      <c r="R52" s="74"/>
      <c r="S52" s="30">
        <v>1368474</v>
      </c>
      <c r="T52" s="245">
        <f t="shared" si="49"/>
        <v>100</v>
      </c>
      <c r="U52" s="162">
        <v>0</v>
      </c>
      <c r="V52" s="162">
        <f>SUM(V53:V56)</f>
        <v>0</v>
      </c>
      <c r="W52" s="162">
        <v>0</v>
      </c>
      <c r="X52" s="163">
        <f t="shared" si="50"/>
        <v>100</v>
      </c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  <c r="EJ52" s="72"/>
      <c r="EK52" s="72"/>
      <c r="EL52" s="72"/>
    </row>
    <row r="53" spans="1:142" s="73" customFormat="1" ht="43.5" hidden="1" customHeight="1" x14ac:dyDescent="0.25">
      <c r="A53" s="134"/>
      <c r="B53" s="75" t="s">
        <v>96</v>
      </c>
      <c r="C53" s="11" t="s">
        <v>31</v>
      </c>
      <c r="D53" s="102"/>
      <c r="E53" s="60">
        <f t="shared" si="46"/>
        <v>535000</v>
      </c>
      <c r="F53" s="74"/>
      <c r="G53" s="74"/>
      <c r="H53" s="74"/>
      <c r="I53" s="116">
        <v>535000</v>
      </c>
      <c r="J53" s="175">
        <f t="shared" si="47"/>
        <v>0</v>
      </c>
      <c r="K53" s="74"/>
      <c r="L53" s="74"/>
      <c r="M53" s="74"/>
      <c r="N53" s="124"/>
      <c r="O53" s="175">
        <f t="shared" si="48"/>
        <v>0</v>
      </c>
      <c r="P53" s="74"/>
      <c r="Q53" s="74"/>
      <c r="R53" s="74"/>
      <c r="S53" s="30"/>
      <c r="T53" s="245">
        <f t="shared" si="49"/>
        <v>0</v>
      </c>
      <c r="U53" s="162">
        <v>0</v>
      </c>
      <c r="V53" s="162">
        <f>SUM(V54:V57)</f>
        <v>0</v>
      </c>
      <c r="W53" s="162">
        <v>0</v>
      </c>
      <c r="X53" s="163">
        <v>0</v>
      </c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</row>
    <row r="54" spans="1:142" s="73" customFormat="1" ht="43.5" hidden="1" customHeight="1" x14ac:dyDescent="0.25">
      <c r="A54" s="134"/>
      <c r="B54" s="499" t="s">
        <v>97</v>
      </c>
      <c r="C54" s="11" t="s">
        <v>31</v>
      </c>
      <c r="D54" s="102"/>
      <c r="E54" s="60">
        <f t="shared" si="46"/>
        <v>499000</v>
      </c>
      <c r="F54" s="74"/>
      <c r="G54" s="74"/>
      <c r="H54" s="74"/>
      <c r="I54" s="116">
        <v>499000</v>
      </c>
      <c r="J54" s="175">
        <f t="shared" si="47"/>
        <v>0</v>
      </c>
      <c r="K54" s="74"/>
      <c r="L54" s="74"/>
      <c r="M54" s="74"/>
      <c r="N54" s="124"/>
      <c r="O54" s="175">
        <f t="shared" si="48"/>
        <v>0</v>
      </c>
      <c r="P54" s="74"/>
      <c r="Q54" s="74"/>
      <c r="R54" s="74"/>
      <c r="S54" s="30"/>
      <c r="T54" s="245">
        <f t="shared" si="49"/>
        <v>0</v>
      </c>
      <c r="U54" s="162">
        <v>0</v>
      </c>
      <c r="V54" s="162">
        <f>SUM(V56:V58)</f>
        <v>0</v>
      </c>
      <c r="W54" s="162">
        <v>0</v>
      </c>
      <c r="X54" s="163">
        <v>0</v>
      </c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</row>
    <row r="55" spans="1:142" s="73" customFormat="1" ht="43.5" hidden="1" customHeight="1" x14ac:dyDescent="0.25">
      <c r="A55" s="134"/>
      <c r="B55" s="500"/>
      <c r="C55" s="11" t="s">
        <v>31</v>
      </c>
      <c r="D55" s="102"/>
      <c r="E55" s="60">
        <f t="shared" si="46"/>
        <v>24000</v>
      </c>
      <c r="F55" s="74"/>
      <c r="G55" s="74"/>
      <c r="H55" s="74"/>
      <c r="I55" s="116">
        <v>24000</v>
      </c>
      <c r="J55" s="175">
        <f t="shared" si="47"/>
        <v>24000</v>
      </c>
      <c r="K55" s="74"/>
      <c r="L55" s="74"/>
      <c r="M55" s="74"/>
      <c r="N55" s="124">
        <v>24000</v>
      </c>
      <c r="O55" s="60"/>
      <c r="P55" s="74"/>
      <c r="Q55" s="74"/>
      <c r="R55" s="74"/>
      <c r="S55" s="30"/>
      <c r="T55" s="245"/>
      <c r="U55" s="162"/>
      <c r="V55" s="162"/>
      <c r="W55" s="162"/>
      <c r="X55" s="163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</row>
    <row r="56" spans="1:142" s="73" customFormat="1" ht="43.5" hidden="1" customHeight="1" x14ac:dyDescent="0.25">
      <c r="A56" s="134"/>
      <c r="B56" s="75" t="s">
        <v>98</v>
      </c>
      <c r="C56" s="11" t="s">
        <v>31</v>
      </c>
      <c r="D56" s="102"/>
      <c r="E56" s="60">
        <f t="shared" si="46"/>
        <v>306295</v>
      </c>
      <c r="F56" s="74"/>
      <c r="G56" s="74"/>
      <c r="H56" s="74"/>
      <c r="I56" s="116">
        <v>306295</v>
      </c>
      <c r="J56" s="60">
        <f t="shared" si="47"/>
        <v>0</v>
      </c>
      <c r="K56" s="74"/>
      <c r="L56" s="74"/>
      <c r="M56" s="74"/>
      <c r="N56" s="102"/>
      <c r="O56" s="60">
        <f t="shared" si="48"/>
        <v>0</v>
      </c>
      <c r="P56" s="74"/>
      <c r="Q56" s="74"/>
      <c r="R56" s="74"/>
      <c r="S56" s="135"/>
      <c r="T56" s="245">
        <f t="shared" si="49"/>
        <v>0</v>
      </c>
      <c r="U56" s="162">
        <v>0</v>
      </c>
      <c r="V56" s="162">
        <f t="shared" si="45"/>
        <v>0</v>
      </c>
      <c r="W56" s="162">
        <v>0</v>
      </c>
      <c r="X56" s="163">
        <v>0</v>
      </c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</row>
    <row r="57" spans="1:142" s="73" customFormat="1" ht="43.5" hidden="1" customHeight="1" x14ac:dyDescent="0.25">
      <c r="A57" s="134"/>
      <c r="B57" s="75" t="s">
        <v>99</v>
      </c>
      <c r="C57" s="11" t="s">
        <v>31</v>
      </c>
      <c r="D57" s="102"/>
      <c r="E57" s="60">
        <f t="shared" si="46"/>
        <v>31461841</v>
      </c>
      <c r="F57" s="74"/>
      <c r="G57" s="74"/>
      <c r="H57" s="74"/>
      <c r="I57" s="116">
        <v>31461841</v>
      </c>
      <c r="J57" s="60">
        <f t="shared" si="47"/>
        <v>0</v>
      </c>
      <c r="K57" s="74"/>
      <c r="L57" s="74"/>
      <c r="M57" s="74"/>
      <c r="N57" s="102"/>
      <c r="O57" s="60">
        <f t="shared" si="48"/>
        <v>0</v>
      </c>
      <c r="P57" s="74"/>
      <c r="Q57" s="74"/>
      <c r="R57" s="74"/>
      <c r="S57" s="135"/>
      <c r="T57" s="245">
        <f t="shared" si="49"/>
        <v>0</v>
      </c>
      <c r="U57" s="162">
        <v>0</v>
      </c>
      <c r="V57" s="162">
        <f t="shared" si="45"/>
        <v>0</v>
      </c>
      <c r="W57" s="162">
        <v>0</v>
      </c>
      <c r="X57" s="163">
        <v>0</v>
      </c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  <c r="EJ57" s="72"/>
      <c r="EK57" s="72"/>
      <c r="EL57" s="72"/>
    </row>
    <row r="58" spans="1:142" s="73" customFormat="1" ht="43.5" hidden="1" customHeight="1" x14ac:dyDescent="0.25">
      <c r="A58" s="134"/>
      <c r="B58" s="75" t="s">
        <v>100</v>
      </c>
      <c r="C58" s="11" t="s">
        <v>31</v>
      </c>
      <c r="D58" s="102"/>
      <c r="E58" s="60">
        <f t="shared" si="46"/>
        <v>24745840</v>
      </c>
      <c r="F58" s="74"/>
      <c r="G58" s="74"/>
      <c r="H58" s="74"/>
      <c r="I58" s="116">
        <v>24745840</v>
      </c>
      <c r="J58" s="60">
        <f t="shared" si="47"/>
        <v>0</v>
      </c>
      <c r="K58" s="74"/>
      <c r="L58" s="74"/>
      <c r="M58" s="74"/>
      <c r="N58" s="102"/>
      <c r="O58" s="60">
        <f t="shared" si="48"/>
        <v>0</v>
      </c>
      <c r="P58" s="74"/>
      <c r="Q58" s="74"/>
      <c r="R58" s="74"/>
      <c r="S58" s="135"/>
      <c r="T58" s="245">
        <f t="shared" si="49"/>
        <v>0</v>
      </c>
      <c r="U58" s="162">
        <v>0</v>
      </c>
      <c r="V58" s="162">
        <f t="shared" si="45"/>
        <v>0</v>
      </c>
      <c r="W58" s="162">
        <v>0</v>
      </c>
      <c r="X58" s="163">
        <v>0</v>
      </c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  <c r="EJ58" s="72"/>
      <c r="EK58" s="72"/>
      <c r="EL58" s="72"/>
    </row>
    <row r="59" spans="1:142" s="73" customFormat="1" ht="43.5" hidden="1" customHeight="1" x14ac:dyDescent="0.25">
      <c r="A59" s="134"/>
      <c r="B59" s="75" t="s">
        <v>101</v>
      </c>
      <c r="C59" s="11" t="s">
        <v>31</v>
      </c>
      <c r="D59" s="102"/>
      <c r="E59" s="60">
        <f t="shared" si="46"/>
        <v>1217142</v>
      </c>
      <c r="F59" s="74"/>
      <c r="G59" s="74"/>
      <c r="H59" s="74"/>
      <c r="I59" s="116">
        <v>1217142</v>
      </c>
      <c r="J59" s="60">
        <f t="shared" si="47"/>
        <v>0</v>
      </c>
      <c r="K59" s="74"/>
      <c r="L59" s="74"/>
      <c r="M59" s="74"/>
      <c r="N59" s="102"/>
      <c r="O59" s="60">
        <f t="shared" si="48"/>
        <v>0</v>
      </c>
      <c r="P59" s="74"/>
      <c r="Q59" s="74"/>
      <c r="R59" s="74"/>
      <c r="S59" s="135"/>
      <c r="T59" s="245">
        <f t="shared" si="49"/>
        <v>0</v>
      </c>
      <c r="U59" s="162">
        <v>0</v>
      </c>
      <c r="V59" s="162">
        <f t="shared" si="45"/>
        <v>0</v>
      </c>
      <c r="W59" s="162">
        <v>0</v>
      </c>
      <c r="X59" s="163">
        <v>0</v>
      </c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  <c r="EJ59" s="72"/>
      <c r="EK59" s="72"/>
      <c r="EL59" s="72"/>
    </row>
    <row r="60" spans="1:142" s="73" customFormat="1" ht="43.5" hidden="1" customHeight="1" thickBot="1" x14ac:dyDescent="0.3">
      <c r="A60" s="136"/>
      <c r="B60" s="77" t="s">
        <v>102</v>
      </c>
      <c r="C60" s="54" t="s">
        <v>31</v>
      </c>
      <c r="D60" s="103"/>
      <c r="E60" s="58">
        <f t="shared" si="46"/>
        <v>575328</v>
      </c>
      <c r="F60" s="76"/>
      <c r="G60" s="76"/>
      <c r="H60" s="76"/>
      <c r="I60" s="117">
        <v>575328</v>
      </c>
      <c r="J60" s="58">
        <f t="shared" si="47"/>
        <v>0</v>
      </c>
      <c r="K60" s="76"/>
      <c r="L60" s="76"/>
      <c r="M60" s="76"/>
      <c r="N60" s="103"/>
      <c r="O60" s="228">
        <f t="shared" si="48"/>
        <v>0</v>
      </c>
      <c r="P60" s="229"/>
      <c r="Q60" s="229"/>
      <c r="R60" s="229"/>
      <c r="S60" s="230"/>
      <c r="T60" s="246">
        <f t="shared" si="49"/>
        <v>0</v>
      </c>
      <c r="U60" s="200">
        <v>0</v>
      </c>
      <c r="V60" s="200">
        <f t="shared" si="45"/>
        <v>0</v>
      </c>
      <c r="W60" s="200">
        <v>0</v>
      </c>
      <c r="X60" s="247">
        <v>0</v>
      </c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  <c r="EJ60" s="72"/>
      <c r="EK60" s="72"/>
      <c r="EL60" s="72"/>
    </row>
    <row r="61" spans="1:142" s="80" customFormat="1" ht="25.5" hidden="1" customHeight="1" thickBot="1" x14ac:dyDescent="0.25">
      <c r="A61" s="83"/>
      <c r="B61" s="84"/>
      <c r="C61" s="85" t="s">
        <v>30</v>
      </c>
      <c r="D61" s="100" t="s">
        <v>8</v>
      </c>
      <c r="E61" s="113">
        <f t="shared" si="12"/>
        <v>27058171</v>
      </c>
      <c r="F61" s="87"/>
      <c r="G61" s="87"/>
      <c r="H61" s="87"/>
      <c r="I61" s="118">
        <f>I62+I63</f>
        <v>27058171</v>
      </c>
      <c r="J61" s="109">
        <f t="shared" si="13"/>
        <v>0</v>
      </c>
      <c r="K61" s="87"/>
      <c r="L61" s="87"/>
      <c r="M61" s="87"/>
      <c r="N61" s="125"/>
      <c r="O61" s="113">
        <f t="shared" si="10"/>
        <v>0</v>
      </c>
      <c r="P61" s="87"/>
      <c r="Q61" s="88"/>
      <c r="R61" s="88"/>
      <c r="S61" s="137"/>
      <c r="T61" s="129">
        <f t="shared" si="14"/>
        <v>0</v>
      </c>
      <c r="U61" s="89">
        <v>0</v>
      </c>
      <c r="V61" s="89">
        <f t="shared" ref="V61" si="51">SUM(V64:V66)</f>
        <v>0</v>
      </c>
      <c r="W61" s="89">
        <v>0</v>
      </c>
      <c r="X61" s="90">
        <v>0</v>
      </c>
      <c r="AA61" s="81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  <c r="BO61" s="95"/>
      <c r="BP61" s="95"/>
      <c r="BQ61" s="95"/>
      <c r="BR61" s="95"/>
      <c r="BS61" s="95"/>
      <c r="BT61" s="95"/>
      <c r="BU61" s="95"/>
      <c r="BV61" s="95"/>
      <c r="BW61" s="95"/>
      <c r="BX61" s="95"/>
      <c r="BY61" s="95"/>
      <c r="BZ61" s="95"/>
      <c r="CA61" s="95"/>
      <c r="CB61" s="95"/>
      <c r="CC61" s="95"/>
      <c r="CD61" s="95"/>
      <c r="CE61" s="95"/>
      <c r="CF61" s="95"/>
      <c r="CG61" s="95"/>
      <c r="CH61" s="95"/>
      <c r="CI61" s="95"/>
      <c r="CJ61" s="95"/>
      <c r="CK61" s="95"/>
      <c r="CL61" s="95"/>
      <c r="CM61" s="95"/>
      <c r="CN61" s="95"/>
      <c r="CO61" s="95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</row>
    <row r="62" spans="1:142" s="5" customFormat="1" ht="47.25" hidden="1" customHeight="1" x14ac:dyDescent="0.25">
      <c r="A62" s="62"/>
      <c r="B62" s="64" t="s">
        <v>81</v>
      </c>
      <c r="C62" s="55" t="s">
        <v>30</v>
      </c>
      <c r="D62" s="101"/>
      <c r="E62" s="110">
        <f t="shared" si="12"/>
        <v>21385441</v>
      </c>
      <c r="F62" s="70"/>
      <c r="G62" s="70"/>
      <c r="H62" s="70"/>
      <c r="I62" s="119">
        <v>21385441</v>
      </c>
      <c r="J62" s="106"/>
      <c r="K62" s="70"/>
      <c r="L62" s="70"/>
      <c r="M62" s="70"/>
      <c r="N62" s="123"/>
      <c r="O62" s="110"/>
      <c r="P62" s="70"/>
      <c r="Q62" s="71"/>
      <c r="R62" s="71"/>
      <c r="S62" s="132"/>
      <c r="T62" s="126"/>
      <c r="U62" s="33"/>
      <c r="V62" s="33"/>
      <c r="W62" s="33"/>
      <c r="X62" s="34"/>
      <c r="AA62" s="42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</row>
    <row r="63" spans="1:142" s="5" customFormat="1" ht="52.5" hidden="1" customHeight="1" x14ac:dyDescent="0.25">
      <c r="A63" s="61"/>
      <c r="B63" s="234" t="s">
        <v>82</v>
      </c>
      <c r="C63" s="54" t="s">
        <v>30</v>
      </c>
      <c r="D63" s="98"/>
      <c r="E63" s="110">
        <f t="shared" si="12"/>
        <v>5672730</v>
      </c>
      <c r="F63" s="17"/>
      <c r="G63" s="17"/>
      <c r="H63" s="17"/>
      <c r="I63" s="30">
        <f>3076984+2595746</f>
        <v>5672730</v>
      </c>
      <c r="J63" s="107"/>
      <c r="K63" s="17"/>
      <c r="L63" s="17"/>
      <c r="M63" s="17"/>
      <c r="N63" s="124"/>
      <c r="O63" s="60"/>
      <c r="P63" s="17"/>
      <c r="Q63" s="8"/>
      <c r="R63" s="8"/>
      <c r="S63" s="133"/>
      <c r="T63" s="127"/>
      <c r="U63" s="33"/>
      <c r="V63" s="4"/>
      <c r="W63" s="4"/>
      <c r="X63" s="28"/>
      <c r="AA63" s="42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</row>
    <row r="64" spans="1:142" s="5" customFormat="1" ht="63" hidden="1" customHeight="1" x14ac:dyDescent="0.25">
      <c r="A64" s="61"/>
      <c r="B64" s="234" t="s">
        <v>32</v>
      </c>
      <c r="C64" s="54" t="s">
        <v>15</v>
      </c>
      <c r="D64" s="104" t="s">
        <v>16</v>
      </c>
      <c r="E64" s="110">
        <f t="shared" si="12"/>
        <v>0</v>
      </c>
      <c r="F64" s="17">
        <v>0</v>
      </c>
      <c r="G64" s="17"/>
      <c r="H64" s="17">
        <v>0</v>
      </c>
      <c r="I64" s="30">
        <v>0</v>
      </c>
      <c r="J64" s="107">
        <f t="shared" si="13"/>
        <v>0</v>
      </c>
      <c r="K64" s="17">
        <v>0</v>
      </c>
      <c r="L64" s="17"/>
      <c r="M64" s="17">
        <v>0</v>
      </c>
      <c r="N64" s="124">
        <v>0</v>
      </c>
      <c r="O64" s="60">
        <f t="shared" si="10"/>
        <v>0</v>
      </c>
      <c r="P64" s="17">
        <v>0</v>
      </c>
      <c r="Q64" s="8"/>
      <c r="R64" s="8">
        <v>0</v>
      </c>
      <c r="S64" s="133">
        <v>0</v>
      </c>
      <c r="T64" s="127">
        <f t="shared" si="14"/>
        <v>0</v>
      </c>
      <c r="U64" s="33">
        <v>0</v>
      </c>
      <c r="V64" s="4">
        <f t="shared" ref="V64" si="52">SUM(V65:V67)</f>
        <v>0</v>
      </c>
      <c r="W64" s="4">
        <v>0</v>
      </c>
      <c r="X64" s="28">
        <v>0</v>
      </c>
      <c r="AA64" s="42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</row>
    <row r="65" spans="1:142" s="5" customFormat="1" ht="34.5" hidden="1" customHeight="1" x14ac:dyDescent="0.25">
      <c r="A65" s="61"/>
      <c r="B65" s="234"/>
      <c r="C65" s="54"/>
      <c r="D65" s="104" t="s">
        <v>8</v>
      </c>
      <c r="E65" s="110">
        <f t="shared" si="12"/>
        <v>0</v>
      </c>
      <c r="F65" s="17">
        <v>0</v>
      </c>
      <c r="G65" s="17"/>
      <c r="H65" s="17">
        <v>0</v>
      </c>
      <c r="I65" s="30">
        <v>0</v>
      </c>
      <c r="J65" s="107">
        <f t="shared" si="13"/>
        <v>0</v>
      </c>
      <c r="K65" s="17">
        <v>0</v>
      </c>
      <c r="L65" s="17"/>
      <c r="M65" s="17">
        <v>0</v>
      </c>
      <c r="N65" s="124">
        <v>0</v>
      </c>
      <c r="O65" s="60">
        <f t="shared" si="10"/>
        <v>0</v>
      </c>
      <c r="P65" s="17">
        <v>0</v>
      </c>
      <c r="Q65" s="8"/>
      <c r="R65" s="8">
        <v>0</v>
      </c>
      <c r="S65" s="133">
        <v>0</v>
      </c>
      <c r="T65" s="127">
        <f t="shared" si="14"/>
        <v>0</v>
      </c>
      <c r="U65" s="33">
        <v>0</v>
      </c>
      <c r="V65" s="4">
        <f t="shared" ref="V65" si="53">SUM(V66:V68)</f>
        <v>0</v>
      </c>
      <c r="W65" s="4">
        <v>0</v>
      </c>
      <c r="X65" s="28">
        <v>0</v>
      </c>
      <c r="AA65" s="42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</row>
    <row r="66" spans="1:142" s="5" customFormat="1" ht="18.75" customHeight="1" x14ac:dyDescent="0.25">
      <c r="A66" s="424" t="s">
        <v>5</v>
      </c>
      <c r="B66" s="426" t="s">
        <v>33</v>
      </c>
      <c r="C66" s="429" t="s">
        <v>15</v>
      </c>
      <c r="D66" s="104" t="s">
        <v>11</v>
      </c>
      <c r="E66" s="168">
        <f t="shared" si="12"/>
        <v>103286645</v>
      </c>
      <c r="F66" s="17">
        <f t="shared" ref="F66:I66" si="54">SUM(F67:F69)</f>
        <v>0</v>
      </c>
      <c r="G66" s="17"/>
      <c r="H66" s="17">
        <f t="shared" ref="H66" si="55">SUM(H67:H69)</f>
        <v>0</v>
      </c>
      <c r="I66" s="191">
        <f t="shared" si="54"/>
        <v>103286645</v>
      </c>
      <c r="J66" s="171">
        <f t="shared" si="13"/>
        <v>29602672</v>
      </c>
      <c r="K66" s="192">
        <f t="shared" ref="K66" si="56">SUM(K67:K69)</f>
        <v>0</v>
      </c>
      <c r="L66" s="192"/>
      <c r="M66" s="192">
        <f t="shared" ref="M66:N66" si="57">SUM(M67:M69)</f>
        <v>0</v>
      </c>
      <c r="N66" s="193">
        <f t="shared" si="57"/>
        <v>29602672</v>
      </c>
      <c r="O66" s="168">
        <f t="shared" si="10"/>
        <v>29602670.32</v>
      </c>
      <c r="P66" s="192">
        <f t="shared" ref="P66" si="58">SUM(P67:P69)</f>
        <v>0</v>
      </c>
      <c r="Q66" s="192"/>
      <c r="R66" s="192">
        <f t="shared" ref="R66:S66" si="59">SUM(R67:R69)</f>
        <v>0</v>
      </c>
      <c r="S66" s="191">
        <f t="shared" si="59"/>
        <v>29602670.32</v>
      </c>
      <c r="T66" s="164">
        <f t="shared" si="14"/>
        <v>28.660695020154829</v>
      </c>
      <c r="U66" s="162">
        <v>0</v>
      </c>
      <c r="V66" s="165">
        <f t="shared" ref="V66" si="60">SUM(V67:V69)</f>
        <v>0</v>
      </c>
      <c r="W66" s="165">
        <v>0</v>
      </c>
      <c r="X66" s="166">
        <f t="shared" si="24"/>
        <v>28.660695020154829</v>
      </c>
      <c r="AA66" s="42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</row>
    <row r="67" spans="1:142" s="5" customFormat="1" ht="21" customHeight="1" x14ac:dyDescent="0.25">
      <c r="A67" s="425"/>
      <c r="B67" s="427"/>
      <c r="C67" s="430"/>
      <c r="D67" s="104" t="s">
        <v>16</v>
      </c>
      <c r="E67" s="168">
        <f t="shared" si="12"/>
        <v>0</v>
      </c>
      <c r="F67" s="17">
        <v>0</v>
      </c>
      <c r="G67" s="17"/>
      <c r="H67" s="17">
        <v>0</v>
      </c>
      <c r="I67" s="191">
        <v>0</v>
      </c>
      <c r="J67" s="171">
        <f t="shared" si="13"/>
        <v>0</v>
      </c>
      <c r="K67" s="192">
        <v>0</v>
      </c>
      <c r="L67" s="192"/>
      <c r="M67" s="192">
        <v>0</v>
      </c>
      <c r="N67" s="193">
        <v>0</v>
      </c>
      <c r="O67" s="168">
        <f t="shared" si="10"/>
        <v>0</v>
      </c>
      <c r="P67" s="192">
        <v>0</v>
      </c>
      <c r="Q67" s="192"/>
      <c r="R67" s="192">
        <v>0</v>
      </c>
      <c r="S67" s="191">
        <v>0</v>
      </c>
      <c r="T67" s="164">
        <f t="shared" si="14"/>
        <v>0</v>
      </c>
      <c r="U67" s="162">
        <v>0</v>
      </c>
      <c r="V67" s="165">
        <f t="shared" ref="V67" si="61">SUM(V68:V78)</f>
        <v>0</v>
      </c>
      <c r="W67" s="165">
        <v>0</v>
      </c>
      <c r="X67" s="166">
        <v>0</v>
      </c>
      <c r="AA67" s="42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</row>
    <row r="68" spans="1:142" s="5" customFormat="1" ht="18" customHeight="1" x14ac:dyDescent="0.25">
      <c r="A68" s="425"/>
      <c r="B68" s="427"/>
      <c r="C68" s="430"/>
      <c r="D68" s="104" t="s">
        <v>8</v>
      </c>
      <c r="E68" s="168">
        <f t="shared" si="12"/>
        <v>103286645</v>
      </c>
      <c r="F68" s="17">
        <v>0</v>
      </c>
      <c r="G68" s="17"/>
      <c r="H68" s="17">
        <v>0</v>
      </c>
      <c r="I68" s="191">
        <v>103286645</v>
      </c>
      <c r="J68" s="171">
        <f t="shared" si="13"/>
        <v>29602672</v>
      </c>
      <c r="K68" s="192">
        <v>0</v>
      </c>
      <c r="L68" s="192"/>
      <c r="M68" s="192">
        <v>0</v>
      </c>
      <c r="N68" s="193">
        <v>29602672</v>
      </c>
      <c r="O68" s="168">
        <f t="shared" si="10"/>
        <v>29602670.32</v>
      </c>
      <c r="P68" s="192">
        <v>0</v>
      </c>
      <c r="Q68" s="192"/>
      <c r="R68" s="192">
        <v>0</v>
      </c>
      <c r="S68" s="191">
        <v>29602670.32</v>
      </c>
      <c r="T68" s="164">
        <f t="shared" si="14"/>
        <v>28.660695020154829</v>
      </c>
      <c r="U68" s="162">
        <v>0</v>
      </c>
      <c r="V68" s="165">
        <f t="shared" ref="V68" si="62">SUM(V69:V79)</f>
        <v>0</v>
      </c>
      <c r="W68" s="165">
        <v>0</v>
      </c>
      <c r="X68" s="166">
        <f t="shared" si="24"/>
        <v>28.660695020154829</v>
      </c>
      <c r="AA68" s="42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</row>
    <row r="69" spans="1:142" s="5" customFormat="1" ht="24" customHeight="1" thickBot="1" x14ac:dyDescent="0.3">
      <c r="A69" s="425"/>
      <c r="B69" s="428"/>
      <c r="C69" s="431"/>
      <c r="D69" s="105" t="s">
        <v>17</v>
      </c>
      <c r="E69" s="194">
        <f t="shared" si="12"/>
        <v>0</v>
      </c>
      <c r="F69" s="78">
        <v>0</v>
      </c>
      <c r="G69" s="78"/>
      <c r="H69" s="78">
        <v>0</v>
      </c>
      <c r="I69" s="195">
        <v>0</v>
      </c>
      <c r="J69" s="196">
        <f t="shared" si="13"/>
        <v>0</v>
      </c>
      <c r="K69" s="197">
        <v>0</v>
      </c>
      <c r="L69" s="197"/>
      <c r="M69" s="197">
        <v>0</v>
      </c>
      <c r="N69" s="198">
        <v>0</v>
      </c>
      <c r="O69" s="194">
        <f t="shared" si="10"/>
        <v>0</v>
      </c>
      <c r="P69" s="197">
        <v>0</v>
      </c>
      <c r="Q69" s="197"/>
      <c r="R69" s="197">
        <v>0</v>
      </c>
      <c r="S69" s="195">
        <v>0</v>
      </c>
      <c r="T69" s="199">
        <f t="shared" si="14"/>
        <v>0</v>
      </c>
      <c r="U69" s="200">
        <v>0</v>
      </c>
      <c r="V69" s="201">
        <f t="shared" ref="V69" si="63">SUM(V78:V80)</f>
        <v>0</v>
      </c>
      <c r="W69" s="201">
        <v>0</v>
      </c>
      <c r="X69" s="202">
        <v>0</v>
      </c>
      <c r="AA69" s="42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94"/>
      <c r="CA69" s="94"/>
      <c r="CB69" s="94"/>
      <c r="CC69" s="94"/>
      <c r="CD69" s="94"/>
      <c r="CE69" s="94"/>
      <c r="CF69" s="94"/>
      <c r="CG69" s="94"/>
      <c r="CH69" s="94"/>
      <c r="CI69" s="94"/>
      <c r="CJ69" s="94"/>
      <c r="CK69" s="94"/>
      <c r="CL69" s="94"/>
      <c r="CM69" s="94"/>
      <c r="CN69" s="94"/>
      <c r="CO69" s="94"/>
      <c r="CP69" s="94"/>
      <c r="CQ69" s="94"/>
      <c r="CR69" s="94"/>
      <c r="CS69" s="94"/>
      <c r="CT69" s="94"/>
      <c r="CU69" s="94"/>
      <c r="CV69" s="94"/>
      <c r="CW69" s="94"/>
      <c r="CX69" s="94"/>
      <c r="CY69" s="94"/>
      <c r="CZ69" s="94"/>
      <c r="DA69" s="94"/>
      <c r="DB69" s="94"/>
      <c r="DC69" s="94"/>
      <c r="DD69" s="94"/>
      <c r="DE69" s="94"/>
      <c r="DF69" s="94"/>
      <c r="DG69" s="94"/>
      <c r="DH69" s="94"/>
      <c r="DI69" s="94"/>
      <c r="DJ69" s="94"/>
      <c r="DK69" s="94"/>
      <c r="DL69" s="94"/>
      <c r="DM69" s="94"/>
      <c r="DN69" s="94"/>
      <c r="DO69" s="94"/>
      <c r="DP69" s="94"/>
      <c r="DQ69" s="94"/>
      <c r="DR69" s="94"/>
      <c r="DS69" s="94"/>
      <c r="DT69" s="94"/>
      <c r="DU69" s="94"/>
      <c r="DV69" s="94"/>
      <c r="DW69" s="94"/>
      <c r="DX69" s="94"/>
      <c r="DY69" s="94"/>
      <c r="DZ69" s="94"/>
      <c r="EA69" s="94"/>
      <c r="EB69" s="94"/>
      <c r="EC69" s="94"/>
      <c r="ED69" s="94"/>
      <c r="EE69" s="94"/>
      <c r="EF69" s="94"/>
      <c r="EG69" s="94"/>
      <c r="EH69" s="94"/>
      <c r="EI69" s="94"/>
      <c r="EJ69" s="94"/>
      <c r="EK69" s="94"/>
      <c r="EL69" s="94"/>
    </row>
    <row r="70" spans="1:142" s="5" customFormat="1" ht="18.75" customHeight="1" x14ac:dyDescent="0.25">
      <c r="A70" s="424" t="s">
        <v>107</v>
      </c>
      <c r="B70" s="426" t="s">
        <v>109</v>
      </c>
      <c r="C70" s="429" t="s">
        <v>15</v>
      </c>
      <c r="D70" s="104" t="s">
        <v>11</v>
      </c>
      <c r="E70" s="168">
        <f t="shared" ref="E70:E73" si="64">F70+G70+I70</f>
        <v>0</v>
      </c>
      <c r="F70" s="17">
        <f t="shared" ref="F70" si="65">SUM(F71:F73)</f>
        <v>0</v>
      </c>
      <c r="G70" s="17"/>
      <c r="H70" s="17">
        <f t="shared" ref="H70:I70" si="66">SUM(H71:H73)</f>
        <v>0</v>
      </c>
      <c r="I70" s="191">
        <f t="shared" si="66"/>
        <v>0</v>
      </c>
      <c r="J70" s="171">
        <f t="shared" ref="J70:J73" si="67">K70+L70+M70+N70</f>
        <v>0</v>
      </c>
      <c r="K70" s="192">
        <f t="shared" ref="K70" si="68">SUM(K71:K73)</f>
        <v>0</v>
      </c>
      <c r="L70" s="192"/>
      <c r="M70" s="192">
        <f t="shared" ref="M70:N70" si="69">SUM(M71:M73)</f>
        <v>0</v>
      </c>
      <c r="N70" s="193">
        <f t="shared" si="69"/>
        <v>0</v>
      </c>
      <c r="O70" s="168">
        <f t="shared" ref="O70:O73" si="70">P70+Q70+R70+S70</f>
        <v>0</v>
      </c>
      <c r="P70" s="192">
        <f t="shared" ref="P70" si="71">SUM(P71:P73)</f>
        <v>0</v>
      </c>
      <c r="Q70" s="192"/>
      <c r="R70" s="192">
        <f t="shared" ref="R70:S70" si="72">SUM(R71:R73)</f>
        <v>0</v>
      </c>
      <c r="S70" s="191">
        <f t="shared" si="72"/>
        <v>0</v>
      </c>
      <c r="T70" s="164">
        <f t="shared" ref="T70:T73" si="73">U70+V70+W70+X70</f>
        <v>0</v>
      </c>
      <c r="U70" s="162">
        <v>0</v>
      </c>
      <c r="V70" s="165">
        <f t="shared" ref="V70" si="74">SUM(V71:V73)</f>
        <v>0</v>
      </c>
      <c r="W70" s="165">
        <v>0</v>
      </c>
      <c r="X70" s="166">
        <v>0</v>
      </c>
      <c r="AA70" s="42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  <c r="BT70" s="94"/>
      <c r="BU70" s="94"/>
      <c r="BV70" s="94"/>
      <c r="BW70" s="94"/>
      <c r="BX70" s="94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</row>
    <row r="71" spans="1:142" s="5" customFormat="1" ht="21" customHeight="1" x14ac:dyDescent="0.25">
      <c r="A71" s="425"/>
      <c r="B71" s="427"/>
      <c r="C71" s="430"/>
      <c r="D71" s="104" t="s">
        <v>16</v>
      </c>
      <c r="E71" s="168">
        <f t="shared" si="64"/>
        <v>0</v>
      </c>
      <c r="F71" s="17">
        <v>0</v>
      </c>
      <c r="G71" s="17"/>
      <c r="H71" s="17">
        <v>0</v>
      </c>
      <c r="I71" s="191">
        <v>0</v>
      </c>
      <c r="J71" s="171">
        <f t="shared" si="67"/>
        <v>0</v>
      </c>
      <c r="K71" s="192">
        <v>0</v>
      </c>
      <c r="L71" s="192"/>
      <c r="M71" s="192">
        <v>0</v>
      </c>
      <c r="N71" s="193">
        <v>0</v>
      </c>
      <c r="O71" s="168">
        <f t="shared" si="70"/>
        <v>0</v>
      </c>
      <c r="P71" s="192">
        <v>0</v>
      </c>
      <c r="Q71" s="192"/>
      <c r="R71" s="192">
        <v>0</v>
      </c>
      <c r="S71" s="191">
        <v>0</v>
      </c>
      <c r="T71" s="164">
        <f t="shared" si="73"/>
        <v>0</v>
      </c>
      <c r="U71" s="162">
        <v>0</v>
      </c>
      <c r="V71" s="165">
        <f>SUM(V72:V82)</f>
        <v>0</v>
      </c>
      <c r="W71" s="165">
        <v>0</v>
      </c>
      <c r="X71" s="166">
        <v>0</v>
      </c>
      <c r="AA71" s="42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/>
      <c r="CC71" s="94"/>
      <c r="CD71" s="94"/>
      <c r="CE71" s="94"/>
      <c r="CF71" s="94"/>
      <c r="CG71" s="94"/>
      <c r="CH71" s="94"/>
      <c r="CI71" s="94"/>
      <c r="CJ71" s="94"/>
      <c r="CK71" s="94"/>
      <c r="CL71" s="94"/>
      <c r="CM71" s="94"/>
      <c r="CN71" s="94"/>
      <c r="CO71" s="94"/>
      <c r="CP71" s="94"/>
      <c r="CQ71" s="94"/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4"/>
      <c r="DE71" s="94"/>
      <c r="DF71" s="94"/>
      <c r="DG71" s="94"/>
      <c r="DH71" s="94"/>
      <c r="DI71" s="94"/>
      <c r="DJ71" s="94"/>
      <c r="DK71" s="94"/>
      <c r="DL71" s="94"/>
      <c r="DM71" s="94"/>
      <c r="DN71" s="94"/>
      <c r="DO71" s="94"/>
      <c r="DP71" s="94"/>
      <c r="DQ71" s="94"/>
      <c r="DR71" s="94"/>
      <c r="DS71" s="94"/>
      <c r="DT71" s="94"/>
      <c r="DU71" s="94"/>
      <c r="DV71" s="94"/>
      <c r="DW71" s="94"/>
      <c r="DX71" s="94"/>
      <c r="DY71" s="94"/>
      <c r="DZ71" s="94"/>
      <c r="EA71" s="94"/>
      <c r="EB71" s="94"/>
      <c r="EC71" s="94"/>
      <c r="ED71" s="94"/>
      <c r="EE71" s="94"/>
      <c r="EF71" s="94"/>
      <c r="EG71" s="94"/>
      <c r="EH71" s="94"/>
      <c r="EI71" s="94"/>
      <c r="EJ71" s="94"/>
      <c r="EK71" s="94"/>
      <c r="EL71" s="94"/>
    </row>
    <row r="72" spans="1:142" s="5" customFormat="1" ht="18" customHeight="1" x14ac:dyDescent="0.25">
      <c r="A72" s="425"/>
      <c r="B72" s="427"/>
      <c r="C72" s="430"/>
      <c r="D72" s="104" t="s">
        <v>8</v>
      </c>
      <c r="E72" s="168">
        <f t="shared" si="64"/>
        <v>0</v>
      </c>
      <c r="F72" s="17">
        <v>0</v>
      </c>
      <c r="G72" s="17"/>
      <c r="H72" s="17">
        <v>0</v>
      </c>
      <c r="I72" s="191">
        <v>0</v>
      </c>
      <c r="J72" s="171">
        <f t="shared" si="67"/>
        <v>0</v>
      </c>
      <c r="K72" s="192">
        <v>0</v>
      </c>
      <c r="L72" s="192"/>
      <c r="M72" s="192">
        <v>0</v>
      </c>
      <c r="N72" s="193">
        <v>0</v>
      </c>
      <c r="O72" s="168">
        <f t="shared" si="70"/>
        <v>0</v>
      </c>
      <c r="P72" s="192">
        <v>0</v>
      </c>
      <c r="Q72" s="192"/>
      <c r="R72" s="192">
        <v>0</v>
      </c>
      <c r="S72" s="191">
        <v>0</v>
      </c>
      <c r="T72" s="164">
        <f t="shared" si="73"/>
        <v>0</v>
      </c>
      <c r="U72" s="162">
        <v>0</v>
      </c>
      <c r="V72" s="165">
        <f>SUM(V73:V83)</f>
        <v>0</v>
      </c>
      <c r="W72" s="165">
        <v>0</v>
      </c>
      <c r="X72" s="166">
        <v>0</v>
      </c>
      <c r="AA72" s="42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  <c r="BT72" s="94"/>
      <c r="BU72" s="94"/>
      <c r="BV72" s="94"/>
      <c r="BW72" s="94"/>
      <c r="BX72" s="94"/>
      <c r="BY72" s="94"/>
      <c r="BZ72" s="94"/>
      <c r="CA72" s="94"/>
      <c r="CB72" s="94"/>
      <c r="CC72" s="94"/>
      <c r="CD72" s="94"/>
      <c r="CE72" s="94"/>
      <c r="CF72" s="94"/>
      <c r="CG72" s="94"/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94"/>
      <c r="CT72" s="94"/>
      <c r="CU72" s="94"/>
      <c r="CV72" s="94"/>
      <c r="CW72" s="94"/>
      <c r="CX72" s="94"/>
      <c r="CY72" s="94"/>
      <c r="CZ72" s="94"/>
      <c r="DA72" s="94"/>
      <c r="DB72" s="94"/>
      <c r="DC72" s="94"/>
      <c r="DD72" s="94"/>
      <c r="DE72" s="94"/>
      <c r="DF72" s="94"/>
      <c r="DG72" s="94"/>
      <c r="DH72" s="94"/>
      <c r="DI72" s="94"/>
      <c r="DJ72" s="94"/>
      <c r="DK72" s="94"/>
      <c r="DL72" s="94"/>
      <c r="DM72" s="94"/>
      <c r="DN72" s="94"/>
      <c r="DO72" s="94"/>
      <c r="DP72" s="94"/>
      <c r="DQ72" s="94"/>
      <c r="DR72" s="94"/>
      <c r="DS72" s="94"/>
      <c r="DT72" s="94"/>
      <c r="DU72" s="94"/>
      <c r="DV72" s="94"/>
      <c r="DW72" s="94"/>
      <c r="DX72" s="94"/>
      <c r="DY72" s="94"/>
      <c r="DZ72" s="94"/>
      <c r="EA72" s="94"/>
      <c r="EB72" s="94"/>
      <c r="EC72" s="94"/>
      <c r="ED72" s="94"/>
      <c r="EE72" s="94"/>
      <c r="EF72" s="94"/>
      <c r="EG72" s="94"/>
      <c r="EH72" s="94"/>
      <c r="EI72" s="94"/>
      <c r="EJ72" s="94"/>
      <c r="EK72" s="94"/>
      <c r="EL72" s="94"/>
    </row>
    <row r="73" spans="1:142" s="5" customFormat="1" ht="24" customHeight="1" thickBot="1" x14ac:dyDescent="0.3">
      <c r="A73" s="425"/>
      <c r="B73" s="428"/>
      <c r="C73" s="431"/>
      <c r="D73" s="105" t="s">
        <v>17</v>
      </c>
      <c r="E73" s="194">
        <f t="shared" si="64"/>
        <v>0</v>
      </c>
      <c r="F73" s="78">
        <v>0</v>
      </c>
      <c r="G73" s="78"/>
      <c r="H73" s="78">
        <v>0</v>
      </c>
      <c r="I73" s="195">
        <v>0</v>
      </c>
      <c r="J73" s="196">
        <f t="shared" si="67"/>
        <v>0</v>
      </c>
      <c r="K73" s="197">
        <v>0</v>
      </c>
      <c r="L73" s="197"/>
      <c r="M73" s="197">
        <v>0</v>
      </c>
      <c r="N73" s="198">
        <v>0</v>
      </c>
      <c r="O73" s="194">
        <f t="shared" si="70"/>
        <v>0</v>
      </c>
      <c r="P73" s="197">
        <v>0</v>
      </c>
      <c r="Q73" s="197"/>
      <c r="R73" s="197">
        <v>0</v>
      </c>
      <c r="S73" s="195">
        <v>0</v>
      </c>
      <c r="T73" s="199">
        <f t="shared" si="73"/>
        <v>0</v>
      </c>
      <c r="U73" s="200">
        <v>0</v>
      </c>
      <c r="V73" s="201">
        <f t="shared" ref="V73" si="75">SUM(V82:V84)</f>
        <v>0</v>
      </c>
      <c r="W73" s="201">
        <v>0</v>
      </c>
      <c r="X73" s="202">
        <v>0</v>
      </c>
      <c r="AA73" s="42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</row>
    <row r="74" spans="1:142" s="5" customFormat="1" ht="18.75" customHeight="1" x14ac:dyDescent="0.25">
      <c r="A74" s="424" t="s">
        <v>108</v>
      </c>
      <c r="B74" s="426" t="s">
        <v>110</v>
      </c>
      <c r="C74" s="429" t="s">
        <v>15</v>
      </c>
      <c r="D74" s="104" t="s">
        <v>11</v>
      </c>
      <c r="E74" s="168">
        <f t="shared" ref="E74:E77" si="76">F74+G74+I74</f>
        <v>17300</v>
      </c>
      <c r="F74" s="17">
        <f t="shared" ref="F74" si="77">SUM(F75:F77)</f>
        <v>17300</v>
      </c>
      <c r="G74" s="17"/>
      <c r="H74" s="17">
        <f t="shared" ref="H74:I74" si="78">SUM(H75:H77)</f>
        <v>0</v>
      </c>
      <c r="I74" s="191">
        <f t="shared" si="78"/>
        <v>0</v>
      </c>
      <c r="J74" s="171">
        <f t="shared" ref="J74:J77" si="79">K74+L74+M74+N74</f>
        <v>0</v>
      </c>
      <c r="K74" s="192">
        <f t="shared" ref="K74" si="80">SUM(K75:K77)</f>
        <v>0</v>
      </c>
      <c r="L74" s="192"/>
      <c r="M74" s="192">
        <f t="shared" ref="M74:N74" si="81">SUM(M75:M77)</f>
        <v>0</v>
      </c>
      <c r="N74" s="193">
        <f t="shared" si="81"/>
        <v>0</v>
      </c>
      <c r="O74" s="168">
        <f t="shared" ref="O74:O77" si="82">P74+Q74+R74+S74</f>
        <v>0</v>
      </c>
      <c r="P74" s="192">
        <f t="shared" ref="P74" si="83">SUM(P75:P77)</f>
        <v>0</v>
      </c>
      <c r="Q74" s="192"/>
      <c r="R74" s="192">
        <f t="shared" ref="R74:S74" si="84">SUM(R75:R77)</f>
        <v>0</v>
      </c>
      <c r="S74" s="191">
        <f t="shared" si="84"/>
        <v>0</v>
      </c>
      <c r="T74" s="164">
        <f t="shared" ref="T74:T77" si="85">U74+V74+W74+X74</f>
        <v>0</v>
      </c>
      <c r="U74" s="162">
        <v>0</v>
      </c>
      <c r="V74" s="165">
        <f t="shared" ref="V74" si="86">SUM(V75:V77)</f>
        <v>0</v>
      </c>
      <c r="W74" s="165">
        <v>0</v>
      </c>
      <c r="X74" s="166">
        <v>0</v>
      </c>
      <c r="AA74" s="42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  <c r="BT74" s="94"/>
      <c r="BU74" s="94"/>
      <c r="BV74" s="94"/>
      <c r="BW74" s="94"/>
      <c r="BX74" s="94"/>
      <c r="BY74" s="94"/>
      <c r="BZ74" s="94"/>
      <c r="CA74" s="94"/>
      <c r="CB74" s="94"/>
      <c r="CC74" s="94"/>
      <c r="CD74" s="94"/>
      <c r="CE74" s="94"/>
      <c r="CF74" s="94"/>
      <c r="CG74" s="94"/>
      <c r="CH74" s="94"/>
      <c r="CI74" s="94"/>
      <c r="CJ74" s="94"/>
      <c r="CK74" s="94"/>
      <c r="CL74" s="94"/>
      <c r="CM74" s="94"/>
      <c r="CN74" s="94"/>
      <c r="CO74" s="94"/>
      <c r="CP74" s="94"/>
      <c r="CQ74" s="94"/>
      <c r="CR74" s="94"/>
      <c r="CS74" s="94"/>
      <c r="CT74" s="94"/>
      <c r="CU74" s="94"/>
      <c r="CV74" s="94"/>
      <c r="CW74" s="94"/>
      <c r="CX74" s="94"/>
      <c r="CY74" s="94"/>
      <c r="CZ74" s="94"/>
      <c r="DA74" s="94"/>
      <c r="DB74" s="94"/>
      <c r="DC74" s="94"/>
      <c r="DD74" s="94"/>
      <c r="DE74" s="94"/>
      <c r="DF74" s="94"/>
      <c r="DG74" s="94"/>
      <c r="DH74" s="94"/>
      <c r="DI74" s="94"/>
      <c r="DJ74" s="94"/>
      <c r="DK74" s="94"/>
      <c r="DL74" s="94"/>
      <c r="DM74" s="94"/>
      <c r="DN74" s="94"/>
      <c r="DO74" s="94"/>
      <c r="DP74" s="94"/>
      <c r="DQ74" s="94"/>
      <c r="DR74" s="94"/>
      <c r="DS74" s="94"/>
      <c r="DT74" s="94"/>
      <c r="DU74" s="94"/>
      <c r="DV74" s="94"/>
      <c r="DW74" s="94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</row>
    <row r="75" spans="1:142" s="5" customFormat="1" ht="21" customHeight="1" x14ac:dyDescent="0.25">
      <c r="A75" s="425"/>
      <c r="B75" s="427"/>
      <c r="C75" s="430"/>
      <c r="D75" s="104" t="s">
        <v>16</v>
      </c>
      <c r="E75" s="168">
        <f t="shared" si="76"/>
        <v>346000</v>
      </c>
      <c r="F75" s="17">
        <v>17300</v>
      </c>
      <c r="G75" s="17">
        <v>328700</v>
      </c>
      <c r="H75" s="17">
        <v>0</v>
      </c>
      <c r="I75" s="191">
        <v>0</v>
      </c>
      <c r="J75" s="171">
        <f t="shared" si="79"/>
        <v>0</v>
      </c>
      <c r="K75" s="192">
        <v>0</v>
      </c>
      <c r="L75" s="192"/>
      <c r="M75" s="192">
        <v>0</v>
      </c>
      <c r="N75" s="193">
        <v>0</v>
      </c>
      <c r="O75" s="168">
        <f t="shared" si="82"/>
        <v>0</v>
      </c>
      <c r="P75" s="192">
        <v>0</v>
      </c>
      <c r="Q75" s="192"/>
      <c r="R75" s="192">
        <v>0</v>
      </c>
      <c r="S75" s="191">
        <v>0</v>
      </c>
      <c r="T75" s="164">
        <f t="shared" si="85"/>
        <v>0</v>
      </c>
      <c r="U75" s="162">
        <v>0</v>
      </c>
      <c r="V75" s="165">
        <f>SUM(V76:V86)</f>
        <v>0</v>
      </c>
      <c r="W75" s="165">
        <v>0</v>
      </c>
      <c r="X75" s="166">
        <v>0</v>
      </c>
      <c r="AA75" s="42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/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4"/>
      <c r="EF75" s="94"/>
      <c r="EG75" s="94"/>
      <c r="EH75" s="94"/>
      <c r="EI75" s="94"/>
      <c r="EJ75" s="94"/>
      <c r="EK75" s="94"/>
      <c r="EL75" s="94"/>
    </row>
    <row r="76" spans="1:142" s="5" customFormat="1" ht="18" customHeight="1" x14ac:dyDescent="0.25">
      <c r="A76" s="425"/>
      <c r="B76" s="427"/>
      <c r="C76" s="430"/>
      <c r="D76" s="104" t="s">
        <v>8</v>
      </c>
      <c r="E76" s="168">
        <f t="shared" si="76"/>
        <v>0</v>
      </c>
      <c r="F76" s="17">
        <v>0</v>
      </c>
      <c r="G76" s="17"/>
      <c r="H76" s="17">
        <v>0</v>
      </c>
      <c r="I76" s="191">
        <v>0</v>
      </c>
      <c r="J76" s="171">
        <f t="shared" si="79"/>
        <v>0</v>
      </c>
      <c r="K76" s="192">
        <v>0</v>
      </c>
      <c r="L76" s="192"/>
      <c r="M76" s="192">
        <v>0</v>
      </c>
      <c r="N76" s="193">
        <v>0</v>
      </c>
      <c r="O76" s="168">
        <f t="shared" si="82"/>
        <v>0</v>
      </c>
      <c r="P76" s="192">
        <v>0</v>
      </c>
      <c r="Q76" s="192"/>
      <c r="R76" s="192">
        <v>0</v>
      </c>
      <c r="S76" s="191">
        <v>0</v>
      </c>
      <c r="T76" s="164">
        <f t="shared" si="85"/>
        <v>0</v>
      </c>
      <c r="U76" s="162">
        <v>0</v>
      </c>
      <c r="V76" s="165">
        <f>SUM(V77:V87)</f>
        <v>0</v>
      </c>
      <c r="W76" s="165">
        <v>0</v>
      </c>
      <c r="X76" s="166">
        <v>0</v>
      </c>
      <c r="AA76" s="48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/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4"/>
      <c r="EF76" s="94"/>
      <c r="EG76" s="94"/>
      <c r="EH76" s="94"/>
      <c r="EI76" s="94"/>
      <c r="EJ76" s="94"/>
      <c r="EK76" s="94"/>
      <c r="EL76" s="94"/>
    </row>
    <row r="77" spans="1:142" s="5" customFormat="1" ht="24" customHeight="1" thickBot="1" x14ac:dyDescent="0.3">
      <c r="A77" s="425"/>
      <c r="B77" s="428"/>
      <c r="C77" s="431"/>
      <c r="D77" s="105" t="s">
        <v>17</v>
      </c>
      <c r="E77" s="194">
        <f t="shared" si="76"/>
        <v>0</v>
      </c>
      <c r="F77" s="78">
        <v>0</v>
      </c>
      <c r="G77" s="78"/>
      <c r="H77" s="78">
        <v>0</v>
      </c>
      <c r="I77" s="195">
        <v>0</v>
      </c>
      <c r="J77" s="196">
        <f t="shared" si="79"/>
        <v>0</v>
      </c>
      <c r="K77" s="197">
        <v>0</v>
      </c>
      <c r="L77" s="197"/>
      <c r="M77" s="197">
        <v>0</v>
      </c>
      <c r="N77" s="198">
        <v>0</v>
      </c>
      <c r="O77" s="194">
        <f t="shared" si="82"/>
        <v>0</v>
      </c>
      <c r="P77" s="197">
        <v>0</v>
      </c>
      <c r="Q77" s="197"/>
      <c r="R77" s="197">
        <v>0</v>
      </c>
      <c r="S77" s="195">
        <v>0</v>
      </c>
      <c r="T77" s="199">
        <f t="shared" si="85"/>
        <v>0</v>
      </c>
      <c r="U77" s="200">
        <v>0</v>
      </c>
      <c r="V77" s="201">
        <f t="shared" ref="V77" si="87">SUM(V86:V88)</f>
        <v>0</v>
      </c>
      <c r="W77" s="201">
        <v>0</v>
      </c>
      <c r="X77" s="202">
        <v>0</v>
      </c>
      <c r="AA77" s="42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/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4"/>
      <c r="EF77" s="94"/>
      <c r="EG77" s="94"/>
      <c r="EH77" s="94"/>
      <c r="EI77" s="94"/>
      <c r="EJ77" s="94"/>
      <c r="EK77" s="94"/>
      <c r="EL77" s="94"/>
    </row>
    <row r="78" spans="1:142" s="5" customFormat="1" ht="19.5" customHeight="1" x14ac:dyDescent="0.25">
      <c r="A78" s="438"/>
      <c r="B78" s="410" t="s">
        <v>34</v>
      </c>
      <c r="C78" s="411"/>
      <c r="D78" s="324" t="s">
        <v>11</v>
      </c>
      <c r="E78" s="249">
        <f>F78+G78+I78</f>
        <v>3743385975</v>
      </c>
      <c r="F78" s="82">
        <f t="shared" ref="F78:I78" si="88">SUM(F79:F81)</f>
        <v>2920844500</v>
      </c>
      <c r="G78" s="82">
        <f t="shared" ref="G78" si="89">SUM(G79:G81)</f>
        <v>328700</v>
      </c>
      <c r="H78" s="82">
        <f t="shared" ref="H78" si="90">SUM(H79:H81)</f>
        <v>647343502</v>
      </c>
      <c r="I78" s="144">
        <f t="shared" si="88"/>
        <v>822212775</v>
      </c>
      <c r="J78" s="249">
        <f>K78+L78+N78</f>
        <v>682463353</v>
      </c>
      <c r="K78" s="82">
        <f t="shared" ref="K78:N78" si="91">SUM(K79:K81)</f>
        <v>523549266</v>
      </c>
      <c r="L78" s="82">
        <f t="shared" si="91"/>
        <v>0</v>
      </c>
      <c r="M78" s="82">
        <f t="shared" si="91"/>
        <v>161835880</v>
      </c>
      <c r="N78" s="144">
        <f t="shared" si="91"/>
        <v>158914087</v>
      </c>
      <c r="O78" s="249">
        <f>P78+Q78+S78</f>
        <v>608155551.5</v>
      </c>
      <c r="P78" s="82">
        <f t="shared" ref="P78:S78" si="92">SUM(P79:P81)</f>
        <v>474129093.24000001</v>
      </c>
      <c r="Q78" s="82">
        <f t="shared" si="92"/>
        <v>0</v>
      </c>
      <c r="R78" s="82">
        <f t="shared" si="92"/>
        <v>7735140</v>
      </c>
      <c r="S78" s="325">
        <f t="shared" si="92"/>
        <v>134026458.26000002</v>
      </c>
      <c r="T78" s="249">
        <f>O78/E78*100</f>
        <v>16.246135332063908</v>
      </c>
      <c r="U78" s="250">
        <f>P78/F78*100</f>
        <v>16.232603044770102</v>
      </c>
      <c r="V78" s="250">
        <f t="shared" ref="V78:V81" si="93">SUM(V79:V81)</f>
        <v>0</v>
      </c>
      <c r="W78" s="250">
        <f>R78/M78*100</f>
        <v>4.7796199458364859</v>
      </c>
      <c r="X78" s="251">
        <f>S78/I78*100</f>
        <v>16.300702486652561</v>
      </c>
      <c r="AA78" s="48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/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4"/>
      <c r="EF78" s="94"/>
      <c r="EG78" s="94"/>
      <c r="EH78" s="94"/>
      <c r="EI78" s="94"/>
      <c r="EJ78" s="94"/>
      <c r="EK78" s="94"/>
      <c r="EL78" s="94"/>
    </row>
    <row r="79" spans="1:142" s="5" customFormat="1" ht="18" customHeight="1" x14ac:dyDescent="0.25">
      <c r="A79" s="439"/>
      <c r="B79" s="412"/>
      <c r="C79" s="413"/>
      <c r="D79" s="326" t="s">
        <v>16</v>
      </c>
      <c r="E79" s="152">
        <f t="shared" ref="E79:E81" si="94">F79+G79+I79</f>
        <v>2921173200</v>
      </c>
      <c r="F79" s="146">
        <f>F9+F30+F34+F67+F71+F75</f>
        <v>2920844500</v>
      </c>
      <c r="G79" s="146">
        <f t="shared" ref="G79:I79" si="95">G9+G30+G34+G67+G71+G75</f>
        <v>328700</v>
      </c>
      <c r="H79" s="146">
        <f t="shared" si="95"/>
        <v>323671751</v>
      </c>
      <c r="I79" s="146">
        <f t="shared" si="95"/>
        <v>0</v>
      </c>
      <c r="J79" s="152">
        <f t="shared" ref="J79:J81" si="96">K79+L79+N79</f>
        <v>523549266</v>
      </c>
      <c r="K79" s="146">
        <f>K9+K30+K34+K67+K71+K75</f>
        <v>523549266</v>
      </c>
      <c r="L79" s="146">
        <f t="shared" ref="L79:N79" si="97">L9+L30+L34+L67+L71+L75</f>
        <v>0</v>
      </c>
      <c r="M79" s="146">
        <f t="shared" si="97"/>
        <v>80917940</v>
      </c>
      <c r="N79" s="146">
        <f t="shared" si="97"/>
        <v>0</v>
      </c>
      <c r="O79" s="152">
        <f t="shared" ref="O79:O81" si="98">P79+Q79+S79</f>
        <v>474129093.24000001</v>
      </c>
      <c r="P79" s="146">
        <f>P9+P30+P34+P67+P71+P75</f>
        <v>474129093.24000001</v>
      </c>
      <c r="Q79" s="146">
        <f t="shared" ref="Q79:S79" si="99">Q9+Q30+Q34+Q67+Q71+Q75</f>
        <v>0</v>
      </c>
      <c r="R79" s="146">
        <f t="shared" si="99"/>
        <v>3867570</v>
      </c>
      <c r="S79" s="147">
        <f t="shared" si="99"/>
        <v>0</v>
      </c>
      <c r="T79" s="151">
        <f>O79/E79*100</f>
        <v>16.230776498976507</v>
      </c>
      <c r="U79" s="146">
        <f>P79/F79*100</f>
        <v>16.232603044770102</v>
      </c>
      <c r="V79" s="146">
        <f t="shared" si="93"/>
        <v>0</v>
      </c>
      <c r="W79" s="146">
        <v>0</v>
      </c>
      <c r="X79" s="148">
        <v>0</v>
      </c>
      <c r="AA79" s="42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</row>
    <row r="80" spans="1:142" s="5" customFormat="1" ht="17.25" customHeight="1" x14ac:dyDescent="0.25">
      <c r="A80" s="439"/>
      <c r="B80" s="412"/>
      <c r="C80" s="413"/>
      <c r="D80" s="326" t="s">
        <v>8</v>
      </c>
      <c r="E80" s="151">
        <f t="shared" si="94"/>
        <v>822212775</v>
      </c>
      <c r="F80" s="146">
        <f>F10+F31+F35+F76</f>
        <v>0</v>
      </c>
      <c r="G80" s="146">
        <f t="shared" ref="G80:H80" si="100">G10+G31+G35+G76</f>
        <v>0</v>
      </c>
      <c r="H80" s="146">
        <f t="shared" si="100"/>
        <v>0</v>
      </c>
      <c r="I80" s="146">
        <f>I10+I31+I35+I68+I72+I75</f>
        <v>822212775</v>
      </c>
      <c r="J80" s="151">
        <f t="shared" si="96"/>
        <v>158914087</v>
      </c>
      <c r="K80" s="146">
        <f>K10+K31+K35+K76</f>
        <v>0</v>
      </c>
      <c r="L80" s="146">
        <f t="shared" ref="L80:M80" si="101">L10+L31+L35+L76</f>
        <v>0</v>
      </c>
      <c r="M80" s="146">
        <f t="shared" si="101"/>
        <v>0</v>
      </c>
      <c r="N80" s="146">
        <f>N10+N31+N35+N68+N72+N75</f>
        <v>158914087</v>
      </c>
      <c r="O80" s="151">
        <f t="shared" si="98"/>
        <v>134026458.26000002</v>
      </c>
      <c r="P80" s="146">
        <f>P10+P31+P35+P76</f>
        <v>0</v>
      </c>
      <c r="Q80" s="146">
        <f t="shared" ref="Q80:R80" si="102">Q10+Q31+Q35+Q76</f>
        <v>0</v>
      </c>
      <c r="R80" s="146">
        <f t="shared" si="102"/>
        <v>0</v>
      </c>
      <c r="S80" s="147">
        <f>S10+S31+S35+S68+S72+S75</f>
        <v>134026458.26000002</v>
      </c>
      <c r="T80" s="151">
        <f>O80/E80*100</f>
        <v>16.300702486652561</v>
      </c>
      <c r="U80" s="146">
        <v>0</v>
      </c>
      <c r="V80" s="146">
        <f t="shared" si="93"/>
        <v>0</v>
      </c>
      <c r="W80" s="146">
        <v>0</v>
      </c>
      <c r="X80" s="148">
        <f>S80/I80*100</f>
        <v>16.300702486652561</v>
      </c>
      <c r="AA80" s="44"/>
      <c r="AB80" s="47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/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4"/>
      <c r="EF80" s="94"/>
      <c r="EG80" s="94"/>
      <c r="EH80" s="94"/>
      <c r="EI80" s="94"/>
      <c r="EJ80" s="94"/>
      <c r="EK80" s="94"/>
      <c r="EL80" s="94"/>
    </row>
    <row r="81" spans="1:142" s="5" customFormat="1" ht="18" customHeight="1" thickBot="1" x14ac:dyDescent="0.3">
      <c r="A81" s="440"/>
      <c r="B81" s="414"/>
      <c r="C81" s="415"/>
      <c r="D81" s="327" t="s">
        <v>17</v>
      </c>
      <c r="E81" s="256">
        <f t="shared" si="94"/>
        <v>0</v>
      </c>
      <c r="F81" s="328">
        <f>F21</f>
        <v>0</v>
      </c>
      <c r="G81" s="328">
        <f>G21</f>
        <v>0</v>
      </c>
      <c r="H81" s="328">
        <f>H21</f>
        <v>323671751</v>
      </c>
      <c r="I81" s="329">
        <f>I21</f>
        <v>0</v>
      </c>
      <c r="J81" s="256">
        <f t="shared" si="96"/>
        <v>0</v>
      </c>
      <c r="K81" s="328">
        <f>K21</f>
        <v>0</v>
      </c>
      <c r="L81" s="328">
        <f>L21</f>
        <v>0</v>
      </c>
      <c r="M81" s="328">
        <f>M21</f>
        <v>80917940</v>
      </c>
      <c r="N81" s="329">
        <f>N21</f>
        <v>0</v>
      </c>
      <c r="O81" s="256">
        <f t="shared" si="98"/>
        <v>0</v>
      </c>
      <c r="P81" s="328">
        <f>P21</f>
        <v>0</v>
      </c>
      <c r="Q81" s="328">
        <f>Q21</f>
        <v>0</v>
      </c>
      <c r="R81" s="328">
        <f>R21</f>
        <v>3867570</v>
      </c>
      <c r="S81" s="330">
        <f>S21</f>
        <v>0</v>
      </c>
      <c r="T81" s="256">
        <v>0</v>
      </c>
      <c r="U81" s="257">
        <v>0</v>
      </c>
      <c r="V81" s="257">
        <f t="shared" si="93"/>
        <v>0</v>
      </c>
      <c r="W81" s="257">
        <f t="shared" ref="W81" si="103">R81/M81*100</f>
        <v>4.7796199458364859</v>
      </c>
      <c r="X81" s="258">
        <v>0</v>
      </c>
      <c r="AA81" s="48"/>
      <c r="AB81" s="50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/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4"/>
      <c r="EF81" s="94"/>
      <c r="EG81" s="94"/>
      <c r="EH81" s="94"/>
      <c r="EI81" s="94"/>
      <c r="EJ81" s="94"/>
      <c r="EK81" s="94"/>
      <c r="EL81" s="94"/>
    </row>
    <row r="82" spans="1:142" s="5" customFormat="1" ht="17.25" customHeight="1" thickBot="1" x14ac:dyDescent="0.3">
      <c r="A82" s="496" t="s">
        <v>35</v>
      </c>
      <c r="B82" s="497"/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7"/>
      <c r="P82" s="497"/>
      <c r="Q82" s="497"/>
      <c r="R82" s="497"/>
      <c r="S82" s="497"/>
      <c r="T82" s="497"/>
      <c r="U82" s="497"/>
      <c r="V82" s="497"/>
      <c r="W82" s="497"/>
      <c r="X82" s="498"/>
      <c r="AA82" s="48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/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4"/>
      <c r="EF82" s="94"/>
      <c r="EG82" s="94"/>
      <c r="EH82" s="94"/>
      <c r="EI82" s="94"/>
      <c r="EJ82" s="94"/>
      <c r="EK82" s="94"/>
      <c r="EL82" s="94"/>
    </row>
    <row r="83" spans="1:142" s="5" customFormat="1" ht="15" customHeight="1" x14ac:dyDescent="0.25">
      <c r="A83" s="424" t="s">
        <v>36</v>
      </c>
      <c r="B83" s="432" t="s">
        <v>37</v>
      </c>
      <c r="C83" s="435" t="s">
        <v>15</v>
      </c>
      <c r="D83" s="331" t="s">
        <v>11</v>
      </c>
      <c r="E83" s="143">
        <f t="shared" ref="E83:F83" si="104">SUM(E84:E86)</f>
        <v>2874200</v>
      </c>
      <c r="F83" s="82">
        <f t="shared" si="104"/>
        <v>2874200</v>
      </c>
      <c r="G83" s="82"/>
      <c r="H83" s="82">
        <f t="shared" ref="H83:P83" si="105">SUM(H84:H86)</f>
        <v>0</v>
      </c>
      <c r="I83" s="144">
        <f t="shared" si="105"/>
        <v>0</v>
      </c>
      <c r="J83" s="332">
        <f t="shared" si="105"/>
        <v>0</v>
      </c>
      <c r="K83" s="82">
        <f t="shared" si="105"/>
        <v>0</v>
      </c>
      <c r="L83" s="82"/>
      <c r="M83" s="82">
        <f t="shared" ref="M83:N83" si="106">SUM(M84:M86)</f>
        <v>0</v>
      </c>
      <c r="N83" s="325">
        <f t="shared" si="106"/>
        <v>0</v>
      </c>
      <c r="O83" s="143">
        <f t="shared" si="105"/>
        <v>0</v>
      </c>
      <c r="P83" s="82">
        <f t="shared" si="105"/>
        <v>0</v>
      </c>
      <c r="Q83" s="82"/>
      <c r="R83" s="82">
        <f t="shared" ref="R83:U83" si="107">SUM(R84:R86)</f>
        <v>0</v>
      </c>
      <c r="S83" s="144">
        <f t="shared" si="107"/>
        <v>0</v>
      </c>
      <c r="T83" s="332">
        <f t="shared" si="107"/>
        <v>0</v>
      </c>
      <c r="U83" s="82">
        <f t="shared" si="107"/>
        <v>0</v>
      </c>
      <c r="V83" s="82"/>
      <c r="W83" s="82">
        <f t="shared" ref="W83:X83" si="108">SUM(W84:W86)</f>
        <v>0</v>
      </c>
      <c r="X83" s="144">
        <f t="shared" si="108"/>
        <v>0</v>
      </c>
      <c r="AA83" s="42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/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4"/>
      <c r="EF83" s="94"/>
      <c r="EG83" s="94"/>
      <c r="EH83" s="94"/>
      <c r="EI83" s="94"/>
      <c r="EJ83" s="94"/>
      <c r="EK83" s="94"/>
      <c r="EL83" s="94"/>
    </row>
    <row r="84" spans="1:142" s="5" customFormat="1" ht="21.75" customHeight="1" x14ac:dyDescent="0.25">
      <c r="A84" s="425"/>
      <c r="B84" s="433"/>
      <c r="C84" s="436"/>
      <c r="D84" s="333" t="s">
        <v>16</v>
      </c>
      <c r="E84" s="151">
        <f>F84+G84+H84+I84</f>
        <v>2874200</v>
      </c>
      <c r="F84" s="146">
        <f>F87+F88</f>
        <v>2874200</v>
      </c>
      <c r="G84" s="146">
        <f t="shared" ref="G84:I84" si="109">G87+G88</f>
        <v>0</v>
      </c>
      <c r="H84" s="146">
        <f t="shared" si="109"/>
        <v>0</v>
      </c>
      <c r="I84" s="148">
        <f t="shared" si="109"/>
        <v>0</v>
      </c>
      <c r="J84" s="145">
        <f>K84+L84+M84+N84</f>
        <v>0</v>
      </c>
      <c r="K84" s="146">
        <v>0</v>
      </c>
      <c r="L84" s="146"/>
      <c r="M84" s="146">
        <v>0</v>
      </c>
      <c r="N84" s="147">
        <v>0</v>
      </c>
      <c r="O84" s="151">
        <f>P84+Q84+R84+S84</f>
        <v>0</v>
      </c>
      <c r="P84" s="146">
        <v>0</v>
      </c>
      <c r="Q84" s="146"/>
      <c r="R84" s="146">
        <v>0</v>
      </c>
      <c r="S84" s="148">
        <v>0</v>
      </c>
      <c r="T84" s="145">
        <f>U84+V84+W84+X84</f>
        <v>0</v>
      </c>
      <c r="U84" s="146">
        <v>0</v>
      </c>
      <c r="V84" s="146"/>
      <c r="W84" s="146">
        <v>0</v>
      </c>
      <c r="X84" s="148">
        <v>0</v>
      </c>
      <c r="AA84" s="42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94"/>
      <c r="DQ84" s="94"/>
      <c r="DR84" s="94"/>
      <c r="DS84" s="94"/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94"/>
      <c r="EE84" s="94"/>
      <c r="EF84" s="94"/>
      <c r="EG84" s="94"/>
      <c r="EH84" s="94"/>
      <c r="EI84" s="94"/>
      <c r="EJ84" s="94"/>
      <c r="EK84" s="94"/>
      <c r="EL84" s="94"/>
    </row>
    <row r="85" spans="1:142" s="5" customFormat="1" ht="21.75" customHeight="1" x14ac:dyDescent="0.25">
      <c r="A85" s="425"/>
      <c r="B85" s="433"/>
      <c r="C85" s="436"/>
      <c r="D85" s="333" t="s">
        <v>8</v>
      </c>
      <c r="E85" s="151">
        <f t="shared" ref="E85:E92" si="110">F85+G85+H85+I85</f>
        <v>0</v>
      </c>
      <c r="F85" s="146">
        <v>0</v>
      </c>
      <c r="G85" s="146"/>
      <c r="H85" s="146">
        <v>0</v>
      </c>
      <c r="I85" s="148">
        <v>0</v>
      </c>
      <c r="J85" s="145">
        <f t="shared" ref="J85:J92" si="111">K85+L85+M85+N85</f>
        <v>0</v>
      </c>
      <c r="K85" s="146">
        <v>0</v>
      </c>
      <c r="L85" s="146"/>
      <c r="M85" s="146">
        <v>0</v>
      </c>
      <c r="N85" s="147">
        <v>0</v>
      </c>
      <c r="O85" s="151">
        <f t="shared" ref="O85:O92" si="112">P85+Q85+R85+S85</f>
        <v>0</v>
      </c>
      <c r="P85" s="146">
        <v>0</v>
      </c>
      <c r="Q85" s="146"/>
      <c r="R85" s="146">
        <v>0</v>
      </c>
      <c r="S85" s="148">
        <v>0</v>
      </c>
      <c r="T85" s="145">
        <f t="shared" ref="T85:T92" si="113">U85+V85+W85+X85</f>
        <v>0</v>
      </c>
      <c r="U85" s="146">
        <v>0</v>
      </c>
      <c r="V85" s="146"/>
      <c r="W85" s="146">
        <v>0</v>
      </c>
      <c r="X85" s="148">
        <v>0</v>
      </c>
      <c r="AA85" s="42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4"/>
      <c r="DR85" s="94"/>
      <c r="DS85" s="94"/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4"/>
      <c r="EF85" s="94"/>
      <c r="EG85" s="94"/>
      <c r="EH85" s="94"/>
      <c r="EI85" s="94"/>
      <c r="EJ85" s="94"/>
      <c r="EK85" s="94"/>
      <c r="EL85" s="94"/>
    </row>
    <row r="86" spans="1:142" s="5" customFormat="1" ht="21.75" customHeight="1" thickBot="1" x14ac:dyDescent="0.3">
      <c r="A86" s="425"/>
      <c r="B86" s="434"/>
      <c r="C86" s="437"/>
      <c r="D86" s="334" t="s">
        <v>17</v>
      </c>
      <c r="E86" s="335">
        <f t="shared" si="110"/>
        <v>0</v>
      </c>
      <c r="F86" s="328">
        <v>0</v>
      </c>
      <c r="G86" s="328"/>
      <c r="H86" s="328">
        <v>0</v>
      </c>
      <c r="I86" s="329">
        <v>0</v>
      </c>
      <c r="J86" s="336">
        <f t="shared" si="111"/>
        <v>0</v>
      </c>
      <c r="K86" s="328">
        <v>0</v>
      </c>
      <c r="L86" s="328"/>
      <c r="M86" s="328">
        <v>0</v>
      </c>
      <c r="N86" s="330">
        <v>0</v>
      </c>
      <c r="O86" s="335">
        <f t="shared" si="112"/>
        <v>0</v>
      </c>
      <c r="P86" s="328">
        <v>0</v>
      </c>
      <c r="Q86" s="328"/>
      <c r="R86" s="328">
        <v>0</v>
      </c>
      <c r="S86" s="329">
        <v>0</v>
      </c>
      <c r="T86" s="336">
        <f t="shared" si="113"/>
        <v>0</v>
      </c>
      <c r="U86" s="328">
        <v>0</v>
      </c>
      <c r="V86" s="328"/>
      <c r="W86" s="328">
        <v>0</v>
      </c>
      <c r="X86" s="329">
        <v>0</v>
      </c>
      <c r="AA86" s="42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4"/>
      <c r="DR86" s="94"/>
      <c r="DS86" s="94"/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4"/>
      <c r="EF86" s="94"/>
      <c r="EG86" s="94"/>
      <c r="EH86" s="94"/>
      <c r="EI86" s="94"/>
      <c r="EJ86" s="94"/>
      <c r="EK86" s="94"/>
      <c r="EL86" s="94"/>
    </row>
    <row r="87" spans="1:142" ht="67.5" hidden="1" customHeight="1" x14ac:dyDescent="0.25">
      <c r="A87" s="63"/>
      <c r="B87" s="92" t="s">
        <v>20</v>
      </c>
      <c r="C87" s="169"/>
      <c r="D87" s="185" t="s">
        <v>16</v>
      </c>
      <c r="E87" s="168">
        <f t="shared" ref="E87:E88" si="114">F87+G87+I87</f>
        <v>575200</v>
      </c>
      <c r="F87" s="169">
        <v>575200</v>
      </c>
      <c r="G87" s="169"/>
      <c r="H87" s="169"/>
      <c r="I87" s="170"/>
      <c r="J87" s="171">
        <f t="shared" si="111"/>
        <v>0</v>
      </c>
      <c r="K87" s="169">
        <v>0</v>
      </c>
      <c r="L87" s="169"/>
      <c r="M87" s="169"/>
      <c r="N87" s="172"/>
      <c r="O87" s="168">
        <f t="shared" si="112"/>
        <v>0</v>
      </c>
      <c r="P87" s="169"/>
      <c r="Q87" s="173"/>
      <c r="R87" s="173"/>
      <c r="S87" s="174"/>
      <c r="T87" s="161">
        <f t="shared" si="113"/>
        <v>0</v>
      </c>
      <c r="U87" s="162">
        <f t="shared" ref="U87:U88" si="115">P87/F87*100</f>
        <v>0</v>
      </c>
      <c r="V87" s="162">
        <f t="shared" ref="V87:V88" si="116">SUM(V88:V90)</f>
        <v>0</v>
      </c>
      <c r="W87" s="162">
        <v>0</v>
      </c>
      <c r="X87" s="163">
        <v>0</v>
      </c>
      <c r="Z87" s="18"/>
      <c r="AA87" s="493">
        <v>210184305</v>
      </c>
    </row>
    <row r="88" spans="1:142" ht="87" hidden="1" customHeight="1" thickBot="1" x14ac:dyDescent="0.3">
      <c r="A88" s="29"/>
      <c r="B88" s="14" t="s">
        <v>21</v>
      </c>
      <c r="C88" s="186"/>
      <c r="D88" s="104" t="s">
        <v>16</v>
      </c>
      <c r="E88" s="168">
        <f t="shared" si="114"/>
        <v>2299000</v>
      </c>
      <c r="F88" s="186">
        <v>2299000</v>
      </c>
      <c r="G88" s="186"/>
      <c r="H88" s="186"/>
      <c r="I88" s="187"/>
      <c r="J88" s="178">
        <f t="shared" si="111"/>
        <v>0</v>
      </c>
      <c r="K88" s="186">
        <v>0</v>
      </c>
      <c r="L88" s="186"/>
      <c r="M88" s="186"/>
      <c r="N88" s="188"/>
      <c r="O88" s="175">
        <f t="shared" si="112"/>
        <v>0</v>
      </c>
      <c r="P88" s="186"/>
      <c r="Q88" s="189"/>
      <c r="R88" s="189"/>
      <c r="S88" s="190"/>
      <c r="T88" s="164">
        <f t="shared" si="113"/>
        <v>0</v>
      </c>
      <c r="U88" s="162">
        <f t="shared" si="115"/>
        <v>0</v>
      </c>
      <c r="V88" s="165">
        <f t="shared" si="116"/>
        <v>0</v>
      </c>
      <c r="W88" s="165">
        <v>0</v>
      </c>
      <c r="X88" s="166">
        <v>0</v>
      </c>
      <c r="AA88" s="493"/>
    </row>
    <row r="89" spans="1:142" ht="18.75" customHeight="1" x14ac:dyDescent="0.25">
      <c r="A89" s="438"/>
      <c r="B89" s="410" t="s">
        <v>38</v>
      </c>
      <c r="C89" s="411"/>
      <c r="D89" s="324" t="s">
        <v>11</v>
      </c>
      <c r="E89" s="143">
        <f t="shared" si="110"/>
        <v>2874200</v>
      </c>
      <c r="F89" s="82">
        <f>F83</f>
        <v>2874200</v>
      </c>
      <c r="G89" s="82"/>
      <c r="H89" s="82">
        <f t="shared" ref="H89:I89" si="117">H83</f>
        <v>0</v>
      </c>
      <c r="I89" s="144">
        <f t="shared" si="117"/>
        <v>0</v>
      </c>
      <c r="J89" s="332">
        <f t="shared" si="111"/>
        <v>0</v>
      </c>
      <c r="K89" s="82">
        <f>K83</f>
        <v>0</v>
      </c>
      <c r="L89" s="82"/>
      <c r="M89" s="82">
        <f t="shared" ref="M89:N89" si="118">M83</f>
        <v>0</v>
      </c>
      <c r="N89" s="325">
        <f t="shared" si="118"/>
        <v>0</v>
      </c>
      <c r="O89" s="143">
        <f t="shared" si="112"/>
        <v>0</v>
      </c>
      <c r="P89" s="82">
        <f t="shared" ref="P89" si="119">P83</f>
        <v>0</v>
      </c>
      <c r="Q89" s="82"/>
      <c r="R89" s="82">
        <f t="shared" ref="R89:S89" si="120">R83</f>
        <v>0</v>
      </c>
      <c r="S89" s="144">
        <f t="shared" si="120"/>
        <v>0</v>
      </c>
      <c r="T89" s="332">
        <f t="shared" si="113"/>
        <v>0</v>
      </c>
      <c r="U89" s="82">
        <f t="shared" ref="U89" si="121">U83</f>
        <v>0</v>
      </c>
      <c r="V89" s="82"/>
      <c r="W89" s="82">
        <f t="shared" ref="W89:X89" si="122">W83</f>
        <v>0</v>
      </c>
      <c r="X89" s="144">
        <f t="shared" si="122"/>
        <v>0</v>
      </c>
    </row>
    <row r="90" spans="1:142" ht="18.75" customHeight="1" x14ac:dyDescent="0.25">
      <c r="A90" s="439"/>
      <c r="B90" s="412"/>
      <c r="C90" s="413"/>
      <c r="D90" s="326" t="s">
        <v>16</v>
      </c>
      <c r="E90" s="151">
        <f t="shared" si="110"/>
        <v>2874200</v>
      </c>
      <c r="F90" s="146">
        <f>F84</f>
        <v>2874200</v>
      </c>
      <c r="G90" s="146"/>
      <c r="H90" s="146">
        <f t="shared" ref="H90:I90" si="123">H84</f>
        <v>0</v>
      </c>
      <c r="I90" s="148">
        <f t="shared" si="123"/>
        <v>0</v>
      </c>
      <c r="J90" s="145">
        <f t="shared" si="111"/>
        <v>0</v>
      </c>
      <c r="K90" s="146">
        <f>K84</f>
        <v>0</v>
      </c>
      <c r="L90" s="146"/>
      <c r="M90" s="146">
        <f t="shared" ref="M90:N90" si="124">M84</f>
        <v>0</v>
      </c>
      <c r="N90" s="147">
        <f t="shared" si="124"/>
        <v>0</v>
      </c>
      <c r="O90" s="151">
        <f t="shared" si="112"/>
        <v>0</v>
      </c>
      <c r="P90" s="146">
        <f t="shared" ref="P90" si="125">P84</f>
        <v>0</v>
      </c>
      <c r="Q90" s="146"/>
      <c r="R90" s="146">
        <f t="shared" ref="R90:S90" si="126">R84</f>
        <v>0</v>
      </c>
      <c r="S90" s="148">
        <f t="shared" si="126"/>
        <v>0</v>
      </c>
      <c r="T90" s="145">
        <f t="shared" si="113"/>
        <v>0</v>
      </c>
      <c r="U90" s="146">
        <f t="shared" ref="U90" si="127">U84</f>
        <v>0</v>
      </c>
      <c r="V90" s="146"/>
      <c r="W90" s="146">
        <f t="shared" ref="W90:X90" si="128">W84</f>
        <v>0</v>
      </c>
      <c r="X90" s="148">
        <f t="shared" si="128"/>
        <v>0</v>
      </c>
    </row>
    <row r="91" spans="1:142" ht="18.75" customHeight="1" x14ac:dyDescent="0.25">
      <c r="A91" s="439"/>
      <c r="B91" s="412"/>
      <c r="C91" s="413"/>
      <c r="D91" s="326" t="s">
        <v>8</v>
      </c>
      <c r="E91" s="151">
        <f t="shared" si="110"/>
        <v>0</v>
      </c>
      <c r="F91" s="146">
        <f>F85</f>
        <v>0</v>
      </c>
      <c r="G91" s="146"/>
      <c r="H91" s="146">
        <f t="shared" ref="H91:I91" si="129">H85</f>
        <v>0</v>
      </c>
      <c r="I91" s="148">
        <f t="shared" si="129"/>
        <v>0</v>
      </c>
      <c r="J91" s="145">
        <f t="shared" si="111"/>
        <v>0</v>
      </c>
      <c r="K91" s="146">
        <f>K85</f>
        <v>0</v>
      </c>
      <c r="L91" s="146"/>
      <c r="M91" s="146">
        <f t="shared" ref="M91:N91" si="130">M85</f>
        <v>0</v>
      </c>
      <c r="N91" s="147">
        <f t="shared" si="130"/>
        <v>0</v>
      </c>
      <c r="O91" s="151">
        <f t="shared" si="112"/>
        <v>0</v>
      </c>
      <c r="P91" s="146">
        <f t="shared" ref="P91" si="131">P85</f>
        <v>0</v>
      </c>
      <c r="Q91" s="146"/>
      <c r="R91" s="146">
        <f t="shared" ref="R91:S91" si="132">R85</f>
        <v>0</v>
      </c>
      <c r="S91" s="148">
        <f t="shared" si="132"/>
        <v>0</v>
      </c>
      <c r="T91" s="145">
        <f t="shared" si="113"/>
        <v>0</v>
      </c>
      <c r="U91" s="146">
        <f t="shared" ref="U91" si="133">U85</f>
        <v>0</v>
      </c>
      <c r="V91" s="146"/>
      <c r="W91" s="146">
        <f t="shared" ref="W91:X91" si="134">W85</f>
        <v>0</v>
      </c>
      <c r="X91" s="148">
        <f t="shared" si="134"/>
        <v>0</v>
      </c>
    </row>
    <row r="92" spans="1:142" ht="18.75" customHeight="1" thickBot="1" x14ac:dyDescent="0.3">
      <c r="A92" s="440"/>
      <c r="B92" s="414"/>
      <c r="C92" s="415"/>
      <c r="D92" s="327" t="s">
        <v>17</v>
      </c>
      <c r="E92" s="335">
        <f t="shared" si="110"/>
        <v>0</v>
      </c>
      <c r="F92" s="328">
        <f>F86</f>
        <v>0</v>
      </c>
      <c r="G92" s="328"/>
      <c r="H92" s="328">
        <f t="shared" ref="H92:I92" si="135">H86</f>
        <v>0</v>
      </c>
      <c r="I92" s="329">
        <f t="shared" si="135"/>
        <v>0</v>
      </c>
      <c r="J92" s="336">
        <f t="shared" si="111"/>
        <v>0</v>
      </c>
      <c r="K92" s="328">
        <f>K86</f>
        <v>0</v>
      </c>
      <c r="L92" s="328"/>
      <c r="M92" s="328">
        <f t="shared" ref="M92:N92" si="136">M86</f>
        <v>0</v>
      </c>
      <c r="N92" s="330">
        <f t="shared" si="136"/>
        <v>0</v>
      </c>
      <c r="O92" s="335">
        <f t="shared" si="112"/>
        <v>0</v>
      </c>
      <c r="P92" s="328">
        <f t="shared" ref="P92" si="137">P86</f>
        <v>0</v>
      </c>
      <c r="Q92" s="328"/>
      <c r="R92" s="328">
        <f t="shared" ref="R92:S92" si="138">R86</f>
        <v>0</v>
      </c>
      <c r="S92" s="329">
        <f t="shared" si="138"/>
        <v>0</v>
      </c>
      <c r="T92" s="336">
        <f t="shared" si="113"/>
        <v>0</v>
      </c>
      <c r="U92" s="328">
        <f t="shared" ref="U92" si="139">U86</f>
        <v>0</v>
      </c>
      <c r="V92" s="328"/>
      <c r="W92" s="328">
        <f t="shared" ref="W92:X92" si="140">W86</f>
        <v>0</v>
      </c>
      <c r="X92" s="329">
        <f t="shared" si="140"/>
        <v>0</v>
      </c>
    </row>
    <row r="93" spans="1:142" ht="21.75" customHeight="1" thickBot="1" x14ac:dyDescent="0.3">
      <c r="A93" s="496" t="s">
        <v>39</v>
      </c>
      <c r="B93" s="497"/>
      <c r="C93" s="497"/>
      <c r="D93" s="497"/>
      <c r="E93" s="497"/>
      <c r="F93" s="497"/>
      <c r="G93" s="497"/>
      <c r="H93" s="497"/>
      <c r="I93" s="497"/>
      <c r="J93" s="497"/>
      <c r="K93" s="497"/>
      <c r="L93" s="497"/>
      <c r="M93" s="497"/>
      <c r="N93" s="497"/>
      <c r="O93" s="497"/>
      <c r="P93" s="497"/>
      <c r="Q93" s="497"/>
      <c r="R93" s="497"/>
      <c r="S93" s="497"/>
      <c r="T93" s="497"/>
      <c r="U93" s="497"/>
      <c r="V93" s="497"/>
      <c r="W93" s="497"/>
      <c r="X93" s="498"/>
    </row>
    <row r="94" spans="1:142" s="141" customFormat="1" ht="18" customHeight="1" x14ac:dyDescent="0.25">
      <c r="A94" s="424" t="s">
        <v>40</v>
      </c>
      <c r="B94" s="503" t="s">
        <v>41</v>
      </c>
      <c r="C94" s="506" t="s">
        <v>15</v>
      </c>
      <c r="D94" s="337" t="s">
        <v>11</v>
      </c>
      <c r="E94" s="143">
        <f t="shared" ref="E94:I94" si="141">E95+E96</f>
        <v>45466385</v>
      </c>
      <c r="F94" s="82">
        <f t="shared" si="141"/>
        <v>32440203</v>
      </c>
      <c r="G94" s="82"/>
      <c r="H94" s="82">
        <f t="shared" ref="H94" si="142">H95+H96</f>
        <v>0</v>
      </c>
      <c r="I94" s="144">
        <f t="shared" si="141"/>
        <v>13026182</v>
      </c>
      <c r="J94" s="332">
        <f t="shared" ref="J94:K94" si="143">J95+J96</f>
        <v>3622900</v>
      </c>
      <c r="K94" s="82">
        <f t="shared" si="143"/>
        <v>3500000</v>
      </c>
      <c r="L94" s="82"/>
      <c r="M94" s="82">
        <f t="shared" ref="M94:N94" si="144">M95+M96</f>
        <v>0</v>
      </c>
      <c r="N94" s="325">
        <f t="shared" si="144"/>
        <v>122900</v>
      </c>
      <c r="O94" s="143">
        <f t="shared" ref="O94:P94" si="145">O95+O96</f>
        <v>374555.51</v>
      </c>
      <c r="P94" s="82">
        <f t="shared" si="145"/>
        <v>262990.51</v>
      </c>
      <c r="Q94" s="82">
        <f t="shared" ref="Q94:S94" si="146">Q95+Q96</f>
        <v>0</v>
      </c>
      <c r="R94" s="82">
        <f t="shared" si="146"/>
        <v>0</v>
      </c>
      <c r="S94" s="82">
        <f t="shared" si="146"/>
        <v>111565</v>
      </c>
      <c r="T94" s="332">
        <f t="shared" ref="T94:U94" si="147">T95+T96</f>
        <v>10.338555024979987</v>
      </c>
      <c r="U94" s="82">
        <f t="shared" si="147"/>
        <v>7.5140145714285715</v>
      </c>
      <c r="V94" s="82"/>
      <c r="W94" s="82">
        <f t="shared" ref="W94:X94" si="148">W95+W96</f>
        <v>0</v>
      </c>
      <c r="X94" s="144">
        <f t="shared" si="148"/>
        <v>90.777054515866567</v>
      </c>
      <c r="AA94" s="40"/>
      <c r="AC94" s="142"/>
      <c r="AD94" s="142"/>
      <c r="AE94" s="142"/>
      <c r="AF94" s="142"/>
      <c r="AG94" s="142"/>
      <c r="AH94" s="142"/>
      <c r="AI94" s="142"/>
      <c r="AJ94" s="142"/>
      <c r="AK94" s="142"/>
      <c r="AL94" s="142"/>
      <c r="AM94" s="142"/>
      <c r="AN94" s="142"/>
      <c r="AO94" s="142"/>
      <c r="AP94" s="142"/>
      <c r="AQ94" s="142"/>
      <c r="AR94" s="142"/>
      <c r="AS94" s="142"/>
      <c r="AT94" s="142"/>
      <c r="AU94" s="142"/>
      <c r="AV94" s="142"/>
      <c r="AW94" s="142"/>
      <c r="AX94" s="142"/>
      <c r="AY94" s="142"/>
      <c r="AZ94" s="142"/>
      <c r="BA94" s="142"/>
      <c r="BB94" s="142"/>
      <c r="BC94" s="142"/>
      <c r="BD94" s="142"/>
      <c r="BE94" s="142"/>
      <c r="BF94" s="142"/>
      <c r="BG94" s="142"/>
      <c r="BH94" s="142"/>
      <c r="BI94" s="142"/>
      <c r="BJ94" s="142"/>
      <c r="BK94" s="142"/>
      <c r="BL94" s="142"/>
      <c r="BM94" s="142"/>
      <c r="BN94" s="142"/>
      <c r="BO94" s="142"/>
      <c r="BP94" s="142"/>
      <c r="BQ94" s="142"/>
      <c r="BR94" s="142"/>
      <c r="BS94" s="142"/>
      <c r="BT94" s="142"/>
      <c r="BU94" s="142"/>
      <c r="BV94" s="142"/>
      <c r="BW94" s="142"/>
      <c r="BX94" s="142"/>
      <c r="BY94" s="142"/>
      <c r="BZ94" s="142"/>
      <c r="CA94" s="142"/>
      <c r="CB94" s="142"/>
      <c r="CC94" s="142"/>
      <c r="CD94" s="142"/>
      <c r="CE94" s="142"/>
      <c r="CF94" s="142"/>
      <c r="CG94" s="142"/>
      <c r="CH94" s="142"/>
      <c r="CI94" s="142"/>
      <c r="CJ94" s="142"/>
      <c r="CK94" s="142"/>
      <c r="CL94" s="142"/>
      <c r="CM94" s="142"/>
      <c r="CN94" s="142"/>
      <c r="CO94" s="142"/>
      <c r="CP94" s="142"/>
      <c r="CQ94" s="142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2"/>
      <c r="DC94" s="142"/>
      <c r="DD94" s="142"/>
      <c r="DE94" s="142"/>
      <c r="DF94" s="142"/>
      <c r="DG94" s="142"/>
      <c r="DH94" s="142"/>
      <c r="DI94" s="142"/>
      <c r="DJ94" s="142"/>
      <c r="DK94" s="142"/>
      <c r="DL94" s="142"/>
      <c r="DM94" s="142"/>
      <c r="DN94" s="142"/>
      <c r="DO94" s="142"/>
      <c r="DP94" s="142"/>
      <c r="DQ94" s="142"/>
      <c r="DR94" s="142"/>
      <c r="DS94" s="142"/>
      <c r="DT94" s="142"/>
      <c r="DU94" s="142"/>
      <c r="DV94" s="142"/>
      <c r="DW94" s="142"/>
      <c r="DX94" s="142"/>
      <c r="DY94" s="142"/>
      <c r="DZ94" s="142"/>
      <c r="EA94" s="142"/>
      <c r="EB94" s="142"/>
      <c r="EC94" s="142"/>
      <c r="ED94" s="142"/>
      <c r="EE94" s="142"/>
      <c r="EF94" s="142"/>
      <c r="EG94" s="142"/>
      <c r="EH94" s="142"/>
      <c r="EI94" s="142"/>
      <c r="EJ94" s="142"/>
      <c r="EK94" s="142"/>
      <c r="EL94" s="142"/>
    </row>
    <row r="95" spans="1:142" s="141" customFormat="1" ht="21.75" customHeight="1" x14ac:dyDescent="0.25">
      <c r="A95" s="425"/>
      <c r="B95" s="504"/>
      <c r="C95" s="507"/>
      <c r="D95" s="338" t="s">
        <v>16</v>
      </c>
      <c r="E95" s="151">
        <f>F95+G95+H95+I95</f>
        <v>32440203</v>
      </c>
      <c r="F95" s="146">
        <f t="shared" ref="F95:I95" si="149">F98+F99</f>
        <v>32440203</v>
      </c>
      <c r="G95" s="146"/>
      <c r="H95" s="146">
        <f t="shared" ref="H95" si="150">H98+H99</f>
        <v>0</v>
      </c>
      <c r="I95" s="148">
        <f t="shared" si="149"/>
        <v>0</v>
      </c>
      <c r="J95" s="145">
        <f>K95+L95+M95+N95</f>
        <v>3500000</v>
      </c>
      <c r="K95" s="146">
        <f t="shared" ref="K95" si="151">K98+K99</f>
        <v>3500000</v>
      </c>
      <c r="L95" s="146"/>
      <c r="M95" s="146">
        <f t="shared" ref="M95:N95" si="152">M98+M99</f>
        <v>0</v>
      </c>
      <c r="N95" s="147">
        <f t="shared" si="152"/>
        <v>0</v>
      </c>
      <c r="O95" s="151">
        <f>P95+Q95+R95+S95</f>
        <v>374555.51</v>
      </c>
      <c r="P95" s="146">
        <f>P98+P99</f>
        <v>262990.51</v>
      </c>
      <c r="Q95" s="146">
        <f t="shared" ref="Q95:R95" si="153">Q98+Q99</f>
        <v>0</v>
      </c>
      <c r="R95" s="146">
        <f t="shared" si="153"/>
        <v>0</v>
      </c>
      <c r="S95" s="146">
        <f>S98+S99+S100+S101</f>
        <v>111565</v>
      </c>
      <c r="T95" s="145">
        <f>O95/J94*100</f>
        <v>10.338555024979987</v>
      </c>
      <c r="U95" s="146">
        <f>U98+U99</f>
        <v>7.5140145714285715</v>
      </c>
      <c r="V95" s="146"/>
      <c r="W95" s="146">
        <f t="shared" ref="W95" si="154">W98+W99</f>
        <v>0</v>
      </c>
      <c r="X95" s="148">
        <f>X100</f>
        <v>90.777054515866567</v>
      </c>
      <c r="AA95" s="40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2"/>
      <c r="BW95" s="142"/>
      <c r="BX95" s="142"/>
      <c r="BY95" s="142"/>
      <c r="BZ95" s="142"/>
      <c r="CA95" s="142"/>
      <c r="CB95" s="142"/>
      <c r="CC95" s="142"/>
      <c r="CD95" s="142"/>
      <c r="CE95" s="142"/>
      <c r="CF95" s="142"/>
      <c r="CG95" s="142"/>
      <c r="CH95" s="142"/>
      <c r="CI95" s="142"/>
      <c r="CJ95" s="142"/>
      <c r="CK95" s="142"/>
      <c r="CL95" s="142"/>
      <c r="CM95" s="142"/>
      <c r="CN95" s="142"/>
      <c r="CO95" s="142"/>
      <c r="CP95" s="142"/>
      <c r="CQ95" s="142"/>
      <c r="CR95" s="142"/>
      <c r="CS95" s="142"/>
      <c r="CT95" s="142"/>
      <c r="CU95" s="142"/>
      <c r="CV95" s="142"/>
      <c r="CW95" s="142"/>
      <c r="CX95" s="142"/>
      <c r="CY95" s="142"/>
      <c r="CZ95" s="142"/>
      <c r="DA95" s="142"/>
      <c r="DB95" s="142"/>
      <c r="DC95" s="142"/>
      <c r="DD95" s="142"/>
      <c r="DE95" s="142"/>
      <c r="DF95" s="142"/>
      <c r="DG95" s="142"/>
      <c r="DH95" s="142"/>
      <c r="DI95" s="142"/>
      <c r="DJ95" s="142"/>
      <c r="DK95" s="142"/>
      <c r="DL95" s="142"/>
      <c r="DM95" s="142"/>
      <c r="DN95" s="142"/>
      <c r="DO95" s="142"/>
      <c r="DP95" s="142"/>
      <c r="DQ95" s="142"/>
      <c r="DR95" s="142"/>
      <c r="DS95" s="142"/>
      <c r="DT95" s="142"/>
      <c r="DU95" s="142"/>
      <c r="DV95" s="142"/>
      <c r="DW95" s="142"/>
      <c r="DX95" s="142"/>
      <c r="DY95" s="142"/>
      <c r="DZ95" s="142"/>
      <c r="EA95" s="142"/>
      <c r="EB95" s="142"/>
      <c r="EC95" s="142"/>
      <c r="ED95" s="142"/>
      <c r="EE95" s="142"/>
      <c r="EF95" s="142"/>
      <c r="EG95" s="142"/>
      <c r="EH95" s="142"/>
      <c r="EI95" s="142"/>
      <c r="EJ95" s="142"/>
      <c r="EK95" s="142"/>
      <c r="EL95" s="142"/>
    </row>
    <row r="96" spans="1:142" s="141" customFormat="1" ht="15" customHeight="1" x14ac:dyDescent="0.25">
      <c r="A96" s="425"/>
      <c r="B96" s="504"/>
      <c r="C96" s="507"/>
      <c r="D96" s="338" t="s">
        <v>8</v>
      </c>
      <c r="E96" s="151">
        <f t="shared" ref="E96:E105" si="155">F96+G96+H96+I96</f>
        <v>13026182</v>
      </c>
      <c r="F96" s="146">
        <v>0</v>
      </c>
      <c r="G96" s="146"/>
      <c r="H96" s="146">
        <f t="shared" ref="H96" si="156">H100+H101</f>
        <v>0</v>
      </c>
      <c r="I96" s="148">
        <f t="shared" ref="I96" si="157">I100+I101</f>
        <v>13026182</v>
      </c>
      <c r="J96" s="145">
        <f t="shared" ref="J96:J105" si="158">K96+L96+M96+N96</f>
        <v>122900</v>
      </c>
      <c r="K96" s="146">
        <v>0</v>
      </c>
      <c r="L96" s="146"/>
      <c r="M96" s="146">
        <f t="shared" ref="M96:N96" si="159">M100+M101</f>
        <v>0</v>
      </c>
      <c r="N96" s="147">
        <f t="shared" si="159"/>
        <v>122900</v>
      </c>
      <c r="O96" s="151">
        <f t="shared" ref="O96:O101" si="160">P96+Q96+R96+S96</f>
        <v>0</v>
      </c>
      <c r="P96" s="146">
        <v>0</v>
      </c>
      <c r="Q96" s="146"/>
      <c r="R96" s="146">
        <f t="shared" ref="R96" si="161">R100+R101</f>
        <v>0</v>
      </c>
      <c r="S96" s="148">
        <v>0</v>
      </c>
      <c r="T96" s="145">
        <f t="shared" ref="T96:T105" si="162">U96+V96+W96+X96</f>
        <v>0</v>
      </c>
      <c r="U96" s="146">
        <v>0</v>
      </c>
      <c r="V96" s="146"/>
      <c r="W96" s="146">
        <f t="shared" ref="W96" si="163">W100+W101</f>
        <v>0</v>
      </c>
      <c r="X96" s="148">
        <v>0</v>
      </c>
      <c r="AA96" s="40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2"/>
      <c r="BI96" s="142"/>
      <c r="BJ96" s="142"/>
      <c r="BK96" s="142"/>
      <c r="BL96" s="142"/>
      <c r="BM96" s="142"/>
      <c r="BN96" s="142"/>
      <c r="BO96" s="142"/>
      <c r="BP96" s="142"/>
      <c r="BQ96" s="142"/>
      <c r="BR96" s="142"/>
      <c r="BS96" s="142"/>
      <c r="BT96" s="142"/>
      <c r="BU96" s="142"/>
      <c r="BV96" s="142"/>
      <c r="BW96" s="142"/>
      <c r="BX96" s="142"/>
      <c r="BY96" s="142"/>
      <c r="BZ96" s="142"/>
      <c r="CA96" s="142"/>
      <c r="CB96" s="142"/>
      <c r="CC96" s="142"/>
      <c r="CD96" s="142"/>
      <c r="CE96" s="142"/>
      <c r="CF96" s="142"/>
      <c r="CG96" s="142"/>
      <c r="CH96" s="142"/>
      <c r="CI96" s="142"/>
      <c r="CJ96" s="142"/>
      <c r="CK96" s="142"/>
      <c r="CL96" s="142"/>
      <c r="CM96" s="142"/>
      <c r="CN96" s="142"/>
      <c r="CO96" s="142"/>
      <c r="CP96" s="142"/>
      <c r="CQ96" s="142"/>
      <c r="CR96" s="142"/>
      <c r="CS96" s="142"/>
      <c r="CT96" s="142"/>
      <c r="CU96" s="142"/>
      <c r="CV96" s="142"/>
      <c r="CW96" s="142"/>
      <c r="CX96" s="142"/>
      <c r="CY96" s="142"/>
      <c r="CZ96" s="142"/>
      <c r="DA96" s="142"/>
      <c r="DB96" s="142"/>
      <c r="DC96" s="142"/>
      <c r="DD96" s="142"/>
      <c r="DE96" s="142"/>
      <c r="DF96" s="142"/>
      <c r="DG96" s="142"/>
      <c r="DH96" s="142"/>
      <c r="DI96" s="142"/>
      <c r="DJ96" s="142"/>
      <c r="DK96" s="142"/>
      <c r="DL96" s="142"/>
      <c r="DM96" s="142"/>
      <c r="DN96" s="142"/>
      <c r="DO96" s="142"/>
      <c r="DP96" s="142"/>
      <c r="DQ96" s="142"/>
      <c r="DR96" s="142"/>
      <c r="DS96" s="142"/>
      <c r="DT96" s="142"/>
      <c r="DU96" s="142"/>
      <c r="DV96" s="142"/>
      <c r="DW96" s="142"/>
      <c r="DX96" s="142"/>
      <c r="DY96" s="142"/>
      <c r="DZ96" s="142"/>
      <c r="EA96" s="142"/>
      <c r="EB96" s="142"/>
      <c r="EC96" s="142"/>
      <c r="ED96" s="142"/>
      <c r="EE96" s="142"/>
      <c r="EF96" s="142"/>
      <c r="EG96" s="142"/>
      <c r="EH96" s="142"/>
      <c r="EI96" s="142"/>
      <c r="EJ96" s="142"/>
      <c r="EK96" s="142"/>
      <c r="EL96" s="142"/>
    </row>
    <row r="97" spans="1:142" s="141" customFormat="1" ht="18" customHeight="1" thickBot="1" x14ac:dyDescent="0.3">
      <c r="A97" s="425"/>
      <c r="B97" s="505"/>
      <c r="C97" s="508"/>
      <c r="D97" s="339" t="s">
        <v>17</v>
      </c>
      <c r="E97" s="335">
        <f t="shared" si="155"/>
        <v>0</v>
      </c>
      <c r="F97" s="328">
        <v>0</v>
      </c>
      <c r="G97" s="328"/>
      <c r="H97" s="328">
        <v>0</v>
      </c>
      <c r="I97" s="329">
        <v>0</v>
      </c>
      <c r="J97" s="336">
        <f t="shared" si="158"/>
        <v>0</v>
      </c>
      <c r="K97" s="328">
        <v>0</v>
      </c>
      <c r="L97" s="328"/>
      <c r="M97" s="328">
        <v>0</v>
      </c>
      <c r="N97" s="330">
        <v>0</v>
      </c>
      <c r="O97" s="335">
        <f t="shared" si="160"/>
        <v>0</v>
      </c>
      <c r="P97" s="328">
        <v>0</v>
      </c>
      <c r="Q97" s="328"/>
      <c r="R97" s="328">
        <v>0</v>
      </c>
      <c r="S97" s="329">
        <v>0</v>
      </c>
      <c r="T97" s="336">
        <f t="shared" si="162"/>
        <v>0</v>
      </c>
      <c r="U97" s="328">
        <v>0</v>
      </c>
      <c r="V97" s="328"/>
      <c r="W97" s="328">
        <v>0</v>
      </c>
      <c r="X97" s="329">
        <v>0</v>
      </c>
      <c r="AA97" s="40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42"/>
      <c r="BQ97" s="142"/>
      <c r="BR97" s="142"/>
      <c r="BS97" s="142"/>
      <c r="BT97" s="142"/>
      <c r="BU97" s="142"/>
      <c r="BV97" s="142"/>
      <c r="BW97" s="142"/>
      <c r="BX97" s="142"/>
      <c r="BY97" s="142"/>
      <c r="BZ97" s="142"/>
      <c r="CA97" s="142"/>
      <c r="CB97" s="142"/>
      <c r="CC97" s="142"/>
      <c r="CD97" s="142"/>
      <c r="CE97" s="142"/>
      <c r="CF97" s="142"/>
      <c r="CG97" s="142"/>
      <c r="CH97" s="142"/>
      <c r="CI97" s="142"/>
      <c r="CJ97" s="142"/>
      <c r="CK97" s="142"/>
      <c r="CL97" s="142"/>
      <c r="CM97" s="142"/>
      <c r="CN97" s="142"/>
      <c r="CO97" s="142"/>
      <c r="CP97" s="142"/>
      <c r="CQ97" s="142"/>
      <c r="CR97" s="142"/>
      <c r="CS97" s="142"/>
      <c r="CT97" s="142"/>
      <c r="CU97" s="142"/>
      <c r="CV97" s="142"/>
      <c r="CW97" s="142"/>
      <c r="CX97" s="142"/>
      <c r="CY97" s="142"/>
      <c r="CZ97" s="142"/>
      <c r="DA97" s="142"/>
      <c r="DB97" s="142"/>
      <c r="DC97" s="142"/>
      <c r="DD97" s="142"/>
      <c r="DE97" s="142"/>
      <c r="DF97" s="142"/>
      <c r="DG97" s="142"/>
      <c r="DH97" s="142"/>
      <c r="DI97" s="142"/>
      <c r="DJ97" s="142"/>
      <c r="DK97" s="142"/>
      <c r="DL97" s="142"/>
      <c r="DM97" s="142"/>
      <c r="DN97" s="142"/>
      <c r="DO97" s="142"/>
      <c r="DP97" s="142"/>
      <c r="DQ97" s="142"/>
      <c r="DR97" s="142"/>
      <c r="DS97" s="142"/>
      <c r="DT97" s="142"/>
      <c r="DU97" s="142"/>
      <c r="DV97" s="142"/>
      <c r="DW97" s="142"/>
      <c r="DX97" s="142"/>
      <c r="DY97" s="142"/>
      <c r="DZ97" s="142"/>
      <c r="EA97" s="142"/>
      <c r="EB97" s="142"/>
      <c r="EC97" s="142"/>
      <c r="ED97" s="142"/>
      <c r="EE97" s="142"/>
      <c r="EF97" s="142"/>
      <c r="EG97" s="142"/>
      <c r="EH97" s="142"/>
      <c r="EI97" s="142"/>
      <c r="EJ97" s="142"/>
      <c r="EK97" s="142"/>
      <c r="EL97" s="142"/>
    </row>
    <row r="98" spans="1:142" ht="59.25" hidden="1" customHeight="1" x14ac:dyDescent="0.25">
      <c r="A98" s="340"/>
      <c r="B98" s="341" t="s">
        <v>42</v>
      </c>
      <c r="C98" s="169"/>
      <c r="D98" s="185" t="s">
        <v>16</v>
      </c>
      <c r="E98" s="168">
        <f t="shared" si="155"/>
        <v>22613300</v>
      </c>
      <c r="F98" s="169">
        <v>22613300</v>
      </c>
      <c r="G98" s="169"/>
      <c r="H98" s="169"/>
      <c r="I98" s="170"/>
      <c r="J98" s="171">
        <f t="shared" si="158"/>
        <v>3500000</v>
      </c>
      <c r="K98" s="169">
        <v>3500000</v>
      </c>
      <c r="L98" s="169"/>
      <c r="M98" s="169"/>
      <c r="N98" s="172"/>
      <c r="O98" s="236">
        <f t="shared" si="160"/>
        <v>262990.51</v>
      </c>
      <c r="P98" s="237">
        <v>262990.51</v>
      </c>
      <c r="Q98" s="238"/>
      <c r="R98" s="238"/>
      <c r="S98" s="239"/>
      <c r="T98" s="161">
        <f t="shared" si="162"/>
        <v>7.5140145714285715</v>
      </c>
      <c r="U98" s="162">
        <f>P98/K98*100</f>
        <v>7.5140145714285715</v>
      </c>
      <c r="V98" s="162">
        <f t="shared" ref="V98:V101" si="164">SUM(V99:V101)</f>
        <v>0</v>
      </c>
      <c r="W98" s="162">
        <v>0</v>
      </c>
      <c r="X98" s="163">
        <v>0</v>
      </c>
    </row>
    <row r="99" spans="1:142" ht="71.25" hidden="1" customHeight="1" x14ac:dyDescent="0.25">
      <c r="A99" s="175"/>
      <c r="B99" s="342" t="s">
        <v>43</v>
      </c>
      <c r="C99" s="176"/>
      <c r="D99" s="343" t="s">
        <v>16</v>
      </c>
      <c r="E99" s="175">
        <f t="shared" si="155"/>
        <v>9826903</v>
      </c>
      <c r="F99" s="176">
        <v>9826903</v>
      </c>
      <c r="G99" s="176"/>
      <c r="H99" s="176"/>
      <c r="I99" s="177"/>
      <c r="J99" s="178">
        <f t="shared" si="158"/>
        <v>0</v>
      </c>
      <c r="K99" s="176">
        <v>0</v>
      </c>
      <c r="L99" s="176"/>
      <c r="M99" s="176"/>
      <c r="N99" s="179"/>
      <c r="O99" s="175">
        <f t="shared" si="160"/>
        <v>0</v>
      </c>
      <c r="P99" s="176">
        <v>0</v>
      </c>
      <c r="Q99" s="165"/>
      <c r="R99" s="165"/>
      <c r="S99" s="166"/>
      <c r="T99" s="164">
        <f t="shared" si="162"/>
        <v>0</v>
      </c>
      <c r="U99" s="165">
        <v>0</v>
      </c>
      <c r="V99" s="165">
        <f t="shared" si="164"/>
        <v>0</v>
      </c>
      <c r="W99" s="165">
        <v>0</v>
      </c>
      <c r="X99" s="166">
        <v>0</v>
      </c>
    </row>
    <row r="100" spans="1:142" ht="35.25" hidden="1" customHeight="1" x14ac:dyDescent="0.25">
      <c r="A100" s="175"/>
      <c r="B100" s="342" t="s">
        <v>1</v>
      </c>
      <c r="C100" s="176"/>
      <c r="D100" s="343" t="s">
        <v>8</v>
      </c>
      <c r="E100" s="175">
        <f t="shared" si="155"/>
        <v>8814652</v>
      </c>
      <c r="F100" s="176">
        <v>0</v>
      </c>
      <c r="G100" s="176"/>
      <c r="H100" s="176"/>
      <c r="I100" s="177">
        <v>8814652</v>
      </c>
      <c r="J100" s="178">
        <f t="shared" si="158"/>
        <v>122900</v>
      </c>
      <c r="K100" s="176">
        <v>0</v>
      </c>
      <c r="L100" s="176"/>
      <c r="M100" s="176"/>
      <c r="N100" s="179">
        <v>122900</v>
      </c>
      <c r="O100" s="175">
        <f t="shared" si="160"/>
        <v>111565</v>
      </c>
      <c r="P100" s="176">
        <v>0</v>
      </c>
      <c r="Q100" s="344"/>
      <c r="R100" s="345"/>
      <c r="S100" s="177">
        <v>111565</v>
      </c>
      <c r="T100" s="164">
        <f t="shared" si="162"/>
        <v>90.777054515866567</v>
      </c>
      <c r="U100" s="165">
        <v>0</v>
      </c>
      <c r="V100" s="165">
        <f t="shared" si="164"/>
        <v>0</v>
      </c>
      <c r="W100" s="165">
        <v>0</v>
      </c>
      <c r="X100" s="166">
        <f>S100/N100*100</f>
        <v>90.777054515866567</v>
      </c>
    </row>
    <row r="101" spans="1:142" ht="42" hidden="1" customHeight="1" thickBot="1" x14ac:dyDescent="0.3">
      <c r="A101" s="180"/>
      <c r="B101" s="346" t="s">
        <v>44</v>
      </c>
      <c r="C101" s="347"/>
      <c r="D101" s="348" t="s">
        <v>8</v>
      </c>
      <c r="E101" s="180">
        <f t="shared" si="155"/>
        <v>4211530</v>
      </c>
      <c r="F101" s="347">
        <v>0</v>
      </c>
      <c r="G101" s="347"/>
      <c r="H101" s="347"/>
      <c r="I101" s="349">
        <v>4211530</v>
      </c>
      <c r="J101" s="181">
        <f t="shared" si="158"/>
        <v>0</v>
      </c>
      <c r="K101" s="347">
        <v>0</v>
      </c>
      <c r="L101" s="347"/>
      <c r="M101" s="347"/>
      <c r="N101" s="350">
        <v>0</v>
      </c>
      <c r="O101" s="240">
        <f t="shared" si="160"/>
        <v>0</v>
      </c>
      <c r="P101" s="351">
        <v>0</v>
      </c>
      <c r="Q101" s="351"/>
      <c r="R101" s="351"/>
      <c r="S101" s="352">
        <v>0</v>
      </c>
      <c r="T101" s="182">
        <f t="shared" si="162"/>
        <v>0</v>
      </c>
      <c r="U101" s="183">
        <v>0</v>
      </c>
      <c r="V101" s="183">
        <f t="shared" si="164"/>
        <v>0</v>
      </c>
      <c r="W101" s="183">
        <v>0</v>
      </c>
      <c r="X101" s="184">
        <v>0</v>
      </c>
    </row>
    <row r="102" spans="1:142" ht="15.75" customHeight="1" x14ac:dyDescent="0.25">
      <c r="A102" s="509"/>
      <c r="B102" s="517" t="s">
        <v>45</v>
      </c>
      <c r="C102" s="518"/>
      <c r="D102" s="337" t="s">
        <v>11</v>
      </c>
      <c r="E102" s="143">
        <f t="shared" si="155"/>
        <v>45466385</v>
      </c>
      <c r="F102" s="82">
        <f t="shared" ref="F102:I105" si="165">F94</f>
        <v>32440203</v>
      </c>
      <c r="G102" s="82"/>
      <c r="H102" s="82">
        <f t="shared" ref="H102" si="166">H94</f>
        <v>0</v>
      </c>
      <c r="I102" s="144">
        <f t="shared" si="165"/>
        <v>13026182</v>
      </c>
      <c r="J102" s="332">
        <f t="shared" si="158"/>
        <v>3622900</v>
      </c>
      <c r="K102" s="82">
        <f t="shared" ref="K102" si="167">K94</f>
        <v>3500000</v>
      </c>
      <c r="L102" s="82"/>
      <c r="M102" s="82">
        <f t="shared" ref="M102:N105" si="168">M94</f>
        <v>0</v>
      </c>
      <c r="N102" s="325">
        <f t="shared" si="168"/>
        <v>122900</v>
      </c>
      <c r="O102" s="353">
        <f>O103+O104+O105</f>
        <v>374555.51</v>
      </c>
      <c r="P102" s="82">
        <f t="shared" ref="P102:S102" si="169">P103+P104+P105</f>
        <v>262990.51</v>
      </c>
      <c r="Q102" s="82">
        <f t="shared" si="169"/>
        <v>0</v>
      </c>
      <c r="R102" s="354">
        <f t="shared" si="169"/>
        <v>0</v>
      </c>
      <c r="S102" s="144">
        <f t="shared" si="169"/>
        <v>111565</v>
      </c>
      <c r="T102" s="332">
        <f>O102/J102*100</f>
        <v>10.338555024979987</v>
      </c>
      <c r="U102" s="82">
        <f t="shared" ref="U102" si="170">U94</f>
        <v>7.5140145714285715</v>
      </c>
      <c r="V102" s="82"/>
      <c r="W102" s="82">
        <f t="shared" ref="W102:X102" si="171">W94</f>
        <v>0</v>
      </c>
      <c r="X102" s="144">
        <f t="shared" si="171"/>
        <v>90.777054515866567</v>
      </c>
    </row>
    <row r="103" spans="1:142" ht="15.75" customHeight="1" x14ac:dyDescent="0.25">
      <c r="A103" s="510"/>
      <c r="B103" s="519"/>
      <c r="C103" s="520"/>
      <c r="D103" s="338" t="s">
        <v>16</v>
      </c>
      <c r="E103" s="151">
        <f t="shared" si="155"/>
        <v>32440203</v>
      </c>
      <c r="F103" s="146">
        <f t="shared" si="165"/>
        <v>32440203</v>
      </c>
      <c r="G103" s="146"/>
      <c r="H103" s="146">
        <f t="shared" ref="H103" si="172">H95</f>
        <v>0</v>
      </c>
      <c r="I103" s="148">
        <f t="shared" si="165"/>
        <v>0</v>
      </c>
      <c r="J103" s="145">
        <f t="shared" si="158"/>
        <v>3500000</v>
      </c>
      <c r="K103" s="146">
        <f t="shared" ref="K103" si="173">K95</f>
        <v>3500000</v>
      </c>
      <c r="L103" s="146"/>
      <c r="M103" s="146">
        <f t="shared" si="168"/>
        <v>0</v>
      </c>
      <c r="N103" s="147">
        <f t="shared" si="168"/>
        <v>0</v>
      </c>
      <c r="O103" s="151">
        <f>S103+Q103+P103</f>
        <v>374555.51</v>
      </c>
      <c r="P103" s="146">
        <f t="shared" ref="P103:S103" si="174">P95</f>
        <v>262990.51</v>
      </c>
      <c r="Q103" s="146">
        <f t="shared" si="174"/>
        <v>0</v>
      </c>
      <c r="R103" s="146">
        <f t="shared" si="174"/>
        <v>0</v>
      </c>
      <c r="S103" s="148">
        <f t="shared" si="174"/>
        <v>111565</v>
      </c>
      <c r="T103" s="145">
        <f>O103/J102*100</f>
        <v>10.338555024979987</v>
      </c>
      <c r="U103" s="146">
        <f t="shared" ref="U103" si="175">U95</f>
        <v>7.5140145714285715</v>
      </c>
      <c r="V103" s="146"/>
      <c r="W103" s="146">
        <f t="shared" ref="W103:X103" si="176">W95</f>
        <v>0</v>
      </c>
      <c r="X103" s="148">
        <f t="shared" si="176"/>
        <v>90.777054515866567</v>
      </c>
    </row>
    <row r="104" spans="1:142" ht="15.75" customHeight="1" x14ac:dyDescent="0.25">
      <c r="A104" s="510"/>
      <c r="B104" s="519"/>
      <c r="C104" s="520"/>
      <c r="D104" s="338" t="s">
        <v>8</v>
      </c>
      <c r="E104" s="151">
        <f t="shared" si="155"/>
        <v>13026182</v>
      </c>
      <c r="F104" s="146">
        <f t="shared" si="165"/>
        <v>0</v>
      </c>
      <c r="G104" s="146"/>
      <c r="H104" s="146">
        <f t="shared" ref="H104" si="177">H96</f>
        <v>0</v>
      </c>
      <c r="I104" s="148">
        <f t="shared" si="165"/>
        <v>13026182</v>
      </c>
      <c r="J104" s="145">
        <f t="shared" si="158"/>
        <v>122900</v>
      </c>
      <c r="K104" s="146">
        <f t="shared" ref="K104" si="178">K96</f>
        <v>0</v>
      </c>
      <c r="L104" s="146"/>
      <c r="M104" s="146">
        <f t="shared" si="168"/>
        <v>0</v>
      </c>
      <c r="N104" s="147">
        <f t="shared" si="168"/>
        <v>122900</v>
      </c>
      <c r="O104" s="151">
        <f t="shared" ref="O104:O105" si="179">S104+Q104+P104</f>
        <v>0</v>
      </c>
      <c r="P104" s="146">
        <f t="shared" ref="P104:R104" si="180">P96</f>
        <v>0</v>
      </c>
      <c r="Q104" s="146">
        <f t="shared" si="180"/>
        <v>0</v>
      </c>
      <c r="R104" s="146">
        <f t="shared" si="180"/>
        <v>0</v>
      </c>
      <c r="S104" s="148">
        <v>0</v>
      </c>
      <c r="T104" s="145">
        <f t="shared" si="162"/>
        <v>0</v>
      </c>
      <c r="U104" s="146">
        <f t="shared" ref="U104" si="181">U96</f>
        <v>0</v>
      </c>
      <c r="V104" s="146"/>
      <c r="W104" s="146">
        <f t="shared" ref="W104:X104" si="182">W96</f>
        <v>0</v>
      </c>
      <c r="X104" s="148">
        <f t="shared" si="182"/>
        <v>0</v>
      </c>
    </row>
    <row r="105" spans="1:142" ht="15.75" customHeight="1" thickBot="1" x14ac:dyDescent="0.3">
      <c r="A105" s="511"/>
      <c r="B105" s="521"/>
      <c r="C105" s="522"/>
      <c r="D105" s="339" t="s">
        <v>17</v>
      </c>
      <c r="E105" s="335">
        <f t="shared" si="155"/>
        <v>0</v>
      </c>
      <c r="F105" s="328">
        <f t="shared" si="165"/>
        <v>0</v>
      </c>
      <c r="G105" s="328"/>
      <c r="H105" s="328">
        <f t="shared" ref="H105" si="183">H97</f>
        <v>0</v>
      </c>
      <c r="I105" s="329">
        <f t="shared" si="165"/>
        <v>0</v>
      </c>
      <c r="J105" s="336">
        <f t="shared" si="158"/>
        <v>0</v>
      </c>
      <c r="K105" s="328">
        <f t="shared" ref="K105" si="184">K97</f>
        <v>0</v>
      </c>
      <c r="L105" s="328"/>
      <c r="M105" s="328">
        <f t="shared" si="168"/>
        <v>0</v>
      </c>
      <c r="N105" s="330">
        <f t="shared" si="168"/>
        <v>0</v>
      </c>
      <c r="O105" s="151">
        <f t="shared" si="179"/>
        <v>0</v>
      </c>
      <c r="P105" s="328">
        <f t="shared" ref="P105" si="185">P97</f>
        <v>0</v>
      </c>
      <c r="Q105" s="328"/>
      <c r="R105" s="328">
        <f t="shared" ref="R105:S105" si="186">R97</f>
        <v>0</v>
      </c>
      <c r="S105" s="329">
        <f t="shared" si="186"/>
        <v>0</v>
      </c>
      <c r="T105" s="336">
        <f t="shared" si="162"/>
        <v>0</v>
      </c>
      <c r="U105" s="328">
        <f t="shared" ref="U105" si="187">U97</f>
        <v>0</v>
      </c>
      <c r="V105" s="328"/>
      <c r="W105" s="328">
        <f t="shared" ref="W105:X105" si="188">W97</f>
        <v>0</v>
      </c>
      <c r="X105" s="329">
        <f t="shared" si="188"/>
        <v>0</v>
      </c>
    </row>
    <row r="106" spans="1:142" ht="16.5" thickBot="1" x14ac:dyDescent="0.3">
      <c r="A106" s="496" t="s">
        <v>46</v>
      </c>
      <c r="B106" s="497"/>
      <c r="C106" s="497"/>
      <c r="D106" s="497"/>
      <c r="E106" s="497"/>
      <c r="F106" s="497"/>
      <c r="G106" s="497"/>
      <c r="H106" s="497"/>
      <c r="I106" s="497"/>
      <c r="J106" s="497"/>
      <c r="K106" s="497"/>
      <c r="L106" s="497"/>
      <c r="M106" s="497"/>
      <c r="N106" s="497"/>
      <c r="O106" s="497"/>
      <c r="P106" s="497"/>
      <c r="Q106" s="497"/>
      <c r="R106" s="497"/>
      <c r="S106" s="497"/>
      <c r="T106" s="497"/>
      <c r="U106" s="497"/>
      <c r="V106" s="497"/>
      <c r="W106" s="497"/>
      <c r="X106" s="498"/>
    </row>
    <row r="107" spans="1:142" s="141" customFormat="1" ht="18" customHeight="1" x14ac:dyDescent="0.25">
      <c r="A107" s="424" t="s">
        <v>47</v>
      </c>
      <c r="B107" s="432" t="s">
        <v>48</v>
      </c>
      <c r="C107" s="512" t="s">
        <v>15</v>
      </c>
      <c r="D107" s="324" t="s">
        <v>11</v>
      </c>
      <c r="E107" s="143">
        <f t="shared" ref="E107:I107" si="189">SUM(E108:E110)</f>
        <v>62000950</v>
      </c>
      <c r="F107" s="82">
        <f t="shared" si="189"/>
        <v>3928800</v>
      </c>
      <c r="G107" s="82"/>
      <c r="H107" s="82">
        <f t="shared" ref="H107" si="190">SUM(H108:H110)</f>
        <v>0</v>
      </c>
      <c r="I107" s="144">
        <f t="shared" si="189"/>
        <v>58072150</v>
      </c>
      <c r="J107" s="332">
        <f t="shared" ref="J107:K107" si="191">SUM(J108:J110)</f>
        <v>11774278</v>
      </c>
      <c r="K107" s="82">
        <f t="shared" si="191"/>
        <v>581500</v>
      </c>
      <c r="L107" s="82"/>
      <c r="M107" s="82">
        <f t="shared" ref="M107:N107" si="192">SUM(M108:M110)</f>
        <v>0</v>
      </c>
      <c r="N107" s="325">
        <f t="shared" si="192"/>
        <v>11192778</v>
      </c>
      <c r="O107" s="143">
        <f t="shared" ref="O107:P107" si="193">SUM(O108:O110)</f>
        <v>9756451.2300000004</v>
      </c>
      <c r="P107" s="82">
        <f t="shared" si="193"/>
        <v>266430</v>
      </c>
      <c r="Q107" s="82"/>
      <c r="R107" s="82">
        <f t="shared" ref="R107:S107" si="194">SUM(R108:R110)</f>
        <v>0</v>
      </c>
      <c r="S107" s="144">
        <f t="shared" si="194"/>
        <v>9490021.2300000004</v>
      </c>
      <c r="T107" s="332">
        <f>O107/J107*100</f>
        <v>82.862416107382558</v>
      </c>
      <c r="U107" s="82">
        <f>P107/K107*100</f>
        <v>45.817712811693895</v>
      </c>
      <c r="V107" s="82"/>
      <c r="W107" s="82">
        <f t="shared" ref="W107" si="195">SUM(W108:W110)</f>
        <v>0</v>
      </c>
      <c r="X107" s="144">
        <f>S107/N107*100</f>
        <v>84.787004888330671</v>
      </c>
      <c r="AA107" s="40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142"/>
      <c r="AO107" s="142"/>
      <c r="AP107" s="142"/>
      <c r="AQ107" s="142"/>
      <c r="AR107" s="142"/>
      <c r="AS107" s="142"/>
      <c r="AT107" s="142"/>
      <c r="AU107" s="142"/>
      <c r="AV107" s="142"/>
      <c r="AW107" s="142"/>
      <c r="AX107" s="142"/>
      <c r="AY107" s="142"/>
      <c r="AZ107" s="142"/>
      <c r="BA107" s="142"/>
      <c r="BB107" s="142"/>
      <c r="BC107" s="142"/>
      <c r="BD107" s="142"/>
      <c r="BE107" s="142"/>
      <c r="BF107" s="142"/>
      <c r="BG107" s="142"/>
      <c r="BH107" s="142"/>
      <c r="BI107" s="142"/>
      <c r="BJ107" s="142"/>
      <c r="BK107" s="142"/>
      <c r="BL107" s="142"/>
      <c r="BM107" s="142"/>
      <c r="BN107" s="142"/>
      <c r="BO107" s="142"/>
      <c r="BP107" s="142"/>
      <c r="BQ107" s="142"/>
      <c r="BR107" s="142"/>
      <c r="BS107" s="142"/>
      <c r="BT107" s="142"/>
      <c r="BU107" s="142"/>
      <c r="BV107" s="142"/>
      <c r="BW107" s="142"/>
      <c r="BX107" s="142"/>
      <c r="BY107" s="142"/>
      <c r="BZ107" s="142"/>
      <c r="CA107" s="142"/>
      <c r="CB107" s="142"/>
      <c r="CC107" s="142"/>
      <c r="CD107" s="142"/>
      <c r="CE107" s="142"/>
      <c r="CF107" s="142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2"/>
      <c r="CR107" s="142"/>
      <c r="CS107" s="142"/>
      <c r="CT107" s="142"/>
      <c r="CU107" s="142"/>
      <c r="CV107" s="142"/>
      <c r="CW107" s="142"/>
      <c r="CX107" s="142"/>
      <c r="CY107" s="142"/>
      <c r="CZ107" s="142"/>
      <c r="DA107" s="142"/>
      <c r="DB107" s="142"/>
      <c r="DC107" s="142"/>
      <c r="DD107" s="142"/>
      <c r="DE107" s="142"/>
      <c r="DF107" s="142"/>
      <c r="DG107" s="142"/>
      <c r="DH107" s="142"/>
      <c r="DI107" s="142"/>
      <c r="DJ107" s="142"/>
      <c r="DK107" s="142"/>
      <c r="DL107" s="142"/>
      <c r="DM107" s="142"/>
      <c r="DN107" s="142"/>
      <c r="DO107" s="142"/>
      <c r="DP107" s="142"/>
      <c r="DQ107" s="142"/>
      <c r="DR107" s="142"/>
      <c r="DS107" s="142"/>
      <c r="DT107" s="142"/>
      <c r="DU107" s="142"/>
      <c r="DV107" s="142"/>
      <c r="DW107" s="142"/>
      <c r="DX107" s="142"/>
      <c r="DY107" s="142"/>
      <c r="DZ107" s="142"/>
      <c r="EA107" s="142"/>
      <c r="EB107" s="142"/>
      <c r="EC107" s="142"/>
      <c r="ED107" s="142"/>
      <c r="EE107" s="142"/>
      <c r="EF107" s="142"/>
      <c r="EG107" s="142"/>
      <c r="EH107" s="142"/>
      <c r="EI107" s="142"/>
      <c r="EJ107" s="142"/>
      <c r="EK107" s="142"/>
      <c r="EL107" s="142"/>
    </row>
    <row r="108" spans="1:142" s="141" customFormat="1" ht="18" customHeight="1" x14ac:dyDescent="0.25">
      <c r="A108" s="425"/>
      <c r="B108" s="433"/>
      <c r="C108" s="513"/>
      <c r="D108" s="326" t="s">
        <v>16</v>
      </c>
      <c r="E108" s="151">
        <f>F108+G108+H108+I108</f>
        <v>3928800</v>
      </c>
      <c r="F108" s="146">
        <f>F115+F114</f>
        <v>3928800</v>
      </c>
      <c r="G108" s="146"/>
      <c r="H108" s="146"/>
      <c r="I108" s="148">
        <v>0</v>
      </c>
      <c r="J108" s="145">
        <f>J115+J114</f>
        <v>581500</v>
      </c>
      <c r="K108" s="146">
        <f>K115+K114</f>
        <v>581500</v>
      </c>
      <c r="L108" s="146"/>
      <c r="M108" s="146"/>
      <c r="N108" s="147">
        <v>0</v>
      </c>
      <c r="O108" s="151">
        <f t="shared" ref="O108:P108" si="196">O115+O114</f>
        <v>266430</v>
      </c>
      <c r="P108" s="146">
        <f t="shared" si="196"/>
        <v>266430</v>
      </c>
      <c r="Q108" s="146"/>
      <c r="R108" s="146"/>
      <c r="S108" s="148">
        <v>0</v>
      </c>
      <c r="T108" s="145">
        <f>O108/J108*100</f>
        <v>45.817712811693895</v>
      </c>
      <c r="U108" s="146">
        <f>O108/J108*100</f>
        <v>45.817712811693895</v>
      </c>
      <c r="V108" s="146"/>
      <c r="W108" s="146"/>
      <c r="X108" s="148">
        <v>0</v>
      </c>
      <c r="AA108" s="40"/>
      <c r="AC108" s="142"/>
      <c r="AD108" s="142"/>
      <c r="AE108" s="142"/>
      <c r="AF108" s="142"/>
      <c r="AG108" s="142"/>
      <c r="AH108" s="142"/>
      <c r="AI108" s="142"/>
      <c r="AJ108" s="142"/>
      <c r="AK108" s="142"/>
      <c r="AL108" s="142"/>
      <c r="AM108" s="142"/>
      <c r="AN108" s="142"/>
      <c r="AO108" s="142"/>
      <c r="AP108" s="142"/>
      <c r="AQ108" s="142"/>
      <c r="AR108" s="142"/>
      <c r="AS108" s="142"/>
      <c r="AT108" s="142"/>
      <c r="AU108" s="142"/>
      <c r="AV108" s="142"/>
      <c r="AW108" s="142"/>
      <c r="AX108" s="142"/>
      <c r="AY108" s="142"/>
      <c r="AZ108" s="142"/>
      <c r="BA108" s="142"/>
      <c r="BB108" s="142"/>
      <c r="BC108" s="142"/>
      <c r="BD108" s="142"/>
      <c r="BE108" s="142"/>
      <c r="BF108" s="142"/>
      <c r="BG108" s="142"/>
      <c r="BH108" s="142"/>
      <c r="BI108" s="142"/>
      <c r="BJ108" s="142"/>
      <c r="BK108" s="142"/>
      <c r="BL108" s="142"/>
      <c r="BM108" s="142"/>
      <c r="BN108" s="142"/>
      <c r="BO108" s="142"/>
      <c r="BP108" s="142"/>
      <c r="BQ108" s="142"/>
      <c r="BR108" s="142"/>
      <c r="BS108" s="142"/>
      <c r="BT108" s="142"/>
      <c r="BU108" s="142"/>
      <c r="BV108" s="142"/>
      <c r="BW108" s="142"/>
      <c r="BX108" s="142"/>
      <c r="BY108" s="142"/>
      <c r="BZ108" s="142"/>
      <c r="CA108" s="142"/>
      <c r="CB108" s="142"/>
      <c r="CC108" s="142"/>
      <c r="CD108" s="142"/>
      <c r="CE108" s="142"/>
      <c r="CF108" s="142"/>
      <c r="CG108" s="142"/>
      <c r="CH108" s="142"/>
      <c r="CI108" s="142"/>
      <c r="CJ108" s="142"/>
      <c r="CK108" s="142"/>
      <c r="CL108" s="142"/>
      <c r="CM108" s="142"/>
      <c r="CN108" s="142"/>
      <c r="CO108" s="142"/>
      <c r="CP108" s="142"/>
      <c r="CQ108" s="142"/>
      <c r="CR108" s="142"/>
      <c r="CS108" s="142"/>
      <c r="CT108" s="142"/>
      <c r="CU108" s="142"/>
      <c r="CV108" s="142"/>
      <c r="CW108" s="142"/>
      <c r="CX108" s="142"/>
      <c r="CY108" s="142"/>
      <c r="CZ108" s="142"/>
      <c r="DA108" s="142"/>
      <c r="DB108" s="142"/>
      <c r="DC108" s="142"/>
      <c r="DD108" s="142"/>
      <c r="DE108" s="142"/>
      <c r="DF108" s="142"/>
      <c r="DG108" s="142"/>
      <c r="DH108" s="142"/>
      <c r="DI108" s="142"/>
      <c r="DJ108" s="142"/>
      <c r="DK108" s="142"/>
      <c r="DL108" s="142"/>
      <c r="DM108" s="142"/>
      <c r="DN108" s="142"/>
      <c r="DO108" s="142"/>
      <c r="DP108" s="142"/>
      <c r="DQ108" s="142"/>
      <c r="DR108" s="142"/>
      <c r="DS108" s="142"/>
      <c r="DT108" s="142"/>
      <c r="DU108" s="142"/>
      <c r="DV108" s="142"/>
      <c r="DW108" s="142"/>
      <c r="DX108" s="142"/>
      <c r="DY108" s="142"/>
      <c r="DZ108" s="142"/>
      <c r="EA108" s="142"/>
      <c r="EB108" s="142"/>
      <c r="EC108" s="142"/>
      <c r="ED108" s="142"/>
      <c r="EE108" s="142"/>
      <c r="EF108" s="142"/>
      <c r="EG108" s="142"/>
      <c r="EH108" s="142"/>
      <c r="EI108" s="142"/>
      <c r="EJ108" s="142"/>
      <c r="EK108" s="142"/>
      <c r="EL108" s="142"/>
    </row>
    <row r="109" spans="1:142" s="141" customFormat="1" ht="18" customHeight="1" x14ac:dyDescent="0.25">
      <c r="A109" s="425"/>
      <c r="B109" s="433"/>
      <c r="C109" s="513"/>
      <c r="D109" s="326" t="s">
        <v>8</v>
      </c>
      <c r="E109" s="151">
        <f t="shared" ref="E109:E121" si="197">F109+G109+H109+I109</f>
        <v>58072150</v>
      </c>
      <c r="F109" s="146">
        <v>0</v>
      </c>
      <c r="G109" s="146"/>
      <c r="H109" s="146"/>
      <c r="I109" s="148">
        <f t="shared" ref="I109" si="198">I111+I113+I116</f>
        <v>58072150</v>
      </c>
      <c r="J109" s="145">
        <f t="shared" ref="J109:J121" si="199">K109+L109+M109+N109</f>
        <v>11192778</v>
      </c>
      <c r="K109" s="146">
        <v>0</v>
      </c>
      <c r="L109" s="146"/>
      <c r="M109" s="146"/>
      <c r="N109" s="147">
        <f t="shared" ref="N109" si="200">N111+N113+N116</f>
        <v>11192778</v>
      </c>
      <c r="O109" s="151">
        <f t="shared" ref="O109:O121" si="201">P109+Q109+R109+S109</f>
        <v>9490021.2300000004</v>
      </c>
      <c r="P109" s="146">
        <v>0</v>
      </c>
      <c r="Q109" s="146"/>
      <c r="R109" s="146"/>
      <c r="S109" s="148">
        <f>S111+S113+S116</f>
        <v>9490021.2300000004</v>
      </c>
      <c r="T109" s="145">
        <f>O109/J109*100</f>
        <v>84.787004888330671</v>
      </c>
      <c r="U109" s="146">
        <v>0</v>
      </c>
      <c r="V109" s="146"/>
      <c r="W109" s="146"/>
      <c r="X109" s="148">
        <f>S109/N109*100</f>
        <v>84.787004888330671</v>
      </c>
      <c r="AA109" s="40"/>
      <c r="AC109" s="142"/>
      <c r="AD109" s="142"/>
      <c r="AE109" s="142"/>
      <c r="AF109" s="142"/>
      <c r="AG109" s="142"/>
      <c r="AH109" s="142"/>
      <c r="AI109" s="142"/>
      <c r="AJ109" s="142"/>
      <c r="AK109" s="142"/>
      <c r="AL109" s="142"/>
      <c r="AM109" s="142"/>
      <c r="AN109" s="142"/>
      <c r="AO109" s="142"/>
      <c r="AP109" s="142"/>
      <c r="AQ109" s="142"/>
      <c r="AR109" s="142"/>
      <c r="AS109" s="142"/>
      <c r="AT109" s="142"/>
      <c r="AU109" s="142"/>
      <c r="AV109" s="142"/>
      <c r="AW109" s="142"/>
      <c r="AX109" s="142"/>
      <c r="AY109" s="142"/>
      <c r="AZ109" s="142"/>
      <c r="BA109" s="142"/>
      <c r="BB109" s="142"/>
      <c r="BC109" s="142"/>
      <c r="BD109" s="142"/>
      <c r="BE109" s="142"/>
      <c r="BF109" s="142"/>
      <c r="BG109" s="142"/>
      <c r="BH109" s="142"/>
      <c r="BI109" s="142"/>
      <c r="BJ109" s="142"/>
      <c r="BK109" s="142"/>
      <c r="BL109" s="142"/>
      <c r="BM109" s="142"/>
      <c r="BN109" s="142"/>
      <c r="BO109" s="142"/>
      <c r="BP109" s="142"/>
      <c r="BQ109" s="142"/>
      <c r="BR109" s="142"/>
      <c r="BS109" s="142"/>
      <c r="BT109" s="142"/>
      <c r="BU109" s="142"/>
      <c r="BV109" s="142"/>
      <c r="BW109" s="142"/>
      <c r="BX109" s="142"/>
      <c r="BY109" s="142"/>
      <c r="BZ109" s="142"/>
      <c r="CA109" s="142"/>
      <c r="CB109" s="142"/>
      <c r="CC109" s="142"/>
      <c r="CD109" s="142"/>
      <c r="CE109" s="142"/>
      <c r="CF109" s="142"/>
      <c r="CG109" s="142"/>
      <c r="CH109" s="142"/>
      <c r="CI109" s="142"/>
      <c r="CJ109" s="142"/>
      <c r="CK109" s="142"/>
      <c r="CL109" s="142"/>
      <c r="CM109" s="142"/>
      <c r="CN109" s="142"/>
      <c r="CO109" s="142"/>
      <c r="CP109" s="142"/>
      <c r="CQ109" s="142"/>
      <c r="CR109" s="142"/>
      <c r="CS109" s="142"/>
      <c r="CT109" s="142"/>
      <c r="CU109" s="142"/>
      <c r="CV109" s="142"/>
      <c r="CW109" s="142"/>
      <c r="CX109" s="142"/>
      <c r="CY109" s="142"/>
      <c r="CZ109" s="142"/>
      <c r="DA109" s="142"/>
      <c r="DB109" s="142"/>
      <c r="DC109" s="142"/>
      <c r="DD109" s="142"/>
      <c r="DE109" s="142"/>
      <c r="DF109" s="142"/>
      <c r="DG109" s="142"/>
      <c r="DH109" s="142"/>
      <c r="DI109" s="142"/>
      <c r="DJ109" s="142"/>
      <c r="DK109" s="142"/>
      <c r="DL109" s="142"/>
      <c r="DM109" s="142"/>
      <c r="DN109" s="142"/>
      <c r="DO109" s="142"/>
      <c r="DP109" s="142"/>
      <c r="DQ109" s="142"/>
      <c r="DR109" s="142"/>
      <c r="DS109" s="142"/>
      <c r="DT109" s="142"/>
      <c r="DU109" s="142"/>
      <c r="DV109" s="142"/>
      <c r="DW109" s="142"/>
      <c r="DX109" s="142"/>
      <c r="DY109" s="142"/>
      <c r="DZ109" s="142"/>
      <c r="EA109" s="142"/>
      <c r="EB109" s="142"/>
      <c r="EC109" s="142"/>
      <c r="ED109" s="142"/>
      <c r="EE109" s="142"/>
      <c r="EF109" s="142"/>
      <c r="EG109" s="142"/>
      <c r="EH109" s="142"/>
      <c r="EI109" s="142"/>
      <c r="EJ109" s="142"/>
      <c r="EK109" s="142"/>
      <c r="EL109" s="142"/>
    </row>
    <row r="110" spans="1:142" s="141" customFormat="1" ht="18" customHeight="1" thickBot="1" x14ac:dyDescent="0.3">
      <c r="A110" s="425"/>
      <c r="B110" s="434"/>
      <c r="C110" s="514"/>
      <c r="D110" s="327" t="s">
        <v>17</v>
      </c>
      <c r="E110" s="335">
        <f t="shared" si="197"/>
        <v>0</v>
      </c>
      <c r="F110" s="328">
        <f t="shared" ref="F110:I110" si="202">F112</f>
        <v>0</v>
      </c>
      <c r="G110" s="328"/>
      <c r="H110" s="328">
        <f t="shared" ref="H110" si="203">H112</f>
        <v>0</v>
      </c>
      <c r="I110" s="329">
        <f t="shared" si="202"/>
        <v>0</v>
      </c>
      <c r="J110" s="336">
        <f t="shared" si="199"/>
        <v>0</v>
      </c>
      <c r="K110" s="328">
        <f t="shared" ref="K110" si="204">K112</f>
        <v>0</v>
      </c>
      <c r="L110" s="328"/>
      <c r="M110" s="328">
        <f t="shared" ref="M110:N110" si="205">M112</f>
        <v>0</v>
      </c>
      <c r="N110" s="330">
        <f t="shared" si="205"/>
        <v>0</v>
      </c>
      <c r="O110" s="335">
        <f t="shared" si="201"/>
        <v>0</v>
      </c>
      <c r="P110" s="328">
        <f t="shared" ref="P110" si="206">P112</f>
        <v>0</v>
      </c>
      <c r="Q110" s="328"/>
      <c r="R110" s="328">
        <f t="shared" ref="R110:S110" si="207">R112</f>
        <v>0</v>
      </c>
      <c r="S110" s="329">
        <f t="shared" si="207"/>
        <v>0</v>
      </c>
      <c r="T110" s="336">
        <f t="shared" ref="T110:T121" si="208">U110+V110+W110+X110</f>
        <v>0</v>
      </c>
      <c r="U110" s="328">
        <f t="shared" ref="U110" si="209">U112</f>
        <v>0</v>
      </c>
      <c r="V110" s="328"/>
      <c r="W110" s="328">
        <f t="shared" ref="W110:X110" si="210">W112</f>
        <v>0</v>
      </c>
      <c r="X110" s="329">
        <f t="shared" si="210"/>
        <v>0</v>
      </c>
      <c r="AA110" s="40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42"/>
      <c r="BT110" s="142"/>
      <c r="BU110" s="142"/>
      <c r="BV110" s="142"/>
      <c r="BW110" s="142"/>
      <c r="BX110" s="142"/>
      <c r="BY110" s="142"/>
      <c r="BZ110" s="142"/>
      <c r="CA110" s="142"/>
      <c r="CB110" s="142"/>
      <c r="CC110" s="142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2"/>
      <c r="CO110" s="142"/>
      <c r="CP110" s="142"/>
      <c r="CQ110" s="142"/>
      <c r="CR110" s="142"/>
      <c r="CS110" s="142"/>
      <c r="CT110" s="142"/>
      <c r="CU110" s="142"/>
      <c r="CV110" s="142"/>
      <c r="CW110" s="142"/>
      <c r="CX110" s="142"/>
      <c r="CY110" s="142"/>
      <c r="CZ110" s="142"/>
      <c r="DA110" s="142"/>
      <c r="DB110" s="142"/>
      <c r="DC110" s="142"/>
      <c r="DD110" s="142"/>
      <c r="DE110" s="142"/>
      <c r="DF110" s="142"/>
      <c r="DG110" s="142"/>
      <c r="DH110" s="142"/>
      <c r="DI110" s="142"/>
      <c r="DJ110" s="142"/>
      <c r="DK110" s="142"/>
      <c r="DL110" s="142"/>
      <c r="DM110" s="142"/>
      <c r="DN110" s="142"/>
      <c r="DO110" s="142"/>
      <c r="DP110" s="142"/>
      <c r="DQ110" s="142"/>
      <c r="DR110" s="142"/>
      <c r="DS110" s="142"/>
      <c r="DT110" s="142"/>
      <c r="DU110" s="142"/>
      <c r="DV110" s="142"/>
      <c r="DW110" s="142"/>
      <c r="DX110" s="142"/>
      <c r="DY110" s="142"/>
      <c r="DZ110" s="142"/>
      <c r="EA110" s="142"/>
      <c r="EB110" s="142"/>
      <c r="EC110" s="142"/>
      <c r="ED110" s="142"/>
      <c r="EE110" s="142"/>
      <c r="EF110" s="142"/>
      <c r="EG110" s="142"/>
      <c r="EH110" s="142"/>
      <c r="EI110" s="142"/>
      <c r="EJ110" s="142"/>
      <c r="EK110" s="142"/>
      <c r="EL110" s="142"/>
    </row>
    <row r="111" spans="1:142" ht="28.5" hidden="1" customHeight="1" x14ac:dyDescent="0.25">
      <c r="A111" s="110"/>
      <c r="B111" s="355" t="s">
        <v>2</v>
      </c>
      <c r="C111" s="192"/>
      <c r="D111" s="356" t="s">
        <v>8</v>
      </c>
      <c r="E111" s="168">
        <f t="shared" si="197"/>
        <v>39525400</v>
      </c>
      <c r="F111" s="192">
        <v>0</v>
      </c>
      <c r="G111" s="192"/>
      <c r="H111" s="192"/>
      <c r="I111" s="191">
        <v>39525400</v>
      </c>
      <c r="J111" s="171">
        <f t="shared" si="199"/>
        <v>8312108</v>
      </c>
      <c r="K111" s="192">
        <v>0</v>
      </c>
      <c r="L111" s="192"/>
      <c r="M111" s="192"/>
      <c r="N111" s="193">
        <v>8312108</v>
      </c>
      <c r="O111" s="168">
        <f t="shared" si="201"/>
        <v>7355004.9100000001</v>
      </c>
      <c r="P111" s="192">
        <v>0</v>
      </c>
      <c r="Q111" s="162"/>
      <c r="R111" s="162"/>
      <c r="S111" s="163">
        <v>7355004.9100000001</v>
      </c>
      <c r="T111" s="161">
        <f t="shared" si="208"/>
        <v>18.608299751552167</v>
      </c>
      <c r="U111" s="162">
        <v>0</v>
      </c>
      <c r="V111" s="162">
        <f>SUM(V112:V115)</f>
        <v>0</v>
      </c>
      <c r="W111" s="162">
        <v>0</v>
      </c>
      <c r="X111" s="163">
        <f>S111/I111*100</f>
        <v>18.608299751552167</v>
      </c>
    </row>
    <row r="112" spans="1:142" ht="28.5" hidden="1" customHeight="1" x14ac:dyDescent="0.25">
      <c r="A112" s="60"/>
      <c r="B112" s="342"/>
      <c r="C112" s="176"/>
      <c r="D112" s="343" t="s">
        <v>17</v>
      </c>
      <c r="E112" s="175">
        <f t="shared" si="197"/>
        <v>0</v>
      </c>
      <c r="F112" s="176">
        <v>0</v>
      </c>
      <c r="G112" s="176"/>
      <c r="H112" s="176">
        <v>0</v>
      </c>
      <c r="I112" s="177">
        <v>0</v>
      </c>
      <c r="J112" s="178">
        <f t="shared" si="199"/>
        <v>0</v>
      </c>
      <c r="K112" s="176">
        <v>0</v>
      </c>
      <c r="L112" s="176"/>
      <c r="M112" s="176">
        <v>0</v>
      </c>
      <c r="N112" s="179">
        <v>0</v>
      </c>
      <c r="O112" s="175">
        <f t="shared" si="201"/>
        <v>0</v>
      </c>
      <c r="P112" s="176">
        <v>0</v>
      </c>
      <c r="Q112" s="165"/>
      <c r="R112" s="165">
        <v>0</v>
      </c>
      <c r="S112" s="166">
        <v>0</v>
      </c>
      <c r="T112" s="164">
        <f t="shared" si="208"/>
        <v>0</v>
      </c>
      <c r="U112" s="165">
        <v>0</v>
      </c>
      <c r="V112" s="165">
        <f>SUM(V113:V116)</f>
        <v>0</v>
      </c>
      <c r="W112" s="165">
        <v>0</v>
      </c>
      <c r="X112" s="166">
        <v>0</v>
      </c>
    </row>
    <row r="113" spans="1:142" ht="27.75" hidden="1" customHeight="1" x14ac:dyDescent="0.25">
      <c r="A113" s="60"/>
      <c r="B113" s="342" t="s">
        <v>3</v>
      </c>
      <c r="C113" s="176"/>
      <c r="D113" s="343" t="s">
        <v>8</v>
      </c>
      <c r="E113" s="175">
        <f t="shared" si="197"/>
        <v>2741450</v>
      </c>
      <c r="F113" s="176">
        <v>0</v>
      </c>
      <c r="G113" s="176"/>
      <c r="H113" s="176"/>
      <c r="I113" s="177">
        <v>2741450</v>
      </c>
      <c r="J113" s="178">
        <f t="shared" si="199"/>
        <v>441970</v>
      </c>
      <c r="K113" s="176">
        <v>0</v>
      </c>
      <c r="L113" s="176"/>
      <c r="M113" s="176"/>
      <c r="N113" s="179">
        <v>441970</v>
      </c>
      <c r="O113" s="175">
        <f t="shared" si="201"/>
        <v>52770</v>
      </c>
      <c r="P113" s="176">
        <v>0</v>
      </c>
      <c r="Q113" s="165"/>
      <c r="R113" s="165"/>
      <c r="S113" s="166">
        <v>52770</v>
      </c>
      <c r="T113" s="164">
        <f>O113/E113*100</f>
        <v>1.9248937606011418</v>
      </c>
      <c r="U113" s="165">
        <v>0</v>
      </c>
      <c r="V113" s="165"/>
      <c r="W113" s="165"/>
      <c r="X113" s="166">
        <f>S113/I113*100</f>
        <v>1.9248937606011418</v>
      </c>
    </row>
    <row r="114" spans="1:142" ht="27.75" hidden="1" customHeight="1" x14ac:dyDescent="0.25">
      <c r="A114" s="60"/>
      <c r="B114" s="342" t="s">
        <v>80</v>
      </c>
      <c r="C114" s="176"/>
      <c r="D114" s="343" t="s">
        <v>16</v>
      </c>
      <c r="E114" s="175">
        <f t="shared" si="197"/>
        <v>500000</v>
      </c>
      <c r="F114" s="176">
        <v>500000</v>
      </c>
      <c r="G114" s="176"/>
      <c r="H114" s="176"/>
      <c r="I114" s="177"/>
      <c r="J114" s="178">
        <f t="shared" si="199"/>
        <v>314000</v>
      </c>
      <c r="K114" s="176">
        <v>314000</v>
      </c>
      <c r="L114" s="176"/>
      <c r="M114" s="176"/>
      <c r="N114" s="179"/>
      <c r="O114" s="175">
        <f t="shared" si="201"/>
        <v>0</v>
      </c>
      <c r="P114" s="176"/>
      <c r="Q114" s="165"/>
      <c r="R114" s="165"/>
      <c r="S114" s="166"/>
      <c r="T114" s="164">
        <f>O114/E114*100</f>
        <v>0</v>
      </c>
      <c r="U114" s="165">
        <f>P114/F114*100</f>
        <v>0</v>
      </c>
      <c r="V114" s="165"/>
      <c r="W114" s="165"/>
      <c r="X114" s="166">
        <v>0</v>
      </c>
    </row>
    <row r="115" spans="1:142" ht="36.75" hidden="1" customHeight="1" x14ac:dyDescent="0.25">
      <c r="A115" s="60"/>
      <c r="B115" s="342" t="s">
        <v>4</v>
      </c>
      <c r="C115" s="176"/>
      <c r="D115" s="343" t="s">
        <v>16</v>
      </c>
      <c r="E115" s="175">
        <f t="shared" si="197"/>
        <v>3428800</v>
      </c>
      <c r="F115" s="176">
        <v>3428800</v>
      </c>
      <c r="G115" s="176"/>
      <c r="H115" s="176"/>
      <c r="I115" s="177">
        <v>0</v>
      </c>
      <c r="J115" s="178">
        <f t="shared" si="199"/>
        <v>267500</v>
      </c>
      <c r="K115" s="176">
        <v>267500</v>
      </c>
      <c r="L115" s="176"/>
      <c r="M115" s="176"/>
      <c r="N115" s="179">
        <v>0</v>
      </c>
      <c r="O115" s="175">
        <f t="shared" si="201"/>
        <v>266430</v>
      </c>
      <c r="P115" s="176">
        <v>266430</v>
      </c>
      <c r="Q115" s="165"/>
      <c r="R115" s="165"/>
      <c r="S115" s="166">
        <v>0</v>
      </c>
      <c r="T115" s="164">
        <f t="shared" si="208"/>
        <v>99.6</v>
      </c>
      <c r="U115" s="165">
        <f>P115/K115*100</f>
        <v>99.6</v>
      </c>
      <c r="V115" s="165"/>
      <c r="W115" s="165"/>
      <c r="X115" s="166">
        <v>0</v>
      </c>
    </row>
    <row r="116" spans="1:142" ht="36.75" hidden="1" customHeight="1" x14ac:dyDescent="0.25">
      <c r="A116" s="60"/>
      <c r="B116" s="342" t="s">
        <v>104</v>
      </c>
      <c r="C116" s="176"/>
      <c r="D116" s="343" t="s">
        <v>8</v>
      </c>
      <c r="E116" s="175">
        <f t="shared" si="197"/>
        <v>15805300</v>
      </c>
      <c r="F116" s="176">
        <v>0</v>
      </c>
      <c r="G116" s="176"/>
      <c r="H116" s="176"/>
      <c r="I116" s="177">
        <v>15805300</v>
      </c>
      <c r="J116" s="178">
        <f t="shared" si="199"/>
        <v>2438700</v>
      </c>
      <c r="K116" s="176">
        <v>0</v>
      </c>
      <c r="L116" s="176"/>
      <c r="M116" s="176"/>
      <c r="N116" s="179">
        <v>2438700</v>
      </c>
      <c r="O116" s="175">
        <f t="shared" si="201"/>
        <v>2082246.32</v>
      </c>
      <c r="P116" s="176">
        <v>0</v>
      </c>
      <c r="Q116" s="165"/>
      <c r="R116" s="165"/>
      <c r="S116" s="166">
        <v>2082246.32</v>
      </c>
      <c r="T116" s="164">
        <f t="shared" si="208"/>
        <v>85.383455119530907</v>
      </c>
      <c r="U116" s="165">
        <v>0</v>
      </c>
      <c r="V116" s="165"/>
      <c r="W116" s="165"/>
      <c r="X116" s="166">
        <f>S116/N116*100</f>
        <v>85.383455119530907</v>
      </c>
    </row>
    <row r="117" spans="1:142" ht="36.75" hidden="1" customHeight="1" thickBot="1" x14ac:dyDescent="0.3">
      <c r="A117" s="59"/>
      <c r="B117" s="357" t="s">
        <v>72</v>
      </c>
      <c r="C117" s="358"/>
      <c r="D117" s="359"/>
      <c r="E117" s="360">
        <v>13000</v>
      </c>
      <c r="F117" s="358"/>
      <c r="G117" s="358"/>
      <c r="H117" s="358"/>
      <c r="I117" s="361">
        <v>13000</v>
      </c>
      <c r="J117" s="362"/>
      <c r="K117" s="358"/>
      <c r="L117" s="358"/>
      <c r="M117" s="358"/>
      <c r="N117" s="363">
        <v>13000</v>
      </c>
      <c r="O117" s="360">
        <v>12255.62</v>
      </c>
      <c r="P117" s="358"/>
      <c r="Q117" s="364"/>
      <c r="R117" s="364"/>
      <c r="S117" s="167">
        <v>12255.62</v>
      </c>
      <c r="T117" s="365"/>
      <c r="U117" s="364"/>
      <c r="V117" s="364"/>
      <c r="W117" s="364"/>
      <c r="X117" s="167"/>
    </row>
    <row r="118" spans="1:142" ht="18.75" customHeight="1" x14ac:dyDescent="0.25">
      <c r="A118" s="438"/>
      <c r="B118" s="410" t="s">
        <v>49</v>
      </c>
      <c r="C118" s="411"/>
      <c r="D118" s="324" t="s">
        <v>11</v>
      </c>
      <c r="E118" s="143">
        <f t="shared" si="197"/>
        <v>62000950</v>
      </c>
      <c r="F118" s="82">
        <f>F107</f>
        <v>3928800</v>
      </c>
      <c r="G118" s="82">
        <f>G107</f>
        <v>0</v>
      </c>
      <c r="H118" s="82">
        <f>H107</f>
        <v>0</v>
      </c>
      <c r="I118" s="144">
        <f>I107</f>
        <v>58072150</v>
      </c>
      <c r="J118" s="332">
        <f t="shared" si="199"/>
        <v>11774278</v>
      </c>
      <c r="K118" s="82">
        <f>K107</f>
        <v>581500</v>
      </c>
      <c r="L118" s="82">
        <f>L107</f>
        <v>0</v>
      </c>
      <c r="M118" s="82">
        <f>M107</f>
        <v>0</v>
      </c>
      <c r="N118" s="325">
        <f>N107</f>
        <v>11192778</v>
      </c>
      <c r="O118" s="143">
        <f t="shared" si="201"/>
        <v>9756451.2300000004</v>
      </c>
      <c r="P118" s="82">
        <f>P107</f>
        <v>266430</v>
      </c>
      <c r="Q118" s="82">
        <f>Q107</f>
        <v>0</v>
      </c>
      <c r="R118" s="82">
        <f>R107</f>
        <v>0</v>
      </c>
      <c r="S118" s="144">
        <f>S107</f>
        <v>9490021.2300000004</v>
      </c>
      <c r="T118" s="332">
        <f t="shared" si="208"/>
        <v>62.159489773628323</v>
      </c>
      <c r="U118" s="82">
        <f t="shared" ref="U118:W118" si="211">U107</f>
        <v>45.817712811693895</v>
      </c>
      <c r="V118" s="82">
        <f t="shared" si="211"/>
        <v>0</v>
      </c>
      <c r="W118" s="82">
        <f t="shared" si="211"/>
        <v>0</v>
      </c>
      <c r="X118" s="144">
        <f>S118/I118*100</f>
        <v>16.341776961934425</v>
      </c>
    </row>
    <row r="119" spans="1:142" ht="18.75" customHeight="1" x14ac:dyDescent="0.25">
      <c r="A119" s="439"/>
      <c r="B119" s="412"/>
      <c r="C119" s="413"/>
      <c r="D119" s="326" t="s">
        <v>16</v>
      </c>
      <c r="E119" s="151">
        <f>F119+G119+H119+I119</f>
        <v>3928800</v>
      </c>
      <c r="F119" s="146">
        <f>F108</f>
        <v>3928800</v>
      </c>
      <c r="G119" s="146"/>
      <c r="H119" s="146">
        <f t="shared" ref="H119" si="212">H108</f>
        <v>0</v>
      </c>
      <c r="I119" s="148">
        <f>I108</f>
        <v>0</v>
      </c>
      <c r="J119" s="145">
        <f t="shared" si="199"/>
        <v>581500</v>
      </c>
      <c r="K119" s="146">
        <f t="shared" ref="K119" si="213">K108</f>
        <v>581500</v>
      </c>
      <c r="L119" s="146"/>
      <c r="M119" s="146">
        <f t="shared" ref="M119:N121" si="214">M108</f>
        <v>0</v>
      </c>
      <c r="N119" s="147">
        <f t="shared" si="214"/>
        <v>0</v>
      </c>
      <c r="O119" s="151">
        <f t="shared" si="201"/>
        <v>266430</v>
      </c>
      <c r="P119" s="146">
        <f t="shared" ref="P119" si="215">P108</f>
        <v>266430</v>
      </c>
      <c r="Q119" s="146"/>
      <c r="R119" s="146">
        <f t="shared" ref="R119:S121" si="216">R108</f>
        <v>0</v>
      </c>
      <c r="S119" s="148">
        <f t="shared" si="216"/>
        <v>0</v>
      </c>
      <c r="T119" s="145">
        <f>O119/E119*100</f>
        <v>6.7814599877825286</v>
      </c>
      <c r="U119" s="146">
        <f>P119/F119*100</f>
        <v>6.7814599877825286</v>
      </c>
      <c r="V119" s="146"/>
      <c r="W119" s="146">
        <f t="shared" ref="W119:X119" si="217">W108</f>
        <v>0</v>
      </c>
      <c r="X119" s="148">
        <f t="shared" si="217"/>
        <v>0</v>
      </c>
    </row>
    <row r="120" spans="1:142" ht="18.75" customHeight="1" x14ac:dyDescent="0.25">
      <c r="A120" s="439"/>
      <c r="B120" s="412"/>
      <c r="C120" s="413"/>
      <c r="D120" s="326" t="s">
        <v>8</v>
      </c>
      <c r="E120" s="151">
        <f t="shared" si="197"/>
        <v>58072150</v>
      </c>
      <c r="F120" s="146">
        <f>F109</f>
        <v>0</v>
      </c>
      <c r="G120" s="146"/>
      <c r="H120" s="146">
        <f t="shared" ref="H120" si="218">H109</f>
        <v>0</v>
      </c>
      <c r="I120" s="148">
        <f>I109</f>
        <v>58072150</v>
      </c>
      <c r="J120" s="145">
        <f t="shared" si="199"/>
        <v>11192778</v>
      </c>
      <c r="K120" s="146">
        <f t="shared" ref="K120" si="219">K109</f>
        <v>0</v>
      </c>
      <c r="L120" s="146"/>
      <c r="M120" s="146">
        <f t="shared" si="214"/>
        <v>0</v>
      </c>
      <c r="N120" s="147">
        <f t="shared" si="214"/>
        <v>11192778</v>
      </c>
      <c r="O120" s="151">
        <f t="shared" si="201"/>
        <v>9490021.2300000004</v>
      </c>
      <c r="P120" s="146">
        <f t="shared" ref="P120" si="220">P109</f>
        <v>0</v>
      </c>
      <c r="Q120" s="146"/>
      <c r="R120" s="146">
        <f t="shared" si="216"/>
        <v>0</v>
      </c>
      <c r="S120" s="148">
        <f t="shared" si="216"/>
        <v>9490021.2300000004</v>
      </c>
      <c r="T120" s="145">
        <f t="shared" si="208"/>
        <v>84.787004888330671</v>
      </c>
      <c r="U120" s="146">
        <f t="shared" ref="U120" si="221">U109</f>
        <v>0</v>
      </c>
      <c r="V120" s="146"/>
      <c r="W120" s="146">
        <f t="shared" ref="W120:X120" si="222">W109</f>
        <v>0</v>
      </c>
      <c r="X120" s="148">
        <f t="shared" si="222"/>
        <v>84.787004888330671</v>
      </c>
    </row>
    <row r="121" spans="1:142" ht="18.75" customHeight="1" thickBot="1" x14ac:dyDescent="0.3">
      <c r="A121" s="440"/>
      <c r="B121" s="414"/>
      <c r="C121" s="415"/>
      <c r="D121" s="327" t="s">
        <v>17</v>
      </c>
      <c r="E121" s="335">
        <f t="shared" si="197"/>
        <v>0</v>
      </c>
      <c r="F121" s="328">
        <f>F110</f>
        <v>0</v>
      </c>
      <c r="G121" s="328"/>
      <c r="H121" s="328">
        <f t="shared" ref="H121" si="223">H110</f>
        <v>0</v>
      </c>
      <c r="I121" s="329">
        <f>I110</f>
        <v>0</v>
      </c>
      <c r="J121" s="336">
        <f t="shared" si="199"/>
        <v>0</v>
      </c>
      <c r="K121" s="328">
        <f t="shared" ref="K121" si="224">K110</f>
        <v>0</v>
      </c>
      <c r="L121" s="328"/>
      <c r="M121" s="328">
        <f t="shared" si="214"/>
        <v>0</v>
      </c>
      <c r="N121" s="330">
        <f t="shared" si="214"/>
        <v>0</v>
      </c>
      <c r="O121" s="335">
        <f t="shared" si="201"/>
        <v>0</v>
      </c>
      <c r="P121" s="328">
        <f t="shared" ref="P121" si="225">P110</f>
        <v>0</v>
      </c>
      <c r="Q121" s="328"/>
      <c r="R121" s="328">
        <f t="shared" si="216"/>
        <v>0</v>
      </c>
      <c r="S121" s="329">
        <f t="shared" si="216"/>
        <v>0</v>
      </c>
      <c r="T121" s="336">
        <f t="shared" si="208"/>
        <v>0</v>
      </c>
      <c r="U121" s="328">
        <f t="shared" ref="U121" si="226">U110</f>
        <v>0</v>
      </c>
      <c r="V121" s="328"/>
      <c r="W121" s="328">
        <f t="shared" ref="W121:X121" si="227">W110</f>
        <v>0</v>
      </c>
      <c r="X121" s="329">
        <f t="shared" si="227"/>
        <v>0</v>
      </c>
    </row>
    <row r="122" spans="1:142" ht="15" customHeight="1" thickBot="1" x14ac:dyDescent="0.3">
      <c r="A122" s="496" t="s">
        <v>50</v>
      </c>
      <c r="B122" s="497"/>
      <c r="C122" s="497"/>
      <c r="D122" s="501"/>
      <c r="E122" s="497"/>
      <c r="F122" s="497"/>
      <c r="G122" s="497"/>
      <c r="H122" s="497"/>
      <c r="I122" s="497"/>
      <c r="J122" s="501"/>
      <c r="K122" s="501"/>
      <c r="L122" s="501"/>
      <c r="M122" s="501"/>
      <c r="N122" s="501"/>
      <c r="O122" s="497"/>
      <c r="P122" s="497"/>
      <c r="Q122" s="497"/>
      <c r="R122" s="497"/>
      <c r="S122" s="497"/>
      <c r="T122" s="501"/>
      <c r="U122" s="501"/>
      <c r="V122" s="501"/>
      <c r="W122" s="501"/>
      <c r="X122" s="502"/>
    </row>
    <row r="123" spans="1:142" s="149" customFormat="1" ht="16.5" customHeight="1" x14ac:dyDescent="0.25">
      <c r="A123" s="523" t="s">
        <v>51</v>
      </c>
      <c r="B123" s="432" t="s">
        <v>52</v>
      </c>
      <c r="C123" s="525" t="s">
        <v>15</v>
      </c>
      <c r="D123" s="159" t="s">
        <v>11</v>
      </c>
      <c r="E123" s="143">
        <f t="shared" ref="E123:I123" si="228">E124+E125</f>
        <v>56861567</v>
      </c>
      <c r="F123" s="82">
        <f t="shared" si="228"/>
        <v>0</v>
      </c>
      <c r="G123" s="82"/>
      <c r="H123" s="82">
        <f t="shared" ref="H123" si="229">H124+H125</f>
        <v>0</v>
      </c>
      <c r="I123" s="144">
        <f t="shared" si="228"/>
        <v>56861567</v>
      </c>
      <c r="J123" s="145">
        <f t="shared" ref="J123:K123" si="230">J124+J125</f>
        <v>16832847</v>
      </c>
      <c r="K123" s="146">
        <f t="shared" si="230"/>
        <v>0</v>
      </c>
      <c r="L123" s="146"/>
      <c r="M123" s="146">
        <f t="shared" ref="M123:N123" si="231">M124+M125</f>
        <v>0</v>
      </c>
      <c r="N123" s="147">
        <f t="shared" si="231"/>
        <v>16832847</v>
      </c>
      <c r="O123" s="143">
        <f t="shared" ref="O123:P123" si="232">O124+O125</f>
        <v>10517251.109999999</v>
      </c>
      <c r="P123" s="82">
        <f t="shared" si="232"/>
        <v>0</v>
      </c>
      <c r="Q123" s="82"/>
      <c r="R123" s="82">
        <f t="shared" ref="R123:U123" si="233">R124+R125</f>
        <v>0</v>
      </c>
      <c r="S123" s="144">
        <f t="shared" si="233"/>
        <v>10517251.109999999</v>
      </c>
      <c r="T123" s="145">
        <f>O123/E123*100</f>
        <v>18.49623861051877</v>
      </c>
      <c r="U123" s="146">
        <f t="shared" si="233"/>
        <v>0</v>
      </c>
      <c r="V123" s="146"/>
      <c r="W123" s="146">
        <f t="shared" ref="W123" si="234">W124+W125</f>
        <v>0</v>
      </c>
      <c r="X123" s="148">
        <f>S123/I123*100</f>
        <v>18.49623861051877</v>
      </c>
      <c r="AA123" s="45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150"/>
      <c r="AV123" s="150"/>
      <c r="AW123" s="150"/>
      <c r="AX123" s="150"/>
      <c r="AY123" s="150"/>
      <c r="AZ123" s="150"/>
      <c r="BA123" s="150"/>
      <c r="BB123" s="150"/>
      <c r="BC123" s="150"/>
      <c r="BD123" s="150"/>
      <c r="BE123" s="150"/>
      <c r="BF123" s="150"/>
      <c r="BG123" s="150"/>
      <c r="BH123" s="150"/>
      <c r="BI123" s="150"/>
      <c r="BJ123" s="150"/>
      <c r="BK123" s="150"/>
      <c r="BL123" s="150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  <c r="CU123" s="150"/>
      <c r="CV123" s="150"/>
      <c r="CW123" s="150"/>
      <c r="CX123" s="150"/>
      <c r="CY123" s="150"/>
      <c r="CZ123" s="150"/>
      <c r="DA123" s="150"/>
      <c r="DB123" s="150"/>
      <c r="DC123" s="150"/>
      <c r="DD123" s="150"/>
      <c r="DE123" s="150"/>
      <c r="DF123" s="150"/>
      <c r="DG123" s="150"/>
      <c r="DH123" s="150"/>
      <c r="DI123" s="150"/>
      <c r="DJ123" s="150"/>
      <c r="DK123" s="150"/>
      <c r="DL123" s="150"/>
      <c r="DM123" s="150"/>
      <c r="DN123" s="150"/>
      <c r="DO123" s="150"/>
      <c r="DP123" s="150"/>
      <c r="DQ123" s="150"/>
      <c r="DR123" s="150"/>
      <c r="DS123" s="150"/>
      <c r="DT123" s="150"/>
      <c r="DU123" s="150"/>
      <c r="DV123" s="150"/>
      <c r="DW123" s="150"/>
      <c r="DX123" s="150"/>
      <c r="DY123" s="150"/>
      <c r="DZ123" s="150"/>
      <c r="EA123" s="150"/>
      <c r="EB123" s="150"/>
      <c r="EC123" s="150"/>
      <c r="ED123" s="150"/>
      <c r="EE123" s="150"/>
      <c r="EF123" s="150"/>
      <c r="EG123" s="150"/>
      <c r="EH123" s="150"/>
      <c r="EI123" s="150"/>
      <c r="EJ123" s="150"/>
      <c r="EK123" s="150"/>
      <c r="EL123" s="150"/>
    </row>
    <row r="124" spans="1:142" s="149" customFormat="1" ht="16.5" customHeight="1" x14ac:dyDescent="0.25">
      <c r="A124" s="524"/>
      <c r="B124" s="433"/>
      <c r="C124" s="515"/>
      <c r="D124" s="159" t="s">
        <v>16</v>
      </c>
      <c r="E124" s="151">
        <f>F124+G124+H124+I124</f>
        <v>0</v>
      </c>
      <c r="F124" s="146">
        <v>0</v>
      </c>
      <c r="G124" s="146"/>
      <c r="H124" s="146">
        <v>0</v>
      </c>
      <c r="I124" s="148">
        <v>0</v>
      </c>
      <c r="J124" s="145">
        <f>K124+L124+M124+N124</f>
        <v>0</v>
      </c>
      <c r="K124" s="146">
        <v>0</v>
      </c>
      <c r="L124" s="146"/>
      <c r="M124" s="146">
        <v>0</v>
      </c>
      <c r="N124" s="147">
        <v>0</v>
      </c>
      <c r="O124" s="151">
        <f>P124+Q124+R124+S124</f>
        <v>0</v>
      </c>
      <c r="P124" s="146">
        <v>0</v>
      </c>
      <c r="Q124" s="146"/>
      <c r="R124" s="146">
        <v>0</v>
      </c>
      <c r="S124" s="148">
        <v>0</v>
      </c>
      <c r="T124" s="145">
        <f>U124+V124+W124+X124</f>
        <v>1.9248937606011418</v>
      </c>
      <c r="U124" s="146">
        <v>0</v>
      </c>
      <c r="V124" s="146"/>
      <c r="W124" s="146">
        <v>0</v>
      </c>
      <c r="X124" s="148">
        <f t="shared" ref="X124" si="235">X113</f>
        <v>1.9248937606011418</v>
      </c>
      <c r="AA124" s="45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150"/>
      <c r="AV124" s="150"/>
      <c r="AW124" s="150"/>
      <c r="AX124" s="150"/>
      <c r="AY124" s="150"/>
      <c r="AZ124" s="150"/>
      <c r="BA124" s="150"/>
      <c r="BB124" s="150"/>
      <c r="BC124" s="150"/>
      <c r="BD124" s="150"/>
      <c r="BE124" s="150"/>
      <c r="BF124" s="150"/>
      <c r="BG124" s="150"/>
      <c r="BH124" s="150"/>
      <c r="BI124" s="150"/>
      <c r="BJ124" s="150"/>
      <c r="BK124" s="150"/>
      <c r="BL124" s="150"/>
      <c r="BM124" s="150"/>
      <c r="BN124" s="150"/>
      <c r="BO124" s="150"/>
      <c r="BP124" s="150"/>
      <c r="BQ124" s="150"/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  <c r="CU124" s="150"/>
      <c r="CV124" s="150"/>
      <c r="CW124" s="150"/>
      <c r="CX124" s="150"/>
      <c r="CY124" s="150"/>
      <c r="CZ124" s="150"/>
      <c r="DA124" s="150"/>
      <c r="DB124" s="150"/>
      <c r="DC124" s="150"/>
      <c r="DD124" s="150"/>
      <c r="DE124" s="150"/>
      <c r="DF124" s="150"/>
      <c r="DG124" s="150"/>
      <c r="DH124" s="150"/>
      <c r="DI124" s="150"/>
      <c r="DJ124" s="150"/>
      <c r="DK124" s="150"/>
      <c r="DL124" s="150"/>
      <c r="DM124" s="150"/>
      <c r="DN124" s="150"/>
      <c r="DO124" s="150"/>
      <c r="DP124" s="150"/>
      <c r="DQ124" s="150"/>
      <c r="DR124" s="150"/>
      <c r="DS124" s="150"/>
      <c r="DT124" s="150"/>
      <c r="DU124" s="150"/>
      <c r="DV124" s="150"/>
      <c r="DW124" s="150"/>
      <c r="DX124" s="150"/>
      <c r="DY124" s="150"/>
      <c r="DZ124" s="150"/>
      <c r="EA124" s="150"/>
      <c r="EB124" s="150"/>
      <c r="EC124" s="150"/>
      <c r="ED124" s="150"/>
      <c r="EE124" s="150"/>
      <c r="EF124" s="150"/>
      <c r="EG124" s="150"/>
      <c r="EH124" s="150"/>
      <c r="EI124" s="150"/>
      <c r="EJ124" s="150"/>
      <c r="EK124" s="150"/>
      <c r="EL124" s="150"/>
    </row>
    <row r="125" spans="1:142" s="149" customFormat="1" ht="16.5" customHeight="1" x14ac:dyDescent="0.25">
      <c r="A125" s="524"/>
      <c r="B125" s="433"/>
      <c r="C125" s="515"/>
      <c r="D125" s="159" t="s">
        <v>8</v>
      </c>
      <c r="E125" s="151">
        <f t="shared" ref="E125:E133" si="236">F125+G125+H125+I125</f>
        <v>56861567</v>
      </c>
      <c r="F125" s="146">
        <v>0</v>
      </c>
      <c r="G125" s="146"/>
      <c r="H125" s="146"/>
      <c r="I125" s="148">
        <f>55591200+1270367</f>
        <v>56861567</v>
      </c>
      <c r="J125" s="145">
        <f t="shared" ref="J125:J133" si="237">K125+L125+M125+N125</f>
        <v>16832847</v>
      </c>
      <c r="K125" s="146">
        <v>0</v>
      </c>
      <c r="L125" s="146"/>
      <c r="M125" s="146"/>
      <c r="N125" s="147">
        <f>16640947+191900</f>
        <v>16832847</v>
      </c>
      <c r="O125" s="151">
        <f t="shared" ref="O125:O133" si="238">P125+Q125+R125+S125</f>
        <v>10517251.109999999</v>
      </c>
      <c r="P125" s="146">
        <v>0</v>
      </c>
      <c r="Q125" s="146"/>
      <c r="R125" s="146"/>
      <c r="S125" s="148">
        <f>10325583.11+191668</f>
        <v>10517251.109999999</v>
      </c>
      <c r="T125" s="145">
        <f t="shared" ref="T125:T133" si="239">U125+V125+W125+X125</f>
        <v>18.49623861051877</v>
      </c>
      <c r="U125" s="146">
        <v>0</v>
      </c>
      <c r="V125" s="146"/>
      <c r="W125" s="146"/>
      <c r="X125" s="148">
        <f>S125/I125*100</f>
        <v>18.49623861051877</v>
      </c>
      <c r="AA125" s="45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50"/>
      <c r="DH125" s="150"/>
      <c r="DI125" s="150"/>
      <c r="DJ125" s="150"/>
      <c r="DK125" s="150"/>
      <c r="DL125" s="150"/>
      <c r="DM125" s="150"/>
      <c r="DN125" s="150"/>
      <c r="DO125" s="150"/>
      <c r="DP125" s="150"/>
      <c r="DQ125" s="150"/>
      <c r="DR125" s="150"/>
      <c r="DS125" s="150"/>
      <c r="DT125" s="150"/>
      <c r="DU125" s="150"/>
      <c r="DV125" s="150"/>
      <c r="DW125" s="150"/>
      <c r="DX125" s="150"/>
      <c r="DY125" s="150"/>
      <c r="DZ125" s="150"/>
      <c r="EA125" s="150"/>
      <c r="EB125" s="150"/>
      <c r="EC125" s="150"/>
      <c r="ED125" s="150"/>
      <c r="EE125" s="150"/>
      <c r="EF125" s="150"/>
      <c r="EG125" s="150"/>
      <c r="EH125" s="150"/>
      <c r="EI125" s="150"/>
      <c r="EJ125" s="150"/>
      <c r="EK125" s="150"/>
      <c r="EL125" s="150"/>
    </row>
    <row r="126" spans="1:142" s="149" customFormat="1" ht="16.5" customHeight="1" x14ac:dyDescent="0.25">
      <c r="A126" s="524"/>
      <c r="B126" s="433"/>
      <c r="C126" s="515"/>
      <c r="D126" s="159" t="s">
        <v>17</v>
      </c>
      <c r="E126" s="151">
        <f t="shared" si="236"/>
        <v>0</v>
      </c>
      <c r="F126" s="146">
        <v>0</v>
      </c>
      <c r="G126" s="146"/>
      <c r="H126" s="146">
        <v>0</v>
      </c>
      <c r="I126" s="148">
        <v>0</v>
      </c>
      <c r="J126" s="145">
        <f t="shared" si="237"/>
        <v>0</v>
      </c>
      <c r="K126" s="146">
        <v>0</v>
      </c>
      <c r="L126" s="146"/>
      <c r="M126" s="146">
        <v>0</v>
      </c>
      <c r="N126" s="147">
        <v>0</v>
      </c>
      <c r="O126" s="151">
        <f t="shared" si="238"/>
        <v>0</v>
      </c>
      <c r="P126" s="146">
        <v>0</v>
      </c>
      <c r="Q126" s="146"/>
      <c r="R126" s="146">
        <v>0</v>
      </c>
      <c r="S126" s="148">
        <v>0</v>
      </c>
      <c r="T126" s="145">
        <f t="shared" si="239"/>
        <v>85.383455119530907</v>
      </c>
      <c r="U126" s="146">
        <v>0</v>
      </c>
      <c r="V126" s="146"/>
      <c r="W126" s="146">
        <v>0</v>
      </c>
      <c r="X126" s="148">
        <f t="shared" ref="X126" si="240">X116</f>
        <v>85.383455119530907</v>
      </c>
      <c r="AA126" s="45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150"/>
      <c r="AV126" s="150"/>
      <c r="AW126" s="150"/>
      <c r="AX126" s="150"/>
      <c r="AY126" s="150"/>
      <c r="AZ126" s="150"/>
      <c r="BA126" s="150"/>
      <c r="BB126" s="150"/>
      <c r="BC126" s="150"/>
      <c r="BD126" s="150"/>
      <c r="BE126" s="150"/>
      <c r="BF126" s="150"/>
      <c r="BG126" s="150"/>
      <c r="BH126" s="150"/>
      <c r="BI126" s="150"/>
      <c r="BJ126" s="150"/>
      <c r="BK126" s="150"/>
      <c r="BL126" s="150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  <c r="CD126" s="150"/>
      <c r="CE126" s="150"/>
      <c r="CF126" s="150"/>
      <c r="CG126" s="150"/>
      <c r="CH126" s="150"/>
      <c r="CI126" s="150"/>
      <c r="CJ126" s="150"/>
      <c r="CK126" s="150"/>
      <c r="CL126" s="150"/>
      <c r="CM126" s="150"/>
      <c r="CN126" s="150"/>
      <c r="CO126" s="150"/>
      <c r="CP126" s="150"/>
      <c r="CQ126" s="150"/>
      <c r="CR126" s="150"/>
      <c r="CS126" s="150"/>
      <c r="CT126" s="150"/>
      <c r="CU126" s="150"/>
      <c r="CV126" s="150"/>
      <c r="CW126" s="150"/>
      <c r="CX126" s="150"/>
      <c r="CY126" s="150"/>
      <c r="CZ126" s="150"/>
      <c r="DA126" s="150"/>
      <c r="DB126" s="150"/>
      <c r="DC126" s="150"/>
      <c r="DD126" s="150"/>
      <c r="DE126" s="150"/>
      <c r="DF126" s="150"/>
      <c r="DG126" s="150"/>
      <c r="DH126" s="150"/>
      <c r="DI126" s="150"/>
      <c r="DJ126" s="150"/>
      <c r="DK126" s="150"/>
      <c r="DL126" s="150"/>
      <c r="DM126" s="150"/>
      <c r="DN126" s="150"/>
      <c r="DO126" s="150"/>
      <c r="DP126" s="150"/>
      <c r="DQ126" s="150"/>
      <c r="DR126" s="150"/>
      <c r="DS126" s="150"/>
      <c r="DT126" s="150"/>
      <c r="DU126" s="150"/>
      <c r="DV126" s="150"/>
      <c r="DW126" s="150"/>
      <c r="DX126" s="150"/>
      <c r="DY126" s="150"/>
      <c r="DZ126" s="150"/>
      <c r="EA126" s="150"/>
      <c r="EB126" s="150"/>
      <c r="EC126" s="150"/>
      <c r="ED126" s="150"/>
      <c r="EE126" s="150"/>
      <c r="EF126" s="150"/>
      <c r="EG126" s="150"/>
      <c r="EH126" s="150"/>
      <c r="EI126" s="150"/>
      <c r="EJ126" s="150"/>
      <c r="EK126" s="150"/>
      <c r="EL126" s="150"/>
    </row>
    <row r="127" spans="1:142" s="149" customFormat="1" ht="16.5" customHeight="1" x14ac:dyDescent="0.25">
      <c r="A127" s="524" t="s">
        <v>53</v>
      </c>
      <c r="B127" s="433" t="s">
        <v>54</v>
      </c>
      <c r="C127" s="515" t="s">
        <v>15</v>
      </c>
      <c r="D127" s="159" t="s">
        <v>11</v>
      </c>
      <c r="E127" s="151">
        <f t="shared" si="236"/>
        <v>65463600</v>
      </c>
      <c r="F127" s="146">
        <f>F128+F129</f>
        <v>0</v>
      </c>
      <c r="G127" s="146">
        <f t="shared" ref="G127:I127" si="241">G128+G129</f>
        <v>0</v>
      </c>
      <c r="H127" s="146">
        <f t="shared" si="241"/>
        <v>0</v>
      </c>
      <c r="I127" s="148">
        <f t="shared" si="241"/>
        <v>65463600</v>
      </c>
      <c r="J127" s="145">
        <f t="shared" si="237"/>
        <v>19573278</v>
      </c>
      <c r="K127" s="146">
        <f>K128+K129</f>
        <v>0</v>
      </c>
      <c r="L127" s="146">
        <f t="shared" ref="L127:N127" si="242">L128+L129</f>
        <v>0</v>
      </c>
      <c r="M127" s="146">
        <f t="shared" si="242"/>
        <v>0</v>
      </c>
      <c r="N127" s="147">
        <f t="shared" si="242"/>
        <v>19573278</v>
      </c>
      <c r="O127" s="151">
        <f t="shared" si="238"/>
        <v>15535795.029999999</v>
      </c>
      <c r="P127" s="146">
        <f>P128+P129</f>
        <v>0</v>
      </c>
      <c r="Q127" s="146">
        <f t="shared" ref="Q127" si="243">Q128+Q129</f>
        <v>0</v>
      </c>
      <c r="R127" s="146">
        <f t="shared" ref="R127" si="244">R128+R129</f>
        <v>0</v>
      </c>
      <c r="S127" s="148">
        <f t="shared" ref="S127" si="245">S128+S129</f>
        <v>15535795.029999999</v>
      </c>
      <c r="T127" s="145">
        <f t="shared" si="239"/>
        <v>23.731959485882228</v>
      </c>
      <c r="U127" s="146">
        <f>U128+U129</f>
        <v>0</v>
      </c>
      <c r="V127" s="146">
        <f t="shared" ref="V127" si="246">V128+V129</f>
        <v>0</v>
      </c>
      <c r="W127" s="146">
        <f t="shared" ref="W127" si="247">W128+W129</f>
        <v>0</v>
      </c>
      <c r="X127" s="148">
        <f>S127/I127*100</f>
        <v>23.731959485882228</v>
      </c>
      <c r="AA127" s="45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  <c r="CM127" s="150"/>
      <c r="CN127" s="150"/>
      <c r="CO127" s="150"/>
      <c r="CP127" s="150"/>
      <c r="CQ127" s="150"/>
      <c r="CR127" s="150"/>
      <c r="CS127" s="150"/>
      <c r="CT127" s="150"/>
      <c r="CU127" s="150"/>
      <c r="CV127" s="150"/>
      <c r="CW127" s="150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0"/>
      <c r="DO127" s="150"/>
      <c r="DP127" s="150"/>
      <c r="DQ127" s="150"/>
      <c r="DR127" s="150"/>
      <c r="DS127" s="150"/>
      <c r="DT127" s="150"/>
      <c r="DU127" s="150"/>
      <c r="DV127" s="150"/>
      <c r="DW127" s="150"/>
      <c r="DX127" s="150"/>
      <c r="DY127" s="150"/>
      <c r="DZ127" s="150"/>
      <c r="EA127" s="150"/>
      <c r="EB127" s="150"/>
      <c r="EC127" s="150"/>
      <c r="ED127" s="150"/>
      <c r="EE127" s="150"/>
      <c r="EF127" s="150"/>
      <c r="EG127" s="150"/>
      <c r="EH127" s="150"/>
      <c r="EI127" s="150"/>
      <c r="EJ127" s="150"/>
      <c r="EK127" s="150"/>
      <c r="EL127" s="150"/>
    </row>
    <row r="128" spans="1:142" s="149" customFormat="1" ht="16.5" customHeight="1" x14ac:dyDescent="0.25">
      <c r="A128" s="524"/>
      <c r="B128" s="433"/>
      <c r="C128" s="515"/>
      <c r="D128" s="159" t="s">
        <v>16</v>
      </c>
      <c r="E128" s="151">
        <f t="shared" si="236"/>
        <v>0</v>
      </c>
      <c r="F128" s="146">
        <v>0</v>
      </c>
      <c r="G128" s="146"/>
      <c r="H128" s="146">
        <v>0</v>
      </c>
      <c r="I128" s="148">
        <v>0</v>
      </c>
      <c r="J128" s="145">
        <f t="shared" si="237"/>
        <v>0</v>
      </c>
      <c r="K128" s="146">
        <v>0</v>
      </c>
      <c r="L128" s="146"/>
      <c r="M128" s="146">
        <v>0</v>
      </c>
      <c r="N128" s="147">
        <v>0</v>
      </c>
      <c r="O128" s="151">
        <f t="shared" si="238"/>
        <v>0</v>
      </c>
      <c r="P128" s="146">
        <v>0</v>
      </c>
      <c r="Q128" s="146"/>
      <c r="R128" s="146">
        <v>0</v>
      </c>
      <c r="S128" s="148">
        <v>0</v>
      </c>
      <c r="T128" s="145">
        <f t="shared" si="239"/>
        <v>0</v>
      </c>
      <c r="U128" s="146">
        <v>0</v>
      </c>
      <c r="V128" s="146"/>
      <c r="W128" s="146">
        <v>0</v>
      </c>
      <c r="X128" s="148">
        <f t="shared" ref="X128" si="248">X119</f>
        <v>0</v>
      </c>
      <c r="AA128" s="45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  <c r="CM128" s="150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0"/>
      <c r="DN128" s="150"/>
      <c r="DO128" s="150"/>
      <c r="DP128" s="150"/>
      <c r="DQ128" s="150"/>
      <c r="DR128" s="150"/>
      <c r="DS128" s="150"/>
      <c r="DT128" s="150"/>
      <c r="DU128" s="150"/>
      <c r="DV128" s="150"/>
      <c r="DW128" s="150"/>
      <c r="DX128" s="150"/>
      <c r="DY128" s="150"/>
      <c r="DZ128" s="150"/>
      <c r="EA128" s="150"/>
      <c r="EB128" s="150"/>
      <c r="EC128" s="150"/>
      <c r="ED128" s="150"/>
      <c r="EE128" s="150"/>
      <c r="EF128" s="150"/>
      <c r="EG128" s="150"/>
      <c r="EH128" s="150"/>
      <c r="EI128" s="150"/>
      <c r="EJ128" s="150"/>
      <c r="EK128" s="150"/>
      <c r="EL128" s="150"/>
    </row>
    <row r="129" spans="1:142" s="149" customFormat="1" ht="16.5" customHeight="1" thickBot="1" x14ac:dyDescent="0.3">
      <c r="A129" s="526"/>
      <c r="B129" s="434"/>
      <c r="C129" s="516"/>
      <c r="D129" s="160" t="s">
        <v>8</v>
      </c>
      <c r="E129" s="152">
        <f t="shared" si="236"/>
        <v>65463600</v>
      </c>
      <c r="F129" s="153">
        <v>0</v>
      </c>
      <c r="G129" s="153"/>
      <c r="H129" s="153"/>
      <c r="I129" s="154">
        <v>65463600</v>
      </c>
      <c r="J129" s="155">
        <f t="shared" si="237"/>
        <v>19573278</v>
      </c>
      <c r="K129" s="153">
        <v>0</v>
      </c>
      <c r="L129" s="153"/>
      <c r="M129" s="153"/>
      <c r="N129" s="156">
        <v>19573278</v>
      </c>
      <c r="O129" s="152">
        <f t="shared" si="238"/>
        <v>15535795.029999999</v>
      </c>
      <c r="P129" s="153">
        <v>0</v>
      </c>
      <c r="Q129" s="153"/>
      <c r="R129" s="153"/>
      <c r="S129" s="154">
        <v>15535795.029999999</v>
      </c>
      <c r="T129" s="155">
        <f t="shared" si="239"/>
        <v>23.731959485882228</v>
      </c>
      <c r="U129" s="153">
        <v>0</v>
      </c>
      <c r="V129" s="153"/>
      <c r="W129" s="153"/>
      <c r="X129" s="154">
        <f>S129/I129*100</f>
        <v>23.731959485882228</v>
      </c>
      <c r="AA129" s="45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0"/>
      <c r="AO129" s="150"/>
      <c r="AP129" s="150"/>
      <c r="AQ129" s="150"/>
      <c r="AR129" s="150"/>
      <c r="AS129" s="150"/>
      <c r="AT129" s="150"/>
      <c r="AU129" s="150"/>
      <c r="AV129" s="150"/>
      <c r="AW129" s="150"/>
      <c r="AX129" s="150"/>
      <c r="AY129" s="150"/>
      <c r="AZ129" s="150"/>
      <c r="BA129" s="150"/>
      <c r="BB129" s="150"/>
      <c r="BC129" s="150"/>
      <c r="BD129" s="150"/>
      <c r="BE129" s="150"/>
      <c r="BF129" s="150"/>
      <c r="BG129" s="150"/>
      <c r="BH129" s="150"/>
      <c r="BI129" s="150"/>
      <c r="BJ129" s="150"/>
      <c r="BK129" s="150"/>
      <c r="BL129" s="150"/>
      <c r="BM129" s="150"/>
      <c r="BN129" s="150"/>
      <c r="BO129" s="150"/>
      <c r="BP129" s="150"/>
      <c r="BQ129" s="150"/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  <c r="CD129" s="150"/>
      <c r="CE129" s="150"/>
      <c r="CF129" s="150"/>
      <c r="CG129" s="150"/>
      <c r="CH129" s="150"/>
      <c r="CI129" s="150"/>
      <c r="CJ129" s="150"/>
      <c r="CK129" s="150"/>
      <c r="CL129" s="150"/>
      <c r="CM129" s="150"/>
      <c r="CN129" s="150"/>
      <c r="CO129" s="150"/>
      <c r="CP129" s="150"/>
      <c r="CQ129" s="150"/>
      <c r="CR129" s="150"/>
      <c r="CS129" s="150"/>
      <c r="CT129" s="150"/>
      <c r="CU129" s="150"/>
      <c r="CV129" s="150"/>
      <c r="CW129" s="150"/>
      <c r="CX129" s="150"/>
      <c r="CY129" s="150"/>
      <c r="CZ129" s="150"/>
      <c r="DA129" s="150"/>
      <c r="DB129" s="150"/>
      <c r="DC129" s="150"/>
      <c r="DD129" s="150"/>
      <c r="DE129" s="150"/>
      <c r="DF129" s="150"/>
      <c r="DG129" s="150"/>
      <c r="DH129" s="150"/>
      <c r="DI129" s="150"/>
      <c r="DJ129" s="150"/>
      <c r="DK129" s="150"/>
      <c r="DL129" s="150"/>
      <c r="DM129" s="150"/>
      <c r="DN129" s="150"/>
      <c r="DO129" s="150"/>
      <c r="DP129" s="150"/>
      <c r="DQ129" s="150"/>
      <c r="DR129" s="150"/>
      <c r="DS129" s="150"/>
      <c r="DT129" s="150"/>
      <c r="DU129" s="150"/>
      <c r="DV129" s="150"/>
      <c r="DW129" s="150"/>
      <c r="DX129" s="150"/>
      <c r="DY129" s="150"/>
      <c r="DZ129" s="150"/>
      <c r="EA129" s="150"/>
      <c r="EB129" s="150"/>
      <c r="EC129" s="150"/>
      <c r="ED129" s="150"/>
      <c r="EE129" s="150"/>
      <c r="EF129" s="150"/>
      <c r="EG129" s="150"/>
      <c r="EH129" s="150"/>
      <c r="EI129" s="150"/>
      <c r="EJ129" s="150"/>
      <c r="EK129" s="150"/>
      <c r="EL129" s="150"/>
    </row>
    <row r="130" spans="1:142" ht="16.5" customHeight="1" x14ac:dyDescent="0.25">
      <c r="A130" s="416"/>
      <c r="B130" s="410" t="s">
        <v>55</v>
      </c>
      <c r="C130" s="411"/>
      <c r="D130" s="324" t="s">
        <v>11</v>
      </c>
      <c r="E130" s="143">
        <f t="shared" si="236"/>
        <v>122325167</v>
      </c>
      <c r="F130" s="82">
        <f t="shared" ref="F130:I132" si="249">F123+F127</f>
        <v>0</v>
      </c>
      <c r="G130" s="82"/>
      <c r="H130" s="82"/>
      <c r="I130" s="144">
        <f t="shared" si="249"/>
        <v>122325167</v>
      </c>
      <c r="J130" s="332">
        <f t="shared" si="237"/>
        <v>36406125</v>
      </c>
      <c r="K130" s="82">
        <f t="shared" ref="K130" si="250">K123+K127</f>
        <v>0</v>
      </c>
      <c r="L130" s="82"/>
      <c r="M130" s="82"/>
      <c r="N130" s="325">
        <f t="shared" ref="N130" si="251">N123+N127</f>
        <v>36406125</v>
      </c>
      <c r="O130" s="353">
        <f>O131+O132+O133</f>
        <v>26053046.140000001</v>
      </c>
      <c r="P130" s="82">
        <f t="shared" ref="P130:S130" si="252">P131+P132+P133</f>
        <v>0</v>
      </c>
      <c r="Q130" s="82">
        <f t="shared" si="252"/>
        <v>0</v>
      </c>
      <c r="R130" s="354">
        <f t="shared" si="252"/>
        <v>0</v>
      </c>
      <c r="S130" s="144">
        <f t="shared" si="252"/>
        <v>26053046.140000001</v>
      </c>
      <c r="T130" s="332">
        <f t="shared" si="239"/>
        <v>21.298189717574633</v>
      </c>
      <c r="U130" s="82">
        <f t="shared" ref="U130" si="253">U123+U127</f>
        <v>0</v>
      </c>
      <c r="V130" s="82"/>
      <c r="W130" s="82"/>
      <c r="X130" s="144">
        <f>S130/I130*100</f>
        <v>21.298189717574633</v>
      </c>
    </row>
    <row r="131" spans="1:142" ht="16.5" customHeight="1" x14ac:dyDescent="0.25">
      <c r="A131" s="417"/>
      <c r="B131" s="412"/>
      <c r="C131" s="413"/>
      <c r="D131" s="326" t="s">
        <v>16</v>
      </c>
      <c r="E131" s="151">
        <f t="shared" si="236"/>
        <v>0</v>
      </c>
      <c r="F131" s="146">
        <f t="shared" si="249"/>
        <v>0</v>
      </c>
      <c r="G131" s="146"/>
      <c r="H131" s="146">
        <f t="shared" ref="H131" si="254">H124+H128</f>
        <v>0</v>
      </c>
      <c r="I131" s="148">
        <f t="shared" si="249"/>
        <v>0</v>
      </c>
      <c r="J131" s="145">
        <f t="shared" si="237"/>
        <v>0</v>
      </c>
      <c r="K131" s="146">
        <f t="shared" ref="K131" si="255">K124+K128</f>
        <v>0</v>
      </c>
      <c r="L131" s="146"/>
      <c r="M131" s="146">
        <f t="shared" ref="M131:N132" si="256">M124+M128</f>
        <v>0</v>
      </c>
      <c r="N131" s="147">
        <f t="shared" si="256"/>
        <v>0</v>
      </c>
      <c r="O131" s="151">
        <f t="shared" si="238"/>
        <v>0</v>
      </c>
      <c r="P131" s="146">
        <f t="shared" ref="P131" si="257">P124+P128</f>
        <v>0</v>
      </c>
      <c r="Q131" s="146"/>
      <c r="R131" s="146">
        <f t="shared" ref="R131:S132" si="258">R124+R128</f>
        <v>0</v>
      </c>
      <c r="S131" s="148">
        <f t="shared" si="258"/>
        <v>0</v>
      </c>
      <c r="T131" s="145">
        <f t="shared" si="239"/>
        <v>0</v>
      </c>
      <c r="U131" s="146">
        <f t="shared" ref="U131" si="259">U124+U128</f>
        <v>0</v>
      </c>
      <c r="V131" s="146"/>
      <c r="W131" s="146">
        <f t="shared" ref="W131" si="260">W124+W128</f>
        <v>0</v>
      </c>
      <c r="X131" s="148">
        <f t="shared" ref="X131" si="261">X122</f>
        <v>0</v>
      </c>
    </row>
    <row r="132" spans="1:142" ht="16.5" customHeight="1" x14ac:dyDescent="0.25">
      <c r="A132" s="417"/>
      <c r="B132" s="412"/>
      <c r="C132" s="413"/>
      <c r="D132" s="326" t="s">
        <v>8</v>
      </c>
      <c r="E132" s="151">
        <f t="shared" si="236"/>
        <v>122325167</v>
      </c>
      <c r="F132" s="146">
        <f t="shared" si="249"/>
        <v>0</v>
      </c>
      <c r="G132" s="146"/>
      <c r="H132" s="146">
        <f t="shared" ref="H132" si="262">H125+H129</f>
        <v>0</v>
      </c>
      <c r="I132" s="148">
        <f t="shared" si="249"/>
        <v>122325167</v>
      </c>
      <c r="J132" s="145">
        <f t="shared" si="237"/>
        <v>36406125</v>
      </c>
      <c r="K132" s="146">
        <f t="shared" ref="K132" si="263">K125+K129</f>
        <v>0</v>
      </c>
      <c r="L132" s="146"/>
      <c r="M132" s="146">
        <f t="shared" si="256"/>
        <v>0</v>
      </c>
      <c r="N132" s="147">
        <f t="shared" si="256"/>
        <v>36406125</v>
      </c>
      <c r="O132" s="151">
        <f t="shared" si="238"/>
        <v>26053046.140000001</v>
      </c>
      <c r="P132" s="146">
        <f t="shared" ref="P132" si="264">P125+P129</f>
        <v>0</v>
      </c>
      <c r="Q132" s="146"/>
      <c r="R132" s="146">
        <f t="shared" si="258"/>
        <v>0</v>
      </c>
      <c r="S132" s="148">
        <f>S127+S123</f>
        <v>26053046.140000001</v>
      </c>
      <c r="T132" s="145">
        <f t="shared" si="239"/>
        <v>21.298189717574633</v>
      </c>
      <c r="U132" s="146">
        <f t="shared" ref="U132" si="265">U125+U129</f>
        <v>0</v>
      </c>
      <c r="V132" s="146"/>
      <c r="W132" s="146">
        <f t="shared" ref="W132" si="266">W125+W129</f>
        <v>0</v>
      </c>
      <c r="X132" s="148">
        <f>S132/I132*100</f>
        <v>21.298189717574633</v>
      </c>
    </row>
    <row r="133" spans="1:142" ht="16.5" customHeight="1" thickBot="1" x14ac:dyDescent="0.3">
      <c r="A133" s="418"/>
      <c r="B133" s="414"/>
      <c r="C133" s="415"/>
      <c r="D133" s="366" t="s">
        <v>17</v>
      </c>
      <c r="E133" s="367">
        <f t="shared" si="236"/>
        <v>0</v>
      </c>
      <c r="F133" s="78">
        <f t="shared" ref="F133:I133" si="267">F126</f>
        <v>0</v>
      </c>
      <c r="G133" s="78"/>
      <c r="H133" s="78">
        <f t="shared" ref="H133" si="268">H126</f>
        <v>0</v>
      </c>
      <c r="I133" s="368">
        <f t="shared" si="267"/>
        <v>0</v>
      </c>
      <c r="J133" s="369">
        <f t="shared" si="237"/>
        <v>0</v>
      </c>
      <c r="K133" s="78">
        <f t="shared" ref="K133" si="269">K126</f>
        <v>0</v>
      </c>
      <c r="L133" s="78"/>
      <c r="M133" s="78">
        <f t="shared" ref="M133:N133" si="270">M126</f>
        <v>0</v>
      </c>
      <c r="N133" s="370">
        <f t="shared" si="270"/>
        <v>0</v>
      </c>
      <c r="O133" s="367">
        <f t="shared" si="238"/>
        <v>0</v>
      </c>
      <c r="P133" s="78">
        <f t="shared" ref="P133" si="271">P126</f>
        <v>0</v>
      </c>
      <c r="Q133" s="78"/>
      <c r="R133" s="78">
        <f t="shared" ref="R133:S133" si="272">R126</f>
        <v>0</v>
      </c>
      <c r="S133" s="368">
        <f t="shared" si="272"/>
        <v>0</v>
      </c>
      <c r="T133" s="369">
        <f t="shared" si="239"/>
        <v>1.9248937606011418</v>
      </c>
      <c r="U133" s="78">
        <f t="shared" ref="U133" si="273">U126</f>
        <v>0</v>
      </c>
      <c r="V133" s="78"/>
      <c r="W133" s="78">
        <f t="shared" ref="W133" si="274">W126</f>
        <v>0</v>
      </c>
      <c r="X133" s="368">
        <f t="shared" ref="X133" si="275">X124</f>
        <v>1.9248937606011418</v>
      </c>
    </row>
    <row r="134" spans="1:142" s="5" customFormat="1" ht="15" customHeight="1" thickBot="1" x14ac:dyDescent="0.3">
      <c r="A134" s="496" t="s">
        <v>56</v>
      </c>
      <c r="B134" s="497"/>
      <c r="C134" s="497"/>
      <c r="D134" s="501"/>
      <c r="E134" s="497"/>
      <c r="F134" s="497"/>
      <c r="G134" s="497"/>
      <c r="H134" s="497"/>
      <c r="I134" s="497"/>
      <c r="J134" s="497"/>
      <c r="K134" s="497"/>
      <c r="L134" s="497"/>
      <c r="M134" s="497"/>
      <c r="N134" s="497"/>
      <c r="O134" s="497"/>
      <c r="P134" s="497"/>
      <c r="Q134" s="497"/>
      <c r="R134" s="497"/>
      <c r="S134" s="497"/>
      <c r="T134" s="501"/>
      <c r="U134" s="501"/>
      <c r="V134" s="501"/>
      <c r="W134" s="501"/>
      <c r="X134" s="502"/>
      <c r="AA134" s="42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94"/>
      <c r="BJ134" s="94"/>
      <c r="BK134" s="94"/>
      <c r="BL134" s="94"/>
      <c r="BM134" s="94"/>
      <c r="BN134" s="94"/>
      <c r="BO134" s="94"/>
      <c r="BP134" s="94"/>
      <c r="BQ134" s="94"/>
      <c r="BR134" s="94"/>
      <c r="BS134" s="94"/>
      <c r="BT134" s="94"/>
      <c r="BU134" s="94"/>
      <c r="BV134" s="94"/>
      <c r="BW134" s="94"/>
      <c r="BX134" s="94"/>
      <c r="BY134" s="94"/>
      <c r="BZ134" s="94"/>
      <c r="CA134" s="94"/>
      <c r="CB134" s="94"/>
      <c r="CC134" s="94"/>
      <c r="CD134" s="94"/>
      <c r="CE134" s="94"/>
      <c r="CF134" s="94"/>
      <c r="CG134" s="94"/>
      <c r="CH134" s="94"/>
      <c r="CI134" s="94"/>
      <c r="CJ134" s="94"/>
      <c r="CK134" s="94"/>
      <c r="CL134" s="94"/>
      <c r="CM134" s="94"/>
      <c r="CN134" s="94"/>
      <c r="CO134" s="94"/>
      <c r="CP134" s="94"/>
      <c r="CQ134" s="94"/>
      <c r="CR134" s="94"/>
      <c r="CS134" s="94"/>
      <c r="CT134" s="94"/>
      <c r="CU134" s="94"/>
      <c r="CV134" s="94"/>
      <c r="CW134" s="94"/>
      <c r="CX134" s="94"/>
      <c r="CY134" s="94"/>
      <c r="CZ134" s="94"/>
      <c r="DA134" s="94"/>
      <c r="DB134" s="94"/>
      <c r="DC134" s="94"/>
      <c r="DD134" s="94"/>
      <c r="DE134" s="94"/>
      <c r="DF134" s="94"/>
      <c r="DG134" s="94"/>
      <c r="DH134" s="94"/>
      <c r="DI134" s="94"/>
      <c r="DJ134" s="94"/>
      <c r="DK134" s="94"/>
      <c r="DL134" s="94"/>
      <c r="DM134" s="94"/>
      <c r="DN134" s="94"/>
      <c r="DO134" s="94"/>
      <c r="DP134" s="94"/>
      <c r="DQ134" s="94"/>
      <c r="DR134" s="94"/>
      <c r="DS134" s="94"/>
      <c r="DT134" s="94"/>
      <c r="DU134" s="94"/>
      <c r="DV134" s="94"/>
      <c r="DW134" s="94"/>
      <c r="DX134" s="94"/>
      <c r="DY134" s="94"/>
      <c r="DZ134" s="94"/>
      <c r="EA134" s="94"/>
      <c r="EB134" s="94"/>
      <c r="EC134" s="94"/>
      <c r="ED134" s="94"/>
      <c r="EE134" s="94"/>
      <c r="EF134" s="94"/>
      <c r="EG134" s="94"/>
      <c r="EH134" s="94"/>
      <c r="EI134" s="94"/>
      <c r="EJ134" s="94"/>
      <c r="EK134" s="94"/>
      <c r="EL134" s="94"/>
    </row>
    <row r="135" spans="1:142" s="157" customFormat="1" ht="28.5" customHeight="1" x14ac:dyDescent="0.25">
      <c r="A135" s="392" t="s">
        <v>57</v>
      </c>
      <c r="B135" s="395" t="s">
        <v>58</v>
      </c>
      <c r="C135" s="398" t="s">
        <v>15</v>
      </c>
      <c r="D135" s="159" t="s">
        <v>11</v>
      </c>
      <c r="E135" s="207">
        <f t="shared" ref="E135:I135" si="276">E136+E137</f>
        <v>30000</v>
      </c>
      <c r="F135" s="208">
        <f t="shared" si="276"/>
        <v>0</v>
      </c>
      <c r="G135" s="208"/>
      <c r="H135" s="208">
        <f t="shared" ref="H135" si="277">H136+H137</f>
        <v>0</v>
      </c>
      <c r="I135" s="209">
        <f t="shared" si="276"/>
        <v>30000</v>
      </c>
      <c r="J135" s="207">
        <f t="shared" ref="J135:K135" si="278">J136+J137</f>
        <v>0</v>
      </c>
      <c r="K135" s="208">
        <f t="shared" si="278"/>
        <v>0</v>
      </c>
      <c r="L135" s="208"/>
      <c r="M135" s="208">
        <f t="shared" ref="M135:N135" si="279">M136+M137</f>
        <v>0</v>
      </c>
      <c r="N135" s="209">
        <f t="shared" si="279"/>
        <v>0</v>
      </c>
      <c r="O135" s="207">
        <f t="shared" ref="O135:P135" si="280">O136+O137</f>
        <v>0</v>
      </c>
      <c r="P135" s="208">
        <f t="shared" si="280"/>
        <v>0</v>
      </c>
      <c r="Q135" s="210"/>
      <c r="R135" s="210">
        <f t="shared" ref="R135:U135" si="281">R136+R137</f>
        <v>0</v>
      </c>
      <c r="S135" s="211">
        <f t="shared" si="281"/>
        <v>0</v>
      </c>
      <c r="T135" s="212">
        <f t="shared" si="281"/>
        <v>0</v>
      </c>
      <c r="U135" s="213">
        <f t="shared" si="281"/>
        <v>0</v>
      </c>
      <c r="V135" s="213"/>
      <c r="W135" s="213">
        <f t="shared" ref="W135:X135" si="282">W136+W137</f>
        <v>0</v>
      </c>
      <c r="X135" s="214">
        <f t="shared" si="282"/>
        <v>0</v>
      </c>
      <c r="AA135" s="46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/>
      <c r="AR135" s="158"/>
      <c r="AS135" s="158"/>
      <c r="AT135" s="158"/>
      <c r="AU135" s="158"/>
      <c r="AV135" s="15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8"/>
      <c r="CC135" s="158"/>
      <c r="CD135" s="158"/>
      <c r="CE135" s="158"/>
      <c r="CF135" s="158"/>
      <c r="CG135" s="158"/>
      <c r="CH135" s="158"/>
      <c r="CI135" s="158"/>
      <c r="CJ135" s="158"/>
      <c r="CK135" s="158"/>
      <c r="CL135" s="158"/>
      <c r="CM135" s="158"/>
      <c r="CN135" s="158"/>
      <c r="CO135" s="158"/>
      <c r="CP135" s="158"/>
      <c r="CQ135" s="158"/>
      <c r="CR135" s="158"/>
      <c r="CS135" s="158"/>
      <c r="CT135" s="158"/>
      <c r="CU135" s="158"/>
      <c r="CV135" s="158"/>
      <c r="CW135" s="158"/>
      <c r="CX135" s="158"/>
      <c r="CY135" s="158"/>
      <c r="CZ135" s="158"/>
      <c r="DA135" s="158"/>
      <c r="DB135" s="158"/>
      <c r="DC135" s="158"/>
      <c r="DD135" s="158"/>
      <c r="DE135" s="158"/>
      <c r="DF135" s="158"/>
      <c r="DG135" s="158"/>
      <c r="DH135" s="158"/>
      <c r="DI135" s="158"/>
      <c r="DJ135" s="158"/>
      <c r="DK135" s="158"/>
      <c r="DL135" s="158"/>
      <c r="DM135" s="158"/>
      <c r="DN135" s="158"/>
      <c r="DO135" s="158"/>
      <c r="DP135" s="158"/>
      <c r="DQ135" s="158"/>
      <c r="DR135" s="158"/>
      <c r="DS135" s="158"/>
      <c r="DT135" s="158"/>
      <c r="DU135" s="158"/>
      <c r="DV135" s="158"/>
      <c r="DW135" s="158"/>
      <c r="DX135" s="158"/>
      <c r="DY135" s="158"/>
      <c r="DZ135" s="158"/>
      <c r="EA135" s="158"/>
      <c r="EB135" s="158"/>
      <c r="EC135" s="158"/>
      <c r="ED135" s="158"/>
      <c r="EE135" s="158"/>
      <c r="EF135" s="158"/>
      <c r="EG135" s="158"/>
      <c r="EH135" s="158"/>
      <c r="EI135" s="158"/>
      <c r="EJ135" s="158"/>
      <c r="EK135" s="158"/>
      <c r="EL135" s="158"/>
    </row>
    <row r="136" spans="1:142" s="157" customFormat="1" ht="28.5" customHeight="1" x14ac:dyDescent="0.25">
      <c r="A136" s="393"/>
      <c r="B136" s="396"/>
      <c r="C136" s="399"/>
      <c r="D136" s="159" t="s">
        <v>16</v>
      </c>
      <c r="E136" s="215">
        <v>0</v>
      </c>
      <c r="F136" s="216">
        <v>0</v>
      </c>
      <c r="G136" s="216"/>
      <c r="H136" s="216">
        <v>0</v>
      </c>
      <c r="I136" s="217">
        <v>0</v>
      </c>
      <c r="J136" s="215">
        <v>0</v>
      </c>
      <c r="K136" s="216">
        <v>0</v>
      </c>
      <c r="L136" s="216"/>
      <c r="M136" s="216">
        <v>0</v>
      </c>
      <c r="N136" s="217">
        <v>0</v>
      </c>
      <c r="O136" s="215">
        <v>0</v>
      </c>
      <c r="P136" s="216">
        <v>0</v>
      </c>
      <c r="Q136" s="213"/>
      <c r="R136" s="213">
        <v>0</v>
      </c>
      <c r="S136" s="214">
        <v>0</v>
      </c>
      <c r="T136" s="212">
        <v>0</v>
      </c>
      <c r="U136" s="213">
        <v>0</v>
      </c>
      <c r="V136" s="213"/>
      <c r="W136" s="213">
        <v>0</v>
      </c>
      <c r="X136" s="214">
        <v>0</v>
      </c>
      <c r="AA136" s="46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8"/>
      <c r="BP136" s="158"/>
      <c r="BQ136" s="158"/>
      <c r="BR136" s="158"/>
      <c r="BS136" s="158"/>
      <c r="BT136" s="158"/>
      <c r="BU136" s="158"/>
      <c r="BV136" s="158"/>
      <c r="BW136" s="158"/>
      <c r="BX136" s="158"/>
      <c r="BY136" s="158"/>
      <c r="BZ136" s="158"/>
      <c r="CA136" s="158"/>
      <c r="CB136" s="158"/>
      <c r="CC136" s="158"/>
      <c r="CD136" s="158"/>
      <c r="CE136" s="158"/>
      <c r="CF136" s="158"/>
      <c r="CG136" s="158"/>
      <c r="CH136" s="158"/>
      <c r="CI136" s="158"/>
      <c r="CJ136" s="158"/>
      <c r="CK136" s="158"/>
      <c r="CL136" s="158"/>
      <c r="CM136" s="158"/>
      <c r="CN136" s="158"/>
      <c r="CO136" s="158"/>
      <c r="CP136" s="158"/>
      <c r="CQ136" s="158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158"/>
      <c r="DB136" s="158"/>
      <c r="DC136" s="158"/>
      <c r="DD136" s="158"/>
      <c r="DE136" s="158"/>
      <c r="DF136" s="158"/>
      <c r="DG136" s="158"/>
      <c r="DH136" s="158"/>
      <c r="DI136" s="158"/>
      <c r="DJ136" s="158"/>
      <c r="DK136" s="158"/>
      <c r="DL136" s="158"/>
      <c r="DM136" s="158"/>
      <c r="DN136" s="158"/>
      <c r="DO136" s="158"/>
      <c r="DP136" s="158"/>
      <c r="DQ136" s="158"/>
      <c r="DR136" s="158"/>
      <c r="DS136" s="158"/>
      <c r="DT136" s="158"/>
      <c r="DU136" s="158"/>
      <c r="DV136" s="158"/>
      <c r="DW136" s="158"/>
      <c r="DX136" s="158"/>
      <c r="DY136" s="158"/>
      <c r="DZ136" s="158"/>
      <c r="EA136" s="158"/>
      <c r="EB136" s="158"/>
      <c r="EC136" s="158"/>
      <c r="ED136" s="158"/>
      <c r="EE136" s="158"/>
      <c r="EF136" s="158"/>
      <c r="EG136" s="158"/>
      <c r="EH136" s="158"/>
      <c r="EI136" s="158"/>
      <c r="EJ136" s="158"/>
      <c r="EK136" s="158"/>
      <c r="EL136" s="158"/>
    </row>
    <row r="137" spans="1:142" s="157" customFormat="1" ht="28.5" customHeight="1" x14ac:dyDescent="0.25">
      <c r="A137" s="393"/>
      <c r="B137" s="396"/>
      <c r="C137" s="399"/>
      <c r="D137" s="159" t="s">
        <v>8</v>
      </c>
      <c r="E137" s="151">
        <f t="shared" ref="E137" si="283">F137+G137+H137+I137</f>
        <v>30000</v>
      </c>
      <c r="F137" s="216">
        <v>0</v>
      </c>
      <c r="G137" s="216"/>
      <c r="H137" s="216">
        <v>0</v>
      </c>
      <c r="I137" s="217">
        <v>30000</v>
      </c>
      <c r="J137" s="215">
        <v>0</v>
      </c>
      <c r="K137" s="216">
        <v>0</v>
      </c>
      <c r="L137" s="216"/>
      <c r="M137" s="216">
        <v>0</v>
      </c>
      <c r="N137" s="217">
        <v>0</v>
      </c>
      <c r="O137" s="215">
        <v>0</v>
      </c>
      <c r="P137" s="216">
        <v>0</v>
      </c>
      <c r="Q137" s="213"/>
      <c r="R137" s="213">
        <v>0</v>
      </c>
      <c r="S137" s="214">
        <v>0</v>
      </c>
      <c r="T137" s="212">
        <v>0</v>
      </c>
      <c r="U137" s="213">
        <v>0</v>
      </c>
      <c r="V137" s="213"/>
      <c r="W137" s="213">
        <v>0</v>
      </c>
      <c r="X137" s="214">
        <v>0</v>
      </c>
      <c r="AA137" s="46"/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158"/>
      <c r="AT137" s="158"/>
      <c r="AU137" s="158"/>
      <c r="AV137" s="158"/>
      <c r="AW137" s="158"/>
      <c r="AX137" s="158"/>
      <c r="AY137" s="158"/>
      <c r="AZ137" s="158"/>
      <c r="BA137" s="158"/>
      <c r="BB137" s="158"/>
      <c r="BC137" s="158"/>
      <c r="BD137" s="158"/>
      <c r="BE137" s="158"/>
      <c r="BF137" s="158"/>
      <c r="BG137" s="158"/>
      <c r="BH137" s="158"/>
      <c r="BI137" s="158"/>
      <c r="BJ137" s="158"/>
      <c r="BK137" s="158"/>
      <c r="BL137" s="158"/>
      <c r="BM137" s="158"/>
      <c r="BN137" s="158"/>
      <c r="BO137" s="158"/>
      <c r="BP137" s="158"/>
      <c r="BQ137" s="158"/>
      <c r="BR137" s="158"/>
      <c r="BS137" s="158"/>
      <c r="BT137" s="158"/>
      <c r="BU137" s="158"/>
      <c r="BV137" s="158"/>
      <c r="BW137" s="158"/>
      <c r="BX137" s="158"/>
      <c r="BY137" s="158"/>
      <c r="BZ137" s="158"/>
      <c r="CA137" s="158"/>
      <c r="CB137" s="158"/>
      <c r="CC137" s="158"/>
      <c r="CD137" s="158"/>
      <c r="CE137" s="158"/>
      <c r="CF137" s="158"/>
      <c r="CG137" s="158"/>
      <c r="CH137" s="158"/>
      <c r="CI137" s="158"/>
      <c r="CJ137" s="158"/>
      <c r="CK137" s="158"/>
      <c r="CL137" s="158"/>
      <c r="CM137" s="158"/>
      <c r="CN137" s="158"/>
      <c r="CO137" s="158"/>
      <c r="CP137" s="158"/>
      <c r="CQ137" s="158"/>
      <c r="CR137" s="158"/>
      <c r="CS137" s="158"/>
      <c r="CT137" s="158"/>
      <c r="CU137" s="158"/>
      <c r="CV137" s="158"/>
      <c r="CW137" s="158"/>
      <c r="CX137" s="158"/>
      <c r="CY137" s="158"/>
      <c r="CZ137" s="158"/>
      <c r="DA137" s="158"/>
      <c r="DB137" s="158"/>
      <c r="DC137" s="158"/>
      <c r="DD137" s="158"/>
      <c r="DE137" s="158"/>
      <c r="DF137" s="158"/>
      <c r="DG137" s="158"/>
      <c r="DH137" s="158"/>
      <c r="DI137" s="158"/>
      <c r="DJ137" s="158"/>
      <c r="DK137" s="158"/>
      <c r="DL137" s="158"/>
      <c r="DM137" s="158"/>
      <c r="DN137" s="158"/>
      <c r="DO137" s="158"/>
      <c r="DP137" s="158"/>
      <c r="DQ137" s="158"/>
      <c r="DR137" s="158"/>
      <c r="DS137" s="158"/>
      <c r="DT137" s="158"/>
      <c r="DU137" s="158"/>
      <c r="DV137" s="158"/>
      <c r="DW137" s="158"/>
      <c r="DX137" s="158"/>
      <c r="DY137" s="158"/>
      <c r="DZ137" s="158"/>
      <c r="EA137" s="158"/>
      <c r="EB137" s="158"/>
      <c r="EC137" s="158"/>
      <c r="ED137" s="158"/>
      <c r="EE137" s="158"/>
      <c r="EF137" s="158"/>
      <c r="EG137" s="158"/>
      <c r="EH137" s="158"/>
      <c r="EI137" s="158"/>
      <c r="EJ137" s="158"/>
      <c r="EK137" s="158"/>
      <c r="EL137" s="158"/>
    </row>
    <row r="138" spans="1:142" s="157" customFormat="1" ht="19.5" customHeight="1" thickBot="1" x14ac:dyDescent="0.3">
      <c r="A138" s="394"/>
      <c r="B138" s="397"/>
      <c r="C138" s="400"/>
      <c r="D138" s="160" t="s">
        <v>17</v>
      </c>
      <c r="E138" s="218">
        <v>0</v>
      </c>
      <c r="F138" s="219">
        <v>0</v>
      </c>
      <c r="G138" s="219"/>
      <c r="H138" s="219">
        <v>0</v>
      </c>
      <c r="I138" s="220">
        <v>0</v>
      </c>
      <c r="J138" s="221">
        <v>0</v>
      </c>
      <c r="K138" s="222">
        <v>0</v>
      </c>
      <c r="L138" s="222"/>
      <c r="M138" s="222">
        <v>0</v>
      </c>
      <c r="N138" s="223">
        <v>0</v>
      </c>
      <c r="O138" s="218">
        <v>0</v>
      </c>
      <c r="P138" s="219">
        <v>0</v>
      </c>
      <c r="Q138" s="224"/>
      <c r="R138" s="224">
        <v>0</v>
      </c>
      <c r="S138" s="225">
        <v>0</v>
      </c>
      <c r="T138" s="226">
        <v>0</v>
      </c>
      <c r="U138" s="224">
        <v>0</v>
      </c>
      <c r="V138" s="224"/>
      <c r="W138" s="224">
        <v>0</v>
      </c>
      <c r="X138" s="225">
        <v>0</v>
      </c>
      <c r="AA138" s="46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58"/>
      <c r="AM138" s="158"/>
      <c r="AN138" s="158"/>
      <c r="AO138" s="158"/>
      <c r="AP138" s="158"/>
      <c r="AQ138" s="158"/>
      <c r="AR138" s="158"/>
      <c r="AS138" s="158"/>
      <c r="AT138" s="158"/>
      <c r="AU138" s="158"/>
      <c r="AV138" s="158"/>
      <c r="AW138" s="158"/>
      <c r="AX138" s="158"/>
      <c r="AY138" s="158"/>
      <c r="AZ138" s="158"/>
      <c r="BA138" s="158"/>
      <c r="BB138" s="158"/>
      <c r="BC138" s="158"/>
      <c r="BD138" s="158"/>
      <c r="BE138" s="158"/>
      <c r="BF138" s="158"/>
      <c r="BG138" s="158"/>
      <c r="BH138" s="158"/>
      <c r="BI138" s="158"/>
      <c r="BJ138" s="158"/>
      <c r="BK138" s="158"/>
      <c r="BL138" s="158"/>
      <c r="BM138" s="158"/>
      <c r="BN138" s="158"/>
      <c r="BO138" s="158"/>
      <c r="BP138" s="158"/>
      <c r="BQ138" s="158"/>
      <c r="BR138" s="158"/>
      <c r="BS138" s="158"/>
      <c r="BT138" s="158"/>
      <c r="BU138" s="158"/>
      <c r="BV138" s="158"/>
      <c r="BW138" s="158"/>
      <c r="BX138" s="158"/>
      <c r="BY138" s="158"/>
      <c r="BZ138" s="158"/>
      <c r="CA138" s="158"/>
      <c r="CB138" s="158"/>
      <c r="CC138" s="158"/>
      <c r="CD138" s="158"/>
      <c r="CE138" s="158"/>
      <c r="CF138" s="158"/>
      <c r="CG138" s="158"/>
      <c r="CH138" s="158"/>
      <c r="CI138" s="158"/>
      <c r="CJ138" s="158"/>
      <c r="CK138" s="158"/>
      <c r="CL138" s="158"/>
      <c r="CM138" s="158"/>
      <c r="CN138" s="158"/>
      <c r="CO138" s="158"/>
      <c r="CP138" s="158"/>
      <c r="CQ138" s="158"/>
      <c r="CR138" s="158"/>
      <c r="CS138" s="158"/>
      <c r="CT138" s="158"/>
      <c r="CU138" s="158"/>
      <c r="CV138" s="158"/>
      <c r="CW138" s="158"/>
      <c r="CX138" s="158"/>
      <c r="CY138" s="158"/>
      <c r="CZ138" s="158"/>
      <c r="DA138" s="158"/>
      <c r="DB138" s="158"/>
      <c r="DC138" s="158"/>
      <c r="DD138" s="158"/>
      <c r="DE138" s="158"/>
      <c r="DF138" s="158"/>
      <c r="DG138" s="158"/>
      <c r="DH138" s="158"/>
      <c r="DI138" s="158"/>
      <c r="DJ138" s="158"/>
      <c r="DK138" s="158"/>
      <c r="DL138" s="158"/>
      <c r="DM138" s="158"/>
      <c r="DN138" s="158"/>
      <c r="DO138" s="158"/>
      <c r="DP138" s="158"/>
      <c r="DQ138" s="158"/>
      <c r="DR138" s="158"/>
      <c r="DS138" s="158"/>
      <c r="DT138" s="158"/>
      <c r="DU138" s="158"/>
      <c r="DV138" s="158"/>
      <c r="DW138" s="158"/>
      <c r="DX138" s="158"/>
      <c r="DY138" s="158"/>
      <c r="DZ138" s="158"/>
      <c r="EA138" s="158"/>
      <c r="EB138" s="158"/>
      <c r="EC138" s="158"/>
      <c r="ED138" s="158"/>
      <c r="EE138" s="158"/>
      <c r="EF138" s="158"/>
      <c r="EG138" s="158"/>
      <c r="EH138" s="158"/>
      <c r="EI138" s="158"/>
      <c r="EJ138" s="158"/>
      <c r="EK138" s="158"/>
      <c r="EL138" s="158"/>
    </row>
    <row r="139" spans="1:142" s="5" customFormat="1" ht="15" customHeight="1" x14ac:dyDescent="0.25">
      <c r="A139" s="416"/>
      <c r="B139" s="410" t="s">
        <v>59</v>
      </c>
      <c r="C139" s="411"/>
      <c r="D139" s="324" t="s">
        <v>11</v>
      </c>
      <c r="E139" s="143">
        <f>E140+E141+E142</f>
        <v>30000</v>
      </c>
      <c r="F139" s="82">
        <f t="shared" ref="F139:I139" si="284">F140+F141+F142</f>
        <v>0</v>
      </c>
      <c r="G139" s="82"/>
      <c r="H139" s="82">
        <f t="shared" si="284"/>
        <v>0</v>
      </c>
      <c r="I139" s="144">
        <f t="shared" si="284"/>
        <v>30000</v>
      </c>
      <c r="J139" s="332">
        <f>J140+J141+J142</f>
        <v>0</v>
      </c>
      <c r="K139" s="82">
        <f t="shared" ref="K139" si="285">K140+K141+K142</f>
        <v>0</v>
      </c>
      <c r="L139" s="82"/>
      <c r="M139" s="82">
        <f t="shared" ref="M139:N139" si="286">M140+M141+M142</f>
        <v>0</v>
      </c>
      <c r="N139" s="325">
        <f t="shared" si="286"/>
        <v>0</v>
      </c>
      <c r="O139" s="143">
        <f>O140+O141+O142</f>
        <v>0</v>
      </c>
      <c r="P139" s="82">
        <f t="shared" ref="P139" si="287">P140+P141+P142</f>
        <v>0</v>
      </c>
      <c r="Q139" s="82"/>
      <c r="R139" s="82">
        <f t="shared" ref="R139" si="288">R140+R141+R142</f>
        <v>0</v>
      </c>
      <c r="S139" s="144">
        <f t="shared" ref="S139" si="289">S140+S141+S142</f>
        <v>0</v>
      </c>
      <c r="T139" s="332">
        <f>T140+T141+T142</f>
        <v>0</v>
      </c>
      <c r="U139" s="82">
        <f>U140+U141+U142</f>
        <v>0</v>
      </c>
      <c r="V139" s="82"/>
      <c r="W139" s="82">
        <f t="shared" ref="W139" si="290">W140+W141+W142</f>
        <v>0</v>
      </c>
      <c r="X139" s="144">
        <f t="shared" ref="X139" si="291">X140+X141+X142</f>
        <v>0</v>
      </c>
      <c r="AA139" s="42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  <c r="AW139" s="94"/>
      <c r="AX139" s="94"/>
      <c r="AY139" s="94"/>
      <c r="AZ139" s="94"/>
      <c r="BA139" s="94"/>
      <c r="BB139" s="94"/>
      <c r="BC139" s="94"/>
      <c r="BD139" s="94"/>
      <c r="BE139" s="94"/>
      <c r="BF139" s="94"/>
      <c r="BG139" s="94"/>
      <c r="BH139" s="94"/>
      <c r="BI139" s="94"/>
      <c r="BJ139" s="94"/>
      <c r="BK139" s="94"/>
      <c r="BL139" s="94"/>
      <c r="BM139" s="94"/>
      <c r="BN139" s="94"/>
      <c r="BO139" s="94"/>
      <c r="BP139" s="94"/>
      <c r="BQ139" s="94"/>
      <c r="BR139" s="94"/>
      <c r="BS139" s="94"/>
      <c r="BT139" s="94"/>
      <c r="BU139" s="94"/>
      <c r="BV139" s="94"/>
      <c r="BW139" s="94"/>
      <c r="BX139" s="94"/>
      <c r="BY139" s="94"/>
      <c r="BZ139" s="94"/>
      <c r="CA139" s="94"/>
      <c r="CB139" s="94"/>
      <c r="CC139" s="94"/>
      <c r="CD139" s="94"/>
      <c r="CE139" s="94"/>
      <c r="CF139" s="94"/>
      <c r="CG139" s="94"/>
      <c r="CH139" s="94"/>
      <c r="CI139" s="94"/>
      <c r="CJ139" s="94"/>
      <c r="CK139" s="94"/>
      <c r="CL139" s="94"/>
      <c r="CM139" s="94"/>
      <c r="CN139" s="94"/>
      <c r="CO139" s="94"/>
      <c r="CP139" s="94"/>
      <c r="CQ139" s="94"/>
      <c r="CR139" s="94"/>
      <c r="CS139" s="94"/>
      <c r="CT139" s="94"/>
      <c r="CU139" s="94"/>
      <c r="CV139" s="94"/>
      <c r="CW139" s="94"/>
      <c r="CX139" s="94"/>
      <c r="CY139" s="94"/>
      <c r="CZ139" s="94"/>
      <c r="DA139" s="94"/>
      <c r="DB139" s="94"/>
      <c r="DC139" s="94"/>
      <c r="DD139" s="94"/>
      <c r="DE139" s="94"/>
      <c r="DF139" s="94"/>
      <c r="DG139" s="94"/>
      <c r="DH139" s="94"/>
      <c r="DI139" s="94"/>
      <c r="DJ139" s="94"/>
      <c r="DK139" s="94"/>
      <c r="DL139" s="94"/>
      <c r="DM139" s="94"/>
      <c r="DN139" s="94"/>
      <c r="DO139" s="94"/>
      <c r="DP139" s="94"/>
      <c r="DQ139" s="94"/>
      <c r="DR139" s="94"/>
      <c r="DS139" s="94"/>
      <c r="DT139" s="94"/>
      <c r="DU139" s="94"/>
      <c r="DV139" s="94"/>
      <c r="DW139" s="94"/>
      <c r="DX139" s="94"/>
      <c r="DY139" s="94"/>
      <c r="DZ139" s="94"/>
      <c r="EA139" s="94"/>
      <c r="EB139" s="94"/>
      <c r="EC139" s="94"/>
      <c r="ED139" s="94"/>
      <c r="EE139" s="94"/>
      <c r="EF139" s="94"/>
      <c r="EG139" s="94"/>
      <c r="EH139" s="94"/>
      <c r="EI139" s="94"/>
      <c r="EJ139" s="94"/>
      <c r="EK139" s="94"/>
      <c r="EL139" s="94"/>
    </row>
    <row r="140" spans="1:142" s="5" customFormat="1" ht="15" customHeight="1" x14ac:dyDescent="0.25">
      <c r="A140" s="417"/>
      <c r="B140" s="412"/>
      <c r="C140" s="413"/>
      <c r="D140" s="326" t="s">
        <v>16</v>
      </c>
      <c r="E140" s="151">
        <f>E136</f>
        <v>0</v>
      </c>
      <c r="F140" s="146">
        <f t="shared" ref="F140:I140" si="292">F136</f>
        <v>0</v>
      </c>
      <c r="G140" s="146"/>
      <c r="H140" s="146">
        <f t="shared" ref="H140" si="293">H136</f>
        <v>0</v>
      </c>
      <c r="I140" s="148">
        <f t="shared" si="292"/>
        <v>0</v>
      </c>
      <c r="J140" s="145">
        <f>J136</f>
        <v>0</v>
      </c>
      <c r="K140" s="146">
        <f t="shared" ref="K140" si="294">K136</f>
        <v>0</v>
      </c>
      <c r="L140" s="146"/>
      <c r="M140" s="146">
        <f t="shared" ref="M140:N142" si="295">M136</f>
        <v>0</v>
      </c>
      <c r="N140" s="147">
        <f t="shared" si="295"/>
        <v>0</v>
      </c>
      <c r="O140" s="151">
        <f>O136</f>
        <v>0</v>
      </c>
      <c r="P140" s="146">
        <f t="shared" ref="P140" si="296">P136</f>
        <v>0</v>
      </c>
      <c r="Q140" s="146"/>
      <c r="R140" s="146">
        <f t="shared" ref="R140:S142" si="297">R136</f>
        <v>0</v>
      </c>
      <c r="S140" s="148">
        <f t="shared" si="297"/>
        <v>0</v>
      </c>
      <c r="T140" s="145">
        <f>T136</f>
        <v>0</v>
      </c>
      <c r="U140" s="146">
        <f t="shared" ref="U140" si="298">U136</f>
        <v>0</v>
      </c>
      <c r="V140" s="146"/>
      <c r="W140" s="146">
        <f t="shared" ref="W140:X140" si="299">W136</f>
        <v>0</v>
      </c>
      <c r="X140" s="148">
        <f t="shared" si="299"/>
        <v>0</v>
      </c>
      <c r="AA140" s="42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4"/>
      <c r="BI140" s="94"/>
      <c r="BJ140" s="94"/>
      <c r="BK140" s="94"/>
      <c r="BL140" s="94"/>
      <c r="BM140" s="94"/>
      <c r="BN140" s="94"/>
      <c r="BO140" s="94"/>
      <c r="BP140" s="94"/>
      <c r="BQ140" s="94"/>
      <c r="BR140" s="94"/>
      <c r="BS140" s="94"/>
      <c r="BT140" s="94"/>
      <c r="BU140" s="94"/>
      <c r="BV140" s="94"/>
      <c r="BW140" s="94"/>
      <c r="BX140" s="94"/>
      <c r="BY140" s="94"/>
      <c r="BZ140" s="94"/>
      <c r="CA140" s="94"/>
      <c r="CB140" s="94"/>
      <c r="CC140" s="94"/>
      <c r="CD140" s="94"/>
      <c r="CE140" s="94"/>
      <c r="CF140" s="94"/>
      <c r="CG140" s="94"/>
      <c r="CH140" s="94"/>
      <c r="CI140" s="94"/>
      <c r="CJ140" s="94"/>
      <c r="CK140" s="94"/>
      <c r="CL140" s="94"/>
      <c r="CM140" s="94"/>
      <c r="CN140" s="94"/>
      <c r="CO140" s="94"/>
      <c r="CP140" s="94"/>
      <c r="CQ140" s="94"/>
      <c r="CR140" s="94"/>
      <c r="CS140" s="94"/>
      <c r="CT140" s="94"/>
      <c r="CU140" s="94"/>
      <c r="CV140" s="94"/>
      <c r="CW140" s="94"/>
      <c r="CX140" s="94"/>
      <c r="CY140" s="94"/>
      <c r="CZ140" s="94"/>
      <c r="DA140" s="94"/>
      <c r="DB140" s="94"/>
      <c r="DC140" s="94"/>
      <c r="DD140" s="94"/>
      <c r="DE140" s="94"/>
      <c r="DF140" s="94"/>
      <c r="DG140" s="94"/>
      <c r="DH140" s="94"/>
      <c r="DI140" s="94"/>
      <c r="DJ140" s="94"/>
      <c r="DK140" s="94"/>
      <c r="DL140" s="94"/>
      <c r="DM140" s="94"/>
      <c r="DN140" s="94"/>
      <c r="DO140" s="94"/>
      <c r="DP140" s="94"/>
      <c r="DQ140" s="94"/>
      <c r="DR140" s="94"/>
      <c r="DS140" s="94"/>
      <c r="DT140" s="94"/>
      <c r="DU140" s="94"/>
      <c r="DV140" s="94"/>
      <c r="DW140" s="94"/>
      <c r="DX140" s="94"/>
      <c r="DY140" s="94"/>
      <c r="DZ140" s="94"/>
      <c r="EA140" s="94"/>
      <c r="EB140" s="94"/>
      <c r="EC140" s="94"/>
      <c r="ED140" s="94"/>
      <c r="EE140" s="94"/>
      <c r="EF140" s="94"/>
      <c r="EG140" s="94"/>
      <c r="EH140" s="94"/>
      <c r="EI140" s="94"/>
      <c r="EJ140" s="94"/>
      <c r="EK140" s="94"/>
      <c r="EL140" s="94"/>
    </row>
    <row r="141" spans="1:142" s="5" customFormat="1" ht="15.75" customHeight="1" x14ac:dyDescent="0.25">
      <c r="A141" s="417"/>
      <c r="B141" s="412"/>
      <c r="C141" s="413"/>
      <c r="D141" s="326" t="s">
        <v>8</v>
      </c>
      <c r="E141" s="151">
        <f>E137</f>
        <v>30000</v>
      </c>
      <c r="F141" s="146">
        <f t="shared" ref="F141:I141" si="300">F137</f>
        <v>0</v>
      </c>
      <c r="G141" s="146"/>
      <c r="H141" s="146">
        <f t="shared" ref="H141" si="301">H137</f>
        <v>0</v>
      </c>
      <c r="I141" s="148">
        <f t="shared" si="300"/>
        <v>30000</v>
      </c>
      <c r="J141" s="145">
        <f>J137</f>
        <v>0</v>
      </c>
      <c r="K141" s="146">
        <f t="shared" ref="K141" si="302">K137</f>
        <v>0</v>
      </c>
      <c r="L141" s="146"/>
      <c r="M141" s="146">
        <f t="shared" si="295"/>
        <v>0</v>
      </c>
      <c r="N141" s="147">
        <f t="shared" si="295"/>
        <v>0</v>
      </c>
      <c r="O141" s="151">
        <f>O137</f>
        <v>0</v>
      </c>
      <c r="P141" s="146">
        <f t="shared" ref="P141" si="303">P137</f>
        <v>0</v>
      </c>
      <c r="Q141" s="146"/>
      <c r="R141" s="146">
        <f t="shared" si="297"/>
        <v>0</v>
      </c>
      <c r="S141" s="148">
        <f t="shared" si="297"/>
        <v>0</v>
      </c>
      <c r="T141" s="145">
        <f>T137</f>
        <v>0</v>
      </c>
      <c r="U141" s="146">
        <f t="shared" ref="U141" si="304">U137</f>
        <v>0</v>
      </c>
      <c r="V141" s="146"/>
      <c r="W141" s="146">
        <f t="shared" ref="W141:X141" si="305">W137</f>
        <v>0</v>
      </c>
      <c r="X141" s="148">
        <f t="shared" si="305"/>
        <v>0</v>
      </c>
      <c r="AA141" s="42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  <c r="BV141" s="94"/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94"/>
      <c r="CJ141" s="94"/>
      <c r="CK141" s="94"/>
      <c r="CL141" s="94"/>
      <c r="CM141" s="94"/>
      <c r="CN141" s="94"/>
      <c r="CO141" s="94"/>
      <c r="CP141" s="94"/>
      <c r="CQ141" s="94"/>
      <c r="CR141" s="94"/>
      <c r="CS141" s="94"/>
      <c r="CT141" s="94"/>
      <c r="CU141" s="94"/>
      <c r="CV141" s="94"/>
      <c r="CW141" s="94"/>
      <c r="CX141" s="94"/>
      <c r="CY141" s="94"/>
      <c r="CZ141" s="94"/>
      <c r="DA141" s="94"/>
      <c r="DB141" s="94"/>
      <c r="DC141" s="94"/>
      <c r="DD141" s="94"/>
      <c r="DE141" s="94"/>
      <c r="DF141" s="94"/>
      <c r="DG141" s="94"/>
      <c r="DH141" s="94"/>
      <c r="DI141" s="94"/>
      <c r="DJ141" s="94"/>
      <c r="DK141" s="94"/>
      <c r="DL141" s="94"/>
      <c r="DM141" s="94"/>
      <c r="DN141" s="94"/>
      <c r="DO141" s="94"/>
      <c r="DP141" s="94"/>
      <c r="DQ141" s="94"/>
      <c r="DR141" s="94"/>
      <c r="DS141" s="94"/>
      <c r="DT141" s="94"/>
      <c r="DU141" s="94"/>
      <c r="DV141" s="94"/>
      <c r="DW141" s="94"/>
      <c r="DX141" s="94"/>
      <c r="DY141" s="94"/>
      <c r="DZ141" s="94"/>
      <c r="EA141" s="94"/>
      <c r="EB141" s="94"/>
      <c r="EC141" s="94"/>
      <c r="ED141" s="94"/>
      <c r="EE141" s="94"/>
      <c r="EF141" s="94"/>
      <c r="EG141" s="94"/>
      <c r="EH141" s="94"/>
      <c r="EI141" s="94"/>
      <c r="EJ141" s="94"/>
      <c r="EK141" s="94"/>
      <c r="EL141" s="94"/>
    </row>
    <row r="142" spans="1:142" s="5" customFormat="1" ht="22.5" customHeight="1" thickBot="1" x14ac:dyDescent="0.3">
      <c r="A142" s="418"/>
      <c r="B142" s="414"/>
      <c r="C142" s="415"/>
      <c r="D142" s="327" t="s">
        <v>17</v>
      </c>
      <c r="E142" s="335">
        <f>E138</f>
        <v>0</v>
      </c>
      <c r="F142" s="328">
        <f t="shared" ref="F142:I142" si="306">F138</f>
        <v>0</v>
      </c>
      <c r="G142" s="328"/>
      <c r="H142" s="328">
        <f t="shared" ref="H142" si="307">H138</f>
        <v>0</v>
      </c>
      <c r="I142" s="329">
        <f t="shared" si="306"/>
        <v>0</v>
      </c>
      <c r="J142" s="336">
        <f>J138</f>
        <v>0</v>
      </c>
      <c r="K142" s="328">
        <f t="shared" ref="K142" si="308">K138</f>
        <v>0</v>
      </c>
      <c r="L142" s="328"/>
      <c r="M142" s="328">
        <f t="shared" si="295"/>
        <v>0</v>
      </c>
      <c r="N142" s="330">
        <f t="shared" si="295"/>
        <v>0</v>
      </c>
      <c r="O142" s="335">
        <f>O138</f>
        <v>0</v>
      </c>
      <c r="P142" s="328">
        <f t="shared" ref="P142" si="309">P138</f>
        <v>0</v>
      </c>
      <c r="Q142" s="328"/>
      <c r="R142" s="328">
        <f t="shared" si="297"/>
        <v>0</v>
      </c>
      <c r="S142" s="329">
        <f t="shared" si="297"/>
        <v>0</v>
      </c>
      <c r="T142" s="336">
        <f>T138</f>
        <v>0</v>
      </c>
      <c r="U142" s="328">
        <f t="shared" ref="U142" si="310">U138</f>
        <v>0</v>
      </c>
      <c r="V142" s="328"/>
      <c r="W142" s="328">
        <f t="shared" ref="W142:X142" si="311">W138</f>
        <v>0</v>
      </c>
      <c r="X142" s="329">
        <f t="shared" si="311"/>
        <v>0</v>
      </c>
      <c r="AA142" s="42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4"/>
      <c r="BE142" s="94"/>
      <c r="BF142" s="94"/>
      <c r="BG142" s="94"/>
      <c r="BH142" s="94"/>
      <c r="BI142" s="94"/>
      <c r="BJ142" s="94"/>
      <c r="BK142" s="94"/>
      <c r="BL142" s="94"/>
      <c r="BM142" s="94"/>
      <c r="BN142" s="94"/>
      <c r="BO142" s="94"/>
      <c r="BP142" s="94"/>
      <c r="BQ142" s="94"/>
      <c r="BR142" s="94"/>
      <c r="BS142" s="94"/>
      <c r="BT142" s="94"/>
      <c r="BU142" s="94"/>
      <c r="BV142" s="94"/>
      <c r="BW142" s="94"/>
      <c r="BX142" s="94"/>
      <c r="BY142" s="94"/>
      <c r="BZ142" s="94"/>
      <c r="CA142" s="94"/>
      <c r="CB142" s="94"/>
      <c r="CC142" s="94"/>
      <c r="CD142" s="94"/>
      <c r="CE142" s="94"/>
      <c r="CF142" s="94"/>
      <c r="CG142" s="94"/>
      <c r="CH142" s="94"/>
      <c r="CI142" s="94"/>
      <c r="CJ142" s="94"/>
      <c r="CK142" s="94"/>
      <c r="CL142" s="94"/>
      <c r="CM142" s="94"/>
      <c r="CN142" s="94"/>
      <c r="CO142" s="94"/>
      <c r="CP142" s="94"/>
      <c r="CQ142" s="94"/>
      <c r="CR142" s="94"/>
      <c r="CS142" s="94"/>
      <c r="CT142" s="94"/>
      <c r="CU142" s="94"/>
      <c r="CV142" s="94"/>
      <c r="CW142" s="94"/>
      <c r="CX142" s="94"/>
      <c r="CY142" s="94"/>
      <c r="CZ142" s="94"/>
      <c r="DA142" s="94"/>
      <c r="DB142" s="94"/>
      <c r="DC142" s="94"/>
      <c r="DD142" s="94"/>
      <c r="DE142" s="94"/>
      <c r="DF142" s="94"/>
      <c r="DG142" s="94"/>
      <c r="DH142" s="94"/>
      <c r="DI142" s="94"/>
      <c r="DJ142" s="94"/>
      <c r="DK142" s="94"/>
      <c r="DL142" s="94"/>
      <c r="DM142" s="94"/>
      <c r="DN142" s="94"/>
      <c r="DO142" s="94"/>
      <c r="DP142" s="94"/>
      <c r="DQ142" s="94"/>
      <c r="DR142" s="94"/>
      <c r="DS142" s="94"/>
      <c r="DT142" s="94"/>
      <c r="DU142" s="94"/>
      <c r="DV142" s="94"/>
      <c r="DW142" s="94"/>
      <c r="DX142" s="94"/>
      <c r="DY142" s="94"/>
      <c r="DZ142" s="94"/>
      <c r="EA142" s="94"/>
      <c r="EB142" s="94"/>
      <c r="EC142" s="94"/>
      <c r="ED142" s="94"/>
      <c r="EE142" s="94"/>
      <c r="EF142" s="94"/>
      <c r="EG142" s="94"/>
      <c r="EH142" s="94"/>
      <c r="EI142" s="94"/>
      <c r="EJ142" s="94"/>
      <c r="EK142" s="94"/>
      <c r="EL142" s="94"/>
    </row>
    <row r="143" spans="1:142" ht="18.75" customHeight="1" x14ac:dyDescent="0.25">
      <c r="A143" s="401" t="s">
        <v>60</v>
      </c>
      <c r="B143" s="402"/>
      <c r="C143" s="403"/>
      <c r="D143" s="371" t="s">
        <v>11</v>
      </c>
      <c r="E143" s="249">
        <f>E144+E145+E146</f>
        <v>3976082677</v>
      </c>
      <c r="F143" s="82">
        <f>F144+F145+F146</f>
        <v>2960087703</v>
      </c>
      <c r="G143" s="82">
        <f t="shared" ref="G143:I143" si="312">G144+G145+G146</f>
        <v>328700</v>
      </c>
      <c r="H143" s="82">
        <f t="shared" si="312"/>
        <v>647343502</v>
      </c>
      <c r="I143" s="144">
        <f t="shared" si="312"/>
        <v>1015666274</v>
      </c>
      <c r="J143" s="249">
        <f>J144+J145+J146</f>
        <v>734266656</v>
      </c>
      <c r="K143" s="82">
        <f>K144+K145+K146</f>
        <v>527630766</v>
      </c>
      <c r="L143" s="82">
        <f t="shared" ref="L143" si="313">L144+L145+L146</f>
        <v>0</v>
      </c>
      <c r="M143" s="82">
        <f t="shared" ref="M143" si="314">M144+M145+M146</f>
        <v>161835880</v>
      </c>
      <c r="N143" s="144">
        <f t="shared" ref="N143" si="315">N144+N145+N146</f>
        <v>206635890</v>
      </c>
      <c r="O143" s="249">
        <f>O144+O145+O146</f>
        <v>644339604.38</v>
      </c>
      <c r="P143" s="82">
        <f>P144+P145+P146</f>
        <v>474658513.75</v>
      </c>
      <c r="Q143" s="82">
        <f t="shared" ref="Q143" si="316">Q144+Q145+Q146</f>
        <v>0</v>
      </c>
      <c r="R143" s="82">
        <f t="shared" ref="R143" si="317">R144+R145+R146</f>
        <v>7735140</v>
      </c>
      <c r="S143" s="144">
        <f t="shared" ref="S143" si="318">S144+S145+S146</f>
        <v>169681090.63</v>
      </c>
      <c r="T143" s="332">
        <v>0</v>
      </c>
      <c r="U143" s="250">
        <f>P143/F143*100</f>
        <v>16.03528548390446</v>
      </c>
      <c r="V143" s="250">
        <f t="shared" ref="V143:W143" si="319">V130+V118+V102+V89+V78</f>
        <v>0</v>
      </c>
      <c r="W143" s="250">
        <f t="shared" si="319"/>
        <v>4.7796199458364859</v>
      </c>
      <c r="X143" s="231">
        <f>S143/I143*100</f>
        <v>16.706382300334212</v>
      </c>
      <c r="AA143" s="49"/>
    </row>
    <row r="144" spans="1:142" ht="18.75" customHeight="1" x14ac:dyDescent="0.25">
      <c r="A144" s="404"/>
      <c r="B144" s="405"/>
      <c r="C144" s="406"/>
      <c r="D144" s="372" t="s">
        <v>16</v>
      </c>
      <c r="E144" s="151">
        <f>F144+G144+I144</f>
        <v>2960416403</v>
      </c>
      <c r="F144" s="146">
        <f>F79+F84+F95+F108+F131+F140</f>
        <v>2960087703</v>
      </c>
      <c r="G144" s="146">
        <f t="shared" ref="G144:I144" si="320">G79+G84+G95+G108+G131+G140</f>
        <v>328700</v>
      </c>
      <c r="H144" s="146">
        <f t="shared" si="320"/>
        <v>323671751</v>
      </c>
      <c r="I144" s="148">
        <f t="shared" si="320"/>
        <v>0</v>
      </c>
      <c r="J144" s="151">
        <f>K144+L144+N144</f>
        <v>527630766</v>
      </c>
      <c r="K144" s="146">
        <f>K79+K84+K95+K108+K131+K140</f>
        <v>527630766</v>
      </c>
      <c r="L144" s="146">
        <f t="shared" ref="L144:N144" si="321">L79+L84+L95+L108+L131+L140</f>
        <v>0</v>
      </c>
      <c r="M144" s="146">
        <f t="shared" si="321"/>
        <v>80917940</v>
      </c>
      <c r="N144" s="148">
        <f t="shared" si="321"/>
        <v>0</v>
      </c>
      <c r="O144" s="151">
        <f>P144+Q144+S144</f>
        <v>474770078.75</v>
      </c>
      <c r="P144" s="146">
        <f>P79+P84+P95+P108+P131+P140</f>
        <v>474658513.75</v>
      </c>
      <c r="Q144" s="146">
        <f t="shared" ref="Q144:S144" si="322">Q79+Q84+Q95+Q108+Q131+Q140</f>
        <v>0</v>
      </c>
      <c r="R144" s="146">
        <f t="shared" si="322"/>
        <v>3867570</v>
      </c>
      <c r="S144" s="148">
        <f t="shared" si="322"/>
        <v>111565</v>
      </c>
      <c r="T144" s="145">
        <f>U144+V144+W144+X144</f>
        <v>16.03528548390446</v>
      </c>
      <c r="U144" s="146">
        <f t="shared" ref="U144" si="323">P144/F144*100</f>
        <v>16.03528548390446</v>
      </c>
      <c r="V144" s="146">
        <f t="shared" ref="V144:W144" si="324">V131+V119+V103+V90+V79</f>
        <v>0</v>
      </c>
      <c r="W144" s="146">
        <f t="shared" si="324"/>
        <v>0</v>
      </c>
      <c r="X144" s="235">
        <v>0</v>
      </c>
    </row>
    <row r="145" spans="1:28" ht="18.75" customHeight="1" x14ac:dyDescent="0.25">
      <c r="A145" s="404"/>
      <c r="B145" s="405"/>
      <c r="C145" s="406"/>
      <c r="D145" s="372" t="s">
        <v>8</v>
      </c>
      <c r="E145" s="151">
        <f t="shared" ref="E145:E146" si="325">F145+G145+I145</f>
        <v>1015666274</v>
      </c>
      <c r="F145" s="146">
        <f>F80+F85+F96+F109+F132+F141</f>
        <v>0</v>
      </c>
      <c r="G145" s="146">
        <f t="shared" ref="G145:I145" si="326">G80+G85+G96+G109+G132+G141</f>
        <v>0</v>
      </c>
      <c r="H145" s="146">
        <f t="shared" si="326"/>
        <v>0</v>
      </c>
      <c r="I145" s="148">
        <f t="shared" si="326"/>
        <v>1015666274</v>
      </c>
      <c r="J145" s="151">
        <f t="shared" ref="J145:J146" si="327">K145+L145+N145</f>
        <v>206635890</v>
      </c>
      <c r="K145" s="146">
        <f>K80+K85+K96+K109+K132+K141</f>
        <v>0</v>
      </c>
      <c r="L145" s="146">
        <f t="shared" ref="L145:N145" si="328">L80+L85+L96+L109+L132+L141</f>
        <v>0</v>
      </c>
      <c r="M145" s="146">
        <f t="shared" si="328"/>
        <v>0</v>
      </c>
      <c r="N145" s="148">
        <f t="shared" si="328"/>
        <v>206635890</v>
      </c>
      <c r="O145" s="151">
        <f t="shared" ref="O145:O146" si="329">P145+Q145+S145</f>
        <v>169569525.63</v>
      </c>
      <c r="P145" s="146">
        <f>P80+P85+P96+P109+P132+P141</f>
        <v>0</v>
      </c>
      <c r="Q145" s="146">
        <f t="shared" ref="Q145:R145" si="330">Q80+Q85+Q96+Q109+Q132+Q141</f>
        <v>0</v>
      </c>
      <c r="R145" s="146">
        <f t="shared" si="330"/>
        <v>0</v>
      </c>
      <c r="S145" s="148">
        <f>S80+S85+S96+S109+S132+S141+S104</f>
        <v>169569525.63</v>
      </c>
      <c r="T145" s="145">
        <f t="shared" ref="T145:T146" si="331">U145+V145+W145+X145</f>
        <v>16.695397885191568</v>
      </c>
      <c r="U145" s="146">
        <v>0</v>
      </c>
      <c r="V145" s="146">
        <f t="shared" ref="V145:W145" si="332">V132+V120+V104+V91+V80</f>
        <v>0</v>
      </c>
      <c r="W145" s="146">
        <f t="shared" si="332"/>
        <v>0</v>
      </c>
      <c r="X145" s="235">
        <f t="shared" ref="X145" si="333">S145/I145*100</f>
        <v>16.695397885191568</v>
      </c>
    </row>
    <row r="146" spans="1:28" ht="18.75" customHeight="1" thickBot="1" x14ac:dyDescent="0.3">
      <c r="A146" s="407"/>
      <c r="B146" s="408"/>
      <c r="C146" s="409"/>
      <c r="D146" s="366" t="s">
        <v>17</v>
      </c>
      <c r="E146" s="335">
        <f t="shared" si="325"/>
        <v>0</v>
      </c>
      <c r="F146" s="328">
        <f>F133+F121+F105+F92+F81</f>
        <v>0</v>
      </c>
      <c r="G146" s="328">
        <f t="shared" ref="G146:I146" si="334">G133+G121+G105+G92+G81</f>
        <v>0</v>
      </c>
      <c r="H146" s="328">
        <f t="shared" si="334"/>
        <v>323671751</v>
      </c>
      <c r="I146" s="329">
        <f t="shared" si="334"/>
        <v>0</v>
      </c>
      <c r="J146" s="335">
        <f t="shared" si="327"/>
        <v>0</v>
      </c>
      <c r="K146" s="328">
        <f>K133+K121+K105+K92+K81</f>
        <v>0</v>
      </c>
      <c r="L146" s="328">
        <f t="shared" ref="L146:N146" si="335">L133+L121+L105+L92+L81</f>
        <v>0</v>
      </c>
      <c r="M146" s="328">
        <f t="shared" si="335"/>
        <v>80917940</v>
      </c>
      <c r="N146" s="329">
        <f t="shared" si="335"/>
        <v>0</v>
      </c>
      <c r="O146" s="335">
        <f t="shared" si="329"/>
        <v>0</v>
      </c>
      <c r="P146" s="328">
        <f>P133+P121+P105+P92+P81</f>
        <v>0</v>
      </c>
      <c r="Q146" s="328">
        <f t="shared" ref="Q146:S146" si="336">Q133+Q121+Q105+Q92+Q81</f>
        <v>0</v>
      </c>
      <c r="R146" s="328">
        <f t="shared" si="336"/>
        <v>3867570</v>
      </c>
      <c r="S146" s="329">
        <f t="shared" si="336"/>
        <v>0</v>
      </c>
      <c r="T146" s="336">
        <f t="shared" si="331"/>
        <v>4.7796199458364859</v>
      </c>
      <c r="U146" s="257">
        <v>0</v>
      </c>
      <c r="V146" s="257">
        <f t="shared" ref="V146:W146" si="337">V133+V121+V105+V92+V81</f>
        <v>0</v>
      </c>
      <c r="W146" s="257">
        <f t="shared" si="337"/>
        <v>4.7796199458364859</v>
      </c>
      <c r="X146" s="232">
        <v>0</v>
      </c>
    </row>
    <row r="147" spans="1:28" hidden="1" x14ac:dyDescent="0.25">
      <c r="A147" s="390" t="s">
        <v>61</v>
      </c>
      <c r="B147" s="391"/>
      <c r="C147" s="373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5"/>
      <c r="R147" s="375"/>
      <c r="S147" s="375"/>
      <c r="T147" s="375"/>
      <c r="U147" s="375"/>
      <c r="V147" s="375"/>
      <c r="W147" s="375"/>
      <c r="X147" s="376"/>
    </row>
    <row r="148" spans="1:28" ht="60" hidden="1" x14ac:dyDescent="0.25">
      <c r="A148" s="476" t="s">
        <v>62</v>
      </c>
      <c r="B148" s="477"/>
      <c r="C148" s="478"/>
      <c r="D148" s="377" t="s">
        <v>11</v>
      </c>
      <c r="E148" s="378">
        <v>0</v>
      </c>
      <c r="F148" s="378">
        <v>0</v>
      </c>
      <c r="G148" s="378"/>
      <c r="H148" s="378">
        <v>0</v>
      </c>
      <c r="I148" s="378">
        <v>0</v>
      </c>
      <c r="J148" s="378">
        <v>0</v>
      </c>
      <c r="K148" s="378">
        <v>0</v>
      </c>
      <c r="L148" s="378"/>
      <c r="M148" s="378">
        <v>0</v>
      </c>
      <c r="N148" s="378">
        <v>0</v>
      </c>
      <c r="O148" s="378">
        <v>0</v>
      </c>
      <c r="P148" s="378">
        <v>0</v>
      </c>
      <c r="Q148" s="4"/>
      <c r="R148" s="4">
        <v>0</v>
      </c>
      <c r="S148" s="4">
        <v>0</v>
      </c>
      <c r="T148" s="4">
        <v>0</v>
      </c>
      <c r="U148" s="4">
        <v>0</v>
      </c>
      <c r="V148" s="4"/>
      <c r="W148" s="4">
        <v>0</v>
      </c>
      <c r="X148" s="28">
        <v>0</v>
      </c>
    </row>
    <row r="149" spans="1:28" ht="276" hidden="1" x14ac:dyDescent="0.25">
      <c r="A149" s="476"/>
      <c r="B149" s="477"/>
      <c r="C149" s="478"/>
      <c r="D149" s="377" t="s">
        <v>16</v>
      </c>
      <c r="E149" s="378">
        <v>0</v>
      </c>
      <c r="F149" s="378">
        <v>0</v>
      </c>
      <c r="G149" s="378"/>
      <c r="H149" s="378">
        <v>0</v>
      </c>
      <c r="I149" s="378">
        <v>0</v>
      </c>
      <c r="J149" s="378">
        <v>0</v>
      </c>
      <c r="K149" s="378">
        <v>0</v>
      </c>
      <c r="L149" s="378"/>
      <c r="M149" s="378">
        <v>0</v>
      </c>
      <c r="N149" s="378">
        <v>0</v>
      </c>
      <c r="O149" s="378">
        <v>0</v>
      </c>
      <c r="P149" s="378">
        <v>0</v>
      </c>
      <c r="Q149" s="4"/>
      <c r="R149" s="4">
        <v>0</v>
      </c>
      <c r="S149" s="4">
        <v>0</v>
      </c>
      <c r="T149" s="4">
        <v>0</v>
      </c>
      <c r="U149" s="4">
        <v>0</v>
      </c>
      <c r="V149" s="4"/>
      <c r="W149" s="4">
        <v>0</v>
      </c>
      <c r="X149" s="28">
        <v>0</v>
      </c>
    </row>
    <row r="150" spans="1:28" ht="156" hidden="1" x14ac:dyDescent="0.25">
      <c r="A150" s="476"/>
      <c r="B150" s="477"/>
      <c r="C150" s="478"/>
      <c r="D150" s="377" t="s">
        <v>8</v>
      </c>
      <c r="E150" s="378">
        <v>0</v>
      </c>
      <c r="F150" s="378">
        <v>0</v>
      </c>
      <c r="G150" s="378"/>
      <c r="H150" s="378">
        <v>0</v>
      </c>
      <c r="I150" s="378">
        <v>0</v>
      </c>
      <c r="J150" s="378">
        <v>0</v>
      </c>
      <c r="K150" s="378">
        <v>0</v>
      </c>
      <c r="L150" s="378"/>
      <c r="M150" s="378">
        <v>0</v>
      </c>
      <c r="N150" s="378">
        <v>0</v>
      </c>
      <c r="O150" s="378">
        <v>0</v>
      </c>
      <c r="P150" s="378">
        <v>0</v>
      </c>
      <c r="Q150" s="4"/>
      <c r="R150" s="4">
        <v>0</v>
      </c>
      <c r="S150" s="4">
        <v>0</v>
      </c>
      <c r="T150" s="4">
        <v>0</v>
      </c>
      <c r="U150" s="4">
        <v>0</v>
      </c>
      <c r="V150" s="4"/>
      <c r="W150" s="4">
        <v>0</v>
      </c>
      <c r="X150" s="28">
        <v>0</v>
      </c>
    </row>
    <row r="151" spans="1:28" ht="300" hidden="1" x14ac:dyDescent="0.25">
      <c r="A151" s="476"/>
      <c r="B151" s="477"/>
      <c r="C151" s="478"/>
      <c r="D151" s="377" t="s">
        <v>17</v>
      </c>
      <c r="E151" s="378">
        <v>0</v>
      </c>
      <c r="F151" s="378">
        <v>0</v>
      </c>
      <c r="G151" s="378"/>
      <c r="H151" s="378">
        <v>0</v>
      </c>
      <c r="I151" s="378">
        <v>0</v>
      </c>
      <c r="J151" s="378">
        <v>0</v>
      </c>
      <c r="K151" s="378">
        <v>0</v>
      </c>
      <c r="L151" s="378"/>
      <c r="M151" s="378">
        <v>0</v>
      </c>
      <c r="N151" s="378">
        <v>0</v>
      </c>
      <c r="O151" s="378">
        <v>0</v>
      </c>
      <c r="P151" s="378">
        <v>0</v>
      </c>
      <c r="Q151" s="4"/>
      <c r="R151" s="4">
        <v>0</v>
      </c>
      <c r="S151" s="4">
        <v>0</v>
      </c>
      <c r="T151" s="4">
        <v>0</v>
      </c>
      <c r="U151" s="4">
        <v>0</v>
      </c>
      <c r="V151" s="4"/>
      <c r="W151" s="4">
        <v>0</v>
      </c>
      <c r="X151" s="28">
        <v>0</v>
      </c>
    </row>
    <row r="152" spans="1:28" ht="60" hidden="1" x14ac:dyDescent="0.25">
      <c r="A152" s="476" t="s">
        <v>63</v>
      </c>
      <c r="B152" s="477"/>
      <c r="C152" s="478"/>
      <c r="D152" s="377" t="s">
        <v>11</v>
      </c>
      <c r="E152" s="378">
        <f t="shared" ref="E152:F154" si="338">E26</f>
        <v>0</v>
      </c>
      <c r="F152" s="378">
        <f t="shared" si="338"/>
        <v>0</v>
      </c>
      <c r="G152" s="378"/>
      <c r="H152" s="378">
        <f t="shared" ref="H152:K154" si="339">H26</f>
        <v>0</v>
      </c>
      <c r="I152" s="378">
        <f t="shared" si="339"/>
        <v>0</v>
      </c>
      <c r="J152" s="378">
        <f t="shared" si="339"/>
        <v>0</v>
      </c>
      <c r="K152" s="378">
        <f t="shared" si="339"/>
        <v>0</v>
      </c>
      <c r="L152" s="378"/>
      <c r="M152" s="378">
        <f t="shared" ref="M152:P154" si="340">M26</f>
        <v>0</v>
      </c>
      <c r="N152" s="378">
        <f t="shared" si="340"/>
        <v>0</v>
      </c>
      <c r="O152" s="378">
        <f t="shared" si="340"/>
        <v>0</v>
      </c>
      <c r="P152" s="378">
        <f t="shared" si="340"/>
        <v>0</v>
      </c>
      <c r="Q152" s="4"/>
      <c r="R152" s="4">
        <f t="shared" ref="R152:U154" si="341">R26</f>
        <v>0</v>
      </c>
      <c r="S152" s="4">
        <f t="shared" si="341"/>
        <v>0</v>
      </c>
      <c r="T152" s="4">
        <f t="shared" si="341"/>
        <v>0</v>
      </c>
      <c r="U152" s="4">
        <f t="shared" si="341"/>
        <v>0</v>
      </c>
      <c r="V152" s="4"/>
      <c r="W152" s="4">
        <f t="shared" ref="W152:X154" si="342">W26</f>
        <v>0</v>
      </c>
      <c r="X152" s="28">
        <f t="shared" si="342"/>
        <v>0</v>
      </c>
    </row>
    <row r="153" spans="1:28" ht="276" hidden="1" x14ac:dyDescent="0.25">
      <c r="A153" s="476"/>
      <c r="B153" s="477"/>
      <c r="C153" s="478"/>
      <c r="D153" s="377" t="s">
        <v>16</v>
      </c>
      <c r="E153" s="378">
        <f t="shared" si="338"/>
        <v>0</v>
      </c>
      <c r="F153" s="378">
        <f t="shared" si="338"/>
        <v>0</v>
      </c>
      <c r="G153" s="378"/>
      <c r="H153" s="378">
        <f t="shared" si="339"/>
        <v>0</v>
      </c>
      <c r="I153" s="378">
        <f t="shared" si="339"/>
        <v>0</v>
      </c>
      <c r="J153" s="378">
        <f t="shared" si="339"/>
        <v>0</v>
      </c>
      <c r="K153" s="378">
        <f t="shared" si="339"/>
        <v>0</v>
      </c>
      <c r="L153" s="378"/>
      <c r="M153" s="378">
        <f t="shared" si="340"/>
        <v>0</v>
      </c>
      <c r="N153" s="378">
        <f t="shared" si="340"/>
        <v>0</v>
      </c>
      <c r="O153" s="378">
        <f t="shared" si="340"/>
        <v>0</v>
      </c>
      <c r="P153" s="378">
        <f t="shared" si="340"/>
        <v>0</v>
      </c>
      <c r="Q153" s="4"/>
      <c r="R153" s="4">
        <f t="shared" si="341"/>
        <v>0</v>
      </c>
      <c r="S153" s="4">
        <f t="shared" si="341"/>
        <v>0</v>
      </c>
      <c r="T153" s="4">
        <f t="shared" si="341"/>
        <v>0</v>
      </c>
      <c r="U153" s="4">
        <f t="shared" si="341"/>
        <v>0</v>
      </c>
      <c r="V153" s="4"/>
      <c r="W153" s="4">
        <f t="shared" si="342"/>
        <v>0</v>
      </c>
      <c r="X153" s="28">
        <f t="shared" si="342"/>
        <v>0</v>
      </c>
    </row>
    <row r="154" spans="1:28" ht="156" hidden="1" x14ac:dyDescent="0.25">
      <c r="A154" s="476"/>
      <c r="B154" s="477"/>
      <c r="C154" s="478"/>
      <c r="D154" s="377" t="s">
        <v>8</v>
      </c>
      <c r="E154" s="378">
        <f t="shared" si="338"/>
        <v>0</v>
      </c>
      <c r="F154" s="378">
        <f t="shared" si="338"/>
        <v>0</v>
      </c>
      <c r="G154" s="378"/>
      <c r="H154" s="378">
        <f t="shared" si="339"/>
        <v>0</v>
      </c>
      <c r="I154" s="378">
        <f t="shared" si="339"/>
        <v>0</v>
      </c>
      <c r="J154" s="378">
        <f t="shared" si="339"/>
        <v>0</v>
      </c>
      <c r="K154" s="378">
        <f t="shared" si="339"/>
        <v>0</v>
      </c>
      <c r="L154" s="378"/>
      <c r="M154" s="378">
        <f t="shared" si="340"/>
        <v>0</v>
      </c>
      <c r="N154" s="378">
        <f t="shared" si="340"/>
        <v>0</v>
      </c>
      <c r="O154" s="378">
        <f t="shared" si="340"/>
        <v>0</v>
      </c>
      <c r="P154" s="378">
        <f t="shared" si="340"/>
        <v>0</v>
      </c>
      <c r="Q154" s="4"/>
      <c r="R154" s="4">
        <f t="shared" si="341"/>
        <v>0</v>
      </c>
      <c r="S154" s="4">
        <f t="shared" si="341"/>
        <v>0</v>
      </c>
      <c r="T154" s="4">
        <f t="shared" si="341"/>
        <v>0</v>
      </c>
      <c r="U154" s="4">
        <f t="shared" si="341"/>
        <v>0</v>
      </c>
      <c r="V154" s="4"/>
      <c r="W154" s="4">
        <f t="shared" si="342"/>
        <v>0</v>
      </c>
      <c r="X154" s="28">
        <f t="shared" si="342"/>
        <v>0</v>
      </c>
    </row>
    <row r="155" spans="1:28" ht="300" hidden="1" x14ac:dyDescent="0.25">
      <c r="A155" s="476"/>
      <c r="B155" s="477"/>
      <c r="C155" s="478"/>
      <c r="D155" s="377" t="s">
        <v>17</v>
      </c>
      <c r="E155" s="378">
        <v>0</v>
      </c>
      <c r="F155" s="378">
        <v>0</v>
      </c>
      <c r="G155" s="378"/>
      <c r="H155" s="378">
        <v>0</v>
      </c>
      <c r="I155" s="378">
        <v>0</v>
      </c>
      <c r="J155" s="378">
        <v>0</v>
      </c>
      <c r="K155" s="378">
        <v>0</v>
      </c>
      <c r="L155" s="378"/>
      <c r="M155" s="378">
        <v>0</v>
      </c>
      <c r="N155" s="378">
        <v>0</v>
      </c>
      <c r="O155" s="378">
        <v>0</v>
      </c>
      <c r="P155" s="378">
        <v>0</v>
      </c>
      <c r="Q155" s="4"/>
      <c r="R155" s="4">
        <v>0</v>
      </c>
      <c r="S155" s="4">
        <v>0</v>
      </c>
      <c r="T155" s="4">
        <v>0</v>
      </c>
      <c r="U155" s="4">
        <v>0</v>
      </c>
      <c r="V155" s="4"/>
      <c r="W155" s="4">
        <v>0</v>
      </c>
      <c r="X155" s="28">
        <v>0</v>
      </c>
    </row>
    <row r="156" spans="1:28" ht="60" hidden="1" x14ac:dyDescent="0.25">
      <c r="A156" s="476" t="s">
        <v>64</v>
      </c>
      <c r="B156" s="477"/>
      <c r="C156" s="478"/>
      <c r="D156" s="377" t="s">
        <v>11</v>
      </c>
      <c r="E156" s="378">
        <v>0</v>
      </c>
      <c r="F156" s="378">
        <v>0</v>
      </c>
      <c r="G156" s="378"/>
      <c r="H156" s="378">
        <v>0</v>
      </c>
      <c r="I156" s="378">
        <v>0</v>
      </c>
      <c r="J156" s="378">
        <v>0</v>
      </c>
      <c r="K156" s="378">
        <v>0</v>
      </c>
      <c r="L156" s="378"/>
      <c r="M156" s="378">
        <v>0</v>
      </c>
      <c r="N156" s="378">
        <v>0</v>
      </c>
      <c r="O156" s="378">
        <v>0</v>
      </c>
      <c r="P156" s="378">
        <v>0</v>
      </c>
      <c r="Q156" s="4"/>
      <c r="R156" s="4">
        <v>0</v>
      </c>
      <c r="S156" s="4">
        <v>0</v>
      </c>
      <c r="T156" s="4">
        <v>0</v>
      </c>
      <c r="U156" s="4">
        <v>0</v>
      </c>
      <c r="V156" s="4"/>
      <c r="W156" s="4">
        <v>0</v>
      </c>
      <c r="X156" s="28">
        <v>0</v>
      </c>
    </row>
    <row r="157" spans="1:28" ht="276" hidden="1" x14ac:dyDescent="0.25">
      <c r="A157" s="476"/>
      <c r="B157" s="477"/>
      <c r="C157" s="478"/>
      <c r="D157" s="377" t="s">
        <v>16</v>
      </c>
      <c r="E157" s="378">
        <v>0</v>
      </c>
      <c r="F157" s="378">
        <v>0</v>
      </c>
      <c r="G157" s="378"/>
      <c r="H157" s="378">
        <v>0</v>
      </c>
      <c r="I157" s="378">
        <v>0</v>
      </c>
      <c r="J157" s="378">
        <v>0</v>
      </c>
      <c r="K157" s="378">
        <v>0</v>
      </c>
      <c r="L157" s="378"/>
      <c r="M157" s="378">
        <v>0</v>
      </c>
      <c r="N157" s="378">
        <v>0</v>
      </c>
      <c r="O157" s="378">
        <v>0</v>
      </c>
      <c r="P157" s="378">
        <v>0</v>
      </c>
      <c r="Q157" s="4"/>
      <c r="R157" s="4">
        <v>0</v>
      </c>
      <c r="S157" s="4">
        <v>0</v>
      </c>
      <c r="T157" s="4">
        <v>0</v>
      </c>
      <c r="U157" s="4">
        <v>0</v>
      </c>
      <c r="V157" s="4"/>
      <c r="W157" s="4">
        <v>0</v>
      </c>
      <c r="X157" s="28">
        <v>0</v>
      </c>
    </row>
    <row r="158" spans="1:28" ht="156" hidden="1" x14ac:dyDescent="0.25">
      <c r="A158" s="476"/>
      <c r="B158" s="477"/>
      <c r="C158" s="478"/>
      <c r="D158" s="377" t="s">
        <v>8</v>
      </c>
      <c r="E158" s="378">
        <v>0</v>
      </c>
      <c r="F158" s="378">
        <v>0</v>
      </c>
      <c r="G158" s="378"/>
      <c r="H158" s="378">
        <v>0</v>
      </c>
      <c r="I158" s="378">
        <v>0</v>
      </c>
      <c r="J158" s="378">
        <v>0</v>
      </c>
      <c r="K158" s="378">
        <v>0</v>
      </c>
      <c r="L158" s="378"/>
      <c r="M158" s="378">
        <v>0</v>
      </c>
      <c r="N158" s="378">
        <v>0</v>
      </c>
      <c r="O158" s="378">
        <v>0</v>
      </c>
      <c r="P158" s="378">
        <v>0</v>
      </c>
      <c r="Q158" s="4"/>
      <c r="R158" s="4">
        <v>0</v>
      </c>
      <c r="S158" s="4">
        <v>0</v>
      </c>
      <c r="T158" s="4">
        <v>0</v>
      </c>
      <c r="U158" s="4">
        <v>0</v>
      </c>
      <c r="V158" s="4"/>
      <c r="W158" s="4">
        <v>0</v>
      </c>
      <c r="X158" s="28">
        <v>0</v>
      </c>
    </row>
    <row r="159" spans="1:28" ht="300" hidden="1" x14ac:dyDescent="0.25">
      <c r="A159" s="476"/>
      <c r="B159" s="477"/>
      <c r="C159" s="478"/>
      <c r="D159" s="377" t="s">
        <v>17</v>
      </c>
      <c r="E159" s="378">
        <v>0</v>
      </c>
      <c r="F159" s="378">
        <v>0</v>
      </c>
      <c r="G159" s="378"/>
      <c r="H159" s="378">
        <v>0</v>
      </c>
      <c r="I159" s="378">
        <v>0</v>
      </c>
      <c r="J159" s="378">
        <v>0</v>
      </c>
      <c r="K159" s="378">
        <v>0</v>
      </c>
      <c r="L159" s="378"/>
      <c r="M159" s="378">
        <v>0</v>
      </c>
      <c r="N159" s="378">
        <v>0</v>
      </c>
      <c r="O159" s="378">
        <v>0</v>
      </c>
      <c r="P159" s="378">
        <v>0</v>
      </c>
      <c r="Q159" s="4"/>
      <c r="R159" s="4">
        <v>0</v>
      </c>
      <c r="S159" s="4">
        <v>0</v>
      </c>
      <c r="T159" s="4">
        <v>0</v>
      </c>
      <c r="U159" s="4">
        <v>0</v>
      </c>
      <c r="V159" s="4"/>
      <c r="W159" s="4">
        <v>0</v>
      </c>
      <c r="X159" s="28">
        <v>0</v>
      </c>
    </row>
    <row r="160" spans="1:28" ht="15.75" thickBot="1" x14ac:dyDescent="0.3">
      <c r="A160" s="479" t="s">
        <v>61</v>
      </c>
      <c r="B160" s="480"/>
      <c r="C160" s="379"/>
      <c r="D160" s="380"/>
      <c r="E160" s="380"/>
      <c r="F160" s="380"/>
      <c r="G160" s="380"/>
      <c r="H160" s="380"/>
      <c r="I160" s="380"/>
      <c r="J160" s="380"/>
      <c r="K160" s="380"/>
      <c r="L160" s="380"/>
      <c r="M160" s="380"/>
      <c r="N160" s="380"/>
      <c r="O160" s="380"/>
      <c r="P160" s="380"/>
      <c r="Q160" s="381"/>
      <c r="R160" s="381"/>
      <c r="S160" s="381"/>
      <c r="T160" s="381"/>
      <c r="U160" s="381"/>
      <c r="V160" s="381"/>
      <c r="W160" s="381"/>
      <c r="X160" s="382"/>
      <c r="AA160" s="49"/>
      <c r="AB160" s="93"/>
    </row>
    <row r="161" spans="1:28" ht="15" customHeight="1" x14ac:dyDescent="0.25">
      <c r="A161" s="481" t="s">
        <v>65</v>
      </c>
      <c r="B161" s="482"/>
      <c r="C161" s="487" t="s">
        <v>15</v>
      </c>
      <c r="D161" s="325" t="s">
        <v>11</v>
      </c>
      <c r="E161" s="249">
        <f>E162+E163+E164</f>
        <v>3833965258</v>
      </c>
      <c r="F161" s="82">
        <f>F162+F163+F164</f>
        <v>2960087703</v>
      </c>
      <c r="G161" s="82">
        <f t="shared" ref="G161:I161" si="343">G162+G163+G164</f>
        <v>328700</v>
      </c>
      <c r="H161" s="82">
        <f t="shared" si="343"/>
        <v>647343502</v>
      </c>
      <c r="I161" s="144">
        <f t="shared" si="343"/>
        <v>873548855</v>
      </c>
      <c r="J161" s="249">
        <f>J162+J163+J164</f>
        <v>729973499</v>
      </c>
      <c r="K161" s="82">
        <f>K162+K163+K164</f>
        <v>527630766</v>
      </c>
      <c r="L161" s="82">
        <f t="shared" ref="L161" si="344">L162+L163+L164</f>
        <v>0</v>
      </c>
      <c r="M161" s="82">
        <f t="shared" ref="M161" si="345">M162+M163+M164</f>
        <v>161835880</v>
      </c>
      <c r="N161" s="144">
        <f t="shared" ref="N161" si="346">N162+N163+N164</f>
        <v>202342733</v>
      </c>
      <c r="O161" s="249">
        <f>O162+O163+O164</f>
        <v>640248983.48000002</v>
      </c>
      <c r="P161" s="82">
        <f>P162+P163+P164</f>
        <v>474658513.75</v>
      </c>
      <c r="Q161" s="82">
        <f t="shared" ref="Q161" si="347">Q162+Q163+Q164</f>
        <v>0</v>
      </c>
      <c r="R161" s="82">
        <f t="shared" ref="R161" si="348">R162+R163+R164</f>
        <v>7735140</v>
      </c>
      <c r="S161" s="144">
        <f t="shared" ref="S161" si="349">S162+S163+S164</f>
        <v>165590469.72999999</v>
      </c>
      <c r="T161" s="332">
        <v>0</v>
      </c>
      <c r="U161" s="250">
        <f>P161/F161*100</f>
        <v>16.03528548390446</v>
      </c>
      <c r="V161" s="250">
        <f t="shared" ref="V161:W161" si="350">V148+V136+V121+V107+V98</f>
        <v>0</v>
      </c>
      <c r="W161" s="250">
        <f t="shared" si="350"/>
        <v>0</v>
      </c>
      <c r="X161" s="231">
        <f>S161/I161*100</f>
        <v>18.95606282146635</v>
      </c>
      <c r="AA161" s="47"/>
      <c r="AB161" s="44"/>
    </row>
    <row r="162" spans="1:28" ht="15" customHeight="1" x14ac:dyDescent="0.25">
      <c r="A162" s="483"/>
      <c r="B162" s="484"/>
      <c r="C162" s="488"/>
      <c r="D162" s="147" t="s">
        <v>16</v>
      </c>
      <c r="E162" s="151">
        <f>F162+G162+I162</f>
        <v>2960416403</v>
      </c>
      <c r="F162" s="146">
        <f>F144-F30-F34</f>
        <v>2960087703</v>
      </c>
      <c r="G162" s="146">
        <f t="shared" ref="G162:I162" si="351">G9+G75+G90+G95+G131+G140</f>
        <v>328700</v>
      </c>
      <c r="H162" s="146">
        <f t="shared" si="351"/>
        <v>323671751</v>
      </c>
      <c r="I162" s="148">
        <f t="shared" si="351"/>
        <v>0</v>
      </c>
      <c r="J162" s="151">
        <f>K162+L162+N162</f>
        <v>527630766</v>
      </c>
      <c r="K162" s="146">
        <f>K144-K30-K34</f>
        <v>527630766</v>
      </c>
      <c r="L162" s="146">
        <f t="shared" ref="L162:N162" si="352">L9+L75+L90+L95+L131+L140</f>
        <v>0</v>
      </c>
      <c r="M162" s="146">
        <f t="shared" si="352"/>
        <v>80917940</v>
      </c>
      <c r="N162" s="148">
        <f t="shared" si="352"/>
        <v>0</v>
      </c>
      <c r="O162" s="151">
        <f>P162+Q162+S162</f>
        <v>474770078.75</v>
      </c>
      <c r="P162" s="146">
        <f>P144-P30-P34</f>
        <v>474658513.75</v>
      </c>
      <c r="Q162" s="146">
        <f t="shared" ref="Q162:S162" si="353">Q9+Q75+Q90+Q95+Q131+Q140</f>
        <v>0</v>
      </c>
      <c r="R162" s="146">
        <f t="shared" si="353"/>
        <v>3867570</v>
      </c>
      <c r="S162" s="148">
        <f t="shared" si="353"/>
        <v>111565</v>
      </c>
      <c r="T162" s="145">
        <f>U162+V162+W162+X162</f>
        <v>16.03528548390446</v>
      </c>
      <c r="U162" s="146">
        <f t="shared" ref="U162" si="354">P162/F162*100</f>
        <v>16.03528548390446</v>
      </c>
      <c r="V162" s="146">
        <f t="shared" ref="V162:W162" si="355">V149+V137+V122+V108+V99</f>
        <v>0</v>
      </c>
      <c r="W162" s="146">
        <f t="shared" si="355"/>
        <v>0</v>
      </c>
      <c r="X162" s="235">
        <v>0</v>
      </c>
      <c r="AA162" s="49"/>
      <c r="AB162" s="93"/>
    </row>
    <row r="163" spans="1:28" ht="15" customHeight="1" x14ac:dyDescent="0.25">
      <c r="A163" s="483"/>
      <c r="B163" s="484"/>
      <c r="C163" s="488"/>
      <c r="D163" s="147" t="s">
        <v>8</v>
      </c>
      <c r="E163" s="151">
        <f t="shared" ref="E163:E164" si="356">F163+G163+I163</f>
        <v>873548855</v>
      </c>
      <c r="F163" s="146">
        <f>F10+F68+F72+F76+F85+F96+F109+F132+F141</f>
        <v>0</v>
      </c>
      <c r="G163" s="146">
        <f t="shared" ref="G163:H163" si="357">G10+G68+G72+G76+G85+G96+G109+G132+G141</f>
        <v>0</v>
      </c>
      <c r="H163" s="146">
        <f t="shared" si="357"/>
        <v>0</v>
      </c>
      <c r="I163" s="148">
        <f>I145-I35-I31</f>
        <v>873548855</v>
      </c>
      <c r="J163" s="151">
        <f t="shared" ref="J163:J164" si="358">K163+L163+N163</f>
        <v>202342733</v>
      </c>
      <c r="K163" s="146">
        <f>K10+K68+K72+K76+K85+K96+K109+K132+K141</f>
        <v>0</v>
      </c>
      <c r="L163" s="146">
        <f t="shared" ref="L163:M163" si="359">L10+L68+L72+L76+L85+L96+L109+L132+L141</f>
        <v>0</v>
      </c>
      <c r="M163" s="146">
        <f t="shared" si="359"/>
        <v>0</v>
      </c>
      <c r="N163" s="148">
        <f>N145-N35-N31</f>
        <v>202342733</v>
      </c>
      <c r="O163" s="151">
        <f t="shared" ref="O163:O164" si="360">P163+Q163+S163</f>
        <v>165478904.72999999</v>
      </c>
      <c r="P163" s="146">
        <f>P10+P68+P72+P76+P85+P96+P109+P132+P141</f>
        <v>0</v>
      </c>
      <c r="Q163" s="146">
        <f t="shared" ref="Q163:R163" si="361">Q10+Q68+Q72+Q76+Q85+Q96+Q109+Q132+Q141</f>
        <v>0</v>
      </c>
      <c r="R163" s="146">
        <f t="shared" si="361"/>
        <v>0</v>
      </c>
      <c r="S163" s="148">
        <f>S145-S35-S31</f>
        <v>165478904.72999999</v>
      </c>
      <c r="T163" s="145">
        <f t="shared" ref="T163:T164" si="362">U163+V163+W163+X163</f>
        <v>18.943291354895084</v>
      </c>
      <c r="U163" s="146">
        <v>0</v>
      </c>
      <c r="V163" s="146">
        <f t="shared" ref="V163:W163" si="363">V150+V138+V123+V109+V100</f>
        <v>0</v>
      </c>
      <c r="W163" s="146">
        <f t="shared" si="363"/>
        <v>0</v>
      </c>
      <c r="X163" s="235">
        <f t="shared" ref="X163" si="364">S163/I163*100</f>
        <v>18.943291354895084</v>
      </c>
    </row>
    <row r="164" spans="1:28" ht="15.75" thickBot="1" x14ac:dyDescent="0.3">
      <c r="A164" s="485"/>
      <c r="B164" s="486"/>
      <c r="C164" s="489"/>
      <c r="D164" s="330" t="s">
        <v>17</v>
      </c>
      <c r="E164" s="335">
        <f t="shared" si="356"/>
        <v>0</v>
      </c>
      <c r="F164" s="328">
        <f>F11+F112</f>
        <v>0</v>
      </c>
      <c r="G164" s="328"/>
      <c r="H164" s="328">
        <f>H11+H112</f>
        <v>323671751</v>
      </c>
      <c r="I164" s="329">
        <f>I11+I112</f>
        <v>0</v>
      </c>
      <c r="J164" s="335">
        <f t="shared" si="358"/>
        <v>0</v>
      </c>
      <c r="K164" s="328">
        <f>K11+K112</f>
        <v>0</v>
      </c>
      <c r="L164" s="328"/>
      <c r="M164" s="328">
        <f>M11+M112</f>
        <v>80917940</v>
      </c>
      <c r="N164" s="329">
        <f>N11+N112</f>
        <v>0</v>
      </c>
      <c r="O164" s="335">
        <f t="shared" si="360"/>
        <v>0</v>
      </c>
      <c r="P164" s="328">
        <f>P11+P112</f>
        <v>0</v>
      </c>
      <c r="Q164" s="328"/>
      <c r="R164" s="328">
        <f>R11+R112</f>
        <v>3867570</v>
      </c>
      <c r="S164" s="329">
        <f>S11+S112</f>
        <v>0</v>
      </c>
      <c r="T164" s="336">
        <f t="shared" si="362"/>
        <v>0</v>
      </c>
      <c r="U164" s="257">
        <v>0</v>
      </c>
      <c r="V164" s="257">
        <f t="shared" ref="V164:W164" si="365">V151+V139+V124+V110+V101</f>
        <v>0</v>
      </c>
      <c r="W164" s="257">
        <f t="shared" si="365"/>
        <v>0</v>
      </c>
      <c r="X164" s="232">
        <v>0</v>
      </c>
    </row>
    <row r="165" spans="1:28" ht="60" hidden="1" x14ac:dyDescent="0.25">
      <c r="A165" s="490" t="s">
        <v>66</v>
      </c>
      <c r="B165" s="491"/>
      <c r="C165" s="492" t="s">
        <v>31</v>
      </c>
      <c r="D165" s="375" t="s">
        <v>11</v>
      </c>
      <c r="E165" s="33">
        <f t="shared" ref="E165:E172" si="366">E29</f>
        <v>115059248</v>
      </c>
      <c r="F165" s="94"/>
      <c r="G165" s="94"/>
      <c r="H165" s="94"/>
      <c r="I165" s="94"/>
      <c r="J165" s="33">
        <f t="shared" ref="J165:J172" si="367">J29</f>
        <v>4293157</v>
      </c>
      <c r="K165" s="94"/>
      <c r="L165" s="94"/>
      <c r="M165" s="94"/>
      <c r="N165" s="94"/>
      <c r="O165" s="33">
        <f t="shared" ref="O165:O172" si="368">O29</f>
        <v>4090620.9</v>
      </c>
      <c r="P165" s="94"/>
      <c r="Q165" s="94"/>
      <c r="R165" s="94"/>
      <c r="S165" s="94"/>
      <c r="T165" s="33">
        <f t="shared" ref="T165:T172" si="369">T29</f>
        <v>3.5552299976791089</v>
      </c>
      <c r="U165" s="94"/>
      <c r="V165" s="94"/>
      <c r="W165" s="94"/>
      <c r="X165" s="388"/>
    </row>
    <row r="166" spans="1:28" ht="276" hidden="1" x14ac:dyDescent="0.25">
      <c r="A166" s="473"/>
      <c r="B166" s="474"/>
      <c r="C166" s="475"/>
      <c r="D166" s="383" t="s">
        <v>16</v>
      </c>
      <c r="E166" s="4">
        <f t="shared" si="366"/>
        <v>0</v>
      </c>
      <c r="F166" s="94"/>
      <c r="G166" s="94"/>
      <c r="H166" s="94"/>
      <c r="I166" s="94"/>
      <c r="J166" s="4">
        <f t="shared" si="367"/>
        <v>0</v>
      </c>
      <c r="K166" s="94"/>
      <c r="L166" s="94"/>
      <c r="M166" s="94"/>
      <c r="N166" s="94"/>
      <c r="O166" s="4">
        <f t="shared" si="368"/>
        <v>0</v>
      </c>
      <c r="P166" s="94"/>
      <c r="Q166" s="94"/>
      <c r="R166" s="94"/>
      <c r="S166" s="94"/>
      <c r="T166" s="4">
        <f t="shared" si="369"/>
        <v>0</v>
      </c>
      <c r="U166" s="94"/>
      <c r="V166" s="94"/>
      <c r="W166" s="94"/>
      <c r="X166" s="388"/>
    </row>
    <row r="167" spans="1:28" ht="156" hidden="1" x14ac:dyDescent="0.25">
      <c r="A167" s="473"/>
      <c r="B167" s="474"/>
      <c r="C167" s="475"/>
      <c r="D167" s="383" t="s">
        <v>8</v>
      </c>
      <c r="E167" s="4">
        <f t="shared" si="366"/>
        <v>115059248</v>
      </c>
      <c r="F167" s="94"/>
      <c r="G167" s="94"/>
      <c r="H167" s="94"/>
      <c r="I167" s="94"/>
      <c r="J167" s="4">
        <f t="shared" si="367"/>
        <v>4293157</v>
      </c>
      <c r="K167" s="94"/>
      <c r="L167" s="94"/>
      <c r="M167" s="94"/>
      <c r="N167" s="94"/>
      <c r="O167" s="4">
        <f t="shared" si="368"/>
        <v>4090620.9</v>
      </c>
      <c r="P167" s="94"/>
      <c r="Q167" s="94"/>
      <c r="R167" s="94"/>
      <c r="S167" s="94"/>
      <c r="T167" s="4">
        <f t="shared" si="369"/>
        <v>3.5552299976791089</v>
      </c>
      <c r="U167" s="94"/>
      <c r="V167" s="94"/>
      <c r="W167" s="94"/>
      <c r="X167" s="388"/>
    </row>
    <row r="168" spans="1:28" ht="300" hidden="1" x14ac:dyDescent="0.25">
      <c r="A168" s="473"/>
      <c r="B168" s="474"/>
      <c r="C168" s="475"/>
      <c r="D168" s="383" t="s">
        <v>17</v>
      </c>
      <c r="E168" s="4">
        <f t="shared" si="366"/>
        <v>0</v>
      </c>
      <c r="F168" s="94"/>
      <c r="G168" s="94"/>
      <c r="H168" s="94"/>
      <c r="I168" s="94"/>
      <c r="J168" s="4">
        <f t="shared" si="367"/>
        <v>0</v>
      </c>
      <c r="K168" s="94"/>
      <c r="L168" s="94"/>
      <c r="M168" s="94"/>
      <c r="N168" s="94"/>
      <c r="O168" s="4">
        <f t="shared" si="368"/>
        <v>0</v>
      </c>
      <c r="P168" s="94"/>
      <c r="Q168" s="94"/>
      <c r="R168" s="94"/>
      <c r="S168" s="94"/>
      <c r="T168" s="4">
        <f t="shared" si="369"/>
        <v>0</v>
      </c>
      <c r="U168" s="94"/>
      <c r="V168" s="94"/>
      <c r="W168" s="94"/>
      <c r="X168" s="388"/>
    </row>
    <row r="169" spans="1:28" ht="60" hidden="1" x14ac:dyDescent="0.25">
      <c r="A169" s="473" t="s">
        <v>67</v>
      </c>
      <c r="B169" s="474"/>
      <c r="C169" s="475" t="s">
        <v>30</v>
      </c>
      <c r="D169" s="383" t="s">
        <v>11</v>
      </c>
      <c r="E169" s="4">
        <f t="shared" si="366"/>
        <v>27058171</v>
      </c>
      <c r="F169" s="94"/>
      <c r="G169" s="94"/>
      <c r="H169" s="94"/>
      <c r="I169" s="94"/>
      <c r="J169" s="4">
        <f t="shared" si="367"/>
        <v>0</v>
      </c>
      <c r="K169" s="94"/>
      <c r="L169" s="94"/>
      <c r="M169" s="94"/>
      <c r="N169" s="94"/>
      <c r="O169" s="4">
        <f t="shared" si="368"/>
        <v>0</v>
      </c>
      <c r="P169" s="94"/>
      <c r="Q169" s="94"/>
      <c r="R169" s="94"/>
      <c r="S169" s="94"/>
      <c r="T169" s="4">
        <f t="shared" si="369"/>
        <v>0</v>
      </c>
      <c r="U169" s="94"/>
      <c r="V169" s="94"/>
      <c r="W169" s="94"/>
      <c r="X169" s="388"/>
    </row>
    <row r="170" spans="1:28" ht="276" hidden="1" x14ac:dyDescent="0.25">
      <c r="A170" s="473"/>
      <c r="B170" s="474"/>
      <c r="C170" s="475"/>
      <c r="D170" s="383" t="s">
        <v>16</v>
      </c>
      <c r="E170" s="4">
        <f t="shared" si="366"/>
        <v>0</v>
      </c>
      <c r="F170" s="94"/>
      <c r="G170" s="94"/>
      <c r="H170" s="94"/>
      <c r="I170" s="94"/>
      <c r="J170" s="4">
        <f t="shared" si="367"/>
        <v>0</v>
      </c>
      <c r="K170" s="94"/>
      <c r="L170" s="94"/>
      <c r="M170" s="94"/>
      <c r="N170" s="94"/>
      <c r="O170" s="4">
        <f t="shared" si="368"/>
        <v>0</v>
      </c>
      <c r="P170" s="94"/>
      <c r="Q170" s="94"/>
      <c r="R170" s="94"/>
      <c r="S170" s="94"/>
      <c r="T170" s="4">
        <f t="shared" si="369"/>
        <v>0</v>
      </c>
      <c r="U170" s="94"/>
      <c r="V170" s="94"/>
      <c r="W170" s="94"/>
      <c r="X170" s="388"/>
    </row>
    <row r="171" spans="1:28" ht="156" hidden="1" x14ac:dyDescent="0.25">
      <c r="A171" s="473"/>
      <c r="B171" s="474"/>
      <c r="C171" s="475"/>
      <c r="D171" s="383" t="s">
        <v>8</v>
      </c>
      <c r="E171" s="4">
        <f t="shared" si="366"/>
        <v>27058171</v>
      </c>
      <c r="F171" s="94"/>
      <c r="G171" s="94"/>
      <c r="H171" s="94"/>
      <c r="I171" s="94"/>
      <c r="J171" s="4">
        <f t="shared" si="367"/>
        <v>0</v>
      </c>
      <c r="K171" s="94"/>
      <c r="L171" s="94"/>
      <c r="M171" s="94"/>
      <c r="N171" s="94"/>
      <c r="O171" s="4">
        <f t="shared" si="368"/>
        <v>0</v>
      </c>
      <c r="P171" s="94"/>
      <c r="Q171" s="94"/>
      <c r="R171" s="94"/>
      <c r="S171" s="94"/>
      <c r="T171" s="4">
        <f t="shared" si="369"/>
        <v>0</v>
      </c>
      <c r="U171" s="94"/>
      <c r="V171" s="94"/>
      <c r="W171" s="94"/>
      <c r="X171" s="388"/>
    </row>
    <row r="172" spans="1:28" ht="300" hidden="1" x14ac:dyDescent="0.25">
      <c r="A172" s="473"/>
      <c r="B172" s="474"/>
      <c r="C172" s="475"/>
      <c r="D172" s="383" t="s">
        <v>17</v>
      </c>
      <c r="E172" s="4">
        <f t="shared" si="366"/>
        <v>0</v>
      </c>
      <c r="F172" s="94"/>
      <c r="G172" s="94"/>
      <c r="H172" s="94"/>
      <c r="I172" s="94"/>
      <c r="J172" s="4">
        <f t="shared" si="367"/>
        <v>0</v>
      </c>
      <c r="K172" s="94"/>
      <c r="L172" s="94"/>
      <c r="M172" s="94"/>
      <c r="N172" s="94"/>
      <c r="O172" s="4">
        <f t="shared" si="368"/>
        <v>0</v>
      </c>
      <c r="P172" s="94"/>
      <c r="Q172" s="94"/>
      <c r="R172" s="94"/>
      <c r="S172" s="94"/>
      <c r="T172" s="4">
        <f t="shared" si="369"/>
        <v>0</v>
      </c>
      <c r="U172" s="94"/>
      <c r="V172" s="94"/>
      <c r="W172" s="94"/>
      <c r="X172" s="388"/>
    </row>
    <row r="173" spans="1:28" ht="15.75" thickBot="1" x14ac:dyDescent="0.3">
      <c r="A173" s="479" t="s">
        <v>61</v>
      </c>
      <c r="B173" s="480"/>
      <c r="C173" s="379"/>
      <c r="D173" s="380"/>
      <c r="E173" s="380"/>
      <c r="F173" s="380"/>
      <c r="G173" s="380"/>
      <c r="H173" s="380"/>
      <c r="I173" s="380"/>
      <c r="J173" s="380"/>
      <c r="K173" s="380"/>
      <c r="L173" s="380"/>
      <c r="M173" s="380"/>
      <c r="N173" s="380"/>
      <c r="O173" s="380"/>
      <c r="P173" s="380"/>
      <c r="Q173" s="381"/>
      <c r="R173" s="381"/>
      <c r="S173" s="381"/>
      <c r="T173" s="381"/>
      <c r="U173" s="381"/>
      <c r="V173" s="381"/>
      <c r="W173" s="381"/>
      <c r="X173" s="382"/>
      <c r="AA173" s="49"/>
      <c r="AB173" s="93"/>
    </row>
    <row r="174" spans="1:28" ht="15" customHeight="1" x14ac:dyDescent="0.25">
      <c r="A174" s="481" t="s">
        <v>62</v>
      </c>
      <c r="B174" s="482"/>
      <c r="C174" s="487" t="s">
        <v>15</v>
      </c>
      <c r="D174" s="325" t="s">
        <v>11</v>
      </c>
      <c r="E174" s="384">
        <f>F174+G174+I174</f>
        <v>346000</v>
      </c>
      <c r="F174" s="332">
        <f>F175+F176+F177</f>
        <v>17300</v>
      </c>
      <c r="G174" s="82">
        <f t="shared" ref="G174" si="370">G175+G176+G177</f>
        <v>328700</v>
      </c>
      <c r="H174" s="82">
        <f t="shared" ref="H174" si="371">H175+H176+H177</f>
        <v>2</v>
      </c>
      <c r="I174" s="82">
        <f t="shared" ref="I174" si="372">I175+I176+I177</f>
        <v>0</v>
      </c>
      <c r="J174" s="384">
        <f>K174+L174+N174</f>
        <v>0</v>
      </c>
      <c r="K174" s="332">
        <f>K175+K176+K177</f>
        <v>0</v>
      </c>
      <c r="L174" s="82">
        <f t="shared" ref="L174" si="373">L175+L176+L177</f>
        <v>0</v>
      </c>
      <c r="M174" s="82">
        <f t="shared" ref="M174" si="374">M175+M176+M177</f>
        <v>2</v>
      </c>
      <c r="N174" s="82">
        <f t="shared" ref="N174" si="375">N175+N176+N177</f>
        <v>0</v>
      </c>
      <c r="O174" s="384">
        <f>P174+Q174+S174</f>
        <v>0</v>
      </c>
      <c r="P174" s="332">
        <f>P175+P176+P177</f>
        <v>0</v>
      </c>
      <c r="Q174" s="82">
        <f t="shared" ref="Q174" si="376">Q175+Q176+Q177</f>
        <v>0</v>
      </c>
      <c r="R174" s="82">
        <f t="shared" ref="R174" si="377">R175+R176+R177</f>
        <v>2</v>
      </c>
      <c r="S174" s="82">
        <f t="shared" ref="S174" si="378">S175+S176+S177</f>
        <v>0</v>
      </c>
      <c r="T174" s="332">
        <v>0</v>
      </c>
      <c r="U174" s="250">
        <f>P174/F174*100</f>
        <v>0</v>
      </c>
      <c r="V174" s="250">
        <f t="shared" ref="V174:W174" si="379">V161+V149+V134+V120+V111</f>
        <v>0</v>
      </c>
      <c r="W174" s="250">
        <f t="shared" si="379"/>
        <v>0</v>
      </c>
      <c r="X174" s="231">
        <v>0</v>
      </c>
      <c r="AA174" s="47"/>
      <c r="AB174" s="44"/>
    </row>
    <row r="175" spans="1:28" ht="15" customHeight="1" x14ac:dyDescent="0.25">
      <c r="A175" s="483"/>
      <c r="B175" s="484"/>
      <c r="C175" s="488"/>
      <c r="D175" s="147" t="s">
        <v>16</v>
      </c>
      <c r="E175" s="385">
        <f t="shared" ref="E175:E177" si="380">F175+G175+I175</f>
        <v>346000</v>
      </c>
      <c r="F175" s="145">
        <f>F71+F75</f>
        <v>17300</v>
      </c>
      <c r="G175" s="146">
        <f t="shared" ref="G175:I175" si="381">G71+G75</f>
        <v>328700</v>
      </c>
      <c r="H175" s="146">
        <f t="shared" si="381"/>
        <v>0</v>
      </c>
      <c r="I175" s="146">
        <f t="shared" si="381"/>
        <v>0</v>
      </c>
      <c r="J175" s="385">
        <f t="shared" ref="J175:J177" si="382">K175+L175+N175</f>
        <v>0</v>
      </c>
      <c r="K175" s="145">
        <f>K71+K75</f>
        <v>0</v>
      </c>
      <c r="L175" s="146">
        <f t="shared" ref="L175:N175" si="383">L71+L75</f>
        <v>0</v>
      </c>
      <c r="M175" s="146">
        <f t="shared" si="383"/>
        <v>0</v>
      </c>
      <c r="N175" s="146">
        <f t="shared" si="383"/>
        <v>0</v>
      </c>
      <c r="O175" s="385">
        <f t="shared" ref="O175:O177" si="384">P175+Q175+S175</f>
        <v>0</v>
      </c>
      <c r="P175" s="145">
        <f>P71+P75</f>
        <v>0</v>
      </c>
      <c r="Q175" s="146">
        <f t="shared" ref="Q175:S175" si="385">Q71+Q75</f>
        <v>0</v>
      </c>
      <c r="R175" s="146">
        <f t="shared" si="385"/>
        <v>0</v>
      </c>
      <c r="S175" s="146">
        <f t="shared" si="385"/>
        <v>0</v>
      </c>
      <c r="T175" s="145">
        <f>U175+V175+W175+X175</f>
        <v>0</v>
      </c>
      <c r="U175" s="146">
        <f t="shared" ref="U175" si="386">P175/F175*100</f>
        <v>0</v>
      </c>
      <c r="V175" s="146">
        <f t="shared" ref="V175:W175" si="387">V162+V150+V135+V121+V112</f>
        <v>0</v>
      </c>
      <c r="W175" s="146">
        <f t="shared" si="387"/>
        <v>0</v>
      </c>
      <c r="X175" s="235">
        <v>0</v>
      </c>
      <c r="AA175" s="49"/>
      <c r="AB175" s="93"/>
    </row>
    <row r="176" spans="1:28" ht="15" customHeight="1" x14ac:dyDescent="0.25">
      <c r="A176" s="483"/>
      <c r="B176" s="484"/>
      <c r="C176" s="488"/>
      <c r="D176" s="147" t="s">
        <v>8</v>
      </c>
      <c r="E176" s="385">
        <f t="shared" si="380"/>
        <v>0</v>
      </c>
      <c r="F176" s="145">
        <v>0</v>
      </c>
      <c r="G176" s="146">
        <v>0</v>
      </c>
      <c r="H176" s="146">
        <v>2</v>
      </c>
      <c r="I176" s="146">
        <v>0</v>
      </c>
      <c r="J176" s="385">
        <f t="shared" si="382"/>
        <v>0</v>
      </c>
      <c r="K176" s="145">
        <v>0</v>
      </c>
      <c r="L176" s="146">
        <v>0</v>
      </c>
      <c r="M176" s="146">
        <v>2</v>
      </c>
      <c r="N176" s="146">
        <v>0</v>
      </c>
      <c r="O176" s="385">
        <f t="shared" si="384"/>
        <v>0</v>
      </c>
      <c r="P176" s="145">
        <v>0</v>
      </c>
      <c r="Q176" s="146">
        <v>0</v>
      </c>
      <c r="R176" s="146">
        <v>2</v>
      </c>
      <c r="S176" s="146">
        <v>0</v>
      </c>
      <c r="T176" s="145">
        <f t="shared" ref="T176:T177" si="388">U176+V176+W176+X176</f>
        <v>0</v>
      </c>
      <c r="U176" s="146">
        <v>0</v>
      </c>
      <c r="V176" s="146">
        <f t="shared" ref="V176:W176" si="389">V163+V151+V136+V122+V113</f>
        <v>0</v>
      </c>
      <c r="W176" s="146">
        <f t="shared" si="389"/>
        <v>0</v>
      </c>
      <c r="X176" s="235">
        <v>0</v>
      </c>
    </row>
    <row r="177" spans="1:27" ht="27" customHeight="1" thickBot="1" x14ac:dyDescent="0.3">
      <c r="A177" s="485"/>
      <c r="B177" s="486"/>
      <c r="C177" s="489"/>
      <c r="D177" s="330" t="s">
        <v>17</v>
      </c>
      <c r="E177" s="386">
        <f t="shared" si="380"/>
        <v>0</v>
      </c>
      <c r="F177" s="336">
        <f>F24+F125</f>
        <v>0</v>
      </c>
      <c r="G177" s="328">
        <f t="shared" ref="G177:H177" si="390">G24+G125</f>
        <v>0</v>
      </c>
      <c r="H177" s="328">
        <f t="shared" si="390"/>
        <v>0</v>
      </c>
      <c r="I177" s="328">
        <v>0</v>
      </c>
      <c r="J177" s="386">
        <f t="shared" si="382"/>
        <v>0</v>
      </c>
      <c r="K177" s="336">
        <f>K24+K125</f>
        <v>0</v>
      </c>
      <c r="L177" s="328">
        <f t="shared" ref="L177:M177" si="391">L24+L125</f>
        <v>0</v>
      </c>
      <c r="M177" s="328">
        <f t="shared" si="391"/>
        <v>0</v>
      </c>
      <c r="N177" s="328">
        <v>0</v>
      </c>
      <c r="O177" s="386">
        <f t="shared" si="384"/>
        <v>0</v>
      </c>
      <c r="P177" s="336">
        <f>P24+P125</f>
        <v>0</v>
      </c>
      <c r="Q177" s="328">
        <f t="shared" ref="Q177:R177" si="392">Q24+Q125</f>
        <v>0</v>
      </c>
      <c r="R177" s="328">
        <f t="shared" si="392"/>
        <v>0</v>
      </c>
      <c r="S177" s="328">
        <v>0</v>
      </c>
      <c r="T177" s="336">
        <f t="shared" si="388"/>
        <v>0</v>
      </c>
      <c r="U177" s="257">
        <v>0</v>
      </c>
      <c r="V177" s="257">
        <f t="shared" ref="V177:W177" si="393">V164+V152+V137+V123+V114</f>
        <v>0</v>
      </c>
      <c r="W177" s="257">
        <f t="shared" si="393"/>
        <v>0</v>
      </c>
      <c r="X177" s="232">
        <v>0</v>
      </c>
    </row>
    <row r="178" spans="1:27" x14ac:dyDescent="0.25">
      <c r="A178" s="19"/>
      <c r="B178" s="9"/>
      <c r="C178" s="19"/>
      <c r="D178" s="9"/>
      <c r="E178" s="9"/>
      <c r="J178" s="9"/>
      <c r="O178" s="9"/>
      <c r="T178" s="9"/>
    </row>
    <row r="179" spans="1:27" ht="25.5" customHeight="1" x14ac:dyDescent="0.3">
      <c r="A179" s="389"/>
      <c r="B179" s="1"/>
      <c r="C179" s="37"/>
      <c r="D179" s="20"/>
      <c r="E179" s="233"/>
      <c r="F179" s="233"/>
      <c r="G179" s="471"/>
      <c r="H179" s="472"/>
      <c r="I179" s="23"/>
      <c r="J179" s="233"/>
      <c r="K179" s="21"/>
      <c r="L179" s="471"/>
      <c r="M179" s="472"/>
      <c r="N179" s="23"/>
      <c r="O179" s="51"/>
      <c r="AA179" s="49"/>
    </row>
    <row r="180" spans="1:27" ht="29.25" customHeight="1" x14ac:dyDescent="0.3">
      <c r="A180" s="389"/>
      <c r="B180" s="23"/>
      <c r="C180" s="38"/>
      <c r="D180" s="233"/>
      <c r="E180" s="233"/>
      <c r="F180" s="233"/>
      <c r="G180" s="471"/>
      <c r="H180" s="472"/>
      <c r="I180" s="23"/>
      <c r="J180" s="233"/>
      <c r="K180" s="22"/>
      <c r="L180" s="471"/>
      <c r="M180" s="472"/>
      <c r="N180" s="23"/>
      <c r="O180" s="51"/>
    </row>
    <row r="181" spans="1:27" ht="15.75" x14ac:dyDescent="0.25">
      <c r="A181" s="389"/>
      <c r="B181" s="3"/>
      <c r="C181" s="39"/>
      <c r="D181" s="2"/>
      <c r="E181" s="2"/>
      <c r="F181" s="2"/>
      <c r="G181" s="52"/>
      <c r="H181" s="2"/>
      <c r="I181" s="2"/>
      <c r="J181" s="2"/>
      <c r="K181" s="2"/>
      <c r="L181" s="52"/>
      <c r="M181" s="2"/>
      <c r="N181" s="2"/>
      <c r="O181" s="53"/>
    </row>
    <row r="182" spans="1:27" ht="2.25" customHeight="1" x14ac:dyDescent="0.25">
      <c r="A182" s="389"/>
      <c r="B182" s="53"/>
      <c r="C182" s="39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27" ht="15.75" x14ac:dyDescent="0.25">
      <c r="A183" s="389"/>
      <c r="B183" s="3"/>
      <c r="C183" s="389"/>
      <c r="D183" s="53"/>
      <c r="E183" s="53"/>
      <c r="F183" s="53"/>
      <c r="G183" s="53"/>
      <c r="H183" s="53"/>
      <c r="I183" s="53"/>
      <c r="J183" s="53"/>
    </row>
  </sheetData>
  <mergeCells count="109">
    <mergeCell ref="A134:X134"/>
    <mergeCell ref="A139:A142"/>
    <mergeCell ref="A122:X122"/>
    <mergeCell ref="A94:A97"/>
    <mergeCell ref="B94:B97"/>
    <mergeCell ref="C94:C97"/>
    <mergeCell ref="A102:A105"/>
    <mergeCell ref="A107:A110"/>
    <mergeCell ref="B107:B110"/>
    <mergeCell ref="C107:C110"/>
    <mergeCell ref="C127:C129"/>
    <mergeCell ref="B118:C121"/>
    <mergeCell ref="B102:C105"/>
    <mergeCell ref="A118:A121"/>
    <mergeCell ref="A106:X106"/>
    <mergeCell ref="A123:A126"/>
    <mergeCell ref="B123:B126"/>
    <mergeCell ref="C123:C126"/>
    <mergeCell ref="A127:A129"/>
    <mergeCell ref="B127:B129"/>
    <mergeCell ref="AA87:AA88"/>
    <mergeCell ref="B48:B49"/>
    <mergeCell ref="C26:C28"/>
    <mergeCell ref="C29:C32"/>
    <mergeCell ref="C33:C36"/>
    <mergeCell ref="G4:G5"/>
    <mergeCell ref="AA14:AA15"/>
    <mergeCell ref="A82:X82"/>
    <mergeCell ref="A93:X93"/>
    <mergeCell ref="B78:C81"/>
    <mergeCell ref="B54:B55"/>
    <mergeCell ref="L179:M179"/>
    <mergeCell ref="L180:M180"/>
    <mergeCell ref="A169:B172"/>
    <mergeCell ref="C169:C172"/>
    <mergeCell ref="A148:B151"/>
    <mergeCell ref="C148:C151"/>
    <mergeCell ref="A152:B155"/>
    <mergeCell ref="C152:C155"/>
    <mergeCell ref="A156:B159"/>
    <mergeCell ref="A160:B160"/>
    <mergeCell ref="A161:B164"/>
    <mergeCell ref="C161:C164"/>
    <mergeCell ref="A165:B168"/>
    <mergeCell ref="C165:C168"/>
    <mergeCell ref="G180:H180"/>
    <mergeCell ref="G179:H179"/>
    <mergeCell ref="C156:C159"/>
    <mergeCell ref="A173:B173"/>
    <mergeCell ref="A174:B177"/>
    <mergeCell ref="C174:C177"/>
    <mergeCell ref="A1:X1"/>
    <mergeCell ref="A7:X7"/>
    <mergeCell ref="K4:K5"/>
    <mergeCell ref="L4:L5"/>
    <mergeCell ref="M4:M5"/>
    <mergeCell ref="N4:N5"/>
    <mergeCell ref="A78:A81"/>
    <mergeCell ref="F4:F5"/>
    <mergeCell ref="I4:I5"/>
    <mergeCell ref="H4:H5"/>
    <mergeCell ref="B3:B4"/>
    <mergeCell ref="E3:I3"/>
    <mergeCell ref="T3:X3"/>
    <mergeCell ref="T4:T5"/>
    <mergeCell ref="U4:U5"/>
    <mergeCell ref="V4:V5"/>
    <mergeCell ref="W4:W5"/>
    <mergeCell ref="X4:X5"/>
    <mergeCell ref="O3:S3"/>
    <mergeCell ref="O4:O5"/>
    <mergeCell ref="P4:P5"/>
    <mergeCell ref="Q4:Q5"/>
    <mergeCell ref="R4:R5"/>
    <mergeCell ref="S4:S5"/>
    <mergeCell ref="A2:E2"/>
    <mergeCell ref="A3:A5"/>
    <mergeCell ref="C3:C5"/>
    <mergeCell ref="D3:D5"/>
    <mergeCell ref="E4:E5"/>
    <mergeCell ref="A8:A11"/>
    <mergeCell ref="B8:B11"/>
    <mergeCell ref="C8:C11"/>
    <mergeCell ref="A26:A36"/>
    <mergeCell ref="B26:B36"/>
    <mergeCell ref="A147:B147"/>
    <mergeCell ref="A135:A138"/>
    <mergeCell ref="B135:B138"/>
    <mergeCell ref="C135:C138"/>
    <mergeCell ref="A143:C146"/>
    <mergeCell ref="B139:C142"/>
    <mergeCell ref="B130:C133"/>
    <mergeCell ref="A130:A133"/>
    <mergeCell ref="J3:N3"/>
    <mergeCell ref="J4:J5"/>
    <mergeCell ref="A66:A69"/>
    <mergeCell ref="B66:B69"/>
    <mergeCell ref="C66:C69"/>
    <mergeCell ref="A83:A86"/>
    <mergeCell ref="B83:B86"/>
    <mergeCell ref="C83:C86"/>
    <mergeCell ref="A89:A92"/>
    <mergeCell ref="A70:A73"/>
    <mergeCell ref="B70:B73"/>
    <mergeCell ref="C70:C73"/>
    <mergeCell ref="A74:A77"/>
    <mergeCell ref="B74:B77"/>
    <mergeCell ref="C74:C77"/>
    <mergeCell ref="B89:C92"/>
  </mergeCells>
  <pageMargins left="0" right="0" top="0" bottom="0" header="0.31496062992125984" footer="0.31496062992125984"/>
  <pageSetup paperSize="9" scale="51" fitToHeight="0" orientation="landscape" r:id="rId1"/>
  <rowBreaks count="2" manualBreakCount="2">
    <brk id="37" max="23" man="1"/>
    <brk id="6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 финансирование</vt:lpstr>
      <vt:lpstr>'Таблица 2 финансирование'!Область_печати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2019-04-03T04:19:17Z</dcterms:modified>
</cp:coreProperties>
</file>