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Таблица 2 финансирование" sheetId="13" r:id="rId1"/>
  </sheets>
  <definedNames>
    <definedName name="_xlnm.Print_Area" localSheetId="0">'Таблица 2 финансирование'!$A$1:$X$142</definedName>
  </definedNames>
  <calcPr calcId="145621"/>
</workbook>
</file>

<file path=xl/calcChain.xml><?xml version="1.0" encoding="utf-8"?>
<calcChain xmlns="http://schemas.openxmlformats.org/spreadsheetml/2006/main">
  <c r="U12" i="13" l="1"/>
  <c r="W128" i="13" l="1"/>
  <c r="T128" i="13" s="1"/>
  <c r="V128" i="13"/>
  <c r="X127" i="13"/>
  <c r="W127" i="13"/>
  <c r="T127" i="13" s="1"/>
  <c r="V127" i="13"/>
  <c r="W126" i="13"/>
  <c r="V126" i="13"/>
  <c r="X125" i="13"/>
  <c r="W125" i="13"/>
  <c r="V125" i="13"/>
  <c r="U108" i="13"/>
  <c r="V108" i="13"/>
  <c r="W108" i="13"/>
  <c r="V109" i="13"/>
  <c r="W109" i="13"/>
  <c r="X109" i="13"/>
  <c r="V110" i="13"/>
  <c r="W110" i="13"/>
  <c r="X107" i="13"/>
  <c r="X96" i="13"/>
  <c r="X94" i="13"/>
  <c r="X93" i="13"/>
  <c r="X91" i="13"/>
  <c r="X89" i="13"/>
  <c r="T87" i="13"/>
  <c r="X87" i="13"/>
  <c r="T83" i="13"/>
  <c r="U83" i="13"/>
  <c r="X82" i="13"/>
  <c r="T79" i="13"/>
  <c r="U79" i="13"/>
  <c r="U73" i="13"/>
  <c r="P73" i="13"/>
  <c r="O73" i="13"/>
  <c r="K73" i="13"/>
  <c r="J73" i="13"/>
  <c r="F73" i="13"/>
  <c r="T78" i="13"/>
  <c r="X78" i="13"/>
  <c r="X76" i="13"/>
  <c r="X74" i="13"/>
  <c r="T73" i="13"/>
  <c r="X72" i="13"/>
  <c r="T47" i="13"/>
  <c r="X47" i="13"/>
  <c r="X45" i="13"/>
  <c r="X22" i="13"/>
  <c r="X24" i="13"/>
  <c r="X25" i="13"/>
  <c r="X41" i="13"/>
  <c r="X43" i="13"/>
  <c r="X20" i="13"/>
  <c r="X19" i="13"/>
  <c r="U13" i="13"/>
  <c r="U14" i="13"/>
  <c r="U15" i="13"/>
  <c r="U16" i="13"/>
  <c r="U17" i="13"/>
  <c r="U18" i="13"/>
  <c r="U23" i="13"/>
  <c r="U24" i="13"/>
  <c r="U25" i="13"/>
  <c r="O128" i="13"/>
  <c r="O127" i="13"/>
  <c r="J128" i="13"/>
  <c r="J127" i="13"/>
  <c r="E128" i="13"/>
  <c r="E127" i="13"/>
  <c r="E126" i="13"/>
  <c r="E125" i="13"/>
  <c r="O110" i="13"/>
  <c r="O109" i="13"/>
  <c r="J110" i="13"/>
  <c r="J109" i="13"/>
  <c r="E108" i="13"/>
  <c r="E109" i="13"/>
  <c r="E110" i="13"/>
  <c r="E107" i="13"/>
  <c r="F125" i="13"/>
  <c r="G125" i="13"/>
  <c r="H125" i="13"/>
  <c r="I125" i="13"/>
  <c r="F126" i="13"/>
  <c r="H126" i="13"/>
  <c r="I126" i="13"/>
  <c r="F127" i="13"/>
  <c r="H127" i="13"/>
  <c r="I127" i="13"/>
  <c r="F128" i="13"/>
  <c r="H128" i="13"/>
  <c r="I128" i="13"/>
  <c r="S110" i="13"/>
  <c r="R110" i="13"/>
  <c r="P110" i="13"/>
  <c r="S109" i="13"/>
  <c r="R109" i="13"/>
  <c r="P109" i="13"/>
  <c r="S108" i="13"/>
  <c r="R108" i="13"/>
  <c r="P108" i="13"/>
  <c r="O108" i="13" s="1"/>
  <c r="S107" i="13"/>
  <c r="R107" i="13"/>
  <c r="Q107" i="13"/>
  <c r="N110" i="13"/>
  <c r="M110" i="13"/>
  <c r="K110" i="13"/>
  <c r="N109" i="13"/>
  <c r="M109" i="13"/>
  <c r="K109" i="13"/>
  <c r="N108" i="13"/>
  <c r="M108" i="13"/>
  <c r="K108" i="13"/>
  <c r="J108" i="13" s="1"/>
  <c r="N107" i="13"/>
  <c r="M107" i="13"/>
  <c r="L107" i="13"/>
  <c r="I109" i="13"/>
  <c r="F108" i="13"/>
  <c r="F83" i="13"/>
  <c r="E83" i="13" s="1"/>
  <c r="O79" i="13"/>
  <c r="J79" i="13"/>
  <c r="E79" i="13"/>
  <c r="S89" i="13"/>
  <c r="P13" i="13"/>
  <c r="O48" i="13"/>
  <c r="J48" i="13"/>
  <c r="O11" i="13"/>
  <c r="J10" i="13"/>
  <c r="J11" i="13"/>
  <c r="J9" i="13"/>
  <c r="E46" i="13"/>
  <c r="E47" i="13"/>
  <c r="E48" i="13"/>
  <c r="E45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12" i="13"/>
  <c r="E10" i="13"/>
  <c r="E11" i="13"/>
  <c r="E9" i="13"/>
  <c r="N89" i="13" l="1"/>
  <c r="X81" i="13"/>
  <c r="U80" i="13"/>
  <c r="X65" i="13"/>
  <c r="U63" i="13"/>
  <c r="V48" i="13"/>
  <c r="V47" i="13" s="1"/>
  <c r="V46" i="13" s="1"/>
  <c r="W21" i="13"/>
  <c r="K13" i="13"/>
  <c r="K12" i="13"/>
  <c r="J12" i="13" s="1"/>
  <c r="N128" i="13"/>
  <c r="K128" i="13"/>
  <c r="N118" i="13"/>
  <c r="M118" i="13"/>
  <c r="N117" i="13"/>
  <c r="M117" i="13"/>
  <c r="N116" i="13"/>
  <c r="M116" i="13"/>
  <c r="N106" i="13"/>
  <c r="M106" i="13"/>
  <c r="K106" i="13"/>
  <c r="J106" i="13"/>
  <c r="N105" i="13"/>
  <c r="M105" i="13"/>
  <c r="K105" i="13"/>
  <c r="J105" i="13"/>
  <c r="N104" i="13"/>
  <c r="M104" i="13"/>
  <c r="K104" i="13"/>
  <c r="K103" i="13" s="1"/>
  <c r="J104" i="13"/>
  <c r="N103" i="13"/>
  <c r="M103" i="13"/>
  <c r="J103" i="13"/>
  <c r="N99" i="13"/>
  <c r="M99" i="13"/>
  <c r="K99" i="13"/>
  <c r="J99" i="13"/>
  <c r="N97" i="13"/>
  <c r="M97" i="13"/>
  <c r="K97" i="13"/>
  <c r="M96" i="13"/>
  <c r="K96" i="13"/>
  <c r="N95" i="13"/>
  <c r="M95" i="13"/>
  <c r="J95" i="13" s="1"/>
  <c r="K95" i="13"/>
  <c r="J93" i="13"/>
  <c r="J92" i="13"/>
  <c r="N91" i="13"/>
  <c r="M91" i="13"/>
  <c r="L91" i="13"/>
  <c r="K91" i="13"/>
  <c r="J91" i="13" s="1"/>
  <c r="J90" i="13"/>
  <c r="N87" i="13"/>
  <c r="N94" i="13" s="1"/>
  <c r="J89" i="13"/>
  <c r="J88" i="13"/>
  <c r="M87" i="13"/>
  <c r="K87" i="13"/>
  <c r="K94" i="13" s="1"/>
  <c r="M84" i="13"/>
  <c r="K84" i="13"/>
  <c r="N83" i="13"/>
  <c r="M83" i="13"/>
  <c r="L82" i="13"/>
  <c r="J81" i="13"/>
  <c r="J80" i="13"/>
  <c r="J78" i="13"/>
  <c r="J77" i="13"/>
  <c r="J76" i="13"/>
  <c r="N75" i="13"/>
  <c r="N85" i="13" s="1"/>
  <c r="M75" i="13"/>
  <c r="M85" i="13" s="1"/>
  <c r="K75" i="13"/>
  <c r="K85" i="13" s="1"/>
  <c r="N74" i="13"/>
  <c r="N84" i="13" s="1"/>
  <c r="N72" i="13"/>
  <c r="N82" i="13" s="1"/>
  <c r="M72" i="13"/>
  <c r="M82" i="13" s="1"/>
  <c r="N70" i="13"/>
  <c r="M70" i="13"/>
  <c r="K70" i="13"/>
  <c r="K69" i="13"/>
  <c r="J66" i="13"/>
  <c r="J65" i="13"/>
  <c r="J64" i="13"/>
  <c r="J63" i="13"/>
  <c r="J62" i="13"/>
  <c r="N61" i="13"/>
  <c r="J61" i="13" s="1"/>
  <c r="M61" i="13"/>
  <c r="M127" i="13" s="1"/>
  <c r="N60" i="13"/>
  <c r="N126" i="13" s="1"/>
  <c r="M60" i="13"/>
  <c r="M68" i="13" s="1"/>
  <c r="K60" i="13"/>
  <c r="K68" i="13" s="1"/>
  <c r="N57" i="13"/>
  <c r="M57" i="13"/>
  <c r="K57" i="13"/>
  <c r="N56" i="13"/>
  <c r="M56" i="13"/>
  <c r="K56" i="13"/>
  <c r="N55" i="13"/>
  <c r="M55" i="13"/>
  <c r="K55" i="13"/>
  <c r="M54" i="13"/>
  <c r="J53" i="13"/>
  <c r="J52" i="13"/>
  <c r="J51" i="13"/>
  <c r="N50" i="13"/>
  <c r="N54" i="13" s="1"/>
  <c r="M50" i="13"/>
  <c r="K50" i="13"/>
  <c r="K54" i="13" s="1"/>
  <c r="N48" i="13"/>
  <c r="K48" i="13"/>
  <c r="M47" i="13"/>
  <c r="N46" i="13"/>
  <c r="M46" i="13"/>
  <c r="J44" i="13"/>
  <c r="J43" i="13"/>
  <c r="J42" i="13"/>
  <c r="N41" i="13"/>
  <c r="J41" i="13" s="1"/>
  <c r="M41" i="13"/>
  <c r="K41" i="13"/>
  <c r="J40" i="13"/>
  <c r="J39" i="13"/>
  <c r="J38" i="13"/>
  <c r="J37" i="13"/>
  <c r="J36" i="13"/>
  <c r="J136" i="13" s="1"/>
  <c r="J35" i="13"/>
  <c r="J135" i="13" s="1"/>
  <c r="J34" i="13"/>
  <c r="J134" i="13" s="1"/>
  <c r="K33" i="13"/>
  <c r="J33" i="13" s="1"/>
  <c r="J133" i="13" s="1"/>
  <c r="J32" i="13"/>
  <c r="J132" i="13" s="1"/>
  <c r="K31" i="13"/>
  <c r="J31" i="13" s="1"/>
  <c r="J131" i="13" s="1"/>
  <c r="J30" i="13"/>
  <c r="J130" i="13" s="1"/>
  <c r="J29" i="13"/>
  <c r="J129" i="13" s="1"/>
  <c r="K28" i="13"/>
  <c r="K127" i="13" s="1"/>
  <c r="K27" i="13"/>
  <c r="K117" i="13" s="1"/>
  <c r="K26" i="13"/>
  <c r="J26" i="13" s="1"/>
  <c r="J116" i="13" s="1"/>
  <c r="J25" i="13"/>
  <c r="J24" i="13"/>
  <c r="J23" i="13"/>
  <c r="J22" i="13"/>
  <c r="M48" i="13"/>
  <c r="J21" i="13"/>
  <c r="J20" i="13"/>
  <c r="J19" i="13"/>
  <c r="J18" i="13"/>
  <c r="J17" i="13"/>
  <c r="J16" i="13"/>
  <c r="J15" i="13"/>
  <c r="J14" i="13"/>
  <c r="J13" i="13"/>
  <c r="M11" i="13"/>
  <c r="M8" i="13" s="1"/>
  <c r="N10" i="13"/>
  <c r="L8" i="13"/>
  <c r="L125" i="13" s="1"/>
  <c r="J70" i="13" l="1"/>
  <c r="J57" i="13"/>
  <c r="K116" i="13"/>
  <c r="J27" i="13"/>
  <c r="J117" i="13" s="1"/>
  <c r="J56" i="13"/>
  <c r="J97" i="13"/>
  <c r="W11" i="13"/>
  <c r="M45" i="13"/>
  <c r="K47" i="13"/>
  <c r="J54" i="13"/>
  <c r="J50" i="13"/>
  <c r="J55" i="13"/>
  <c r="K59" i="13"/>
  <c r="K67" i="13" s="1"/>
  <c r="M69" i="13"/>
  <c r="K72" i="13"/>
  <c r="K82" i="13" s="1"/>
  <c r="K118" i="13"/>
  <c r="J28" i="13"/>
  <c r="J118" i="13" s="1"/>
  <c r="J84" i="13"/>
  <c r="J87" i="13"/>
  <c r="N127" i="13"/>
  <c r="J74" i="13"/>
  <c r="J85" i="13"/>
  <c r="N59" i="13"/>
  <c r="N67" i="13" s="1"/>
  <c r="N68" i="13"/>
  <c r="N69" i="13"/>
  <c r="K83" i="13"/>
  <c r="N96" i="13"/>
  <c r="N47" i="13"/>
  <c r="N45" i="13" s="1"/>
  <c r="J60" i="13"/>
  <c r="J59" i="13" s="1"/>
  <c r="J75" i="13"/>
  <c r="J72" i="13" s="1"/>
  <c r="M126" i="13"/>
  <c r="M128" i="13"/>
  <c r="N8" i="13"/>
  <c r="M59" i="13"/>
  <c r="M67" i="13" s="1"/>
  <c r="K9" i="13"/>
  <c r="J94" i="13"/>
  <c r="I91" i="13"/>
  <c r="I89" i="13"/>
  <c r="X95" i="13"/>
  <c r="X90" i="13"/>
  <c r="X88" i="13"/>
  <c r="X97" i="13" s="1"/>
  <c r="V77" i="13"/>
  <c r="V76" i="13" s="1"/>
  <c r="T76" i="13" s="1"/>
  <c r="V66" i="13"/>
  <c r="V65" i="13" s="1"/>
  <c r="V64" i="13" s="1"/>
  <c r="V63" i="13" s="1"/>
  <c r="H21" i="13"/>
  <c r="H11" i="13" s="1"/>
  <c r="F13" i="13"/>
  <c r="F12" i="13"/>
  <c r="T77" i="13" l="1"/>
  <c r="J82" i="13"/>
  <c r="K107" i="13"/>
  <c r="J107" i="13" s="1"/>
  <c r="J69" i="13"/>
  <c r="N125" i="13"/>
  <c r="K8" i="13"/>
  <c r="K46" i="13"/>
  <c r="J46" i="13" s="1"/>
  <c r="J68" i="13"/>
  <c r="J67" i="13"/>
  <c r="J83" i="13"/>
  <c r="J96" i="13"/>
  <c r="M125" i="13"/>
  <c r="K126" i="13"/>
  <c r="J126" i="13" s="1"/>
  <c r="J47" i="13"/>
  <c r="S74" i="13"/>
  <c r="S84" i="13" s="1"/>
  <c r="W116" i="13"/>
  <c r="W117" i="13"/>
  <c r="W118" i="13"/>
  <c r="V45" i="13"/>
  <c r="X118" i="13"/>
  <c r="U118" i="13"/>
  <c r="X117" i="13"/>
  <c r="X116" i="13"/>
  <c r="X106" i="13"/>
  <c r="W106" i="13"/>
  <c r="U106" i="13"/>
  <c r="T106" i="13"/>
  <c r="X105" i="13"/>
  <c r="W105" i="13"/>
  <c r="U105" i="13"/>
  <c r="T105" i="13"/>
  <c r="X104" i="13"/>
  <c r="W104" i="13"/>
  <c r="W103" i="13" s="1"/>
  <c r="U104" i="13"/>
  <c r="U103" i="13" s="1"/>
  <c r="T104" i="13"/>
  <c r="T103" i="13" s="1"/>
  <c r="X103" i="13"/>
  <c r="X99" i="13"/>
  <c r="W99" i="13"/>
  <c r="U99" i="13"/>
  <c r="T99" i="13"/>
  <c r="W97" i="13"/>
  <c r="U97" i="13"/>
  <c r="W96" i="13"/>
  <c r="U96" i="13"/>
  <c r="W95" i="13"/>
  <c r="U95" i="13"/>
  <c r="T92" i="13"/>
  <c r="W91" i="13"/>
  <c r="V91" i="13"/>
  <c r="U91" i="13"/>
  <c r="T90" i="13"/>
  <c r="T89" i="13"/>
  <c r="T88" i="13"/>
  <c r="W87" i="13"/>
  <c r="U87" i="13"/>
  <c r="U94" i="13" s="1"/>
  <c r="W84" i="13"/>
  <c r="U84" i="13"/>
  <c r="X83" i="13"/>
  <c r="X92" i="13" s="1"/>
  <c r="W83" i="13"/>
  <c r="V82" i="13"/>
  <c r="T81" i="13"/>
  <c r="T80" i="13"/>
  <c r="X75" i="13"/>
  <c r="X85" i="13" s="1"/>
  <c r="W75" i="13"/>
  <c r="W85" i="13" s="1"/>
  <c r="U75" i="13"/>
  <c r="T74" i="13"/>
  <c r="W72" i="13"/>
  <c r="W82" i="13" s="1"/>
  <c r="X70" i="13"/>
  <c r="W70" i="13"/>
  <c r="U70" i="13"/>
  <c r="U69" i="13"/>
  <c r="T66" i="13"/>
  <c r="T65" i="13"/>
  <c r="T64" i="13"/>
  <c r="T63" i="13"/>
  <c r="T62" i="13"/>
  <c r="X69" i="13"/>
  <c r="W61" i="13"/>
  <c r="T61" i="13" s="1"/>
  <c r="X60" i="13"/>
  <c r="W60" i="13"/>
  <c r="U60" i="13"/>
  <c r="U59" i="13" s="1"/>
  <c r="U67" i="13" s="1"/>
  <c r="X59" i="13"/>
  <c r="X67" i="13" s="1"/>
  <c r="X57" i="13"/>
  <c r="W57" i="13"/>
  <c r="U57" i="13"/>
  <c r="X56" i="13"/>
  <c r="W56" i="13"/>
  <c r="U56" i="13"/>
  <c r="X55" i="13"/>
  <c r="W55" i="13"/>
  <c r="U55" i="13"/>
  <c r="T55" i="13" s="1"/>
  <c r="T53" i="13"/>
  <c r="T52" i="13"/>
  <c r="T51" i="13"/>
  <c r="X50" i="13"/>
  <c r="X54" i="13" s="1"/>
  <c r="W50" i="13"/>
  <c r="W54" i="13" s="1"/>
  <c r="U50" i="13"/>
  <c r="U54" i="13" s="1"/>
  <c r="S128" i="13"/>
  <c r="P128" i="13"/>
  <c r="S118" i="13"/>
  <c r="R118" i="13"/>
  <c r="S117" i="13"/>
  <c r="R117" i="13"/>
  <c r="S116" i="13"/>
  <c r="R116" i="13"/>
  <c r="S106" i="13"/>
  <c r="R106" i="13"/>
  <c r="P106" i="13"/>
  <c r="O106" i="13"/>
  <c r="S105" i="13"/>
  <c r="R105" i="13"/>
  <c r="P105" i="13"/>
  <c r="O105" i="13"/>
  <c r="S104" i="13"/>
  <c r="S103" i="13" s="1"/>
  <c r="R104" i="13"/>
  <c r="P104" i="13"/>
  <c r="O104" i="13"/>
  <c r="R103" i="13"/>
  <c r="P103" i="13"/>
  <c r="O103" i="13"/>
  <c r="S99" i="13"/>
  <c r="R99" i="13"/>
  <c r="P99" i="13"/>
  <c r="O99" i="13"/>
  <c r="S97" i="13"/>
  <c r="R97" i="13"/>
  <c r="P97" i="13"/>
  <c r="R96" i="13"/>
  <c r="P96" i="13"/>
  <c r="S95" i="13"/>
  <c r="R95" i="13"/>
  <c r="P95" i="13"/>
  <c r="O93" i="13"/>
  <c r="O92" i="13"/>
  <c r="S91" i="13"/>
  <c r="R91" i="13"/>
  <c r="Q91" i="13"/>
  <c r="P91" i="13"/>
  <c r="O90" i="13"/>
  <c r="O89" i="13"/>
  <c r="O88" i="13"/>
  <c r="S87" i="13"/>
  <c r="R87" i="13"/>
  <c r="P87" i="13"/>
  <c r="R84" i="13"/>
  <c r="P84" i="13"/>
  <c r="S83" i="13"/>
  <c r="R83" i="13"/>
  <c r="Q82" i="13"/>
  <c r="O81" i="13"/>
  <c r="O80" i="13"/>
  <c r="O78" i="13"/>
  <c r="O77" i="13"/>
  <c r="O76" i="13"/>
  <c r="S75" i="13"/>
  <c r="S85" i="13" s="1"/>
  <c r="R75" i="13"/>
  <c r="R85" i="13" s="1"/>
  <c r="P75" i="13"/>
  <c r="R72" i="13"/>
  <c r="R82" i="13" s="1"/>
  <c r="S70" i="13"/>
  <c r="R70" i="13"/>
  <c r="P70" i="13"/>
  <c r="P69" i="13"/>
  <c r="O66" i="13"/>
  <c r="O65" i="13"/>
  <c r="O64" i="13"/>
  <c r="O63" i="13"/>
  <c r="O62" i="13"/>
  <c r="S69" i="13"/>
  <c r="R61" i="13"/>
  <c r="O61" i="13" s="1"/>
  <c r="S60" i="13"/>
  <c r="S126" i="13" s="1"/>
  <c r="R60" i="13"/>
  <c r="R68" i="13" s="1"/>
  <c r="P60" i="13"/>
  <c r="O60" i="13" s="1"/>
  <c r="S57" i="13"/>
  <c r="R57" i="13"/>
  <c r="P57" i="13"/>
  <c r="O57" i="13" s="1"/>
  <c r="S56" i="13"/>
  <c r="R56" i="13"/>
  <c r="P56" i="13"/>
  <c r="S55" i="13"/>
  <c r="R55" i="13"/>
  <c r="P55" i="13"/>
  <c r="O53" i="13"/>
  <c r="O52" i="13"/>
  <c r="O51" i="13"/>
  <c r="S50" i="13"/>
  <c r="S54" i="13" s="1"/>
  <c r="R50" i="13"/>
  <c r="R54" i="13" s="1"/>
  <c r="P50" i="13"/>
  <c r="P54" i="13" s="1"/>
  <c r="S48" i="13"/>
  <c r="P48" i="13"/>
  <c r="R47" i="13"/>
  <c r="S46" i="13"/>
  <c r="R46" i="13"/>
  <c r="O44" i="13"/>
  <c r="O43" i="13"/>
  <c r="O42" i="13"/>
  <c r="S41" i="13"/>
  <c r="R41" i="13"/>
  <c r="P41" i="13"/>
  <c r="O40" i="13"/>
  <c r="O39" i="13"/>
  <c r="O38" i="13"/>
  <c r="O37" i="13"/>
  <c r="O36" i="13"/>
  <c r="O136" i="13" s="1"/>
  <c r="O35" i="13"/>
  <c r="O135" i="13" s="1"/>
  <c r="O34" i="13"/>
  <c r="O134" i="13" s="1"/>
  <c r="P33" i="13"/>
  <c r="O33" i="13"/>
  <c r="O133" i="13" s="1"/>
  <c r="O32" i="13"/>
  <c r="O132" i="13" s="1"/>
  <c r="P31" i="13"/>
  <c r="P47" i="13" s="1"/>
  <c r="O31" i="13"/>
  <c r="O131" i="13" s="1"/>
  <c r="O30" i="13"/>
  <c r="O130" i="13" s="1"/>
  <c r="O29" i="13"/>
  <c r="O129" i="13" s="1"/>
  <c r="P28" i="13"/>
  <c r="P127" i="13" s="1"/>
  <c r="O28" i="13"/>
  <c r="O118" i="13" s="1"/>
  <c r="P27" i="13"/>
  <c r="O27" i="13" s="1"/>
  <c r="O117" i="13" s="1"/>
  <c r="O25" i="13"/>
  <c r="O24" i="13"/>
  <c r="O23" i="13"/>
  <c r="O22" i="13"/>
  <c r="R48" i="13"/>
  <c r="W48" i="13" s="1"/>
  <c r="O20" i="13"/>
  <c r="O19" i="13"/>
  <c r="O18" i="13"/>
  <c r="O17" i="13"/>
  <c r="O16" i="13"/>
  <c r="O15" i="13"/>
  <c r="O14" i="13"/>
  <c r="O13" i="13"/>
  <c r="O12" i="13"/>
  <c r="R128" i="13"/>
  <c r="S10" i="13"/>
  <c r="P9" i="13"/>
  <c r="R8" i="13"/>
  <c r="W8" i="13" s="1"/>
  <c r="Q8" i="13"/>
  <c r="Q125" i="13" s="1"/>
  <c r="E89" i="13"/>
  <c r="E90" i="13"/>
  <c r="E92" i="13"/>
  <c r="E93" i="13"/>
  <c r="E88" i="13"/>
  <c r="E76" i="13"/>
  <c r="E77" i="13"/>
  <c r="E78" i="13"/>
  <c r="E80" i="13"/>
  <c r="E81" i="13"/>
  <c r="E65" i="13"/>
  <c r="E66" i="13"/>
  <c r="E62" i="13"/>
  <c r="E63" i="13"/>
  <c r="E64" i="13"/>
  <c r="E52" i="13"/>
  <c r="E53" i="13"/>
  <c r="E51" i="13"/>
  <c r="I57" i="13"/>
  <c r="I56" i="13"/>
  <c r="I55" i="13"/>
  <c r="I50" i="13"/>
  <c r="I54" i="13" s="1"/>
  <c r="E133" i="13"/>
  <c r="E135" i="13"/>
  <c r="E136" i="13"/>
  <c r="G8" i="13"/>
  <c r="H8" i="13"/>
  <c r="G82" i="13"/>
  <c r="G107" i="13" s="1"/>
  <c r="G91" i="13"/>
  <c r="H91" i="13"/>
  <c r="F91" i="13"/>
  <c r="E91" i="13" s="1"/>
  <c r="H106" i="13"/>
  <c r="H103" i="13" s="1"/>
  <c r="H105" i="13"/>
  <c r="H104" i="13"/>
  <c r="H99" i="13"/>
  <c r="H97" i="13"/>
  <c r="H96" i="13"/>
  <c r="H95" i="13"/>
  <c r="H87" i="13"/>
  <c r="H75" i="13"/>
  <c r="H85" i="13" s="1"/>
  <c r="H83" i="13"/>
  <c r="H70" i="13"/>
  <c r="H69" i="13"/>
  <c r="H61" i="13"/>
  <c r="H60" i="13"/>
  <c r="H57" i="13"/>
  <c r="H56" i="13"/>
  <c r="H55" i="13"/>
  <c r="H50" i="13"/>
  <c r="H54" i="13" s="1"/>
  <c r="H47" i="13"/>
  <c r="H41" i="13"/>
  <c r="H118" i="13"/>
  <c r="H117" i="13"/>
  <c r="H48" i="13"/>
  <c r="H110" i="13" s="1"/>
  <c r="F99" i="13"/>
  <c r="I99" i="13"/>
  <c r="F104" i="13"/>
  <c r="I104" i="13"/>
  <c r="F105" i="13"/>
  <c r="I105" i="13"/>
  <c r="F106" i="13"/>
  <c r="I106" i="13"/>
  <c r="F87" i="13"/>
  <c r="I87" i="13"/>
  <c r="F95" i="13"/>
  <c r="I95" i="13"/>
  <c r="F96" i="13"/>
  <c r="I96" i="13"/>
  <c r="F97" i="13"/>
  <c r="I97" i="13"/>
  <c r="I74" i="13"/>
  <c r="I84" i="13" s="1"/>
  <c r="F75" i="13"/>
  <c r="F85" i="13" s="1"/>
  <c r="I75" i="13"/>
  <c r="I85" i="13" s="1"/>
  <c r="F84" i="13"/>
  <c r="F60" i="13"/>
  <c r="I60" i="13"/>
  <c r="I68" i="13" s="1"/>
  <c r="F69" i="13"/>
  <c r="I61" i="13"/>
  <c r="I69" i="13" s="1"/>
  <c r="F70" i="13"/>
  <c r="I70" i="13"/>
  <c r="F50" i="13"/>
  <c r="F54" i="13" s="1"/>
  <c r="F55" i="13"/>
  <c r="F56" i="13"/>
  <c r="F57" i="13"/>
  <c r="F9" i="13"/>
  <c r="I10" i="13"/>
  <c r="F27" i="13"/>
  <c r="F117" i="13" s="1"/>
  <c r="I116" i="13"/>
  <c r="F28" i="13"/>
  <c r="E118" i="13" s="1"/>
  <c r="I118" i="13"/>
  <c r="F31" i="13"/>
  <c r="F47" i="13" s="1"/>
  <c r="F33" i="13"/>
  <c r="F41" i="13"/>
  <c r="I41" i="13"/>
  <c r="F48" i="13"/>
  <c r="I48" i="13"/>
  <c r="E134" i="13"/>
  <c r="E132" i="13"/>
  <c r="E130" i="13"/>
  <c r="E106" i="13"/>
  <c r="E105" i="13"/>
  <c r="E104" i="13"/>
  <c r="E99" i="13"/>
  <c r="K125" i="13" l="1"/>
  <c r="J125" i="13" s="1"/>
  <c r="J8" i="13"/>
  <c r="E55" i="13"/>
  <c r="O9" i="13"/>
  <c r="T9" i="13" s="1"/>
  <c r="U9" i="13"/>
  <c r="S127" i="13"/>
  <c r="X10" i="13"/>
  <c r="O10" i="13"/>
  <c r="T10" i="13" s="1"/>
  <c r="O74" i="13"/>
  <c r="O72" i="13" s="1"/>
  <c r="T72" i="13" s="1"/>
  <c r="H72" i="13"/>
  <c r="H82" i="13" s="1"/>
  <c r="E117" i="13"/>
  <c r="O75" i="13"/>
  <c r="P118" i="13"/>
  <c r="T95" i="13"/>
  <c r="AA124" i="13"/>
  <c r="O41" i="13"/>
  <c r="O55" i="13"/>
  <c r="O70" i="13"/>
  <c r="S72" i="13"/>
  <c r="S82" i="13" s="1"/>
  <c r="S94" i="13"/>
  <c r="T96" i="13"/>
  <c r="O91" i="13"/>
  <c r="E97" i="13"/>
  <c r="E85" i="13"/>
  <c r="E70" i="13"/>
  <c r="E60" i="13"/>
  <c r="F72" i="13"/>
  <c r="F82" i="13" s="1"/>
  <c r="E57" i="13"/>
  <c r="E75" i="13"/>
  <c r="K45" i="13"/>
  <c r="J45" i="13" s="1"/>
  <c r="E87" i="13"/>
  <c r="T75" i="13"/>
  <c r="I72" i="13"/>
  <c r="I82" i="13" s="1"/>
  <c r="E73" i="13"/>
  <c r="E74" i="13"/>
  <c r="F103" i="13"/>
  <c r="E69" i="13"/>
  <c r="E61" i="13"/>
  <c r="T60" i="13"/>
  <c r="E96" i="13"/>
  <c r="E95" i="13"/>
  <c r="P94" i="13"/>
  <c r="O94" i="13" s="1"/>
  <c r="O96" i="13"/>
  <c r="T97" i="13"/>
  <c r="O95" i="13"/>
  <c r="O97" i="13"/>
  <c r="O84" i="13"/>
  <c r="T70" i="13"/>
  <c r="T59" i="13"/>
  <c r="E56" i="13"/>
  <c r="T57" i="13"/>
  <c r="T50" i="13"/>
  <c r="T56" i="13"/>
  <c r="E54" i="13"/>
  <c r="E50" i="13"/>
  <c r="I8" i="13"/>
  <c r="O87" i="13"/>
  <c r="P72" i="13"/>
  <c r="T91" i="13"/>
  <c r="X84" i="13"/>
  <c r="O50" i="13"/>
  <c r="O56" i="13"/>
  <c r="V107" i="13"/>
  <c r="V44" i="13"/>
  <c r="T54" i="13"/>
  <c r="U68" i="13"/>
  <c r="W59" i="13"/>
  <c r="W67" i="13" s="1"/>
  <c r="W68" i="13"/>
  <c r="W69" i="13"/>
  <c r="X68" i="13"/>
  <c r="U85" i="13"/>
  <c r="U117" i="13"/>
  <c r="T94" i="13"/>
  <c r="O54" i="13"/>
  <c r="R45" i="13"/>
  <c r="W45" i="13" s="1"/>
  <c r="O59" i="13"/>
  <c r="P68" i="13"/>
  <c r="R69" i="13"/>
  <c r="O69" i="13" s="1"/>
  <c r="P126" i="13"/>
  <c r="P8" i="13"/>
  <c r="U8" i="13" s="1"/>
  <c r="O21" i="13"/>
  <c r="P26" i="13"/>
  <c r="S59" i="13"/>
  <c r="S67" i="13" s="1"/>
  <c r="S68" i="13"/>
  <c r="P83" i="13"/>
  <c r="P85" i="13"/>
  <c r="R126" i="13"/>
  <c r="R127" i="13"/>
  <c r="P59" i="13"/>
  <c r="P67" i="13" s="1"/>
  <c r="P117" i="13"/>
  <c r="S8" i="13"/>
  <c r="P46" i="13"/>
  <c r="U46" i="13" s="1"/>
  <c r="R59" i="13"/>
  <c r="R67" i="13" s="1"/>
  <c r="S47" i="13"/>
  <c r="F94" i="13"/>
  <c r="I94" i="13"/>
  <c r="I110" i="13"/>
  <c r="F110" i="13"/>
  <c r="I59" i="13"/>
  <c r="I67" i="13" s="1"/>
  <c r="H84" i="13"/>
  <c r="H109" i="13" s="1"/>
  <c r="F109" i="13"/>
  <c r="I46" i="13"/>
  <c r="F26" i="13"/>
  <c r="F59" i="13"/>
  <c r="F67" i="13" s="1"/>
  <c r="F118" i="13"/>
  <c r="H116" i="13"/>
  <c r="H46" i="13"/>
  <c r="H45" i="13" s="1"/>
  <c r="H59" i="13"/>
  <c r="H67" i="13" s="1"/>
  <c r="H68" i="13"/>
  <c r="H108" i="13" s="1"/>
  <c r="I117" i="13"/>
  <c r="I83" i="13"/>
  <c r="I103" i="13"/>
  <c r="F68" i="13"/>
  <c r="F8" i="13"/>
  <c r="I47" i="13"/>
  <c r="F46" i="13"/>
  <c r="E131" i="13"/>
  <c r="E103" i="13"/>
  <c r="O126" i="13" l="1"/>
  <c r="U126" i="13"/>
  <c r="T126" i="13" s="1"/>
  <c r="P82" i="13"/>
  <c r="U72" i="13"/>
  <c r="U82" i="13" s="1"/>
  <c r="T82" i="13" s="1"/>
  <c r="O46" i="13"/>
  <c r="T46" i="13" s="1"/>
  <c r="O47" i="13"/>
  <c r="O8" i="13"/>
  <c r="X8" i="13"/>
  <c r="F116" i="13"/>
  <c r="E116" i="13"/>
  <c r="E72" i="13"/>
  <c r="AA47" i="13"/>
  <c r="E59" i="13"/>
  <c r="E82" i="13"/>
  <c r="T84" i="13"/>
  <c r="T110" i="13"/>
  <c r="T69" i="13"/>
  <c r="E94" i="13"/>
  <c r="E84" i="13"/>
  <c r="R125" i="13"/>
  <c r="H107" i="13"/>
  <c r="E67" i="13"/>
  <c r="E68" i="13"/>
  <c r="O68" i="13"/>
  <c r="I45" i="13"/>
  <c r="I107" i="13" s="1"/>
  <c r="F45" i="13"/>
  <c r="P125" i="13"/>
  <c r="W107" i="13"/>
  <c r="S125" i="13"/>
  <c r="V43" i="13"/>
  <c r="T44" i="13"/>
  <c r="T85" i="13"/>
  <c r="T67" i="13"/>
  <c r="U116" i="13"/>
  <c r="T68" i="13"/>
  <c r="T108" i="13"/>
  <c r="T109" i="13"/>
  <c r="O85" i="13"/>
  <c r="O67" i="13"/>
  <c r="O83" i="13"/>
  <c r="S45" i="13"/>
  <c r="O26" i="13"/>
  <c r="O116" i="13" s="1"/>
  <c r="P116" i="13"/>
  <c r="P45" i="13"/>
  <c r="U45" i="13" s="1"/>
  <c r="I108" i="13"/>
  <c r="E8" i="13"/>
  <c r="E129" i="13"/>
  <c r="P107" i="13" l="1"/>
  <c r="O125" i="13"/>
  <c r="U125" i="13"/>
  <c r="O82" i="13"/>
  <c r="AA125" i="13"/>
  <c r="T8" i="13"/>
  <c r="O45" i="13"/>
  <c r="T45" i="13" s="1"/>
  <c r="AB47" i="13"/>
  <c r="AB124" i="13"/>
  <c r="AB125" i="13"/>
  <c r="T93" i="13"/>
  <c r="F107" i="13"/>
  <c r="T43" i="13"/>
  <c r="V42" i="13"/>
  <c r="O107" i="13" l="1"/>
  <c r="U107" i="13"/>
  <c r="V41" i="13"/>
  <c r="T42" i="13"/>
  <c r="V40" i="13" l="1"/>
  <c r="T41" i="13"/>
  <c r="V39" i="13" l="1"/>
  <c r="T40" i="13"/>
  <c r="T39" i="13" l="1"/>
  <c r="V38" i="13"/>
  <c r="V37" i="13" l="1"/>
  <c r="T38" i="13"/>
  <c r="V36" i="13" l="1"/>
  <c r="T37" i="13"/>
  <c r="V35" i="13" l="1"/>
  <c r="T36" i="13"/>
  <c r="T136" i="13" s="1"/>
  <c r="T35" i="13" l="1"/>
  <c r="T135" i="13" s="1"/>
  <c r="V34" i="13"/>
  <c r="V33" i="13" l="1"/>
  <c r="T34" i="13"/>
  <c r="T134" i="13" s="1"/>
  <c r="V32" i="13" l="1"/>
  <c r="T33" i="13"/>
  <c r="T133" i="13" s="1"/>
  <c r="V31" i="13" l="1"/>
  <c r="T32" i="13"/>
  <c r="T132" i="13" s="1"/>
  <c r="V30" i="13" l="1"/>
  <c r="T31" i="13"/>
  <c r="T131" i="13" s="1"/>
  <c r="T30" i="13" l="1"/>
  <c r="T130" i="13" s="1"/>
  <c r="V29" i="13"/>
  <c r="V28" i="13" l="1"/>
  <c r="T29" i="13"/>
  <c r="T129" i="13" s="1"/>
  <c r="V27" i="13" l="1"/>
  <c r="T28" i="13"/>
  <c r="T118" i="13" s="1"/>
  <c r="T27" i="13" l="1"/>
  <c r="T117" i="13" s="1"/>
  <c r="V26" i="13"/>
  <c r="V25" i="13" l="1"/>
  <c r="T26" i="13"/>
  <c r="T116" i="13" l="1"/>
  <c r="T25" i="13"/>
  <c r="V24" i="13"/>
  <c r="V23" i="13" l="1"/>
  <c r="T24" i="13"/>
  <c r="V22" i="13" l="1"/>
  <c r="T23" i="13"/>
  <c r="V21" i="13" l="1"/>
  <c r="T22" i="13"/>
  <c r="T21" i="13" l="1"/>
  <c r="V20" i="13"/>
  <c r="V19" i="13" l="1"/>
  <c r="T20" i="13"/>
  <c r="V18" i="13" l="1"/>
  <c r="T19" i="13"/>
  <c r="V17" i="13" l="1"/>
  <c r="T18" i="13"/>
  <c r="T17" i="13" l="1"/>
  <c r="V16" i="13"/>
  <c r="V15" i="13" l="1"/>
  <c r="T16" i="13"/>
  <c r="V14" i="13" l="1"/>
  <c r="T15" i="13"/>
  <c r="V13" i="13" l="1"/>
  <c r="T14" i="13"/>
  <c r="T13" i="13" l="1"/>
  <c r="V12" i="13"/>
  <c r="V11" i="13" s="1"/>
  <c r="V10" i="13" s="1"/>
  <c r="V9" i="13" s="1"/>
  <c r="T12" i="13" l="1"/>
  <c r="V8" i="13" l="1"/>
</calcChain>
</file>

<file path=xl/sharedStrings.xml><?xml version="1.0" encoding="utf-8"?>
<sst xmlns="http://schemas.openxmlformats.org/spreadsheetml/2006/main" count="236" uniqueCount="88">
  <si>
    <t>Реализация мероприятий</t>
  </si>
  <si>
    <t xml:space="preserve">Мероприятия по организации отдыха и оздоровления детей </t>
  </si>
  <si>
    <t xml:space="preserve">Расходы на обеспечение деятельности (оказание услуг) муниципальных учреждений </t>
  </si>
  <si>
    <t xml:space="preserve">Реализация мероприятий </t>
  </si>
  <si>
    <t>Реализация мероприятий по содействию трудоустройства граждан за счет средств автономного округа</t>
  </si>
  <si>
    <t>1.3.</t>
  </si>
  <si>
    <t>окружной бюджет</t>
  </si>
  <si>
    <t>федеральный бюджет</t>
  </si>
  <si>
    <t>местный бюджет</t>
  </si>
  <si>
    <t>Начальник отдела учета и отчетности</t>
  </si>
  <si>
    <t>М.Ф. Гришечкина</t>
  </si>
  <si>
    <t>Исполнитель:Э.М.Строева, тел.238 224</t>
  </si>
  <si>
    <t xml:space="preserve"> Исполняющий обязанности Директора Департамента</t>
  </si>
  <si>
    <t>Т.В.Лямова</t>
  </si>
  <si>
    <t>ПЛАН  2019 год (рублей)</t>
  </si>
  <si>
    <t>Кассовый расход на 01.02.2019 год (рублей)</t>
  </si>
  <si>
    <t>Источники финансирования</t>
  </si>
  <si>
    <t>всего</t>
  </si>
  <si>
    <t>Подпрограмма 1. Дошкольное, общее, дополнительное образование.</t>
  </si>
  <si>
    <t>1.1.</t>
  </si>
  <si>
    <t>Обеспечение предоставления дошкольного, общего, дополнительного образования (показатель №№ 1,2,3,4,5,7,8)</t>
  </si>
  <si>
    <t>ДО и МП г.Нефтеюганска</t>
  </si>
  <si>
    <t>бюджет автономного округа</t>
  </si>
  <si>
    <t>иные внебюджетные источники</t>
  </si>
  <si>
    <t>Субвенция бюджетам муниципальных районов и городских округов 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</si>
  <si>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Субвенция бюджетам муниципальных районов и городских округов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</si>
  <si>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Субвенция бюджетам муниципальных районов и городских округов на проведение государственной итоговой аттестации обучающихся, освоивших образовательные программы  основного общего образования и среднего общего образования </t>
  </si>
  <si>
    <t>Субвенция бюджетам муниципальных районов и городских округов на организацию проведения государственной итоговой аттестации обучающихся, освоивших образовательные программы  основного общего образования и среднего общего образования</t>
  </si>
  <si>
    <t>Субвенция бюджетам муниципальных районов и городских округов  на социальную  поддержку отдельных категорий обучающихся в муниципальных  общеобразовательных организациях,частных общеобразовательных организациях, осуществляющих образовательную деятельность по имеющим государственную аккредитацию основным  общеобразовательным программам</t>
  </si>
  <si>
    <t xml:space="preserve">Субвенция бюджетам муниципальных районов и городских округов на 2019 год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</t>
  </si>
  <si>
    <t xml:space="preserve">Субсидия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 </t>
  </si>
  <si>
    <t>Дотации на дополнтельное финансовое обеспечение мероприятий по организации питания обучающихся негосударственным организациям</t>
  </si>
  <si>
    <t>Иные межбюджетные трансферты на реализацию в сфере занятости населения</t>
  </si>
  <si>
    <t>1.2.</t>
  </si>
  <si>
    <t>Развитие материально-технической базы образовательных организаций (показатель № 6)</t>
  </si>
  <si>
    <t xml:space="preserve"> ДГ и ЗО</t>
  </si>
  <si>
    <t xml:space="preserve">ДЖКХ </t>
  </si>
  <si>
    <t>ДГ и ЗО</t>
  </si>
  <si>
    <t>На приобретение, создание в соответствии с концессионным соглашением объектов недвижимого имущества для размещения дошкольных образовательных организаций и (или) общеобразовательных организаций за счет бюджета автономного округа</t>
  </si>
  <si>
    <t>Обеспечение персонифицированного финансирования дополнительного образования (показатель№ 9.)</t>
  </si>
  <si>
    <t>Итого по подпрограмме 1</t>
  </si>
  <si>
    <t>Подпрограмма 2. Оценка качества образования и информационная прозрачность системы образования</t>
  </si>
  <si>
    <t>2.1.</t>
  </si>
  <si>
    <t>Обеспечение организации и проведения государственной итоговой аттестации (показатель № 3,4)</t>
  </si>
  <si>
    <t>Итого по подпрограмме 2</t>
  </si>
  <si>
    <t>Подпрограмма 3. Отдых и оздоровление детей в каникулярное время</t>
  </si>
  <si>
    <t>3.1.</t>
  </si>
  <si>
    <t>Обеспечение отдыха и оздоровления детей в каникулярное время (показатель № 10)</t>
  </si>
  <si>
    <t>Субвенции бюджетам муниципальных районов и городских округов  на организацию и обеспечение отдыха и оздоровления детей, в том числе в этнической среде</t>
  </si>
  <si>
    <t>Субсидии  бюджетам муниципальных районов и городских округов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</si>
  <si>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Мероприятия по организации отдыха и оздоровления детей (питание)</t>
  </si>
  <si>
    <t>Итого по подпрограмме 3</t>
  </si>
  <si>
    <t>Подпрограмма 4. Молодёжь Нефтеюганска</t>
  </si>
  <si>
    <t>4.1.</t>
  </si>
  <si>
    <t>Обеспечение реализации молодёжной политики            (показатель №№ 11,12,13)</t>
  </si>
  <si>
    <t>Итого по подпрограмме 4</t>
  </si>
  <si>
    <t>Подпрограмма 5. Управление и контроль в сфере образования и молодёжной политики</t>
  </si>
  <si>
    <t>5.1.</t>
  </si>
  <si>
    <t>Обеспечение выполнения функции управления и контроля в сфере образования и молодёжной политики (показатель №№ 14,15,16,17,18)</t>
  </si>
  <si>
    <t>5.2.</t>
  </si>
  <si>
    <t>Обеспечение функционирования казённого учреждения (показатель №№ 14,15,16,17,18)</t>
  </si>
  <si>
    <t>Итого по подпрограмме 5</t>
  </si>
  <si>
    <t>Подпрограмма 6. «Формирование законопослушного поведения участников дорожного движения»</t>
  </si>
  <si>
    <t>6.1.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</si>
  <si>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</si>
  <si>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Итого по подпрограмме 6</t>
  </si>
  <si>
    <t>Всего по муниципальной программе:</t>
  </si>
  <si>
    <t>В том числе:</t>
  </si>
  <si>
    <t>Проекты, портфели проектов (в том числе направленные на реализацию национальных и федеральных проектов Российской Федерации):</t>
  </si>
  <si>
    <t>Инвестиции в объекты муниципальной собственности (за исключением инвестиций в объекты муниципальной собственности по проектам, портфелям проектов)</t>
  </si>
  <si>
    <t>Прочие расходы</t>
  </si>
  <si>
    <t>Ответственный исполнитель</t>
  </si>
  <si>
    <t>Соисполнитель 1</t>
  </si>
  <si>
    <t>Соисполнитель 2</t>
  </si>
  <si>
    <t>внебюджет</t>
  </si>
  <si>
    <t>ИТОГО 2019</t>
  </si>
  <si>
    <t>0210184301, 0210184302</t>
  </si>
  <si>
    <t>0210184303, 0210184304</t>
  </si>
  <si>
    <t>Внебюджетные источники</t>
  </si>
  <si>
    <r>
      <t xml:space="preserve"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                                                                                                                                                                </t>
    </r>
    <r>
      <rPr>
        <b/>
        <u/>
        <sz val="14"/>
        <color theme="1"/>
        <rFont val="Times New Roman"/>
        <family val="1"/>
        <charset val="204"/>
      </rPr>
      <t>на 01.02.2019</t>
    </r>
  </si>
  <si>
    <t xml:space="preserve"> "Развитие образования и молодёжной политики в городе Нефтеюганске"</t>
  </si>
  <si>
    <t xml:space="preserve">Основные мероприятия </t>
  </si>
  <si>
    <t>№ п/п</t>
  </si>
  <si>
    <t>Исполнитель ГРБС</t>
  </si>
  <si>
    <t>ПЛАН  на 1 квартал 2019 год (рублей)</t>
  </si>
  <si>
    <t>Всего</t>
  </si>
  <si>
    <t>% исполнения к плану  2019 года</t>
  </si>
  <si>
    <t>Иные межбюджетные трансферты на реализацию наказов избирателей депутатам Думы ХМАО-Югры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</si>
</sst>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8" fillId="0" borderId="0"/>
    <xf numFmtId="164" fontId="11" fillId="0" borderId="0" applyFont="0" applyFill="0" applyBorder="0" applyAlignment="0" applyProtection="0"/>
    <xf numFmtId="0" fontId="12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47">
    <xf numFmtId="0" fontId="0" fillId="0" borderId="0" xfId="0"/>
    <xf numFmtId="0" fontId="10" fillId="2" borderId="0" xfId="3" applyFont="1" applyFill="1"/>
    <xf numFmtId="49" fontId="9" fillId="2" borderId="0" xfId="5" applyNumberFormat="1" applyFont="1" applyFill="1" applyBorder="1" applyAlignment="1">
      <alignment horizontal="left"/>
    </xf>
    <xf numFmtId="0" fontId="10" fillId="2" borderId="0" xfId="5" applyFont="1" applyFill="1" applyBorder="1"/>
    <xf numFmtId="0" fontId="10" fillId="2" borderId="0" xfId="5" applyFont="1" applyFill="1"/>
    <xf numFmtId="0" fontId="10" fillId="2" borderId="0" xfId="5" applyFont="1" applyFill="1" applyAlignment="1">
      <alignment vertical="top"/>
    </xf>
    <xf numFmtId="0" fontId="10" fillId="2" borderId="0" xfId="5" applyFont="1" applyFill="1" applyBorder="1" applyAlignment="1">
      <alignment vertical="top"/>
    </xf>
    <xf numFmtId="165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wrapText="1"/>
    </xf>
    <xf numFmtId="165" fontId="15" fillId="0" borderId="1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165" fontId="16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wrapText="1"/>
    </xf>
    <xf numFmtId="4" fontId="15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14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Fill="1" applyAlignment="1">
      <alignment horizontal="center"/>
    </xf>
    <xf numFmtId="4" fontId="14" fillId="3" borderId="1" xfId="0" applyNumberFormat="1" applyFont="1" applyFill="1" applyBorder="1" applyAlignment="1">
      <alignment horizontal="left"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/>
    </xf>
    <xf numFmtId="49" fontId="9" fillId="2" borderId="0" xfId="5" applyNumberFormat="1" applyFont="1" applyFill="1" applyBorder="1" applyAlignment="1">
      <alignment horizontal="left" vertical="center"/>
    </xf>
    <xf numFmtId="0" fontId="9" fillId="2" borderId="0" xfId="5" applyFont="1" applyFill="1" applyAlignment="1">
      <alignment horizontal="left" vertical="center"/>
    </xf>
    <xf numFmtId="0" fontId="9" fillId="2" borderId="0" xfId="5" applyFont="1" applyFill="1" applyBorder="1" applyAlignment="1">
      <alignment horizontal="left" vertical="center"/>
    </xf>
    <xf numFmtId="0" fontId="9" fillId="2" borderId="0" xfId="5" applyFont="1" applyFill="1" applyBorder="1" applyAlignment="1">
      <alignment horizontal="left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4" fontId="16" fillId="3" borderId="15" xfId="0" applyNumberFormat="1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4" fontId="15" fillId="0" borderId="25" xfId="0" applyNumberFormat="1" applyFont="1" applyFill="1" applyBorder="1" applyAlignment="1">
      <alignment horizontal="center" vertical="center" wrapText="1"/>
    </xf>
    <xf numFmtId="4" fontId="21" fillId="3" borderId="15" xfId="0" applyNumberFormat="1" applyFont="1" applyFill="1" applyBorder="1" applyAlignment="1">
      <alignment horizontal="center" vertical="center"/>
    </xf>
    <xf numFmtId="4" fontId="16" fillId="0" borderId="15" xfId="0" applyNumberFormat="1" applyFont="1" applyFill="1" applyBorder="1" applyAlignment="1">
      <alignment horizontal="center" vertical="center"/>
    </xf>
    <xf numFmtId="4" fontId="14" fillId="0" borderId="25" xfId="0" applyNumberFormat="1" applyFont="1" applyBorder="1" applyAlignment="1">
      <alignment horizontal="center" vertical="center" wrapText="1"/>
    </xf>
    <xf numFmtId="4" fontId="19" fillId="3" borderId="15" xfId="0" applyNumberFormat="1" applyFont="1" applyFill="1" applyBorder="1" applyAlignment="1">
      <alignment horizontal="center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4" fontId="21" fillId="3" borderId="17" xfId="0" applyNumberFormat="1" applyFont="1" applyFill="1" applyBorder="1" applyAlignment="1">
      <alignment horizontal="center" vertical="center"/>
    </xf>
    <xf numFmtId="0" fontId="14" fillId="0" borderId="31" xfId="0" applyFont="1" applyBorder="1" applyAlignment="1">
      <alignment horizontal="left" vertical="center" wrapText="1"/>
    </xf>
    <xf numFmtId="4" fontId="21" fillId="3" borderId="8" xfId="0" applyNumberFormat="1" applyFont="1" applyFill="1" applyBorder="1" applyAlignment="1">
      <alignment horizontal="center" vertical="center"/>
    </xf>
    <xf numFmtId="0" fontId="14" fillId="0" borderId="35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horizontal="left" vertical="center" wrapText="1"/>
    </xf>
    <xf numFmtId="4" fontId="14" fillId="0" borderId="17" xfId="0" applyNumberFormat="1" applyFont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14" fillId="0" borderId="31" xfId="0" applyNumberFormat="1" applyFont="1" applyFill="1" applyBorder="1" applyAlignment="1">
      <alignment horizontal="center" vertical="center" wrapText="1"/>
    </xf>
    <xf numFmtId="4" fontId="19" fillId="3" borderId="8" xfId="0" applyNumberFormat="1" applyFont="1" applyFill="1" applyBorder="1" applyAlignment="1">
      <alignment horizontal="left" vertical="center" wrapText="1"/>
    </xf>
    <xf numFmtId="4" fontId="21" fillId="3" borderId="34" xfId="0" applyNumberFormat="1" applyFont="1" applyFill="1" applyBorder="1" applyAlignment="1">
      <alignment horizontal="center" vertical="center"/>
    </xf>
    <xf numFmtId="4" fontId="19" fillId="3" borderId="17" xfId="0" applyNumberFormat="1" applyFont="1" applyFill="1" applyBorder="1" applyAlignment="1">
      <alignment horizontal="left" vertical="center" wrapText="1"/>
    </xf>
    <xf numFmtId="4" fontId="21" fillId="3" borderId="19" xfId="0" applyNumberFormat="1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center" vertical="center"/>
    </xf>
    <xf numFmtId="4" fontId="14" fillId="3" borderId="17" xfId="0" applyNumberFormat="1" applyFont="1" applyFill="1" applyBorder="1" applyAlignment="1">
      <alignment horizontal="left" vertical="center" wrapText="1"/>
    </xf>
    <xf numFmtId="4" fontId="16" fillId="3" borderId="17" xfId="0" applyNumberFormat="1" applyFont="1" applyFill="1" applyBorder="1" applyAlignment="1">
      <alignment horizontal="center" vertical="center"/>
    </xf>
    <xf numFmtId="4" fontId="16" fillId="3" borderId="19" xfId="0" applyNumberFormat="1" applyFont="1" applyFill="1" applyBorder="1" applyAlignment="1">
      <alignment horizontal="center" vertical="center"/>
    </xf>
    <xf numFmtId="4" fontId="14" fillId="0" borderId="26" xfId="0" applyNumberFormat="1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4" fontId="14" fillId="0" borderId="27" xfId="0" applyNumberFormat="1" applyFont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165" fontId="14" fillId="0" borderId="35" xfId="0" applyNumberFormat="1" applyFont="1" applyFill="1" applyBorder="1" applyAlignment="1">
      <alignment horizontal="center" vertical="center" wrapText="1"/>
    </xf>
    <xf numFmtId="4" fontId="14" fillId="3" borderId="8" xfId="0" applyNumberFormat="1" applyFont="1" applyFill="1" applyBorder="1" applyAlignment="1">
      <alignment horizontal="left" vertical="center" wrapText="1"/>
    </xf>
    <xf numFmtId="4" fontId="16" fillId="3" borderId="8" xfId="0" applyNumberFormat="1" applyFont="1" applyFill="1" applyBorder="1" applyAlignment="1">
      <alignment horizontal="center" vertical="center"/>
    </xf>
    <xf numFmtId="4" fontId="16" fillId="3" borderId="34" xfId="0" applyNumberFormat="1" applyFont="1" applyFill="1" applyBorder="1" applyAlignment="1">
      <alignment horizontal="center" vertical="center"/>
    </xf>
    <xf numFmtId="4" fontId="17" fillId="0" borderId="27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left" vertical="center" wrapText="1"/>
    </xf>
    <xf numFmtId="165" fontId="15" fillId="0" borderId="4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left" vertical="center" wrapText="1"/>
    </xf>
    <xf numFmtId="165" fontId="16" fillId="0" borderId="3" xfId="0" applyNumberFormat="1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top" wrapText="1"/>
    </xf>
    <xf numFmtId="4" fontId="15" fillId="0" borderId="4" xfId="0" applyNumberFormat="1" applyFont="1" applyBorder="1" applyAlignment="1">
      <alignment horizontal="center" vertical="center" wrapText="1"/>
    </xf>
    <xf numFmtId="49" fontId="9" fillId="2" borderId="0" xfId="5" applyNumberFormat="1" applyFont="1" applyFill="1" applyBorder="1" applyAlignment="1">
      <alignment horizontal="center" vertical="center"/>
    </xf>
    <xf numFmtId="0" fontId="9" fillId="2" borderId="0" xfId="5" applyFont="1" applyFill="1" applyBorder="1" applyAlignment="1">
      <alignment horizontal="center" vertical="center"/>
    </xf>
    <xf numFmtId="0" fontId="10" fillId="2" borderId="0" xfId="5" applyFont="1" applyFill="1" applyAlignment="1">
      <alignment horizontal="center"/>
    </xf>
    <xf numFmtId="0" fontId="10" fillId="2" borderId="0" xfId="5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4" fontId="18" fillId="3" borderId="0" xfId="0" applyNumberFormat="1" applyFont="1" applyFill="1"/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" fontId="18" fillId="3" borderId="0" xfId="0" applyNumberFormat="1" applyFont="1" applyFill="1" applyAlignment="1">
      <alignment horizontal="center"/>
    </xf>
    <xf numFmtId="0" fontId="23" fillId="0" borderId="17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left" vertical="center" wrapText="1"/>
    </xf>
    <xf numFmtId="4" fontId="14" fillId="3" borderId="17" xfId="0" applyNumberFormat="1" applyFont="1" applyFill="1" applyBorder="1" applyAlignment="1">
      <alignment horizontal="center" vertical="center" wrapText="1"/>
    </xf>
    <xf numFmtId="4" fontId="14" fillId="3" borderId="37" xfId="0" applyNumberFormat="1" applyFont="1" applyFill="1" applyBorder="1" applyAlignment="1">
      <alignment horizontal="center" vertical="center" wrapText="1"/>
    </xf>
    <xf numFmtId="4" fontId="19" fillId="3" borderId="17" xfId="0" applyNumberFormat="1" applyFont="1" applyFill="1" applyBorder="1" applyAlignment="1">
      <alignment horizontal="center" vertical="center" wrapText="1"/>
    </xf>
    <xf numFmtId="4" fontId="15" fillId="0" borderId="26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left" vertical="center" wrapText="1"/>
    </xf>
    <xf numFmtId="4" fontId="18" fillId="0" borderId="0" xfId="0" applyNumberFormat="1" applyFont="1" applyFill="1" applyAlignment="1">
      <alignment horizontal="center"/>
    </xf>
    <xf numFmtId="4" fontId="21" fillId="3" borderId="9" xfId="0" applyNumberFormat="1" applyFont="1" applyFill="1" applyBorder="1" applyAlignment="1">
      <alignment horizontal="center" vertical="center"/>
    </xf>
    <xf numFmtId="4" fontId="21" fillId="3" borderId="39" xfId="0" applyNumberFormat="1" applyFont="1" applyFill="1" applyBorder="1" applyAlignment="1">
      <alignment horizontal="center" vertical="center"/>
    </xf>
    <xf numFmtId="4" fontId="21" fillId="3" borderId="18" xfId="0" applyNumberFormat="1" applyFont="1" applyFill="1" applyBorder="1" applyAlignment="1">
      <alignment horizontal="center" vertical="center"/>
    </xf>
    <xf numFmtId="4" fontId="21" fillId="3" borderId="40" xfId="0" applyNumberFormat="1" applyFont="1" applyFill="1" applyBorder="1" applyAlignment="1">
      <alignment horizontal="center" vertical="center"/>
    </xf>
    <xf numFmtId="4" fontId="18" fillId="0" borderId="0" xfId="0" applyNumberFormat="1" applyFont="1" applyAlignment="1">
      <alignment horizontal="center"/>
    </xf>
    <xf numFmtId="4" fontId="0" fillId="0" borderId="0" xfId="0" applyNumberFormat="1" applyFill="1"/>
    <xf numFmtId="4" fontId="21" fillId="3" borderId="3" xfId="0" applyNumberFormat="1" applyFont="1" applyFill="1" applyBorder="1" applyAlignment="1">
      <alignment horizontal="center" vertical="center"/>
    </xf>
    <xf numFmtId="4" fontId="16" fillId="3" borderId="9" xfId="0" applyNumberFormat="1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left" vertical="center" wrapText="1"/>
    </xf>
    <xf numFmtId="4" fontId="16" fillId="3" borderId="39" xfId="0" applyNumberFormat="1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left" vertical="center" wrapText="1"/>
    </xf>
    <xf numFmtId="4" fontId="16" fillId="3" borderId="18" xfId="0" applyNumberFormat="1" applyFont="1" applyFill="1" applyBorder="1" applyAlignment="1">
      <alignment horizontal="center" vertical="center"/>
    </xf>
    <xf numFmtId="4" fontId="16" fillId="3" borderId="40" xfId="0" applyNumberFormat="1" applyFont="1" applyFill="1" applyBorder="1" applyAlignment="1">
      <alignment horizontal="center" vertical="center"/>
    </xf>
    <xf numFmtId="4" fontId="19" fillId="3" borderId="39" xfId="0" applyNumberFormat="1" applyFont="1" applyFill="1" applyBorder="1" applyAlignment="1">
      <alignment horizontal="center" vertical="center" wrapText="1"/>
    </xf>
    <xf numFmtId="4" fontId="19" fillId="3" borderId="4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left" vertical="center" wrapText="1"/>
    </xf>
    <xf numFmtId="0" fontId="20" fillId="3" borderId="41" xfId="0" applyFont="1" applyFill="1" applyBorder="1" applyAlignment="1">
      <alignment horizontal="left" vertical="center" wrapText="1"/>
    </xf>
    <xf numFmtId="0" fontId="20" fillId="3" borderId="42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4" fontId="15" fillId="0" borderId="26" xfId="0" applyNumberFormat="1" applyFont="1" applyFill="1" applyBorder="1" applyAlignment="1">
      <alignment horizontal="center" vertical="center" wrapText="1"/>
    </xf>
    <xf numFmtId="4" fontId="15" fillId="0" borderId="14" xfId="0" applyNumberFormat="1" applyFont="1" applyFill="1" applyBorder="1" applyAlignment="1">
      <alignment horizontal="center" vertical="center" wrapText="1"/>
    </xf>
    <xf numFmtId="4" fontId="15" fillId="0" borderId="27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left" vertical="center" wrapText="1"/>
    </xf>
    <xf numFmtId="4" fontId="15" fillId="0" borderId="5" xfId="0" applyNumberFormat="1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4" fontId="14" fillId="3" borderId="36" xfId="0" applyNumberFormat="1" applyFont="1" applyFill="1" applyBorder="1" applyAlignment="1">
      <alignment horizontal="center" vertical="center" wrapText="1"/>
    </xf>
    <xf numFmtId="4" fontId="14" fillId="3" borderId="25" xfId="0" applyNumberFormat="1" applyFont="1" applyFill="1" applyBorder="1" applyAlignment="1">
      <alignment horizontal="center" vertical="center" wrapText="1"/>
    </xf>
    <xf numFmtId="4" fontId="14" fillId="3" borderId="37" xfId="0" applyNumberFormat="1" applyFont="1" applyFill="1" applyBorder="1" applyAlignment="1">
      <alignment horizontal="center" vertical="center" wrapText="1"/>
    </xf>
    <xf numFmtId="4" fontId="19" fillId="3" borderId="36" xfId="0" applyNumberFormat="1" applyFont="1" applyFill="1" applyBorder="1" applyAlignment="1">
      <alignment horizontal="center" vertical="center" wrapText="1"/>
    </xf>
    <xf numFmtId="4" fontId="19" fillId="3" borderId="25" xfId="0" applyNumberFormat="1" applyFont="1" applyFill="1" applyBorder="1" applyAlignment="1">
      <alignment horizontal="center" vertical="center" wrapText="1"/>
    </xf>
    <xf numFmtId="4" fontId="19" fillId="3" borderId="37" xfId="0" applyNumberFormat="1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17" xfId="0" applyFont="1" applyFill="1" applyBorder="1" applyAlignment="1">
      <alignment horizontal="left" vertical="center" wrapText="1"/>
    </xf>
    <xf numFmtId="4" fontId="19" fillId="3" borderId="8" xfId="0" applyNumberFormat="1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4" fontId="19" fillId="3" borderId="17" xfId="0" applyNumberFormat="1" applyFont="1" applyFill="1" applyBorder="1" applyAlignment="1">
      <alignment horizontal="center" vertical="center" wrapText="1"/>
    </xf>
    <xf numFmtId="4" fontId="14" fillId="3" borderId="8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4" fontId="14" fillId="3" borderId="17" xfId="0" applyNumberFormat="1" applyFont="1" applyFill="1" applyBorder="1" applyAlignment="1">
      <alignment horizontal="center" vertical="center" wrapText="1"/>
    </xf>
    <xf numFmtId="4" fontId="14" fillId="0" borderId="25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26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14" fillId="0" borderId="27" xfId="0" applyNumberFormat="1" applyFont="1" applyBorder="1" applyAlignment="1">
      <alignment horizontal="left" vertical="center" wrapText="1"/>
    </xf>
    <xf numFmtId="4" fontId="14" fillId="0" borderId="4" xfId="0" applyNumberFormat="1" applyFont="1" applyBorder="1" applyAlignment="1">
      <alignment horizontal="left" vertical="center" wrapText="1"/>
    </xf>
    <xf numFmtId="4" fontId="14" fillId="0" borderId="14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4" fontId="14" fillId="0" borderId="5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 wrapText="1"/>
    </xf>
    <xf numFmtId="4" fontId="14" fillId="3" borderId="14" xfId="0" applyNumberFormat="1" applyFont="1" applyFill="1" applyBorder="1" applyAlignment="1">
      <alignment horizontal="center" vertical="center" wrapText="1"/>
    </xf>
    <xf numFmtId="4" fontId="14" fillId="3" borderId="16" xfId="0" applyNumberFormat="1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0" fillId="3" borderId="18" xfId="0" applyFont="1" applyFill="1" applyBorder="1" applyAlignment="1">
      <alignment horizontal="left" vertical="center" wrapText="1"/>
    </xf>
    <xf numFmtId="4" fontId="20" fillId="3" borderId="36" xfId="0" applyNumberFormat="1" applyFont="1" applyFill="1" applyBorder="1" applyAlignment="1">
      <alignment horizontal="left" vertical="center" wrapText="1"/>
    </xf>
    <xf numFmtId="4" fontId="20" fillId="3" borderId="10" xfId="0" applyNumberFormat="1" applyFont="1" applyFill="1" applyBorder="1" applyAlignment="1">
      <alignment horizontal="left" vertical="center" wrapText="1"/>
    </xf>
    <xf numFmtId="4" fontId="20" fillId="3" borderId="25" xfId="0" applyNumberFormat="1" applyFont="1" applyFill="1" applyBorder="1" applyAlignment="1">
      <alignment horizontal="left" vertical="center" wrapText="1"/>
    </xf>
    <xf numFmtId="4" fontId="20" fillId="3" borderId="41" xfId="0" applyNumberFormat="1" applyFont="1" applyFill="1" applyBorder="1" applyAlignment="1">
      <alignment horizontal="left" vertical="center" wrapText="1"/>
    </xf>
    <xf numFmtId="4" fontId="20" fillId="3" borderId="37" xfId="0" applyNumberFormat="1" applyFont="1" applyFill="1" applyBorder="1" applyAlignment="1">
      <alignment horizontal="left" vertical="center" wrapText="1"/>
    </xf>
    <xf numFmtId="4" fontId="20" fillId="3" borderId="42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25" xfId="0" applyNumberFormat="1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4" fillId="0" borderId="26" xfId="0" applyNumberFormat="1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left" vertical="center" wrapText="1"/>
    </xf>
    <xf numFmtId="0" fontId="20" fillId="3" borderId="32" xfId="0" applyFont="1" applyFill="1" applyBorder="1" applyAlignment="1">
      <alignment horizontal="left" vertical="center" wrapText="1"/>
    </xf>
    <xf numFmtId="0" fontId="20" fillId="3" borderId="33" xfId="0" applyFont="1" applyFill="1" applyBorder="1" applyAlignment="1">
      <alignment horizontal="left" vertical="center" wrapText="1"/>
    </xf>
    <xf numFmtId="0" fontId="20" fillId="3" borderId="28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29" xfId="0" applyFont="1" applyFill="1" applyBorder="1" applyAlignment="1">
      <alignment horizontal="left" vertical="center" wrapText="1"/>
    </xf>
    <xf numFmtId="0" fontId="20" fillId="3" borderId="30" xfId="0" applyFont="1" applyFill="1" applyBorder="1" applyAlignment="1">
      <alignment horizontal="left" vertical="center" wrapText="1"/>
    </xf>
    <xf numFmtId="4" fontId="19" fillId="3" borderId="9" xfId="0" applyNumberFormat="1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4" fontId="19" fillId="3" borderId="18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4" fontId="9" fillId="2" borderId="2" xfId="5" applyNumberFormat="1" applyFont="1" applyFill="1" applyBorder="1" applyAlignment="1">
      <alignment horizontal="left" vertical="center"/>
    </xf>
    <xf numFmtId="0" fontId="9" fillId="2" borderId="2" xfId="5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4" fontId="9" fillId="2" borderId="0" xfId="5" applyNumberFormat="1" applyFont="1" applyFill="1" applyBorder="1" applyAlignment="1">
      <alignment horizontal="left" vertical="center"/>
    </xf>
    <xf numFmtId="0" fontId="9" fillId="2" borderId="0" xfId="5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0" fillId="2" borderId="0" xfId="3" applyFont="1" applyFill="1" applyBorder="1"/>
    <xf numFmtId="0" fontId="0" fillId="0" borderId="0" xfId="0" applyBorder="1"/>
  </cellXfs>
  <cellStyles count="13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2"/>
  <sheetViews>
    <sheetView tabSelected="1" view="pageBreakPreview" zoomScale="50" zoomScaleNormal="70" zoomScaleSheetLayoutView="50" workbookViewId="0">
      <pane ySplit="6" topLeftCell="A98" activePane="bottomLeft" state="frozen"/>
      <selection pane="bottomLeft" activeCell="O139" sqref="O139"/>
    </sheetView>
  </sheetViews>
  <sheetFormatPr defaultRowHeight="15" x14ac:dyDescent="0.25"/>
  <cols>
    <col min="1" max="1" width="9.7109375" style="25" customWidth="1"/>
    <col min="2" max="2" width="46.5703125" customWidth="1"/>
    <col min="3" max="3" width="14.7109375" style="25" customWidth="1"/>
    <col min="4" max="4" width="29.28515625" hidden="1" customWidth="1"/>
    <col min="5" max="5" width="17.28515625" customWidth="1"/>
    <col min="6" max="6" width="18" customWidth="1"/>
    <col min="7" max="7" width="8.140625" customWidth="1"/>
    <col min="8" max="8" width="16.42578125" hidden="1" customWidth="1"/>
    <col min="9" max="9" width="16.7109375" customWidth="1"/>
    <col min="10" max="10" width="17.28515625" customWidth="1"/>
    <col min="11" max="11" width="18" customWidth="1"/>
    <col min="12" max="12" width="8.140625" customWidth="1"/>
    <col min="13" max="13" width="16.42578125" hidden="1" customWidth="1"/>
    <col min="14" max="14" width="16.7109375" customWidth="1"/>
    <col min="15" max="15" width="14.42578125" customWidth="1"/>
    <col min="16" max="16" width="14.85546875" customWidth="1"/>
    <col min="17" max="17" width="8" customWidth="1"/>
    <col min="18" max="18" width="11.7109375" hidden="1" customWidth="1"/>
    <col min="19" max="19" width="14.42578125" customWidth="1"/>
    <col min="20" max="20" width="11.5703125" customWidth="1"/>
    <col min="21" max="21" width="11.42578125" customWidth="1"/>
    <col min="22" max="22" width="8.28515625" customWidth="1"/>
    <col min="23" max="23" width="9.42578125" hidden="1" customWidth="1"/>
    <col min="24" max="24" width="10.140625" customWidth="1"/>
    <col min="26" max="26" width="15.7109375" bestFit="1" customWidth="1"/>
    <col min="27" max="27" width="19.85546875" style="100" customWidth="1"/>
    <col min="28" max="28" width="19.28515625" customWidth="1"/>
  </cols>
  <sheetData>
    <row r="1" spans="1:28" ht="71.25" customHeight="1" x14ac:dyDescent="0.25">
      <c r="A1" s="179" t="s">
        <v>79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</row>
    <row r="2" spans="1:28" ht="9" customHeight="1" thickBot="1" x14ac:dyDescent="0.3">
      <c r="A2" s="147"/>
      <c r="B2" s="147"/>
      <c r="C2" s="147"/>
      <c r="D2" s="147"/>
      <c r="E2" s="147"/>
    </row>
    <row r="3" spans="1:28" ht="40.5" customHeight="1" x14ac:dyDescent="0.25">
      <c r="A3" s="148" t="s">
        <v>82</v>
      </c>
      <c r="B3" s="151" t="s">
        <v>80</v>
      </c>
      <c r="C3" s="151" t="s">
        <v>83</v>
      </c>
      <c r="D3" s="154" t="s">
        <v>16</v>
      </c>
      <c r="E3" s="172" t="s">
        <v>14</v>
      </c>
      <c r="F3" s="173"/>
      <c r="G3" s="173"/>
      <c r="H3" s="173"/>
      <c r="I3" s="174"/>
      <c r="J3" s="172" t="s">
        <v>84</v>
      </c>
      <c r="K3" s="173"/>
      <c r="L3" s="173"/>
      <c r="M3" s="173"/>
      <c r="N3" s="174"/>
      <c r="O3" s="172" t="s">
        <v>15</v>
      </c>
      <c r="P3" s="173"/>
      <c r="Q3" s="173"/>
      <c r="R3" s="173"/>
      <c r="S3" s="174"/>
      <c r="T3" s="172" t="s">
        <v>86</v>
      </c>
      <c r="U3" s="173"/>
      <c r="V3" s="173"/>
      <c r="W3" s="173"/>
      <c r="X3" s="239"/>
    </row>
    <row r="4" spans="1:28" x14ac:dyDescent="0.25">
      <c r="A4" s="149"/>
      <c r="B4" s="152"/>
      <c r="C4" s="152"/>
      <c r="D4" s="155"/>
      <c r="E4" s="155" t="s">
        <v>75</v>
      </c>
      <c r="F4" s="155" t="s">
        <v>6</v>
      </c>
      <c r="G4" s="155" t="s">
        <v>7</v>
      </c>
      <c r="H4" s="155" t="s">
        <v>74</v>
      </c>
      <c r="I4" s="155" t="s">
        <v>8</v>
      </c>
      <c r="J4" s="155" t="s">
        <v>85</v>
      </c>
      <c r="K4" s="155" t="s">
        <v>6</v>
      </c>
      <c r="L4" s="155" t="s">
        <v>7</v>
      </c>
      <c r="M4" s="155" t="s">
        <v>74</v>
      </c>
      <c r="N4" s="155" t="s">
        <v>8</v>
      </c>
      <c r="O4" s="155" t="s">
        <v>75</v>
      </c>
      <c r="P4" s="155" t="s">
        <v>6</v>
      </c>
      <c r="Q4" s="155" t="s">
        <v>7</v>
      </c>
      <c r="R4" s="155" t="s">
        <v>74</v>
      </c>
      <c r="S4" s="155" t="s">
        <v>8</v>
      </c>
      <c r="T4" s="155" t="s">
        <v>75</v>
      </c>
      <c r="U4" s="155" t="s">
        <v>6</v>
      </c>
      <c r="V4" s="155" t="s">
        <v>7</v>
      </c>
      <c r="W4" s="155" t="s">
        <v>74</v>
      </c>
      <c r="X4" s="240" t="s">
        <v>8</v>
      </c>
    </row>
    <row r="5" spans="1:28" ht="30.75" customHeight="1" thickBot="1" x14ac:dyDescent="0.3">
      <c r="A5" s="150"/>
      <c r="B5" s="108" t="s">
        <v>81</v>
      </c>
      <c r="C5" s="153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241"/>
    </row>
    <row r="6" spans="1:28" ht="22.5" customHeight="1" thickBot="1" x14ac:dyDescent="0.3">
      <c r="A6" s="49">
        <v>1</v>
      </c>
      <c r="B6" s="50">
        <v>2</v>
      </c>
      <c r="C6" s="50">
        <v>3</v>
      </c>
      <c r="D6" s="50">
        <v>4</v>
      </c>
      <c r="E6" s="50">
        <v>4</v>
      </c>
      <c r="F6" s="50">
        <v>5</v>
      </c>
      <c r="G6" s="50">
        <v>6</v>
      </c>
      <c r="H6" s="50">
        <v>7</v>
      </c>
      <c r="I6" s="50">
        <v>8</v>
      </c>
      <c r="J6" s="50">
        <v>4</v>
      </c>
      <c r="K6" s="50">
        <v>5</v>
      </c>
      <c r="L6" s="50">
        <v>6</v>
      </c>
      <c r="M6" s="50">
        <v>7</v>
      </c>
      <c r="N6" s="50">
        <v>8</v>
      </c>
      <c r="O6" s="50">
        <v>9</v>
      </c>
      <c r="P6" s="50">
        <v>10</v>
      </c>
      <c r="Q6" s="50">
        <v>11</v>
      </c>
      <c r="R6" s="50">
        <v>12</v>
      </c>
      <c r="S6" s="50">
        <v>13</v>
      </c>
      <c r="T6" s="50">
        <v>14</v>
      </c>
      <c r="U6" s="50">
        <v>15</v>
      </c>
      <c r="V6" s="50">
        <v>16</v>
      </c>
      <c r="W6" s="50">
        <v>17</v>
      </c>
      <c r="X6" s="51">
        <v>18</v>
      </c>
    </row>
    <row r="7" spans="1:28" ht="15.75" customHeight="1" thickBot="1" x14ac:dyDescent="0.3">
      <c r="A7" s="144" t="s">
        <v>18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6"/>
    </row>
    <row r="8" spans="1:28" s="8" customFormat="1" x14ac:dyDescent="0.25">
      <c r="A8" s="157" t="s">
        <v>19</v>
      </c>
      <c r="B8" s="160" t="s">
        <v>20</v>
      </c>
      <c r="C8" s="163" t="s">
        <v>21</v>
      </c>
      <c r="D8" s="133" t="s">
        <v>17</v>
      </c>
      <c r="E8" s="132">
        <f t="shared" ref="E8:I8" si="0">SUM(E9:E11)</f>
        <v>3454379929</v>
      </c>
      <c r="F8" s="132">
        <f t="shared" si="0"/>
        <v>2896435300</v>
      </c>
      <c r="G8" s="132">
        <f t="shared" si="0"/>
        <v>0</v>
      </c>
      <c r="H8" s="132">
        <f t="shared" si="0"/>
        <v>323671751</v>
      </c>
      <c r="I8" s="132">
        <f t="shared" si="0"/>
        <v>557944629</v>
      </c>
      <c r="J8" s="132">
        <f>K8+L8+N8</f>
        <v>631436413</v>
      </c>
      <c r="K8" s="132">
        <f t="shared" ref="K8:N8" si="1">SUM(K9:K11)</f>
        <v>510041637</v>
      </c>
      <c r="L8" s="132">
        <f t="shared" si="1"/>
        <v>0</v>
      </c>
      <c r="M8" s="132">
        <f t="shared" si="1"/>
        <v>80917940</v>
      </c>
      <c r="N8" s="132">
        <f t="shared" si="1"/>
        <v>121394776</v>
      </c>
      <c r="O8" s="132">
        <f>P8+Q8+S8</f>
        <v>74223339.859999999</v>
      </c>
      <c r="P8" s="132">
        <f t="shared" ref="P8:S8" si="2">SUM(P9:P11)</f>
        <v>56405135.879999995</v>
      </c>
      <c r="Q8" s="132">
        <f t="shared" si="2"/>
        <v>0</v>
      </c>
      <c r="R8" s="132">
        <f t="shared" si="2"/>
        <v>3867570</v>
      </c>
      <c r="S8" s="132">
        <f t="shared" si="2"/>
        <v>17818203.98</v>
      </c>
      <c r="T8" s="132">
        <f>O8/E8*100</f>
        <v>2.1486733186724694</v>
      </c>
      <c r="U8" s="132">
        <f>P8/F8*100</f>
        <v>1.9473984411113894</v>
      </c>
      <c r="V8" s="132">
        <f t="shared" ref="V8:V11" si="3">SUM(V9:V11)</f>
        <v>0</v>
      </c>
      <c r="W8" s="132">
        <f>R8/M8*100</f>
        <v>4.7796199458364859</v>
      </c>
      <c r="X8" s="134">
        <f>S8/I8*100</f>
        <v>3.1935434188040195</v>
      </c>
      <c r="AA8" s="101"/>
      <c r="AB8" s="36"/>
    </row>
    <row r="9" spans="1:28" s="8" customFormat="1" x14ac:dyDescent="0.25">
      <c r="A9" s="158"/>
      <c r="B9" s="161"/>
      <c r="C9" s="164"/>
      <c r="D9" s="24" t="s">
        <v>22</v>
      </c>
      <c r="E9" s="38">
        <f>F9+G9+I9</f>
        <v>2896435300</v>
      </c>
      <c r="F9" s="38">
        <f t="shared" ref="F9" si="4">F12+F13+F14+F15+F16+F17+F18+F23</f>
        <v>2896435300</v>
      </c>
      <c r="G9" s="38"/>
      <c r="H9" s="38"/>
      <c r="I9" s="38"/>
      <c r="J9" s="38">
        <f>K9+L9+N9</f>
        <v>510041637</v>
      </c>
      <c r="K9" s="38">
        <f t="shared" ref="K9" si="5">K12+K13+K14+K15+K16+K17+K18+K23</f>
        <v>510041637</v>
      </c>
      <c r="L9" s="38"/>
      <c r="M9" s="38"/>
      <c r="N9" s="38"/>
      <c r="O9" s="38">
        <f t="shared" ref="O9:O11" si="6">P9+Q9+S9</f>
        <v>56405135.879999995</v>
      </c>
      <c r="P9" s="38">
        <f t="shared" ref="P9" si="7">P12+P13+P14+P15+P16+P17+P18+P23</f>
        <v>56405135.879999995</v>
      </c>
      <c r="Q9" s="38"/>
      <c r="R9" s="38"/>
      <c r="S9" s="38"/>
      <c r="T9" s="38">
        <f t="shared" ref="T9:T10" si="8">O9/E9*100</f>
        <v>1.9473984411113894</v>
      </c>
      <c r="U9" s="38">
        <f t="shared" ref="U9" si="9">P9/F9*100</f>
        <v>1.9473984411113894</v>
      </c>
      <c r="V9" s="38">
        <f t="shared" si="3"/>
        <v>0</v>
      </c>
      <c r="W9" s="38">
        <v>0</v>
      </c>
      <c r="X9" s="53">
        <v>0</v>
      </c>
      <c r="AA9" s="102"/>
    </row>
    <row r="10" spans="1:28" s="8" customFormat="1" x14ac:dyDescent="0.25">
      <c r="A10" s="158"/>
      <c r="B10" s="161"/>
      <c r="C10" s="164"/>
      <c r="D10" s="24" t="s">
        <v>8</v>
      </c>
      <c r="E10" s="38">
        <f t="shared" ref="E10:E11" si="10">F10+G10+I10</f>
        <v>557944629</v>
      </c>
      <c r="F10" s="38"/>
      <c r="G10" s="38"/>
      <c r="H10" s="38"/>
      <c r="I10" s="38">
        <f t="shared" ref="I10" si="11">I25+I20+I22+I25+I19</f>
        <v>557944629</v>
      </c>
      <c r="J10" s="38">
        <f t="shared" ref="J10:J11" si="12">K10+L10+N10</f>
        <v>121394776</v>
      </c>
      <c r="K10" s="38"/>
      <c r="L10" s="38"/>
      <c r="M10" s="38"/>
      <c r="N10" s="38">
        <f t="shared" ref="N10" si="13">N25+N20+N22+N25+N19</f>
        <v>121394776</v>
      </c>
      <c r="O10" s="38">
        <f t="shared" si="6"/>
        <v>17818203.98</v>
      </c>
      <c r="P10" s="38"/>
      <c r="Q10" s="38"/>
      <c r="R10" s="38"/>
      <c r="S10" s="38">
        <f t="shared" ref="S10" si="14">S25+S20+S22+S25+S19</f>
        <v>17818203.98</v>
      </c>
      <c r="T10" s="38">
        <f t="shared" si="8"/>
        <v>3.1935434188040195</v>
      </c>
      <c r="U10" s="38">
        <v>0</v>
      </c>
      <c r="V10" s="38">
        <f t="shared" si="3"/>
        <v>0</v>
      </c>
      <c r="W10" s="38">
        <v>0</v>
      </c>
      <c r="X10" s="53">
        <f t="shared" ref="X10" si="15">S10/I10*100</f>
        <v>3.1935434188040195</v>
      </c>
      <c r="AA10" s="101"/>
    </row>
    <row r="11" spans="1:28" s="8" customFormat="1" ht="18.75" customHeight="1" thickBot="1" x14ac:dyDescent="0.3">
      <c r="A11" s="159"/>
      <c r="B11" s="162"/>
      <c r="C11" s="165"/>
      <c r="D11" s="135" t="s">
        <v>23</v>
      </c>
      <c r="E11" s="136">
        <f t="shared" si="10"/>
        <v>0</v>
      </c>
      <c r="F11" s="136"/>
      <c r="G11" s="136"/>
      <c r="H11" s="136">
        <f>H21</f>
        <v>323671751</v>
      </c>
      <c r="I11" s="136"/>
      <c r="J11" s="136">
        <f t="shared" si="12"/>
        <v>0</v>
      </c>
      <c r="K11" s="136"/>
      <c r="L11" s="136"/>
      <c r="M11" s="136">
        <f>M21</f>
        <v>80917940</v>
      </c>
      <c r="N11" s="136"/>
      <c r="O11" s="136">
        <f t="shared" si="6"/>
        <v>0</v>
      </c>
      <c r="P11" s="136"/>
      <c r="Q11" s="136"/>
      <c r="R11" s="136">
        <v>3867570</v>
      </c>
      <c r="S11" s="136"/>
      <c r="T11" s="136">
        <v>0</v>
      </c>
      <c r="U11" s="136">
        <v>0</v>
      </c>
      <c r="V11" s="136">
        <f t="shared" si="3"/>
        <v>0</v>
      </c>
      <c r="W11" s="136">
        <f>R11/M11*100</f>
        <v>4.7796199458364859</v>
      </c>
      <c r="X11" s="137">
        <v>0</v>
      </c>
      <c r="AA11" s="102"/>
    </row>
    <row r="12" spans="1:28" ht="79.5" customHeight="1" x14ac:dyDescent="0.25">
      <c r="A12" s="93"/>
      <c r="B12" s="94" t="s">
        <v>24</v>
      </c>
      <c r="C12" s="14"/>
      <c r="D12" s="15" t="s">
        <v>22</v>
      </c>
      <c r="E12" s="39">
        <f>F12+G12+I12</f>
        <v>893690700</v>
      </c>
      <c r="F12" s="122">
        <f>830306500+63384200</f>
        <v>893690700</v>
      </c>
      <c r="G12" s="122"/>
      <c r="H12" s="122"/>
      <c r="I12" s="122"/>
      <c r="J12" s="39">
        <f>K12+L12+M12+N12</f>
        <v>167698107</v>
      </c>
      <c r="K12" s="122">
        <f>155627000+12071107</f>
        <v>167698107</v>
      </c>
      <c r="L12" s="122"/>
      <c r="M12" s="122"/>
      <c r="N12" s="122"/>
      <c r="O12" s="39">
        <f t="shared" ref="O12:O44" si="16">P12+Q12+R12+S12</f>
        <v>16662048.35</v>
      </c>
      <c r="P12" s="122">
        <v>16662048.35</v>
      </c>
      <c r="Q12" s="90"/>
      <c r="R12" s="90"/>
      <c r="S12" s="90"/>
      <c r="T12" s="83">
        <f t="shared" ref="T12:T44" si="17">U12+V12+W12+X12</f>
        <v>1.8644088329441046</v>
      </c>
      <c r="U12" s="83">
        <f>P12/F12*100</f>
        <v>1.8644088329441046</v>
      </c>
      <c r="V12" s="83">
        <f t="shared" ref="V12" si="18">SUM(V13:V15)</f>
        <v>0</v>
      </c>
      <c r="W12" s="83">
        <v>0</v>
      </c>
      <c r="X12" s="84">
        <v>0</v>
      </c>
      <c r="AA12" s="103" t="s">
        <v>76</v>
      </c>
    </row>
    <row r="13" spans="1:28" ht="117" customHeight="1" x14ac:dyDescent="0.25">
      <c r="A13" s="54"/>
      <c r="B13" s="12" t="s">
        <v>25</v>
      </c>
      <c r="C13" s="9"/>
      <c r="D13" s="10" t="s">
        <v>22</v>
      </c>
      <c r="E13" s="39">
        <f t="shared" ref="E13:E44" si="19">F13+G13+I13</f>
        <v>1814540100</v>
      </c>
      <c r="F13" s="26">
        <f>1790688000+23852100</f>
        <v>1814540100</v>
      </c>
      <c r="G13" s="26"/>
      <c r="H13" s="26"/>
      <c r="I13" s="26"/>
      <c r="J13" s="114">
        <f t="shared" ref="J13:J44" si="20">K13+L13+M13+N13</f>
        <v>298473330</v>
      </c>
      <c r="K13" s="26">
        <f>294158000+4315330</f>
        <v>298473330</v>
      </c>
      <c r="L13" s="26"/>
      <c r="M13" s="26"/>
      <c r="N13" s="26"/>
      <c r="O13" s="114">
        <f t="shared" si="16"/>
        <v>30026588.629999999</v>
      </c>
      <c r="P13" s="26">
        <f>29658388.63+368200</f>
        <v>30026588.629999999</v>
      </c>
      <c r="Q13" s="11"/>
      <c r="R13" s="11"/>
      <c r="S13" s="11"/>
      <c r="T13" s="7">
        <f t="shared" si="17"/>
        <v>1.6547768015708224</v>
      </c>
      <c r="U13" s="83">
        <f t="shared" ref="U13:U25" si="21">P13/F13*100</f>
        <v>1.6547768015708224</v>
      </c>
      <c r="V13" s="7">
        <f t="shared" ref="V13" si="22">SUM(V14:V16)</f>
        <v>0</v>
      </c>
      <c r="W13" s="7">
        <v>0</v>
      </c>
      <c r="X13" s="55">
        <v>0</v>
      </c>
      <c r="AA13" s="103" t="s">
        <v>77</v>
      </c>
    </row>
    <row r="14" spans="1:28" ht="67.5" customHeight="1" x14ac:dyDescent="0.25">
      <c r="A14" s="56"/>
      <c r="B14" s="27" t="s">
        <v>26</v>
      </c>
      <c r="C14" s="26"/>
      <c r="D14" s="28" t="s">
        <v>22</v>
      </c>
      <c r="E14" s="39">
        <f t="shared" si="19"/>
        <v>575200</v>
      </c>
      <c r="F14" s="26">
        <v>575200</v>
      </c>
      <c r="G14" s="26"/>
      <c r="H14" s="26"/>
      <c r="I14" s="26"/>
      <c r="J14" s="114">
        <f t="shared" si="20"/>
        <v>0</v>
      </c>
      <c r="K14" s="26">
        <v>0</v>
      </c>
      <c r="L14" s="26"/>
      <c r="M14" s="26"/>
      <c r="N14" s="26"/>
      <c r="O14" s="114">
        <f t="shared" si="16"/>
        <v>0</v>
      </c>
      <c r="P14" s="26"/>
      <c r="Q14" s="11"/>
      <c r="R14" s="11"/>
      <c r="S14" s="11"/>
      <c r="T14" s="7">
        <f t="shared" si="17"/>
        <v>0</v>
      </c>
      <c r="U14" s="83">
        <f t="shared" si="21"/>
        <v>0</v>
      </c>
      <c r="V14" s="7">
        <f t="shared" ref="V14" si="23">SUM(V15:V17)</f>
        <v>0</v>
      </c>
      <c r="W14" s="7">
        <v>0</v>
      </c>
      <c r="X14" s="55">
        <v>0</v>
      </c>
      <c r="Z14" s="33"/>
      <c r="AA14" s="140">
        <v>210184305</v>
      </c>
    </row>
    <row r="15" spans="1:28" ht="87" customHeight="1" x14ac:dyDescent="0.25">
      <c r="A15" s="56"/>
      <c r="B15" s="29" t="s">
        <v>27</v>
      </c>
      <c r="C15" s="26"/>
      <c r="D15" s="28" t="s">
        <v>22</v>
      </c>
      <c r="E15" s="39">
        <f t="shared" si="19"/>
        <v>2299000</v>
      </c>
      <c r="F15" s="26">
        <v>2299000</v>
      </c>
      <c r="G15" s="26"/>
      <c r="H15" s="26"/>
      <c r="I15" s="26"/>
      <c r="J15" s="114">
        <f t="shared" si="20"/>
        <v>0</v>
      </c>
      <c r="K15" s="26">
        <v>0</v>
      </c>
      <c r="L15" s="26"/>
      <c r="M15" s="26"/>
      <c r="N15" s="26"/>
      <c r="O15" s="114">
        <f t="shared" si="16"/>
        <v>0</v>
      </c>
      <c r="P15" s="26"/>
      <c r="Q15" s="11"/>
      <c r="R15" s="11"/>
      <c r="S15" s="11"/>
      <c r="T15" s="7">
        <f t="shared" si="17"/>
        <v>0</v>
      </c>
      <c r="U15" s="83">
        <f t="shared" si="21"/>
        <v>0</v>
      </c>
      <c r="V15" s="7">
        <f t="shared" ref="V15" si="24">SUM(V16:V18)</f>
        <v>0</v>
      </c>
      <c r="W15" s="7">
        <v>0</v>
      </c>
      <c r="X15" s="55">
        <v>0</v>
      </c>
      <c r="AA15" s="140"/>
    </row>
    <row r="16" spans="1:28" ht="138" customHeight="1" x14ac:dyDescent="0.25">
      <c r="A16" s="56"/>
      <c r="B16" s="30" t="s">
        <v>28</v>
      </c>
      <c r="C16" s="26"/>
      <c r="D16" s="28" t="s">
        <v>22</v>
      </c>
      <c r="E16" s="39">
        <f t="shared" si="19"/>
        <v>103093800</v>
      </c>
      <c r="F16" s="26">
        <v>103093800</v>
      </c>
      <c r="G16" s="26"/>
      <c r="H16" s="26"/>
      <c r="I16" s="26"/>
      <c r="J16" s="114">
        <f t="shared" si="20"/>
        <v>20525400</v>
      </c>
      <c r="K16" s="26">
        <v>20525400</v>
      </c>
      <c r="L16" s="26"/>
      <c r="M16" s="26"/>
      <c r="N16" s="26"/>
      <c r="O16" s="114">
        <f t="shared" si="16"/>
        <v>0</v>
      </c>
      <c r="P16" s="26"/>
      <c r="Q16" s="11"/>
      <c r="R16" s="11"/>
      <c r="S16" s="11"/>
      <c r="T16" s="7">
        <f t="shared" si="17"/>
        <v>0</v>
      </c>
      <c r="U16" s="83">
        <f t="shared" si="21"/>
        <v>0</v>
      </c>
      <c r="V16" s="7">
        <f t="shared" ref="V16" si="25">SUM(V17:V19)</f>
        <v>0</v>
      </c>
      <c r="W16" s="7">
        <v>0</v>
      </c>
      <c r="X16" s="55">
        <v>0</v>
      </c>
      <c r="AA16" s="103">
        <v>210184030</v>
      </c>
    </row>
    <row r="17" spans="1:27" ht="90" customHeight="1" x14ac:dyDescent="0.25">
      <c r="A17" s="56"/>
      <c r="B17" s="30" t="s">
        <v>29</v>
      </c>
      <c r="C17" s="26"/>
      <c r="D17" s="28" t="s">
        <v>22</v>
      </c>
      <c r="E17" s="39">
        <f t="shared" si="19"/>
        <v>68518400</v>
      </c>
      <c r="F17" s="26">
        <v>68518400</v>
      </c>
      <c r="G17" s="26"/>
      <c r="H17" s="26"/>
      <c r="I17" s="26"/>
      <c r="J17" s="114">
        <f t="shared" si="20"/>
        <v>20914800</v>
      </c>
      <c r="K17" s="26">
        <v>20914800</v>
      </c>
      <c r="L17" s="26"/>
      <c r="M17" s="26"/>
      <c r="N17" s="26"/>
      <c r="O17" s="114">
        <f t="shared" si="16"/>
        <v>9716498.9000000004</v>
      </c>
      <c r="P17" s="26">
        <v>9716498.9000000004</v>
      </c>
      <c r="Q17" s="11"/>
      <c r="R17" s="11"/>
      <c r="S17" s="11"/>
      <c r="T17" s="7">
        <f t="shared" si="17"/>
        <v>14.180860761488887</v>
      </c>
      <c r="U17" s="83">
        <f t="shared" si="21"/>
        <v>14.180860761488887</v>
      </c>
      <c r="V17" s="7">
        <f t="shared" ref="V17" si="26">SUM(V18:V20)</f>
        <v>0</v>
      </c>
      <c r="W17" s="7">
        <v>0</v>
      </c>
      <c r="X17" s="55">
        <v>0</v>
      </c>
      <c r="AA17" s="103">
        <v>210184050</v>
      </c>
    </row>
    <row r="18" spans="1:27" ht="90" customHeight="1" x14ac:dyDescent="0.25">
      <c r="A18" s="56"/>
      <c r="B18" s="30" t="s">
        <v>30</v>
      </c>
      <c r="C18" s="26"/>
      <c r="D18" s="28" t="s">
        <v>22</v>
      </c>
      <c r="E18" s="39">
        <f t="shared" si="19"/>
        <v>13500000</v>
      </c>
      <c r="F18" s="26">
        <v>13500000</v>
      </c>
      <c r="G18" s="26"/>
      <c r="H18" s="26"/>
      <c r="I18" s="26"/>
      <c r="J18" s="114">
        <f t="shared" si="20"/>
        <v>2430000</v>
      </c>
      <c r="K18" s="26">
        <v>2430000</v>
      </c>
      <c r="L18" s="26"/>
      <c r="M18" s="26"/>
      <c r="N18" s="26"/>
      <c r="O18" s="114">
        <f t="shared" si="16"/>
        <v>0</v>
      </c>
      <c r="P18" s="26"/>
      <c r="Q18" s="11"/>
      <c r="R18" s="11"/>
      <c r="S18" s="11"/>
      <c r="T18" s="7">
        <f t="shared" si="17"/>
        <v>0</v>
      </c>
      <c r="U18" s="83">
        <f t="shared" si="21"/>
        <v>0</v>
      </c>
      <c r="V18" s="7">
        <f t="shared" ref="V18" si="27">SUM(V19:V21)</f>
        <v>0</v>
      </c>
      <c r="W18" s="7">
        <v>0</v>
      </c>
      <c r="X18" s="55">
        <v>0</v>
      </c>
      <c r="AA18" s="103">
        <v>210182470</v>
      </c>
    </row>
    <row r="19" spans="1:27" ht="61.5" customHeight="1" x14ac:dyDescent="0.25">
      <c r="A19" s="56"/>
      <c r="B19" s="28" t="s">
        <v>31</v>
      </c>
      <c r="C19" s="26"/>
      <c r="D19" s="28" t="s">
        <v>8</v>
      </c>
      <c r="E19" s="39">
        <f t="shared" si="19"/>
        <v>711100</v>
      </c>
      <c r="F19" s="31"/>
      <c r="G19" s="31"/>
      <c r="H19" s="31"/>
      <c r="I19" s="31">
        <v>711100</v>
      </c>
      <c r="J19" s="114">
        <f t="shared" si="20"/>
        <v>112124</v>
      </c>
      <c r="K19" s="31"/>
      <c r="L19" s="31"/>
      <c r="M19" s="31"/>
      <c r="N19" s="31">
        <v>112124</v>
      </c>
      <c r="O19" s="114">
        <f t="shared" si="16"/>
        <v>0</v>
      </c>
      <c r="P19" s="31"/>
      <c r="Q19" s="13"/>
      <c r="R19" s="13"/>
      <c r="S19" s="13"/>
      <c r="T19" s="7">
        <f t="shared" si="17"/>
        <v>0</v>
      </c>
      <c r="U19" s="83">
        <v>0</v>
      </c>
      <c r="V19" s="7">
        <f t="shared" ref="V19" si="28">SUM(V20:V22)</f>
        <v>0</v>
      </c>
      <c r="W19" s="7">
        <v>0</v>
      </c>
      <c r="X19" s="55">
        <f>S19/I19*100</f>
        <v>0</v>
      </c>
      <c r="AA19" s="103">
        <v>210161804</v>
      </c>
    </row>
    <row r="20" spans="1:27" ht="28.5" customHeight="1" x14ac:dyDescent="0.25">
      <c r="A20" s="56"/>
      <c r="B20" s="28" t="s">
        <v>2</v>
      </c>
      <c r="C20" s="26"/>
      <c r="D20" s="28" t="s">
        <v>8</v>
      </c>
      <c r="E20" s="39">
        <f t="shared" si="19"/>
        <v>553828629</v>
      </c>
      <c r="F20" s="31"/>
      <c r="G20" s="31"/>
      <c r="H20" s="31"/>
      <c r="I20" s="31">
        <v>553828629</v>
      </c>
      <c r="J20" s="114">
        <f t="shared" si="20"/>
        <v>120864852</v>
      </c>
      <c r="K20" s="31"/>
      <c r="L20" s="31"/>
      <c r="M20" s="31"/>
      <c r="N20" s="31">
        <v>120864852</v>
      </c>
      <c r="O20" s="114">
        <f t="shared" si="16"/>
        <v>17784863.98</v>
      </c>
      <c r="P20" s="31"/>
      <c r="Q20" s="13"/>
      <c r="R20" s="13"/>
      <c r="S20" s="13">
        <v>17784863.98</v>
      </c>
      <c r="T20" s="7">
        <f t="shared" si="17"/>
        <v>3.2112576072697032</v>
      </c>
      <c r="U20" s="83">
        <v>0</v>
      </c>
      <c r="V20" s="7">
        <f t="shared" ref="V20" si="29">SUM(V21:V23)</f>
        <v>0</v>
      </c>
      <c r="W20" s="7">
        <v>0</v>
      </c>
      <c r="X20" s="55">
        <f>S20/I20*100</f>
        <v>3.2112576072697032</v>
      </c>
      <c r="AA20" s="103">
        <v>210100590</v>
      </c>
    </row>
    <row r="21" spans="1:27" ht="28.5" customHeight="1" x14ac:dyDescent="0.25">
      <c r="A21" s="56"/>
      <c r="B21" s="28" t="s">
        <v>78</v>
      </c>
      <c r="C21" s="26"/>
      <c r="D21" s="28" t="s">
        <v>23</v>
      </c>
      <c r="E21" s="39">
        <f t="shared" si="19"/>
        <v>0</v>
      </c>
      <c r="F21" s="31"/>
      <c r="G21" s="31"/>
      <c r="H21" s="31">
        <f>227902000+95769751</f>
        <v>323671751</v>
      </c>
      <c r="I21" s="31"/>
      <c r="J21" s="114">
        <f t="shared" si="20"/>
        <v>80917940</v>
      </c>
      <c r="K21" s="31"/>
      <c r="L21" s="31"/>
      <c r="M21" s="31">
        <v>80917940</v>
      </c>
      <c r="N21" s="31"/>
      <c r="O21" s="114">
        <f t="shared" si="16"/>
        <v>3867570</v>
      </c>
      <c r="P21" s="31"/>
      <c r="Q21" s="13"/>
      <c r="R21" s="13">
        <v>3867570</v>
      </c>
      <c r="S21" s="13"/>
      <c r="T21" s="7">
        <f t="shared" si="17"/>
        <v>4.7796199458364859</v>
      </c>
      <c r="U21" s="83">
        <v>0</v>
      </c>
      <c r="V21" s="7">
        <f t="shared" ref="V21" si="30">SUM(V22:V24)</f>
        <v>0</v>
      </c>
      <c r="W21" s="7">
        <f>R21/M21*100</f>
        <v>4.7796199458364859</v>
      </c>
      <c r="X21" s="55">
        <v>0</v>
      </c>
      <c r="AA21" s="103">
        <v>210100590</v>
      </c>
    </row>
    <row r="22" spans="1:27" ht="28.5" customHeight="1" x14ac:dyDescent="0.25">
      <c r="A22" s="56"/>
      <c r="B22" s="28" t="s">
        <v>0</v>
      </c>
      <c r="C22" s="26"/>
      <c r="D22" s="28" t="s">
        <v>8</v>
      </c>
      <c r="E22" s="39">
        <f t="shared" si="19"/>
        <v>3404900</v>
      </c>
      <c r="F22" s="31"/>
      <c r="G22" s="31"/>
      <c r="H22" s="31"/>
      <c r="I22" s="31">
        <v>3404900</v>
      </c>
      <c r="J22" s="114">
        <f t="shared" si="20"/>
        <v>417800</v>
      </c>
      <c r="K22" s="31"/>
      <c r="L22" s="31"/>
      <c r="M22" s="31"/>
      <c r="N22" s="31">
        <v>417800</v>
      </c>
      <c r="O22" s="114">
        <f t="shared" si="16"/>
        <v>33340</v>
      </c>
      <c r="P22" s="31"/>
      <c r="Q22" s="13"/>
      <c r="R22" s="13"/>
      <c r="S22" s="13">
        <v>33340</v>
      </c>
      <c r="T22" s="7">
        <f t="shared" si="17"/>
        <v>0.97917706834268259</v>
      </c>
      <c r="U22" s="83">
        <v>0</v>
      </c>
      <c r="V22" s="7">
        <f t="shared" ref="V22" si="31">SUM(V23:V25)</f>
        <v>0</v>
      </c>
      <c r="W22" s="7">
        <v>0</v>
      </c>
      <c r="X22" s="55">
        <f t="shared" ref="X22:X43" si="32">S22/I22*100</f>
        <v>0.97917706834268259</v>
      </c>
      <c r="AA22" s="103">
        <v>210199990</v>
      </c>
    </row>
    <row r="23" spans="1:27" ht="28.5" customHeight="1" x14ac:dyDescent="0.25">
      <c r="A23" s="56"/>
      <c r="B23" s="28" t="s">
        <v>32</v>
      </c>
      <c r="C23" s="26"/>
      <c r="D23" s="28" t="s">
        <v>22</v>
      </c>
      <c r="E23" s="39">
        <f t="shared" si="19"/>
        <v>218100</v>
      </c>
      <c r="F23" s="31">
        <v>218100</v>
      </c>
      <c r="G23" s="31"/>
      <c r="H23" s="31"/>
      <c r="I23" s="31"/>
      <c r="J23" s="114">
        <f t="shared" si="20"/>
        <v>0</v>
      </c>
      <c r="K23" s="31">
        <v>0</v>
      </c>
      <c r="L23" s="31"/>
      <c r="M23" s="31"/>
      <c r="N23" s="31"/>
      <c r="O23" s="114">
        <f t="shared" si="16"/>
        <v>0</v>
      </c>
      <c r="P23" s="31"/>
      <c r="Q23" s="13"/>
      <c r="R23" s="13"/>
      <c r="S23" s="13"/>
      <c r="T23" s="7">
        <f t="shared" si="17"/>
        <v>0</v>
      </c>
      <c r="U23" s="83">
        <f t="shared" si="21"/>
        <v>0</v>
      </c>
      <c r="V23" s="7">
        <f t="shared" ref="V23" si="33">SUM(V24:V26)</f>
        <v>0</v>
      </c>
      <c r="W23" s="7">
        <v>0</v>
      </c>
      <c r="X23" s="55">
        <v>0</v>
      </c>
      <c r="AA23" s="103">
        <v>210185060</v>
      </c>
    </row>
    <row r="24" spans="1:27" ht="21.75" hidden="1" customHeight="1" x14ac:dyDescent="0.25">
      <c r="A24" s="56"/>
      <c r="B24" s="28"/>
      <c r="C24" s="26"/>
      <c r="D24" s="28" t="s">
        <v>22</v>
      </c>
      <c r="E24" s="39">
        <f t="shared" si="19"/>
        <v>0</v>
      </c>
      <c r="F24" s="31"/>
      <c r="G24" s="31"/>
      <c r="H24" s="31"/>
      <c r="I24" s="31"/>
      <c r="J24" s="114">
        <f t="shared" si="20"/>
        <v>0</v>
      </c>
      <c r="K24" s="31"/>
      <c r="L24" s="31"/>
      <c r="M24" s="31"/>
      <c r="N24" s="31"/>
      <c r="O24" s="114">
        <f t="shared" si="16"/>
        <v>0</v>
      </c>
      <c r="P24" s="31"/>
      <c r="Q24" s="13"/>
      <c r="R24" s="13"/>
      <c r="S24" s="13"/>
      <c r="T24" s="7" t="e">
        <f t="shared" si="17"/>
        <v>#DIV/0!</v>
      </c>
      <c r="U24" s="83" t="e">
        <f t="shared" si="21"/>
        <v>#DIV/0!</v>
      </c>
      <c r="V24" s="7">
        <f t="shared" ref="V24" si="34">SUM(V25:V27)</f>
        <v>0</v>
      </c>
      <c r="W24" s="7">
        <v>0</v>
      </c>
      <c r="X24" s="55" t="e">
        <f t="shared" si="32"/>
        <v>#DIV/0!</v>
      </c>
    </row>
    <row r="25" spans="1:27" ht="18.75" hidden="1" customHeight="1" x14ac:dyDescent="0.25">
      <c r="A25" s="56"/>
      <c r="B25" s="28"/>
      <c r="C25" s="26"/>
      <c r="D25" s="28" t="s">
        <v>8</v>
      </c>
      <c r="E25" s="39">
        <f t="shared" si="19"/>
        <v>0</v>
      </c>
      <c r="F25" s="31"/>
      <c r="G25" s="31"/>
      <c r="H25" s="31"/>
      <c r="I25" s="31"/>
      <c r="J25" s="114">
        <f t="shared" si="20"/>
        <v>0</v>
      </c>
      <c r="K25" s="31"/>
      <c r="L25" s="31"/>
      <c r="M25" s="31"/>
      <c r="N25" s="31"/>
      <c r="O25" s="114">
        <f t="shared" si="16"/>
        <v>0</v>
      </c>
      <c r="P25" s="31"/>
      <c r="Q25" s="13"/>
      <c r="R25" s="13"/>
      <c r="S25" s="13"/>
      <c r="T25" s="7" t="e">
        <f t="shared" si="17"/>
        <v>#DIV/0!</v>
      </c>
      <c r="U25" s="83" t="e">
        <f t="shared" si="21"/>
        <v>#DIV/0!</v>
      </c>
      <c r="V25" s="7">
        <f t="shared" ref="V25" si="35">SUM(V26:V28)</f>
        <v>0</v>
      </c>
      <c r="W25" s="7">
        <v>0</v>
      </c>
      <c r="X25" s="55" t="e">
        <f t="shared" si="32"/>
        <v>#DIV/0!</v>
      </c>
    </row>
    <row r="26" spans="1:27" ht="14.25" customHeight="1" x14ac:dyDescent="0.25">
      <c r="A26" s="166" t="s">
        <v>33</v>
      </c>
      <c r="B26" s="169" t="s">
        <v>34</v>
      </c>
      <c r="C26" s="175" t="s">
        <v>21</v>
      </c>
      <c r="D26" s="28" t="s">
        <v>17</v>
      </c>
      <c r="E26" s="39">
        <f t="shared" si="19"/>
        <v>0</v>
      </c>
      <c r="F26" s="26">
        <f t="shared" ref="F26" si="36">SUM(F27:F28)</f>
        <v>0</v>
      </c>
      <c r="G26" s="26"/>
      <c r="H26" s="26"/>
      <c r="I26" s="26"/>
      <c r="J26" s="114">
        <f t="shared" si="20"/>
        <v>0</v>
      </c>
      <c r="K26" s="26">
        <f t="shared" ref="K26" si="37">SUM(K27:K28)</f>
        <v>0</v>
      </c>
      <c r="L26" s="26"/>
      <c r="M26" s="26"/>
      <c r="N26" s="26"/>
      <c r="O26" s="114">
        <f t="shared" si="16"/>
        <v>0</v>
      </c>
      <c r="P26" s="26">
        <f t="shared" ref="P26" si="38">SUM(P27:P28)</f>
        <v>0</v>
      </c>
      <c r="Q26" s="11"/>
      <c r="R26" s="11"/>
      <c r="S26" s="11"/>
      <c r="T26" s="7">
        <f t="shared" si="17"/>
        <v>0</v>
      </c>
      <c r="U26" s="83">
        <v>0</v>
      </c>
      <c r="V26" s="7">
        <f t="shared" ref="V26" si="39">SUM(V27:V29)</f>
        <v>0</v>
      </c>
      <c r="W26" s="7">
        <v>0</v>
      </c>
      <c r="X26" s="55">
        <v>0</v>
      </c>
    </row>
    <row r="27" spans="1:27" s="8" customFormat="1" ht="19.5" customHeight="1" x14ac:dyDescent="0.25">
      <c r="A27" s="167"/>
      <c r="B27" s="170"/>
      <c r="C27" s="176"/>
      <c r="D27" s="28" t="s">
        <v>22</v>
      </c>
      <c r="E27" s="39">
        <f t="shared" si="19"/>
        <v>0</v>
      </c>
      <c r="F27" s="26">
        <f t="shared" ref="F27" si="40">F39</f>
        <v>0</v>
      </c>
      <c r="G27" s="26"/>
      <c r="H27" s="26"/>
      <c r="I27" s="26"/>
      <c r="J27" s="114">
        <f t="shared" si="20"/>
        <v>0</v>
      </c>
      <c r="K27" s="26">
        <f t="shared" ref="K27:K28" si="41">K39</f>
        <v>0</v>
      </c>
      <c r="L27" s="26"/>
      <c r="M27" s="26"/>
      <c r="N27" s="26"/>
      <c r="O27" s="114">
        <f t="shared" si="16"/>
        <v>0</v>
      </c>
      <c r="P27" s="26">
        <f t="shared" ref="P27" si="42">P39</f>
        <v>0</v>
      </c>
      <c r="Q27" s="11"/>
      <c r="R27" s="11"/>
      <c r="S27" s="11"/>
      <c r="T27" s="7">
        <f t="shared" si="17"/>
        <v>0</v>
      </c>
      <c r="U27" s="83">
        <v>0</v>
      </c>
      <c r="V27" s="7">
        <f t="shared" ref="V27" si="43">SUM(V28:V30)</f>
        <v>0</v>
      </c>
      <c r="W27" s="7">
        <v>0</v>
      </c>
      <c r="X27" s="55">
        <v>0</v>
      </c>
      <c r="AA27" s="102"/>
    </row>
    <row r="28" spans="1:27" s="8" customFormat="1" ht="16.5" customHeight="1" x14ac:dyDescent="0.25">
      <c r="A28" s="167"/>
      <c r="B28" s="170"/>
      <c r="C28" s="176"/>
      <c r="D28" s="28" t="s">
        <v>8</v>
      </c>
      <c r="E28" s="39">
        <f t="shared" si="19"/>
        <v>0</v>
      </c>
      <c r="F28" s="26">
        <f t="shared" ref="F28" si="44">F40</f>
        <v>0</v>
      </c>
      <c r="G28" s="26"/>
      <c r="H28" s="26"/>
      <c r="I28" s="26"/>
      <c r="J28" s="114">
        <f t="shared" si="20"/>
        <v>0</v>
      </c>
      <c r="K28" s="26">
        <f t="shared" si="41"/>
        <v>0</v>
      </c>
      <c r="L28" s="26"/>
      <c r="M28" s="26"/>
      <c r="N28" s="26"/>
      <c r="O28" s="114">
        <f t="shared" si="16"/>
        <v>0</v>
      </c>
      <c r="P28" s="26">
        <f t="shared" ref="P28" si="45">P40</f>
        <v>0</v>
      </c>
      <c r="Q28" s="11"/>
      <c r="R28" s="11"/>
      <c r="S28" s="11"/>
      <c r="T28" s="7">
        <f t="shared" si="17"/>
        <v>0</v>
      </c>
      <c r="U28" s="83">
        <v>0</v>
      </c>
      <c r="V28" s="7">
        <f t="shared" ref="V28" si="46">SUM(V29:V31)</f>
        <v>0</v>
      </c>
      <c r="W28" s="7">
        <v>0</v>
      </c>
      <c r="X28" s="55">
        <v>0</v>
      </c>
      <c r="AA28" s="102"/>
    </row>
    <row r="29" spans="1:27" s="8" customFormat="1" ht="19.5" customHeight="1" x14ac:dyDescent="0.25">
      <c r="A29" s="167"/>
      <c r="B29" s="170"/>
      <c r="C29" s="175" t="s">
        <v>35</v>
      </c>
      <c r="D29" s="28" t="s">
        <v>17</v>
      </c>
      <c r="E29" s="39">
        <f t="shared" si="19"/>
        <v>0</v>
      </c>
      <c r="F29" s="26">
        <v>0</v>
      </c>
      <c r="G29" s="26"/>
      <c r="H29" s="26"/>
      <c r="I29" s="26"/>
      <c r="J29" s="114">
        <f t="shared" si="20"/>
        <v>0</v>
      </c>
      <c r="K29" s="26">
        <v>0</v>
      </c>
      <c r="L29" s="26"/>
      <c r="M29" s="26"/>
      <c r="N29" s="26"/>
      <c r="O29" s="114">
        <f t="shared" si="16"/>
        <v>0</v>
      </c>
      <c r="P29" s="26">
        <v>0</v>
      </c>
      <c r="Q29" s="11"/>
      <c r="R29" s="11"/>
      <c r="S29" s="11"/>
      <c r="T29" s="7">
        <f t="shared" si="17"/>
        <v>0</v>
      </c>
      <c r="U29" s="83">
        <v>0</v>
      </c>
      <c r="V29" s="7">
        <f t="shared" ref="V29" si="47">SUM(V30:V32)</f>
        <v>0</v>
      </c>
      <c r="W29" s="7">
        <v>0</v>
      </c>
      <c r="X29" s="55">
        <v>0</v>
      </c>
      <c r="AA29" s="102"/>
    </row>
    <row r="30" spans="1:27" s="8" customFormat="1" ht="17.25" customHeight="1" x14ac:dyDescent="0.25">
      <c r="A30" s="167"/>
      <c r="B30" s="170"/>
      <c r="C30" s="176"/>
      <c r="D30" s="28" t="s">
        <v>22</v>
      </c>
      <c r="E30" s="39">
        <f t="shared" si="19"/>
        <v>0</v>
      </c>
      <c r="F30" s="26">
        <v>0</v>
      </c>
      <c r="G30" s="26"/>
      <c r="H30" s="26"/>
      <c r="I30" s="26"/>
      <c r="J30" s="114">
        <f t="shared" si="20"/>
        <v>0</v>
      </c>
      <c r="K30" s="26">
        <v>0</v>
      </c>
      <c r="L30" s="26"/>
      <c r="M30" s="26"/>
      <c r="N30" s="26"/>
      <c r="O30" s="114">
        <f t="shared" si="16"/>
        <v>0</v>
      </c>
      <c r="P30" s="26">
        <v>0</v>
      </c>
      <c r="Q30" s="11"/>
      <c r="R30" s="11"/>
      <c r="S30" s="11"/>
      <c r="T30" s="7">
        <f t="shared" si="17"/>
        <v>0</v>
      </c>
      <c r="U30" s="83">
        <v>0</v>
      </c>
      <c r="V30" s="7">
        <f t="shared" ref="V30" si="48">SUM(V31:V33)</f>
        <v>0</v>
      </c>
      <c r="W30" s="7">
        <v>0</v>
      </c>
      <c r="X30" s="55">
        <v>0</v>
      </c>
      <c r="AA30" s="102"/>
    </row>
    <row r="31" spans="1:27" s="8" customFormat="1" ht="19.5" customHeight="1" x14ac:dyDescent="0.25">
      <c r="A31" s="167"/>
      <c r="B31" s="170"/>
      <c r="C31" s="176"/>
      <c r="D31" s="28" t="s">
        <v>8</v>
      </c>
      <c r="E31" s="39">
        <f t="shared" si="19"/>
        <v>0</v>
      </c>
      <c r="F31" s="26">
        <f t="shared" ref="F31" si="49">F37</f>
        <v>0</v>
      </c>
      <c r="G31" s="26"/>
      <c r="H31" s="26"/>
      <c r="I31" s="26"/>
      <c r="J31" s="114">
        <f t="shared" si="20"/>
        <v>0</v>
      </c>
      <c r="K31" s="26">
        <f t="shared" ref="K31" si="50">K37</f>
        <v>0</v>
      </c>
      <c r="L31" s="26"/>
      <c r="M31" s="26"/>
      <c r="N31" s="26"/>
      <c r="O31" s="114">
        <f t="shared" si="16"/>
        <v>0</v>
      </c>
      <c r="P31" s="26">
        <f t="shared" ref="P31" si="51">P37</f>
        <v>0</v>
      </c>
      <c r="Q31" s="11"/>
      <c r="R31" s="11"/>
      <c r="S31" s="11"/>
      <c r="T31" s="7">
        <f t="shared" si="17"/>
        <v>0</v>
      </c>
      <c r="U31" s="83">
        <v>0</v>
      </c>
      <c r="V31" s="7">
        <f t="shared" ref="V31" si="52">SUM(V32:V34)</f>
        <v>0</v>
      </c>
      <c r="W31" s="7">
        <v>0</v>
      </c>
      <c r="X31" s="55">
        <v>0</v>
      </c>
      <c r="AA31" s="102"/>
    </row>
    <row r="32" spans="1:27" s="8" customFormat="1" ht="14.25" customHeight="1" x14ac:dyDescent="0.25">
      <c r="A32" s="167"/>
      <c r="B32" s="170"/>
      <c r="C32" s="238"/>
      <c r="D32" s="28" t="s">
        <v>23</v>
      </c>
      <c r="E32" s="39">
        <f t="shared" si="19"/>
        <v>0</v>
      </c>
      <c r="F32" s="26">
        <v>0</v>
      </c>
      <c r="G32" s="26"/>
      <c r="H32" s="26"/>
      <c r="I32" s="26"/>
      <c r="J32" s="114">
        <f t="shared" si="20"/>
        <v>0</v>
      </c>
      <c r="K32" s="26">
        <v>0</v>
      </c>
      <c r="L32" s="26"/>
      <c r="M32" s="26"/>
      <c r="N32" s="26"/>
      <c r="O32" s="114">
        <f t="shared" si="16"/>
        <v>0</v>
      </c>
      <c r="P32" s="26">
        <v>0</v>
      </c>
      <c r="Q32" s="11"/>
      <c r="R32" s="11"/>
      <c r="S32" s="11"/>
      <c r="T32" s="7">
        <f t="shared" si="17"/>
        <v>0</v>
      </c>
      <c r="U32" s="83">
        <v>0</v>
      </c>
      <c r="V32" s="7">
        <f t="shared" ref="V32" si="53">SUM(V33:V35)</f>
        <v>0</v>
      </c>
      <c r="W32" s="7">
        <v>0</v>
      </c>
      <c r="X32" s="55">
        <v>0</v>
      </c>
      <c r="AA32" s="102"/>
    </row>
    <row r="33" spans="1:28" s="8" customFormat="1" ht="18" customHeight="1" x14ac:dyDescent="0.25">
      <c r="A33" s="167"/>
      <c r="B33" s="170"/>
      <c r="C33" s="175" t="s">
        <v>36</v>
      </c>
      <c r="D33" s="28" t="s">
        <v>17</v>
      </c>
      <c r="E33" s="39">
        <f t="shared" si="19"/>
        <v>0</v>
      </c>
      <c r="F33" s="26">
        <f t="shared" ref="F33" si="54">SUM(F34:F36)</f>
        <v>0</v>
      </c>
      <c r="G33" s="26"/>
      <c r="H33" s="26"/>
      <c r="I33" s="26"/>
      <c r="J33" s="114">
        <f t="shared" si="20"/>
        <v>0</v>
      </c>
      <c r="K33" s="26">
        <f t="shared" ref="K33" si="55">SUM(K34:K36)</f>
        <v>0</v>
      </c>
      <c r="L33" s="26"/>
      <c r="M33" s="26"/>
      <c r="N33" s="26"/>
      <c r="O33" s="114">
        <f t="shared" si="16"/>
        <v>0</v>
      </c>
      <c r="P33" s="26">
        <f t="shared" ref="P33" si="56">SUM(P34:P36)</f>
        <v>0</v>
      </c>
      <c r="Q33" s="11"/>
      <c r="R33" s="11"/>
      <c r="S33" s="11"/>
      <c r="T33" s="7">
        <f t="shared" si="17"/>
        <v>0</v>
      </c>
      <c r="U33" s="83">
        <v>0</v>
      </c>
      <c r="V33" s="7">
        <f t="shared" ref="V33" si="57">SUM(V34:V36)</f>
        <v>0</v>
      </c>
      <c r="W33" s="7">
        <v>0</v>
      </c>
      <c r="X33" s="55">
        <v>0</v>
      </c>
      <c r="AA33" s="102"/>
    </row>
    <row r="34" spans="1:28" s="8" customFormat="1" ht="18.75" customHeight="1" x14ac:dyDescent="0.25">
      <c r="A34" s="167"/>
      <c r="B34" s="170"/>
      <c r="C34" s="176"/>
      <c r="D34" s="28" t="s">
        <v>22</v>
      </c>
      <c r="E34" s="39">
        <f t="shared" si="19"/>
        <v>0</v>
      </c>
      <c r="F34" s="26">
        <v>0</v>
      </c>
      <c r="G34" s="26"/>
      <c r="H34" s="26"/>
      <c r="I34" s="26"/>
      <c r="J34" s="114">
        <f t="shared" si="20"/>
        <v>0</v>
      </c>
      <c r="K34" s="26">
        <v>0</v>
      </c>
      <c r="L34" s="26"/>
      <c r="M34" s="26"/>
      <c r="N34" s="26"/>
      <c r="O34" s="114">
        <f t="shared" si="16"/>
        <v>0</v>
      </c>
      <c r="P34" s="26">
        <v>0</v>
      </c>
      <c r="Q34" s="11"/>
      <c r="R34" s="11"/>
      <c r="S34" s="11"/>
      <c r="T34" s="7">
        <f t="shared" si="17"/>
        <v>0</v>
      </c>
      <c r="U34" s="83">
        <v>0</v>
      </c>
      <c r="V34" s="7">
        <f t="shared" ref="V34" si="58">SUM(V35:V37)</f>
        <v>0</v>
      </c>
      <c r="W34" s="7">
        <v>0</v>
      </c>
      <c r="X34" s="55">
        <v>0</v>
      </c>
      <c r="AA34" s="102"/>
    </row>
    <row r="35" spans="1:28" s="8" customFormat="1" ht="19.5" customHeight="1" x14ac:dyDescent="0.25">
      <c r="A35" s="167"/>
      <c r="B35" s="170"/>
      <c r="C35" s="176"/>
      <c r="D35" s="28" t="s">
        <v>8</v>
      </c>
      <c r="E35" s="39">
        <f t="shared" si="19"/>
        <v>0</v>
      </c>
      <c r="F35" s="31">
        <v>0</v>
      </c>
      <c r="G35" s="31"/>
      <c r="H35" s="31"/>
      <c r="I35" s="31"/>
      <c r="J35" s="114">
        <f t="shared" si="20"/>
        <v>0</v>
      </c>
      <c r="K35" s="31">
        <v>0</v>
      </c>
      <c r="L35" s="31"/>
      <c r="M35" s="31"/>
      <c r="N35" s="31"/>
      <c r="O35" s="114">
        <f t="shared" si="16"/>
        <v>0</v>
      </c>
      <c r="P35" s="31">
        <v>0</v>
      </c>
      <c r="Q35" s="13"/>
      <c r="R35" s="13"/>
      <c r="S35" s="13"/>
      <c r="T35" s="7">
        <f t="shared" si="17"/>
        <v>0</v>
      </c>
      <c r="U35" s="83">
        <v>0</v>
      </c>
      <c r="V35" s="7">
        <f t="shared" ref="V35" si="59">SUM(V36:V38)</f>
        <v>0</v>
      </c>
      <c r="W35" s="7">
        <v>0</v>
      </c>
      <c r="X35" s="55">
        <v>0</v>
      </c>
      <c r="AA35" s="102"/>
    </row>
    <row r="36" spans="1:28" s="8" customFormat="1" ht="18" customHeight="1" x14ac:dyDescent="0.25">
      <c r="A36" s="168"/>
      <c r="B36" s="171"/>
      <c r="C36" s="238"/>
      <c r="D36" s="28" t="s">
        <v>23</v>
      </c>
      <c r="E36" s="39">
        <f t="shared" si="19"/>
        <v>0</v>
      </c>
      <c r="F36" s="26">
        <v>0</v>
      </c>
      <c r="G36" s="26"/>
      <c r="H36" s="26"/>
      <c r="I36" s="26"/>
      <c r="J36" s="114">
        <f t="shared" si="20"/>
        <v>0</v>
      </c>
      <c r="K36" s="26">
        <v>0</v>
      </c>
      <c r="L36" s="26"/>
      <c r="M36" s="26"/>
      <c r="N36" s="26"/>
      <c r="O36" s="114">
        <f t="shared" si="16"/>
        <v>0</v>
      </c>
      <c r="P36" s="26">
        <v>0</v>
      </c>
      <c r="Q36" s="11"/>
      <c r="R36" s="11"/>
      <c r="S36" s="11"/>
      <c r="T36" s="7">
        <f t="shared" si="17"/>
        <v>0</v>
      </c>
      <c r="U36" s="83">
        <v>0</v>
      </c>
      <c r="V36" s="7">
        <f t="shared" ref="V36" si="60">SUM(V37:V39)</f>
        <v>0</v>
      </c>
      <c r="W36" s="7">
        <v>0</v>
      </c>
      <c r="X36" s="55">
        <v>0</v>
      </c>
      <c r="AA36" s="102"/>
    </row>
    <row r="37" spans="1:28" s="8" customFormat="1" ht="20.25" customHeight="1" x14ac:dyDescent="0.25">
      <c r="A37" s="120"/>
      <c r="B37" s="123"/>
      <c r="C37" s="121" t="s">
        <v>37</v>
      </c>
      <c r="D37" s="28" t="s">
        <v>8</v>
      </c>
      <c r="E37" s="39">
        <f t="shared" si="19"/>
        <v>0</v>
      </c>
      <c r="F37" s="32"/>
      <c r="G37" s="32"/>
      <c r="H37" s="32"/>
      <c r="I37" s="32"/>
      <c r="J37" s="114">
        <f t="shared" si="20"/>
        <v>0</v>
      </c>
      <c r="K37" s="32"/>
      <c r="L37" s="32"/>
      <c r="M37" s="32"/>
      <c r="N37" s="32"/>
      <c r="O37" s="114">
        <f t="shared" si="16"/>
        <v>0</v>
      </c>
      <c r="P37" s="32"/>
      <c r="Q37" s="16"/>
      <c r="R37" s="16"/>
      <c r="S37" s="16"/>
      <c r="T37" s="7">
        <f t="shared" si="17"/>
        <v>0</v>
      </c>
      <c r="U37" s="83">
        <v>0</v>
      </c>
      <c r="V37" s="7">
        <f t="shared" ref="V37" si="61">SUM(V38:V40)</f>
        <v>0</v>
      </c>
      <c r="W37" s="7">
        <v>0</v>
      </c>
      <c r="X37" s="55">
        <v>0</v>
      </c>
      <c r="AA37" s="102"/>
    </row>
    <row r="38" spans="1:28" s="8" customFormat="1" ht="25.5" customHeight="1" x14ac:dyDescent="0.25">
      <c r="A38" s="120"/>
      <c r="B38" s="123"/>
      <c r="C38" s="121" t="s">
        <v>36</v>
      </c>
      <c r="D38" s="28" t="s">
        <v>8</v>
      </c>
      <c r="E38" s="39">
        <f t="shared" si="19"/>
        <v>0</v>
      </c>
      <c r="F38" s="32"/>
      <c r="G38" s="32"/>
      <c r="H38" s="32"/>
      <c r="I38" s="32"/>
      <c r="J38" s="114">
        <f t="shared" si="20"/>
        <v>0</v>
      </c>
      <c r="K38" s="32"/>
      <c r="L38" s="32"/>
      <c r="M38" s="32"/>
      <c r="N38" s="32"/>
      <c r="O38" s="114">
        <f t="shared" si="16"/>
        <v>0</v>
      </c>
      <c r="P38" s="32"/>
      <c r="Q38" s="16"/>
      <c r="R38" s="16"/>
      <c r="S38" s="16"/>
      <c r="T38" s="7">
        <f t="shared" si="17"/>
        <v>0</v>
      </c>
      <c r="U38" s="83">
        <v>0</v>
      </c>
      <c r="V38" s="7">
        <f t="shared" ref="V38" si="62">SUM(V39:V41)</f>
        <v>0</v>
      </c>
      <c r="W38" s="7">
        <v>0</v>
      </c>
      <c r="X38" s="55">
        <v>0</v>
      </c>
      <c r="AA38" s="102"/>
    </row>
    <row r="39" spans="1:28" s="8" customFormat="1" ht="63" customHeight="1" x14ac:dyDescent="0.25">
      <c r="A39" s="120"/>
      <c r="B39" s="123" t="s">
        <v>38</v>
      </c>
      <c r="C39" s="121" t="s">
        <v>21</v>
      </c>
      <c r="D39" s="30" t="s">
        <v>22</v>
      </c>
      <c r="E39" s="39">
        <f t="shared" si="19"/>
        <v>0</v>
      </c>
      <c r="F39" s="32">
        <v>0</v>
      </c>
      <c r="G39" s="32"/>
      <c r="H39" s="32">
        <v>0</v>
      </c>
      <c r="I39" s="32">
        <v>0</v>
      </c>
      <c r="J39" s="114">
        <f t="shared" si="20"/>
        <v>0</v>
      </c>
      <c r="K39" s="32">
        <v>0</v>
      </c>
      <c r="L39" s="32"/>
      <c r="M39" s="32">
        <v>0</v>
      </c>
      <c r="N39" s="32">
        <v>0</v>
      </c>
      <c r="O39" s="114">
        <f t="shared" si="16"/>
        <v>0</v>
      </c>
      <c r="P39" s="32">
        <v>0</v>
      </c>
      <c r="Q39" s="16"/>
      <c r="R39" s="16">
        <v>0</v>
      </c>
      <c r="S39" s="16">
        <v>0</v>
      </c>
      <c r="T39" s="7">
        <f t="shared" si="17"/>
        <v>0</v>
      </c>
      <c r="U39" s="83">
        <v>0</v>
      </c>
      <c r="V39" s="7">
        <f t="shared" ref="V39" si="63">SUM(V40:V42)</f>
        <v>0</v>
      </c>
      <c r="W39" s="7">
        <v>0</v>
      </c>
      <c r="X39" s="55">
        <v>0</v>
      </c>
      <c r="AA39" s="102"/>
    </row>
    <row r="40" spans="1:28" s="8" customFormat="1" ht="34.5" customHeight="1" x14ac:dyDescent="0.25">
      <c r="A40" s="120"/>
      <c r="B40" s="123"/>
      <c r="C40" s="121"/>
      <c r="D40" s="30" t="s">
        <v>8</v>
      </c>
      <c r="E40" s="39">
        <f t="shared" si="19"/>
        <v>0</v>
      </c>
      <c r="F40" s="32">
        <v>0</v>
      </c>
      <c r="G40" s="32"/>
      <c r="H40" s="32">
        <v>0</v>
      </c>
      <c r="I40" s="32">
        <v>0</v>
      </c>
      <c r="J40" s="114">
        <f t="shared" si="20"/>
        <v>0</v>
      </c>
      <c r="K40" s="32">
        <v>0</v>
      </c>
      <c r="L40" s="32"/>
      <c r="M40" s="32">
        <v>0</v>
      </c>
      <c r="N40" s="32">
        <v>0</v>
      </c>
      <c r="O40" s="114">
        <f t="shared" si="16"/>
        <v>0</v>
      </c>
      <c r="P40" s="32">
        <v>0</v>
      </c>
      <c r="Q40" s="16"/>
      <c r="R40" s="16">
        <v>0</v>
      </c>
      <c r="S40" s="16">
        <v>0</v>
      </c>
      <c r="T40" s="7">
        <f t="shared" si="17"/>
        <v>0</v>
      </c>
      <c r="U40" s="83">
        <v>0</v>
      </c>
      <c r="V40" s="7">
        <f t="shared" ref="V40" si="64">SUM(V41:V43)</f>
        <v>0</v>
      </c>
      <c r="W40" s="7">
        <v>0</v>
      </c>
      <c r="X40" s="55">
        <v>0</v>
      </c>
      <c r="AA40" s="102"/>
    </row>
    <row r="41" spans="1:28" s="8" customFormat="1" ht="18.75" customHeight="1" x14ac:dyDescent="0.25">
      <c r="A41" s="166" t="s">
        <v>5</v>
      </c>
      <c r="B41" s="169" t="s">
        <v>39</v>
      </c>
      <c r="C41" s="175" t="s">
        <v>21</v>
      </c>
      <c r="D41" s="30" t="s">
        <v>17</v>
      </c>
      <c r="E41" s="39">
        <f t="shared" si="19"/>
        <v>103286645</v>
      </c>
      <c r="F41" s="32">
        <f t="shared" ref="F41:I41" si="65">SUM(F42:F44)</f>
        <v>0</v>
      </c>
      <c r="G41" s="32"/>
      <c r="H41" s="32">
        <f t="shared" ref="H41" si="66">SUM(H42:H44)</f>
        <v>0</v>
      </c>
      <c r="I41" s="32">
        <f t="shared" si="65"/>
        <v>103286645</v>
      </c>
      <c r="J41" s="114">
        <f t="shared" si="20"/>
        <v>24788795</v>
      </c>
      <c r="K41" s="32">
        <f t="shared" ref="K41" si="67">SUM(K42:K44)</f>
        <v>0</v>
      </c>
      <c r="L41" s="32"/>
      <c r="M41" s="32">
        <f t="shared" ref="M41:N41" si="68">SUM(M42:M44)</f>
        <v>0</v>
      </c>
      <c r="N41" s="32">
        <f t="shared" si="68"/>
        <v>24788795</v>
      </c>
      <c r="O41" s="114">
        <f t="shared" si="16"/>
        <v>2502572.4500000002</v>
      </c>
      <c r="P41" s="32">
        <f t="shared" ref="P41" si="69">SUM(P42:P44)</f>
        <v>0</v>
      </c>
      <c r="Q41" s="16"/>
      <c r="R41" s="16">
        <f t="shared" ref="R41:S41" si="70">SUM(R42:R44)</f>
        <v>0</v>
      </c>
      <c r="S41" s="16">
        <f t="shared" si="70"/>
        <v>2502572.4500000002</v>
      </c>
      <c r="T41" s="7">
        <f t="shared" si="17"/>
        <v>2.4229390450236816</v>
      </c>
      <c r="U41" s="83">
        <v>0</v>
      </c>
      <c r="V41" s="7">
        <f t="shared" ref="V41" si="71">SUM(V42:V44)</f>
        <v>0</v>
      </c>
      <c r="W41" s="7">
        <v>0</v>
      </c>
      <c r="X41" s="55">
        <f t="shared" si="32"/>
        <v>2.4229390450236816</v>
      </c>
      <c r="AA41" s="102"/>
    </row>
    <row r="42" spans="1:28" s="8" customFormat="1" ht="21" customHeight="1" x14ac:dyDescent="0.25">
      <c r="A42" s="167"/>
      <c r="B42" s="170"/>
      <c r="C42" s="176"/>
      <c r="D42" s="30" t="s">
        <v>22</v>
      </c>
      <c r="E42" s="39">
        <f t="shared" si="19"/>
        <v>0</v>
      </c>
      <c r="F42" s="32">
        <v>0</v>
      </c>
      <c r="G42" s="32"/>
      <c r="H42" s="32">
        <v>0</v>
      </c>
      <c r="I42" s="32">
        <v>0</v>
      </c>
      <c r="J42" s="114">
        <f t="shared" si="20"/>
        <v>0</v>
      </c>
      <c r="K42" s="32">
        <v>0</v>
      </c>
      <c r="L42" s="32"/>
      <c r="M42" s="32">
        <v>0</v>
      </c>
      <c r="N42" s="32">
        <v>0</v>
      </c>
      <c r="O42" s="114">
        <f t="shared" si="16"/>
        <v>0</v>
      </c>
      <c r="P42" s="32">
        <v>0</v>
      </c>
      <c r="Q42" s="16"/>
      <c r="R42" s="16">
        <v>0</v>
      </c>
      <c r="S42" s="16">
        <v>0</v>
      </c>
      <c r="T42" s="7">
        <f t="shared" si="17"/>
        <v>0</v>
      </c>
      <c r="U42" s="83">
        <v>0</v>
      </c>
      <c r="V42" s="7">
        <f t="shared" ref="V42" si="72">SUM(V43:V45)</f>
        <v>0</v>
      </c>
      <c r="W42" s="7">
        <v>0</v>
      </c>
      <c r="X42" s="55">
        <v>0</v>
      </c>
      <c r="AA42" s="102"/>
    </row>
    <row r="43" spans="1:28" s="8" customFormat="1" ht="18" customHeight="1" x14ac:dyDescent="0.25">
      <c r="A43" s="167"/>
      <c r="B43" s="170"/>
      <c r="C43" s="176"/>
      <c r="D43" s="30" t="s">
        <v>8</v>
      </c>
      <c r="E43" s="39">
        <f t="shared" si="19"/>
        <v>103286645</v>
      </c>
      <c r="F43" s="32">
        <v>0</v>
      </c>
      <c r="G43" s="32"/>
      <c r="H43" s="32">
        <v>0</v>
      </c>
      <c r="I43" s="32">
        <v>103286645</v>
      </c>
      <c r="J43" s="114">
        <f t="shared" si="20"/>
        <v>24788795</v>
      </c>
      <c r="K43" s="32">
        <v>0</v>
      </c>
      <c r="L43" s="32"/>
      <c r="M43" s="32">
        <v>0</v>
      </c>
      <c r="N43" s="32">
        <v>24788795</v>
      </c>
      <c r="O43" s="114">
        <f t="shared" si="16"/>
        <v>2502572.4500000002</v>
      </c>
      <c r="P43" s="32">
        <v>0</v>
      </c>
      <c r="Q43" s="16"/>
      <c r="R43" s="16">
        <v>0</v>
      </c>
      <c r="S43" s="16">
        <v>2502572.4500000002</v>
      </c>
      <c r="T43" s="7">
        <f t="shared" si="17"/>
        <v>2.4229390450236816</v>
      </c>
      <c r="U43" s="83">
        <v>0</v>
      </c>
      <c r="V43" s="7">
        <f t="shared" ref="V43" si="73">SUM(V44:V46)</f>
        <v>0</v>
      </c>
      <c r="W43" s="7">
        <v>0</v>
      </c>
      <c r="X43" s="55">
        <f t="shared" si="32"/>
        <v>2.4229390450236816</v>
      </c>
      <c r="AA43" s="102"/>
    </row>
    <row r="44" spans="1:28" s="8" customFormat="1" ht="24" customHeight="1" thickBot="1" x14ac:dyDescent="0.3">
      <c r="A44" s="167"/>
      <c r="B44" s="170"/>
      <c r="C44" s="176"/>
      <c r="D44" s="91" t="s">
        <v>23</v>
      </c>
      <c r="E44" s="39">
        <f t="shared" si="19"/>
        <v>0</v>
      </c>
      <c r="F44" s="75">
        <v>0</v>
      </c>
      <c r="G44" s="75"/>
      <c r="H44" s="75">
        <v>0</v>
      </c>
      <c r="I44" s="75">
        <v>0</v>
      </c>
      <c r="J44" s="115">
        <f t="shared" si="20"/>
        <v>0</v>
      </c>
      <c r="K44" s="75">
        <v>0</v>
      </c>
      <c r="L44" s="75"/>
      <c r="M44" s="75">
        <v>0</v>
      </c>
      <c r="N44" s="75">
        <v>0</v>
      </c>
      <c r="O44" s="115">
        <f t="shared" si="16"/>
        <v>0</v>
      </c>
      <c r="P44" s="75">
        <v>0</v>
      </c>
      <c r="Q44" s="92"/>
      <c r="R44" s="92">
        <v>0</v>
      </c>
      <c r="S44" s="92">
        <v>0</v>
      </c>
      <c r="T44" s="69">
        <f t="shared" si="17"/>
        <v>0</v>
      </c>
      <c r="U44" s="83">
        <v>0</v>
      </c>
      <c r="V44" s="69">
        <f t="shared" ref="V44" si="74">SUM(V45:V47)</f>
        <v>0</v>
      </c>
      <c r="W44" s="69">
        <v>0</v>
      </c>
      <c r="X44" s="55">
        <v>0</v>
      </c>
      <c r="AA44" s="102"/>
    </row>
    <row r="45" spans="1:28" s="8" customFormat="1" ht="19.5" customHeight="1" x14ac:dyDescent="0.25">
      <c r="A45" s="180"/>
      <c r="B45" s="160" t="s">
        <v>40</v>
      </c>
      <c r="C45" s="183"/>
      <c r="D45" s="71" t="s">
        <v>17</v>
      </c>
      <c r="E45" s="125">
        <f>F45+G45+I45</f>
        <v>3557666574</v>
      </c>
      <c r="F45" s="64">
        <f t="shared" ref="F45:I45" si="75">SUM(F46:F48)</f>
        <v>2896435300</v>
      </c>
      <c r="G45" s="64"/>
      <c r="H45" s="64">
        <f t="shared" ref="H45" si="76">SUM(H46:H48)</f>
        <v>323671751</v>
      </c>
      <c r="I45" s="64">
        <f t="shared" si="75"/>
        <v>661231274</v>
      </c>
      <c r="J45" s="64">
        <f>K45+L45+N45</f>
        <v>656225208</v>
      </c>
      <c r="K45" s="64">
        <f t="shared" ref="K45" si="77">SUM(K46:K48)</f>
        <v>510041637</v>
      </c>
      <c r="L45" s="64"/>
      <c r="M45" s="64">
        <f t="shared" ref="M45:N45" si="78">SUM(M46:M48)</f>
        <v>80917940</v>
      </c>
      <c r="N45" s="64">
        <f t="shared" si="78"/>
        <v>146183571</v>
      </c>
      <c r="O45" s="64">
        <f>P45+Q45+S45</f>
        <v>76725912.310000002</v>
      </c>
      <c r="P45" s="64">
        <f t="shared" ref="P45" si="79">SUM(P46:P48)</f>
        <v>56405135.879999995</v>
      </c>
      <c r="Q45" s="64"/>
      <c r="R45" s="64">
        <f t="shared" ref="R45:S45" si="80">SUM(R46:R48)</f>
        <v>3867570</v>
      </c>
      <c r="S45" s="64">
        <f t="shared" si="80"/>
        <v>20320776.43</v>
      </c>
      <c r="T45" s="125">
        <f>O45/E45*100</f>
        <v>2.1566358373976167</v>
      </c>
      <c r="U45" s="125">
        <f>P45/F45*100</f>
        <v>1.9473984411113894</v>
      </c>
      <c r="V45" s="125">
        <f t="shared" ref="V45:V48" si="81">SUM(V46:V48)</f>
        <v>0</v>
      </c>
      <c r="W45" s="125">
        <f>R45/M45*100</f>
        <v>4.7796199458364859</v>
      </c>
      <c r="X45" s="126">
        <f>S45/I45*100</f>
        <v>3.0731723118710201</v>
      </c>
      <c r="AA45" s="102"/>
    </row>
    <row r="46" spans="1:28" s="8" customFormat="1" ht="18" customHeight="1" x14ac:dyDescent="0.25">
      <c r="A46" s="181"/>
      <c r="B46" s="161"/>
      <c r="C46" s="184"/>
      <c r="D46" s="42" t="s">
        <v>22</v>
      </c>
      <c r="E46" s="131">
        <f t="shared" ref="E46:E48" si="82">F46+G46+I46</f>
        <v>2896435300</v>
      </c>
      <c r="F46" s="44">
        <f t="shared" ref="F46:I46" si="83">F42+F39+F34+F30+F27+F9</f>
        <v>2896435300</v>
      </c>
      <c r="G46" s="44"/>
      <c r="H46" s="44">
        <f t="shared" ref="H46" si="84">H42+H39+H34+H30+H27+H9</f>
        <v>0</v>
      </c>
      <c r="I46" s="44">
        <f t="shared" si="83"/>
        <v>0</v>
      </c>
      <c r="J46" s="44">
        <f>K46+L46+N46</f>
        <v>510041637</v>
      </c>
      <c r="K46" s="44">
        <f t="shared" ref="K46" si="85">K42+K39+K34+K30+K27+K9</f>
        <v>510041637</v>
      </c>
      <c r="L46" s="44"/>
      <c r="M46" s="44">
        <f t="shared" ref="M46:N46" si="86">M42+M39+M34+M30+M27+M9</f>
        <v>0</v>
      </c>
      <c r="N46" s="44">
        <f t="shared" si="86"/>
        <v>0</v>
      </c>
      <c r="O46" s="44">
        <f>P46+Q46+S46</f>
        <v>56405135.879999995</v>
      </c>
      <c r="P46" s="44">
        <f t="shared" ref="P46" si="87">P42+P39+P34+P30+P27+P9</f>
        <v>56405135.879999995</v>
      </c>
      <c r="Q46" s="44"/>
      <c r="R46" s="44">
        <f t="shared" ref="R46:S46" si="88">R42+R39+R34+R30+R27+R9</f>
        <v>0</v>
      </c>
      <c r="S46" s="44">
        <f t="shared" si="88"/>
        <v>0</v>
      </c>
      <c r="T46" s="44">
        <f>O46/E46*100</f>
        <v>1.9473984411113894</v>
      </c>
      <c r="U46" s="44">
        <f>P46/F46*100</f>
        <v>1.9473984411113894</v>
      </c>
      <c r="V46" s="44">
        <f t="shared" si="81"/>
        <v>0</v>
      </c>
      <c r="W46" s="44">
        <v>0</v>
      </c>
      <c r="X46" s="57">
        <v>0</v>
      </c>
      <c r="AA46" s="102"/>
    </row>
    <row r="47" spans="1:28" s="8" customFormat="1" ht="17.25" customHeight="1" x14ac:dyDescent="0.25">
      <c r="A47" s="181"/>
      <c r="B47" s="161"/>
      <c r="C47" s="184"/>
      <c r="D47" s="42" t="s">
        <v>8</v>
      </c>
      <c r="E47" s="44">
        <f t="shared" si="82"/>
        <v>661231274</v>
      </c>
      <c r="F47" s="44">
        <f t="shared" ref="F47:I47" si="89">F43+F35+F31+F28+F10+F40</f>
        <v>0</v>
      </c>
      <c r="G47" s="44"/>
      <c r="H47" s="44">
        <f t="shared" ref="H47" si="90">H43+H35+H31+H28+H10+H40</f>
        <v>0</v>
      </c>
      <c r="I47" s="44">
        <f t="shared" si="89"/>
        <v>661231274</v>
      </c>
      <c r="J47" s="44">
        <f t="shared" ref="J47" si="91">K47+L47+M47+N47</f>
        <v>146183571</v>
      </c>
      <c r="K47" s="44">
        <f t="shared" ref="K47" si="92">K43+K35+K31+K28+K10+K40</f>
        <v>0</v>
      </c>
      <c r="L47" s="44"/>
      <c r="M47" s="44">
        <f t="shared" ref="M47:N47" si="93">M43+M35+M31+M28+M10+M40</f>
        <v>0</v>
      </c>
      <c r="N47" s="44">
        <f t="shared" si="93"/>
        <v>146183571</v>
      </c>
      <c r="O47" s="44">
        <f t="shared" ref="O47" si="94">P47+Q47+R47+S47</f>
        <v>20320776.43</v>
      </c>
      <c r="P47" s="44">
        <f t="shared" ref="P47" si="95">P43+P35+P31+P28+P10+P40</f>
        <v>0</v>
      </c>
      <c r="Q47" s="44"/>
      <c r="R47" s="44">
        <f t="shared" ref="R47:S47" si="96">R43+R35+R31+R28+R10+R40</f>
        <v>0</v>
      </c>
      <c r="S47" s="44">
        <f t="shared" si="96"/>
        <v>20320776.43</v>
      </c>
      <c r="T47" s="44">
        <f>O47/E47*100</f>
        <v>3.0731723118710201</v>
      </c>
      <c r="U47" s="44">
        <v>0</v>
      </c>
      <c r="V47" s="44">
        <f t="shared" si="81"/>
        <v>0</v>
      </c>
      <c r="W47" s="44">
        <v>0</v>
      </c>
      <c r="X47" s="57">
        <f>S47/I47*100</f>
        <v>3.0731723118710201</v>
      </c>
      <c r="AA47" s="104">
        <f>F46+I47</f>
        <v>3557666574</v>
      </c>
      <c r="AB47" s="107">
        <f>P45+S45</f>
        <v>76725912.310000002</v>
      </c>
    </row>
    <row r="48" spans="1:28" s="8" customFormat="1" ht="18" customHeight="1" thickBot="1" x14ac:dyDescent="0.3">
      <c r="A48" s="182"/>
      <c r="B48" s="162"/>
      <c r="C48" s="185"/>
      <c r="D48" s="73" t="s">
        <v>23</v>
      </c>
      <c r="E48" s="127">
        <f t="shared" si="82"/>
        <v>0</v>
      </c>
      <c r="F48" s="62">
        <f t="shared" ref="F48:I48" si="97">F21</f>
        <v>0</v>
      </c>
      <c r="G48" s="62"/>
      <c r="H48" s="62">
        <f t="shared" ref="H48" si="98">H21</f>
        <v>323671751</v>
      </c>
      <c r="I48" s="62">
        <f t="shared" si="97"/>
        <v>0</v>
      </c>
      <c r="J48" s="62">
        <f>K48+L48+N48</f>
        <v>0</v>
      </c>
      <c r="K48" s="62">
        <f t="shared" ref="K48" si="99">K21</f>
        <v>0</v>
      </c>
      <c r="L48" s="62"/>
      <c r="M48" s="62">
        <f t="shared" ref="M48:N48" si="100">M21</f>
        <v>80917940</v>
      </c>
      <c r="N48" s="62">
        <f t="shared" si="100"/>
        <v>0</v>
      </c>
      <c r="O48" s="62">
        <f>P48+Q48+S48</f>
        <v>0</v>
      </c>
      <c r="P48" s="62">
        <f t="shared" ref="P48" si="101">P21</f>
        <v>0</v>
      </c>
      <c r="Q48" s="62"/>
      <c r="R48" s="62">
        <f t="shared" ref="R48:S48" si="102">R21</f>
        <v>3867570</v>
      </c>
      <c r="S48" s="62">
        <f t="shared" si="102"/>
        <v>0</v>
      </c>
      <c r="T48" s="127">
        <v>0</v>
      </c>
      <c r="U48" s="127">
        <v>0</v>
      </c>
      <c r="V48" s="127">
        <f t="shared" si="81"/>
        <v>0</v>
      </c>
      <c r="W48" s="127">
        <f t="shared" ref="W48" si="103">R48/M48*100</f>
        <v>4.7796199458364859</v>
      </c>
      <c r="X48" s="128">
        <v>0</v>
      </c>
      <c r="AA48" s="124"/>
      <c r="AB48" s="130"/>
    </row>
    <row r="49" spans="1:27" s="8" customFormat="1" ht="17.25" customHeight="1" x14ac:dyDescent="0.25">
      <c r="A49" s="141" t="s">
        <v>41</v>
      </c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3"/>
      <c r="AA49" s="124"/>
    </row>
    <row r="50" spans="1:27" s="8" customFormat="1" ht="15" customHeight="1" x14ac:dyDescent="0.25">
      <c r="A50" s="166" t="s">
        <v>42</v>
      </c>
      <c r="B50" s="177" t="s">
        <v>43</v>
      </c>
      <c r="C50" s="175" t="s">
        <v>21</v>
      </c>
      <c r="D50" s="30" t="s">
        <v>17</v>
      </c>
      <c r="E50" s="32">
        <f t="shared" ref="E50:F50" si="104">SUM(E51:E53)</f>
        <v>620000</v>
      </c>
      <c r="F50" s="32">
        <f t="shared" si="104"/>
        <v>0</v>
      </c>
      <c r="G50" s="32"/>
      <c r="H50" s="32">
        <f t="shared" ref="H50:P50" si="105">SUM(H51:H53)</f>
        <v>0</v>
      </c>
      <c r="I50" s="32">
        <f t="shared" si="105"/>
        <v>620000</v>
      </c>
      <c r="J50" s="32">
        <f t="shared" si="105"/>
        <v>0</v>
      </c>
      <c r="K50" s="32">
        <f t="shared" si="105"/>
        <v>0</v>
      </c>
      <c r="L50" s="32"/>
      <c r="M50" s="32">
        <f t="shared" ref="M50:N50" si="106">SUM(M51:M53)</f>
        <v>0</v>
      </c>
      <c r="N50" s="32">
        <f t="shared" si="106"/>
        <v>0</v>
      </c>
      <c r="O50" s="32">
        <f t="shared" si="105"/>
        <v>0</v>
      </c>
      <c r="P50" s="32">
        <f t="shared" si="105"/>
        <v>0</v>
      </c>
      <c r="Q50" s="32"/>
      <c r="R50" s="32">
        <f t="shared" ref="R50:U50" si="107">SUM(R51:R53)</f>
        <v>0</v>
      </c>
      <c r="S50" s="32">
        <f t="shared" si="107"/>
        <v>0</v>
      </c>
      <c r="T50" s="32">
        <f t="shared" si="107"/>
        <v>0</v>
      </c>
      <c r="U50" s="32">
        <f t="shared" si="107"/>
        <v>0</v>
      </c>
      <c r="V50" s="32"/>
      <c r="W50" s="32">
        <f t="shared" ref="W50:X50" si="108">SUM(W51:W53)</f>
        <v>0</v>
      </c>
      <c r="X50" s="58">
        <f t="shared" si="108"/>
        <v>0</v>
      </c>
      <c r="AA50" s="102"/>
    </row>
    <row r="51" spans="1:27" s="8" customFormat="1" x14ac:dyDescent="0.25">
      <c r="A51" s="167"/>
      <c r="B51" s="177"/>
      <c r="C51" s="176"/>
      <c r="D51" s="30" t="s">
        <v>22</v>
      </c>
      <c r="E51" s="32">
        <f>F51+G51+H51+I51</f>
        <v>0</v>
      </c>
      <c r="F51" s="32">
        <v>0</v>
      </c>
      <c r="G51" s="32"/>
      <c r="H51" s="32">
        <v>0</v>
      </c>
      <c r="I51" s="32">
        <v>0</v>
      </c>
      <c r="J51" s="32">
        <f>K51+L51+M51+N51</f>
        <v>0</v>
      </c>
      <c r="K51" s="32">
        <v>0</v>
      </c>
      <c r="L51" s="32"/>
      <c r="M51" s="32">
        <v>0</v>
      </c>
      <c r="N51" s="32">
        <v>0</v>
      </c>
      <c r="O51" s="32">
        <f>P51+Q51+R51+S51</f>
        <v>0</v>
      </c>
      <c r="P51" s="32">
        <v>0</v>
      </c>
      <c r="Q51" s="32"/>
      <c r="R51" s="32">
        <v>0</v>
      </c>
      <c r="S51" s="32">
        <v>0</v>
      </c>
      <c r="T51" s="32">
        <f>U51+V51+W51+X51</f>
        <v>0</v>
      </c>
      <c r="U51" s="32">
        <v>0</v>
      </c>
      <c r="V51" s="32"/>
      <c r="W51" s="32">
        <v>0</v>
      </c>
      <c r="X51" s="58">
        <v>0</v>
      </c>
      <c r="AA51" s="102"/>
    </row>
    <row r="52" spans="1:27" s="8" customFormat="1" x14ac:dyDescent="0.25">
      <c r="A52" s="167"/>
      <c r="B52" s="177"/>
      <c r="C52" s="176"/>
      <c r="D52" s="30" t="s">
        <v>8</v>
      </c>
      <c r="E52" s="32">
        <f t="shared" ref="E52:E57" si="109">F52+G52+H52+I52</f>
        <v>620000</v>
      </c>
      <c r="F52" s="32">
        <v>0</v>
      </c>
      <c r="G52" s="32"/>
      <c r="H52" s="32">
        <v>0</v>
      </c>
      <c r="I52" s="32">
        <v>620000</v>
      </c>
      <c r="J52" s="32">
        <f t="shared" ref="J52:J57" si="110">K52+L52+M52+N52</f>
        <v>0</v>
      </c>
      <c r="K52" s="32">
        <v>0</v>
      </c>
      <c r="L52" s="32"/>
      <c r="M52" s="32">
        <v>0</v>
      </c>
      <c r="N52" s="32">
        <v>0</v>
      </c>
      <c r="O52" s="32">
        <f t="shared" ref="O52:O57" si="111">P52+Q52+R52+S52</f>
        <v>0</v>
      </c>
      <c r="P52" s="32">
        <v>0</v>
      </c>
      <c r="Q52" s="32"/>
      <c r="R52" s="32">
        <v>0</v>
      </c>
      <c r="S52" s="32">
        <v>0</v>
      </c>
      <c r="T52" s="32">
        <f t="shared" ref="T52:T57" si="112">U52+V52+W52+X52</f>
        <v>0</v>
      </c>
      <c r="U52" s="32">
        <v>0</v>
      </c>
      <c r="V52" s="32"/>
      <c r="W52" s="32">
        <v>0</v>
      </c>
      <c r="X52" s="58">
        <v>0</v>
      </c>
      <c r="AA52" s="102"/>
    </row>
    <row r="53" spans="1:27" s="8" customFormat="1" ht="15.75" thickBot="1" x14ac:dyDescent="0.3">
      <c r="A53" s="167"/>
      <c r="B53" s="178"/>
      <c r="C53" s="176"/>
      <c r="D53" s="91" t="s">
        <v>23</v>
      </c>
      <c r="E53" s="75">
        <f t="shared" si="109"/>
        <v>0</v>
      </c>
      <c r="F53" s="75">
        <v>0</v>
      </c>
      <c r="G53" s="75"/>
      <c r="H53" s="75">
        <v>0</v>
      </c>
      <c r="I53" s="75">
        <v>0</v>
      </c>
      <c r="J53" s="75">
        <f t="shared" si="110"/>
        <v>0</v>
      </c>
      <c r="K53" s="75">
        <v>0</v>
      </c>
      <c r="L53" s="75"/>
      <c r="M53" s="75">
        <v>0</v>
      </c>
      <c r="N53" s="75">
        <v>0</v>
      </c>
      <c r="O53" s="75">
        <f t="shared" si="111"/>
        <v>0</v>
      </c>
      <c r="P53" s="75">
        <v>0</v>
      </c>
      <c r="Q53" s="75"/>
      <c r="R53" s="75">
        <v>0</v>
      </c>
      <c r="S53" s="75">
        <v>0</v>
      </c>
      <c r="T53" s="75">
        <f t="shared" si="112"/>
        <v>0</v>
      </c>
      <c r="U53" s="75">
        <v>0</v>
      </c>
      <c r="V53" s="75"/>
      <c r="W53" s="75">
        <v>0</v>
      </c>
      <c r="X53" s="76">
        <v>0</v>
      </c>
      <c r="AA53" s="102"/>
    </row>
    <row r="54" spans="1:27" x14ac:dyDescent="0.25">
      <c r="A54" s="180"/>
      <c r="B54" s="186" t="s">
        <v>44</v>
      </c>
      <c r="C54" s="188"/>
      <c r="D54" s="71" t="s">
        <v>17</v>
      </c>
      <c r="E54" s="64">
        <f t="shared" si="109"/>
        <v>620000</v>
      </c>
      <c r="F54" s="64">
        <f t="shared" ref="F54:F57" si="113">F50</f>
        <v>0</v>
      </c>
      <c r="G54" s="64"/>
      <c r="H54" s="64">
        <f t="shared" ref="H54:I54" si="114">H50</f>
        <v>0</v>
      </c>
      <c r="I54" s="64">
        <f t="shared" si="114"/>
        <v>620000</v>
      </c>
      <c r="J54" s="64">
        <f t="shared" si="110"/>
        <v>0</v>
      </c>
      <c r="K54" s="64">
        <f t="shared" ref="K54:K57" si="115">K50</f>
        <v>0</v>
      </c>
      <c r="L54" s="64"/>
      <c r="M54" s="64">
        <f t="shared" ref="M54:N54" si="116">M50</f>
        <v>0</v>
      </c>
      <c r="N54" s="64">
        <f t="shared" si="116"/>
        <v>0</v>
      </c>
      <c r="O54" s="64">
        <f t="shared" si="111"/>
        <v>0</v>
      </c>
      <c r="P54" s="64">
        <f t="shared" ref="P54" si="117">P50</f>
        <v>0</v>
      </c>
      <c r="Q54" s="64"/>
      <c r="R54" s="64">
        <f t="shared" ref="R54:S54" si="118">R50</f>
        <v>0</v>
      </c>
      <c r="S54" s="64">
        <f t="shared" si="118"/>
        <v>0</v>
      </c>
      <c r="T54" s="64">
        <f t="shared" si="112"/>
        <v>0</v>
      </c>
      <c r="U54" s="64">
        <f t="shared" ref="U54" si="119">U50</f>
        <v>0</v>
      </c>
      <c r="V54" s="64"/>
      <c r="W54" s="64">
        <f t="shared" ref="W54:X54" si="120">W50</f>
        <v>0</v>
      </c>
      <c r="X54" s="72">
        <f t="shared" si="120"/>
        <v>0</v>
      </c>
    </row>
    <row r="55" spans="1:27" x14ac:dyDescent="0.25">
      <c r="A55" s="181"/>
      <c r="B55" s="177"/>
      <c r="C55" s="189"/>
      <c r="D55" s="42" t="s">
        <v>22</v>
      </c>
      <c r="E55" s="44">
        <f t="shared" si="109"/>
        <v>0</v>
      </c>
      <c r="F55" s="44">
        <f t="shared" si="113"/>
        <v>0</v>
      </c>
      <c r="G55" s="44"/>
      <c r="H55" s="44">
        <f t="shared" ref="H55:I55" si="121">H51</f>
        <v>0</v>
      </c>
      <c r="I55" s="44">
        <f t="shared" si="121"/>
        <v>0</v>
      </c>
      <c r="J55" s="44">
        <f t="shared" si="110"/>
        <v>0</v>
      </c>
      <c r="K55" s="44">
        <f t="shared" si="115"/>
        <v>0</v>
      </c>
      <c r="L55" s="44"/>
      <c r="M55" s="44">
        <f t="shared" ref="M55:N55" si="122">M51</f>
        <v>0</v>
      </c>
      <c r="N55" s="44">
        <f t="shared" si="122"/>
        <v>0</v>
      </c>
      <c r="O55" s="44">
        <f t="shared" si="111"/>
        <v>0</v>
      </c>
      <c r="P55" s="44">
        <f t="shared" ref="P55" si="123">P51</f>
        <v>0</v>
      </c>
      <c r="Q55" s="44"/>
      <c r="R55" s="44">
        <f t="shared" ref="R55:S55" si="124">R51</f>
        <v>0</v>
      </c>
      <c r="S55" s="44">
        <f t="shared" si="124"/>
        <v>0</v>
      </c>
      <c r="T55" s="44">
        <f t="shared" si="112"/>
        <v>0</v>
      </c>
      <c r="U55" s="44">
        <f t="shared" ref="U55" si="125">U51</f>
        <v>0</v>
      </c>
      <c r="V55" s="44"/>
      <c r="W55" s="44">
        <f t="shared" ref="W55:X55" si="126">W51</f>
        <v>0</v>
      </c>
      <c r="X55" s="57">
        <f t="shared" si="126"/>
        <v>0</v>
      </c>
    </row>
    <row r="56" spans="1:27" x14ac:dyDescent="0.25">
      <c r="A56" s="181"/>
      <c r="B56" s="177"/>
      <c r="C56" s="189"/>
      <c r="D56" s="42" t="s">
        <v>8</v>
      </c>
      <c r="E56" s="44">
        <f t="shared" si="109"/>
        <v>620000</v>
      </c>
      <c r="F56" s="44">
        <f t="shared" si="113"/>
        <v>0</v>
      </c>
      <c r="G56" s="44"/>
      <c r="H56" s="44">
        <f t="shared" ref="H56:I56" si="127">H52</f>
        <v>0</v>
      </c>
      <c r="I56" s="44">
        <f t="shared" si="127"/>
        <v>620000</v>
      </c>
      <c r="J56" s="44">
        <f t="shared" si="110"/>
        <v>0</v>
      </c>
      <c r="K56" s="44">
        <f t="shared" si="115"/>
        <v>0</v>
      </c>
      <c r="L56" s="44"/>
      <c r="M56" s="44">
        <f t="shared" ref="M56:N56" si="128">M52</f>
        <v>0</v>
      </c>
      <c r="N56" s="44">
        <f t="shared" si="128"/>
        <v>0</v>
      </c>
      <c r="O56" s="44">
        <f t="shared" si="111"/>
        <v>0</v>
      </c>
      <c r="P56" s="44">
        <f t="shared" ref="P56" si="129">P52</f>
        <v>0</v>
      </c>
      <c r="Q56" s="44"/>
      <c r="R56" s="44">
        <f t="shared" ref="R56:S56" si="130">R52</f>
        <v>0</v>
      </c>
      <c r="S56" s="44">
        <f t="shared" si="130"/>
        <v>0</v>
      </c>
      <c r="T56" s="44">
        <f t="shared" si="112"/>
        <v>0</v>
      </c>
      <c r="U56" s="44">
        <f t="shared" ref="U56" si="131">U52</f>
        <v>0</v>
      </c>
      <c r="V56" s="44"/>
      <c r="W56" s="44">
        <f t="shared" ref="W56:X56" si="132">W52</f>
        <v>0</v>
      </c>
      <c r="X56" s="57">
        <f t="shared" si="132"/>
        <v>0</v>
      </c>
    </row>
    <row r="57" spans="1:27" ht="15.75" thickBot="1" x14ac:dyDescent="0.3">
      <c r="A57" s="182"/>
      <c r="B57" s="187"/>
      <c r="C57" s="190"/>
      <c r="D57" s="73" t="s">
        <v>23</v>
      </c>
      <c r="E57" s="62">
        <f t="shared" si="109"/>
        <v>0</v>
      </c>
      <c r="F57" s="62">
        <f t="shared" si="113"/>
        <v>0</v>
      </c>
      <c r="G57" s="62"/>
      <c r="H57" s="62">
        <f t="shared" ref="H57:I57" si="133">H53</f>
        <v>0</v>
      </c>
      <c r="I57" s="62">
        <f t="shared" si="133"/>
        <v>0</v>
      </c>
      <c r="J57" s="62">
        <f t="shared" si="110"/>
        <v>0</v>
      </c>
      <c r="K57" s="62">
        <f t="shared" si="115"/>
        <v>0</v>
      </c>
      <c r="L57" s="62"/>
      <c r="M57" s="62">
        <f t="shared" ref="M57:N57" si="134">M53</f>
        <v>0</v>
      </c>
      <c r="N57" s="62">
        <f t="shared" si="134"/>
        <v>0</v>
      </c>
      <c r="O57" s="62">
        <f t="shared" si="111"/>
        <v>0</v>
      </c>
      <c r="P57" s="62">
        <f t="shared" ref="P57" si="135">P53</f>
        <v>0</v>
      </c>
      <c r="Q57" s="62"/>
      <c r="R57" s="62">
        <f t="shared" ref="R57:S57" si="136">R53</f>
        <v>0</v>
      </c>
      <c r="S57" s="62">
        <f t="shared" si="136"/>
        <v>0</v>
      </c>
      <c r="T57" s="62">
        <f t="shared" si="112"/>
        <v>0</v>
      </c>
      <c r="U57" s="62">
        <f t="shared" ref="U57" si="137">U53</f>
        <v>0</v>
      </c>
      <c r="V57" s="62"/>
      <c r="W57" s="62">
        <f t="shared" ref="W57:X57" si="138">W53</f>
        <v>0</v>
      </c>
      <c r="X57" s="74">
        <f t="shared" si="138"/>
        <v>0</v>
      </c>
    </row>
    <row r="58" spans="1:27" ht="21.75" customHeight="1" thickBot="1" x14ac:dyDescent="0.3">
      <c r="A58" s="144" t="s">
        <v>45</v>
      </c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6"/>
    </row>
    <row r="59" spans="1:27" ht="18" customHeight="1" x14ac:dyDescent="0.25">
      <c r="A59" s="180" t="s">
        <v>46</v>
      </c>
      <c r="B59" s="186" t="s">
        <v>47</v>
      </c>
      <c r="C59" s="191" t="s">
        <v>21</v>
      </c>
      <c r="D59" s="85" t="s">
        <v>17</v>
      </c>
      <c r="E59" s="86">
        <f t="shared" ref="E59:I59" si="139">E60+E61</f>
        <v>42421980</v>
      </c>
      <c r="F59" s="86">
        <f t="shared" si="139"/>
        <v>32193716</v>
      </c>
      <c r="G59" s="86"/>
      <c r="H59" s="86">
        <f t="shared" ref="H59" si="140">H60+H61</f>
        <v>0</v>
      </c>
      <c r="I59" s="86">
        <f t="shared" si="139"/>
        <v>10228264</v>
      </c>
      <c r="J59" s="86">
        <f t="shared" ref="J59:K59" si="141">J60+J61</f>
        <v>3583900</v>
      </c>
      <c r="K59" s="86">
        <f t="shared" si="141"/>
        <v>3500000</v>
      </c>
      <c r="L59" s="86"/>
      <c r="M59" s="86">
        <f t="shared" ref="M59:N59" si="142">M60+M61</f>
        <v>0</v>
      </c>
      <c r="N59" s="86">
        <f t="shared" si="142"/>
        <v>83900</v>
      </c>
      <c r="O59" s="86">
        <f t="shared" ref="O59:P59" si="143">O60+O61</f>
        <v>0</v>
      </c>
      <c r="P59" s="86">
        <f t="shared" si="143"/>
        <v>0</v>
      </c>
      <c r="Q59" s="86"/>
      <c r="R59" s="86">
        <f t="shared" ref="R59:U59" si="144">R60+R61</f>
        <v>0</v>
      </c>
      <c r="S59" s="86">
        <f t="shared" si="144"/>
        <v>0</v>
      </c>
      <c r="T59" s="86">
        <f t="shared" si="144"/>
        <v>0</v>
      </c>
      <c r="U59" s="86">
        <f t="shared" si="144"/>
        <v>0</v>
      </c>
      <c r="V59" s="86"/>
      <c r="W59" s="86">
        <f t="shared" ref="W59:X59" si="145">W60+W61</f>
        <v>0</v>
      </c>
      <c r="X59" s="87">
        <f t="shared" si="145"/>
        <v>0</v>
      </c>
    </row>
    <row r="60" spans="1:27" x14ac:dyDescent="0.25">
      <c r="A60" s="181"/>
      <c r="B60" s="177"/>
      <c r="C60" s="192"/>
      <c r="D60" s="37" t="s">
        <v>22</v>
      </c>
      <c r="E60" s="38">
        <f>F60+G60+H60+I60</f>
        <v>32193716</v>
      </c>
      <c r="F60" s="38">
        <f t="shared" ref="F60:I60" si="146">F63+F64</f>
        <v>32193716</v>
      </c>
      <c r="G60" s="38"/>
      <c r="H60" s="38">
        <f t="shared" ref="H60" si="147">H63+H64</f>
        <v>0</v>
      </c>
      <c r="I60" s="38">
        <f t="shared" si="146"/>
        <v>0</v>
      </c>
      <c r="J60" s="38">
        <f>K60+L60+M60+N60</f>
        <v>3500000</v>
      </c>
      <c r="K60" s="38">
        <f t="shared" ref="K60" si="148">K63+K64</f>
        <v>3500000</v>
      </c>
      <c r="L60" s="38"/>
      <c r="M60" s="38">
        <f t="shared" ref="M60:N60" si="149">M63+M64</f>
        <v>0</v>
      </c>
      <c r="N60" s="38">
        <f t="shared" si="149"/>
        <v>0</v>
      </c>
      <c r="O60" s="38">
        <f>P60+Q60+R60+S60</f>
        <v>0</v>
      </c>
      <c r="P60" s="38">
        <f t="shared" ref="P60" si="150">P63+P64</f>
        <v>0</v>
      </c>
      <c r="Q60" s="38"/>
      <c r="R60" s="38">
        <f t="shared" ref="R60:S60" si="151">R63+R64</f>
        <v>0</v>
      </c>
      <c r="S60" s="38">
        <f t="shared" si="151"/>
        <v>0</v>
      </c>
      <c r="T60" s="38">
        <f>U60+V60+W60+X60</f>
        <v>0</v>
      </c>
      <c r="U60" s="38">
        <f t="shared" ref="U60" si="152">U63+U64</f>
        <v>0</v>
      </c>
      <c r="V60" s="38"/>
      <c r="W60" s="38">
        <f t="shared" ref="W60:X60" si="153">W63+W64</f>
        <v>0</v>
      </c>
      <c r="X60" s="53">
        <f t="shared" si="153"/>
        <v>0</v>
      </c>
    </row>
    <row r="61" spans="1:27" ht="15" customHeight="1" x14ac:dyDescent="0.25">
      <c r="A61" s="181"/>
      <c r="B61" s="177"/>
      <c r="C61" s="192"/>
      <c r="D61" s="37" t="s">
        <v>8</v>
      </c>
      <c r="E61" s="38">
        <f t="shared" ref="E61:E70" si="154">F61+G61+H61+I61</f>
        <v>10228264</v>
      </c>
      <c r="F61" s="38">
        <v>0</v>
      </c>
      <c r="G61" s="38"/>
      <c r="H61" s="38">
        <f t="shared" ref="H61" si="155">H65+H66</f>
        <v>0</v>
      </c>
      <c r="I61" s="38">
        <f t="shared" ref="I61" si="156">I65+I66</f>
        <v>10228264</v>
      </c>
      <c r="J61" s="38">
        <f t="shared" ref="J61:J70" si="157">K61+L61+M61+N61</f>
        <v>83900</v>
      </c>
      <c r="K61" s="38">
        <v>0</v>
      </c>
      <c r="L61" s="38"/>
      <c r="M61" s="38">
        <f t="shared" ref="M61:N61" si="158">M65+M66</f>
        <v>0</v>
      </c>
      <c r="N61" s="38">
        <f t="shared" si="158"/>
        <v>83900</v>
      </c>
      <c r="O61" s="38">
        <f t="shared" ref="O61:O70" si="159">P61+Q61+R61+S61</f>
        <v>0</v>
      </c>
      <c r="P61" s="38">
        <v>0</v>
      </c>
      <c r="Q61" s="38"/>
      <c r="R61" s="38">
        <f t="shared" ref="R61" si="160">R65+R66</f>
        <v>0</v>
      </c>
      <c r="S61" s="38">
        <v>0</v>
      </c>
      <c r="T61" s="38">
        <f t="shared" ref="T61:T70" si="161">U61+V61+W61+X61</f>
        <v>0</v>
      </c>
      <c r="U61" s="38">
        <v>0</v>
      </c>
      <c r="V61" s="38"/>
      <c r="W61" s="38">
        <f t="shared" ref="W61" si="162">W65+W66</f>
        <v>0</v>
      </c>
      <c r="X61" s="53">
        <v>0</v>
      </c>
    </row>
    <row r="62" spans="1:27" ht="15.75" thickBot="1" x14ac:dyDescent="0.3">
      <c r="A62" s="182"/>
      <c r="B62" s="187"/>
      <c r="C62" s="193"/>
      <c r="D62" s="77" t="s">
        <v>23</v>
      </c>
      <c r="E62" s="78">
        <f t="shared" si="154"/>
        <v>0</v>
      </c>
      <c r="F62" s="78">
        <v>0</v>
      </c>
      <c r="G62" s="78"/>
      <c r="H62" s="78">
        <v>0</v>
      </c>
      <c r="I62" s="78">
        <v>0</v>
      </c>
      <c r="J62" s="78">
        <f t="shared" si="157"/>
        <v>0</v>
      </c>
      <c r="K62" s="78">
        <v>0</v>
      </c>
      <c r="L62" s="78"/>
      <c r="M62" s="78">
        <v>0</v>
      </c>
      <c r="N62" s="78">
        <v>0</v>
      </c>
      <c r="O62" s="78">
        <f t="shared" si="159"/>
        <v>0</v>
      </c>
      <c r="P62" s="78">
        <v>0</v>
      </c>
      <c r="Q62" s="78"/>
      <c r="R62" s="78">
        <v>0</v>
      </c>
      <c r="S62" s="78">
        <v>0</v>
      </c>
      <c r="T62" s="78">
        <f t="shared" si="161"/>
        <v>0</v>
      </c>
      <c r="U62" s="78">
        <v>0</v>
      </c>
      <c r="V62" s="78"/>
      <c r="W62" s="78">
        <v>0</v>
      </c>
      <c r="X62" s="79">
        <v>0</v>
      </c>
    </row>
    <row r="63" spans="1:27" ht="36" x14ac:dyDescent="0.25">
      <c r="A63" s="88"/>
      <c r="B63" s="89" t="s">
        <v>48</v>
      </c>
      <c r="C63" s="95"/>
      <c r="D63" s="89" t="s">
        <v>22</v>
      </c>
      <c r="E63" s="39">
        <f t="shared" si="154"/>
        <v>22613300</v>
      </c>
      <c r="F63" s="122">
        <v>22613300</v>
      </c>
      <c r="G63" s="122"/>
      <c r="H63" s="122"/>
      <c r="I63" s="122"/>
      <c r="J63" s="39">
        <f t="shared" si="157"/>
        <v>3500000</v>
      </c>
      <c r="K63" s="122">
        <v>3500000</v>
      </c>
      <c r="L63" s="122"/>
      <c r="M63" s="122"/>
      <c r="N63" s="122"/>
      <c r="O63" s="39">
        <f t="shared" si="159"/>
        <v>0</v>
      </c>
      <c r="P63" s="122">
        <v>0</v>
      </c>
      <c r="Q63" s="90"/>
      <c r="R63" s="90"/>
      <c r="S63" s="90"/>
      <c r="T63" s="83">
        <f t="shared" si="161"/>
        <v>0</v>
      </c>
      <c r="U63" s="83">
        <f>P63/K63*100</f>
        <v>0</v>
      </c>
      <c r="V63" s="83">
        <f t="shared" ref="V63:V66" si="163">SUM(V64:V66)</f>
        <v>0</v>
      </c>
      <c r="W63" s="83">
        <v>0</v>
      </c>
      <c r="X63" s="84">
        <v>0</v>
      </c>
    </row>
    <row r="64" spans="1:27" ht="72" x14ac:dyDescent="0.25">
      <c r="A64" s="59"/>
      <c r="B64" s="113" t="s">
        <v>49</v>
      </c>
      <c r="C64" s="109"/>
      <c r="D64" s="113" t="s">
        <v>22</v>
      </c>
      <c r="E64" s="114">
        <f t="shared" si="154"/>
        <v>9580416</v>
      </c>
      <c r="F64" s="114">
        <v>9580416</v>
      </c>
      <c r="G64" s="114"/>
      <c r="H64" s="114"/>
      <c r="I64" s="114"/>
      <c r="J64" s="114">
        <f t="shared" si="157"/>
        <v>0</v>
      </c>
      <c r="K64" s="114">
        <v>0</v>
      </c>
      <c r="L64" s="114"/>
      <c r="M64" s="114"/>
      <c r="N64" s="114"/>
      <c r="O64" s="114">
        <f t="shared" si="159"/>
        <v>0</v>
      </c>
      <c r="P64" s="114">
        <v>0</v>
      </c>
      <c r="Q64" s="7"/>
      <c r="R64" s="7"/>
      <c r="S64" s="7"/>
      <c r="T64" s="7">
        <f t="shared" si="161"/>
        <v>0</v>
      </c>
      <c r="U64" s="7">
        <v>0</v>
      </c>
      <c r="V64" s="7">
        <f t="shared" si="163"/>
        <v>0</v>
      </c>
      <c r="W64" s="7">
        <v>0</v>
      </c>
      <c r="X64" s="55">
        <v>0</v>
      </c>
    </row>
    <row r="65" spans="1:24" x14ac:dyDescent="0.25">
      <c r="A65" s="59"/>
      <c r="B65" s="113" t="s">
        <v>1</v>
      </c>
      <c r="C65" s="109"/>
      <c r="D65" s="113" t="s">
        <v>8</v>
      </c>
      <c r="E65" s="114">
        <f t="shared" si="154"/>
        <v>6122400</v>
      </c>
      <c r="F65" s="109">
        <v>0</v>
      </c>
      <c r="G65" s="109"/>
      <c r="H65" s="109"/>
      <c r="I65" s="109">
        <v>6122400</v>
      </c>
      <c r="J65" s="114">
        <f t="shared" si="157"/>
        <v>83900</v>
      </c>
      <c r="K65" s="109">
        <v>0</v>
      </c>
      <c r="L65" s="109"/>
      <c r="M65" s="109"/>
      <c r="N65" s="109">
        <v>83900</v>
      </c>
      <c r="O65" s="114">
        <f t="shared" si="159"/>
        <v>0</v>
      </c>
      <c r="P65" s="109">
        <v>0</v>
      </c>
      <c r="Q65" s="112"/>
      <c r="R65" s="112"/>
      <c r="S65" s="43">
        <v>0</v>
      </c>
      <c r="T65" s="7">
        <f t="shared" si="161"/>
        <v>0</v>
      </c>
      <c r="U65" s="7">
        <v>0</v>
      </c>
      <c r="V65" s="7">
        <f t="shared" si="163"/>
        <v>0</v>
      </c>
      <c r="W65" s="7">
        <v>0</v>
      </c>
      <c r="X65" s="55">
        <f>S65/N65*100</f>
        <v>0</v>
      </c>
    </row>
    <row r="66" spans="1:24" ht="24.75" thickBot="1" x14ac:dyDescent="0.3">
      <c r="A66" s="80"/>
      <c r="B66" s="110" t="s">
        <v>50</v>
      </c>
      <c r="C66" s="40"/>
      <c r="D66" s="110" t="s">
        <v>8</v>
      </c>
      <c r="E66" s="115">
        <f t="shared" si="154"/>
        <v>4105864</v>
      </c>
      <c r="F66" s="40">
        <v>0</v>
      </c>
      <c r="G66" s="40"/>
      <c r="H66" s="40"/>
      <c r="I66" s="40">
        <v>4105864</v>
      </c>
      <c r="J66" s="115">
        <f t="shared" si="157"/>
        <v>0</v>
      </c>
      <c r="K66" s="40">
        <v>0</v>
      </c>
      <c r="L66" s="40"/>
      <c r="M66" s="40"/>
      <c r="N66" s="40">
        <v>0</v>
      </c>
      <c r="O66" s="115">
        <f t="shared" si="159"/>
        <v>0</v>
      </c>
      <c r="P66" s="40">
        <v>0</v>
      </c>
      <c r="Q66" s="40"/>
      <c r="R66" s="40"/>
      <c r="S66" s="40">
        <v>0</v>
      </c>
      <c r="T66" s="69">
        <f t="shared" si="161"/>
        <v>0</v>
      </c>
      <c r="U66" s="69">
        <v>0</v>
      </c>
      <c r="V66" s="69">
        <f t="shared" si="163"/>
        <v>0</v>
      </c>
      <c r="W66" s="69">
        <v>0</v>
      </c>
      <c r="X66" s="70">
        <v>0</v>
      </c>
    </row>
    <row r="67" spans="1:24" x14ac:dyDescent="0.25">
      <c r="A67" s="180"/>
      <c r="B67" s="186" t="s">
        <v>51</v>
      </c>
      <c r="C67" s="188"/>
      <c r="D67" s="71" t="s">
        <v>17</v>
      </c>
      <c r="E67" s="64">
        <f t="shared" si="154"/>
        <v>42421980</v>
      </c>
      <c r="F67" s="64">
        <f t="shared" ref="F67:I70" si="164">F59</f>
        <v>32193716</v>
      </c>
      <c r="G67" s="64"/>
      <c r="H67" s="64">
        <f t="shared" ref="H67" si="165">H59</f>
        <v>0</v>
      </c>
      <c r="I67" s="64">
        <f t="shared" si="164"/>
        <v>10228264</v>
      </c>
      <c r="J67" s="64">
        <f t="shared" si="157"/>
        <v>3583900</v>
      </c>
      <c r="K67" s="64">
        <f t="shared" ref="K67" si="166">K59</f>
        <v>3500000</v>
      </c>
      <c r="L67" s="64"/>
      <c r="M67" s="64">
        <f t="shared" ref="M67:N70" si="167">M59</f>
        <v>0</v>
      </c>
      <c r="N67" s="64">
        <f t="shared" si="167"/>
        <v>83900</v>
      </c>
      <c r="O67" s="64">
        <f t="shared" si="159"/>
        <v>0</v>
      </c>
      <c r="P67" s="64">
        <f t="shared" ref="P67" si="168">P59</f>
        <v>0</v>
      </c>
      <c r="Q67" s="64"/>
      <c r="R67" s="64">
        <f t="shared" ref="R67:S70" si="169">R59</f>
        <v>0</v>
      </c>
      <c r="S67" s="64">
        <f t="shared" si="169"/>
        <v>0</v>
      </c>
      <c r="T67" s="64">
        <f t="shared" si="161"/>
        <v>0</v>
      </c>
      <c r="U67" s="64">
        <f t="shared" ref="U67" si="170">U59</f>
        <v>0</v>
      </c>
      <c r="V67" s="64"/>
      <c r="W67" s="64">
        <f t="shared" ref="W67:X67" si="171">W59</f>
        <v>0</v>
      </c>
      <c r="X67" s="72">
        <f t="shared" si="171"/>
        <v>0</v>
      </c>
    </row>
    <row r="68" spans="1:24" x14ac:dyDescent="0.25">
      <c r="A68" s="181"/>
      <c r="B68" s="177"/>
      <c r="C68" s="189"/>
      <c r="D68" s="42" t="s">
        <v>22</v>
      </c>
      <c r="E68" s="44">
        <f t="shared" si="154"/>
        <v>32193716</v>
      </c>
      <c r="F68" s="44">
        <f t="shared" si="164"/>
        <v>32193716</v>
      </c>
      <c r="G68" s="44"/>
      <c r="H68" s="44">
        <f t="shared" ref="H68" si="172">H60</f>
        <v>0</v>
      </c>
      <c r="I68" s="44">
        <f t="shared" si="164"/>
        <v>0</v>
      </c>
      <c r="J68" s="44">
        <f t="shared" si="157"/>
        <v>3500000</v>
      </c>
      <c r="K68" s="44">
        <f t="shared" ref="K68" si="173">K60</f>
        <v>3500000</v>
      </c>
      <c r="L68" s="44"/>
      <c r="M68" s="44">
        <f t="shared" si="167"/>
        <v>0</v>
      </c>
      <c r="N68" s="44">
        <f t="shared" si="167"/>
        <v>0</v>
      </c>
      <c r="O68" s="44">
        <f t="shared" si="159"/>
        <v>0</v>
      </c>
      <c r="P68" s="44">
        <f t="shared" ref="P68" si="174">P60</f>
        <v>0</v>
      </c>
      <c r="Q68" s="44"/>
      <c r="R68" s="44">
        <f t="shared" si="169"/>
        <v>0</v>
      </c>
      <c r="S68" s="44">
        <f t="shared" si="169"/>
        <v>0</v>
      </c>
      <c r="T68" s="44">
        <f t="shared" si="161"/>
        <v>0</v>
      </c>
      <c r="U68" s="44">
        <f t="shared" ref="U68" si="175">U60</f>
        <v>0</v>
      </c>
      <c r="V68" s="44"/>
      <c r="W68" s="44">
        <f t="shared" ref="W68:X68" si="176">W60</f>
        <v>0</v>
      </c>
      <c r="X68" s="57">
        <f t="shared" si="176"/>
        <v>0</v>
      </c>
    </row>
    <row r="69" spans="1:24" x14ac:dyDescent="0.25">
      <c r="A69" s="181"/>
      <c r="B69" s="177"/>
      <c r="C69" s="189"/>
      <c r="D69" s="42" t="s">
        <v>8</v>
      </c>
      <c r="E69" s="44">
        <f t="shared" si="154"/>
        <v>10228264</v>
      </c>
      <c r="F69" s="44">
        <f t="shared" si="164"/>
        <v>0</v>
      </c>
      <c r="G69" s="44"/>
      <c r="H69" s="44">
        <f t="shared" ref="H69" si="177">H61</f>
        <v>0</v>
      </c>
      <c r="I69" s="44">
        <f t="shared" si="164"/>
        <v>10228264</v>
      </c>
      <c r="J69" s="44">
        <f t="shared" si="157"/>
        <v>83900</v>
      </c>
      <c r="K69" s="44">
        <f t="shared" ref="K69" si="178">K61</f>
        <v>0</v>
      </c>
      <c r="L69" s="44"/>
      <c r="M69" s="44">
        <f t="shared" si="167"/>
        <v>0</v>
      </c>
      <c r="N69" s="44">
        <f t="shared" si="167"/>
        <v>83900</v>
      </c>
      <c r="O69" s="44">
        <f t="shared" si="159"/>
        <v>0</v>
      </c>
      <c r="P69" s="44">
        <f t="shared" ref="P69" si="179">P61</f>
        <v>0</v>
      </c>
      <c r="Q69" s="44"/>
      <c r="R69" s="44">
        <f t="shared" si="169"/>
        <v>0</v>
      </c>
      <c r="S69" s="44">
        <f t="shared" si="169"/>
        <v>0</v>
      </c>
      <c r="T69" s="44">
        <f t="shared" si="161"/>
        <v>0</v>
      </c>
      <c r="U69" s="44">
        <f t="shared" ref="U69" si="180">U61</f>
        <v>0</v>
      </c>
      <c r="V69" s="44"/>
      <c r="W69" s="44">
        <f t="shared" ref="W69:X69" si="181">W61</f>
        <v>0</v>
      </c>
      <c r="X69" s="57">
        <f t="shared" si="181"/>
        <v>0</v>
      </c>
    </row>
    <row r="70" spans="1:24" ht="15.75" thickBot="1" x14ac:dyDescent="0.3">
      <c r="A70" s="182"/>
      <c r="B70" s="187"/>
      <c r="C70" s="190"/>
      <c r="D70" s="73" t="s">
        <v>23</v>
      </c>
      <c r="E70" s="62">
        <f t="shared" si="154"/>
        <v>0</v>
      </c>
      <c r="F70" s="62">
        <f t="shared" si="164"/>
        <v>0</v>
      </c>
      <c r="G70" s="62"/>
      <c r="H70" s="62">
        <f t="shared" ref="H70" si="182">H62</f>
        <v>0</v>
      </c>
      <c r="I70" s="62">
        <f t="shared" si="164"/>
        <v>0</v>
      </c>
      <c r="J70" s="62">
        <f t="shared" si="157"/>
        <v>0</v>
      </c>
      <c r="K70" s="62">
        <f t="shared" ref="K70" si="183">K62</f>
        <v>0</v>
      </c>
      <c r="L70" s="62"/>
      <c r="M70" s="62">
        <f t="shared" si="167"/>
        <v>0</v>
      </c>
      <c r="N70" s="62">
        <f t="shared" si="167"/>
        <v>0</v>
      </c>
      <c r="O70" s="62">
        <f t="shared" si="159"/>
        <v>0</v>
      </c>
      <c r="P70" s="62">
        <f t="shared" ref="P70" si="184">P62</f>
        <v>0</v>
      </c>
      <c r="Q70" s="62"/>
      <c r="R70" s="62">
        <f t="shared" si="169"/>
        <v>0</v>
      </c>
      <c r="S70" s="62">
        <f t="shared" si="169"/>
        <v>0</v>
      </c>
      <c r="T70" s="62">
        <f t="shared" si="161"/>
        <v>0</v>
      </c>
      <c r="U70" s="62">
        <f t="shared" ref="U70" si="185">U62</f>
        <v>0</v>
      </c>
      <c r="V70" s="62"/>
      <c r="W70" s="62">
        <f t="shared" ref="W70:X70" si="186">W62</f>
        <v>0</v>
      </c>
      <c r="X70" s="74">
        <f t="shared" si="186"/>
        <v>0</v>
      </c>
    </row>
    <row r="71" spans="1:24" ht="16.5" thickBot="1" x14ac:dyDescent="0.3">
      <c r="A71" s="144" t="s">
        <v>52</v>
      </c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6"/>
    </row>
    <row r="72" spans="1:24" ht="15" customHeight="1" x14ac:dyDescent="0.25">
      <c r="A72" s="180" t="s">
        <v>53</v>
      </c>
      <c r="B72" s="186" t="s">
        <v>54</v>
      </c>
      <c r="C72" s="191" t="s">
        <v>21</v>
      </c>
      <c r="D72" s="85" t="s">
        <v>17</v>
      </c>
      <c r="E72" s="86">
        <f t="shared" ref="E72:I72" si="187">SUM(E73:E75)</f>
        <v>60052500</v>
      </c>
      <c r="F72" s="86">
        <f t="shared" si="187"/>
        <v>3928800</v>
      </c>
      <c r="G72" s="86"/>
      <c r="H72" s="86">
        <f t="shared" ref="H72" si="188">SUM(H73:H75)</f>
        <v>0</v>
      </c>
      <c r="I72" s="86">
        <f t="shared" si="187"/>
        <v>56123700</v>
      </c>
      <c r="J72" s="86">
        <f t="shared" ref="J72:K72" si="189">SUM(J73:J75)</f>
        <v>11774278</v>
      </c>
      <c r="K72" s="86">
        <f t="shared" si="189"/>
        <v>581500</v>
      </c>
      <c r="L72" s="86"/>
      <c r="M72" s="86">
        <f t="shared" ref="M72:N72" si="190">SUM(M73:M75)</f>
        <v>0</v>
      </c>
      <c r="N72" s="86">
        <f t="shared" si="190"/>
        <v>11192778</v>
      </c>
      <c r="O72" s="86">
        <f t="shared" ref="O72:P72" si="191">SUM(O73:O75)</f>
        <v>1005780.8</v>
      </c>
      <c r="P72" s="86">
        <f t="shared" si="191"/>
        <v>0</v>
      </c>
      <c r="Q72" s="86"/>
      <c r="R72" s="86">
        <f t="shared" ref="R72:S72" si="192">SUM(R73:R75)</f>
        <v>0</v>
      </c>
      <c r="S72" s="86">
        <f t="shared" si="192"/>
        <v>1005780.8</v>
      </c>
      <c r="T72" s="86">
        <f>O72/E72*100</f>
        <v>1.6748358519628657</v>
      </c>
      <c r="U72" s="86">
        <f>P72/F72*100</f>
        <v>0</v>
      </c>
      <c r="V72" s="86"/>
      <c r="W72" s="86">
        <f t="shared" ref="W72" si="193">SUM(W73:W75)</f>
        <v>0</v>
      </c>
      <c r="X72" s="87">
        <f>S72/I72*100</f>
        <v>1.7920785693031644</v>
      </c>
    </row>
    <row r="73" spans="1:24" x14ac:dyDescent="0.25">
      <c r="A73" s="181"/>
      <c r="B73" s="177"/>
      <c r="C73" s="192"/>
      <c r="D73" s="37" t="s">
        <v>22</v>
      </c>
      <c r="E73" s="38">
        <f>F73+G73+H73+I73</f>
        <v>3928800</v>
      </c>
      <c r="F73" s="38">
        <f>F80+F79</f>
        <v>3928800</v>
      </c>
      <c r="G73" s="38"/>
      <c r="H73" s="38"/>
      <c r="I73" s="38">
        <v>0</v>
      </c>
      <c r="J73" s="38">
        <f>J80+J79</f>
        <v>581500</v>
      </c>
      <c r="K73" s="38">
        <f>K80+K79</f>
        <v>581500</v>
      </c>
      <c r="L73" s="38"/>
      <c r="M73" s="38"/>
      <c r="N73" s="38">
        <v>0</v>
      </c>
      <c r="O73" s="38">
        <f t="shared" ref="O73:P73" si="194">O80+O79</f>
        <v>0</v>
      </c>
      <c r="P73" s="38">
        <f t="shared" si="194"/>
        <v>0</v>
      </c>
      <c r="Q73" s="38"/>
      <c r="R73" s="38"/>
      <c r="S73" s="38">
        <v>0</v>
      </c>
      <c r="T73" s="38">
        <f>O73/E73*100</f>
        <v>0</v>
      </c>
      <c r="U73" s="38">
        <f>P73/F73*100</f>
        <v>0</v>
      </c>
      <c r="V73" s="38"/>
      <c r="W73" s="38"/>
      <c r="X73" s="53">
        <v>0</v>
      </c>
    </row>
    <row r="74" spans="1:24" x14ac:dyDescent="0.25">
      <c r="A74" s="181"/>
      <c r="B74" s="177"/>
      <c r="C74" s="192"/>
      <c r="D74" s="37" t="s">
        <v>8</v>
      </c>
      <c r="E74" s="38">
        <f t="shared" ref="E74:E85" si="195">F74+G74+H74+I74</f>
        <v>56123700</v>
      </c>
      <c r="F74" s="38">
        <v>0</v>
      </c>
      <c r="G74" s="38"/>
      <c r="H74" s="38"/>
      <c r="I74" s="38">
        <f t="shared" ref="I74" si="196">I76+I78+I81</f>
        <v>56123700</v>
      </c>
      <c r="J74" s="38">
        <f t="shared" ref="J74:J85" si="197">K74+L74+M74+N74</f>
        <v>11192778</v>
      </c>
      <c r="K74" s="38">
        <v>0</v>
      </c>
      <c r="L74" s="38"/>
      <c r="M74" s="38"/>
      <c r="N74" s="38">
        <f t="shared" ref="N74" si="198">N76+N78+N81</f>
        <v>11192778</v>
      </c>
      <c r="O74" s="38">
        <f t="shared" ref="O74:O85" si="199">P74+Q74+R74+S74</f>
        <v>1005780.8</v>
      </c>
      <c r="P74" s="38">
        <v>0</v>
      </c>
      <c r="Q74" s="38"/>
      <c r="R74" s="38"/>
      <c r="S74" s="38">
        <f>S76+S78+S81</f>
        <v>1005780.8</v>
      </c>
      <c r="T74" s="38">
        <f t="shared" ref="T74:T85" si="200">U74+V74+W74+X74</f>
        <v>1.7920785693031644</v>
      </c>
      <c r="U74" s="38">
        <v>0</v>
      </c>
      <c r="V74" s="38"/>
      <c r="W74" s="38"/>
      <c r="X74" s="53">
        <f>S74/I74*100</f>
        <v>1.7920785693031644</v>
      </c>
    </row>
    <row r="75" spans="1:24" ht="15.75" thickBot="1" x14ac:dyDescent="0.3">
      <c r="A75" s="182"/>
      <c r="B75" s="187"/>
      <c r="C75" s="193"/>
      <c r="D75" s="77" t="s">
        <v>23</v>
      </c>
      <c r="E75" s="78">
        <f t="shared" si="195"/>
        <v>0</v>
      </c>
      <c r="F75" s="78">
        <f t="shared" ref="F75:I75" si="201">F77</f>
        <v>0</v>
      </c>
      <c r="G75" s="78"/>
      <c r="H75" s="78">
        <f t="shared" ref="H75" si="202">H77</f>
        <v>0</v>
      </c>
      <c r="I75" s="78">
        <f t="shared" si="201"/>
        <v>0</v>
      </c>
      <c r="J75" s="78">
        <f t="shared" si="197"/>
        <v>0</v>
      </c>
      <c r="K75" s="78">
        <f t="shared" ref="K75" si="203">K77</f>
        <v>0</v>
      </c>
      <c r="L75" s="78"/>
      <c r="M75" s="78">
        <f t="shared" ref="M75:N75" si="204">M77</f>
        <v>0</v>
      </c>
      <c r="N75" s="78">
        <f t="shared" si="204"/>
        <v>0</v>
      </c>
      <c r="O75" s="78">
        <f t="shared" si="199"/>
        <v>0</v>
      </c>
      <c r="P75" s="78">
        <f t="shared" ref="P75" si="205">P77</f>
        <v>0</v>
      </c>
      <c r="Q75" s="78"/>
      <c r="R75" s="78">
        <f t="shared" ref="R75:S75" si="206">R77</f>
        <v>0</v>
      </c>
      <c r="S75" s="78">
        <f t="shared" si="206"/>
        <v>0</v>
      </c>
      <c r="T75" s="78">
        <f t="shared" si="200"/>
        <v>0</v>
      </c>
      <c r="U75" s="78">
        <f t="shared" ref="U75" si="207">U77</f>
        <v>0</v>
      </c>
      <c r="V75" s="78"/>
      <c r="W75" s="78">
        <f t="shared" ref="W75:X75" si="208">W77</f>
        <v>0</v>
      </c>
      <c r="X75" s="79">
        <f t="shared" si="208"/>
        <v>0</v>
      </c>
    </row>
    <row r="76" spans="1:24" ht="24" x14ac:dyDescent="0.25">
      <c r="A76" s="82"/>
      <c r="B76" s="116" t="s">
        <v>2</v>
      </c>
      <c r="C76" s="41"/>
      <c r="D76" s="116" t="s">
        <v>8</v>
      </c>
      <c r="E76" s="41">
        <f t="shared" si="195"/>
        <v>39525400</v>
      </c>
      <c r="F76" s="41">
        <v>0</v>
      </c>
      <c r="G76" s="41"/>
      <c r="H76" s="41"/>
      <c r="I76" s="41">
        <v>39525400</v>
      </c>
      <c r="J76" s="41">
        <f t="shared" si="197"/>
        <v>8312108</v>
      </c>
      <c r="K76" s="41">
        <v>0</v>
      </c>
      <c r="L76" s="41"/>
      <c r="M76" s="41"/>
      <c r="N76" s="41">
        <v>8312108</v>
      </c>
      <c r="O76" s="41">
        <f t="shared" si="199"/>
        <v>1005780.8</v>
      </c>
      <c r="P76" s="41">
        <v>0</v>
      </c>
      <c r="Q76" s="52"/>
      <c r="R76" s="52"/>
      <c r="S76" s="52">
        <v>1005780.8</v>
      </c>
      <c r="T76" s="83">
        <f t="shared" si="200"/>
        <v>2.5446442034742218</v>
      </c>
      <c r="U76" s="83">
        <v>0</v>
      </c>
      <c r="V76" s="83">
        <f>SUM(V77:V80)</f>
        <v>0</v>
      </c>
      <c r="W76" s="83">
        <v>0</v>
      </c>
      <c r="X76" s="84">
        <f>S76/I76*100</f>
        <v>2.5446442034742218</v>
      </c>
    </row>
    <row r="77" spans="1:24" x14ac:dyDescent="0.25">
      <c r="A77" s="59"/>
      <c r="B77" s="113"/>
      <c r="C77" s="109"/>
      <c r="D77" s="113" t="s">
        <v>23</v>
      </c>
      <c r="E77" s="109">
        <f t="shared" si="195"/>
        <v>0</v>
      </c>
      <c r="F77" s="109">
        <v>0</v>
      </c>
      <c r="G77" s="109"/>
      <c r="H77" s="109">
        <v>0</v>
      </c>
      <c r="I77" s="109">
        <v>0</v>
      </c>
      <c r="J77" s="109">
        <f t="shared" si="197"/>
        <v>0</v>
      </c>
      <c r="K77" s="109">
        <v>0</v>
      </c>
      <c r="L77" s="109"/>
      <c r="M77" s="109">
        <v>0</v>
      </c>
      <c r="N77" s="109">
        <v>0</v>
      </c>
      <c r="O77" s="109">
        <f t="shared" si="199"/>
        <v>0</v>
      </c>
      <c r="P77" s="109">
        <v>0</v>
      </c>
      <c r="Q77" s="18"/>
      <c r="R77" s="18">
        <v>0</v>
      </c>
      <c r="S77" s="18">
        <v>0</v>
      </c>
      <c r="T77" s="7">
        <f t="shared" si="200"/>
        <v>0</v>
      </c>
      <c r="U77" s="7">
        <v>0</v>
      </c>
      <c r="V77" s="7">
        <f>SUM(V78:V81)</f>
        <v>0</v>
      </c>
      <c r="W77" s="7">
        <v>0</v>
      </c>
      <c r="X77" s="55">
        <v>0</v>
      </c>
    </row>
    <row r="78" spans="1:24" x14ac:dyDescent="0.25">
      <c r="A78" s="59"/>
      <c r="B78" s="113" t="s">
        <v>3</v>
      </c>
      <c r="C78" s="109"/>
      <c r="D78" s="113" t="s">
        <v>8</v>
      </c>
      <c r="E78" s="109">
        <f t="shared" si="195"/>
        <v>793000</v>
      </c>
      <c r="F78" s="109">
        <v>0</v>
      </c>
      <c r="G78" s="109"/>
      <c r="H78" s="109"/>
      <c r="I78" s="109">
        <v>793000</v>
      </c>
      <c r="J78" s="109">
        <f t="shared" si="197"/>
        <v>441970</v>
      </c>
      <c r="K78" s="109">
        <v>0</v>
      </c>
      <c r="L78" s="109"/>
      <c r="M78" s="109"/>
      <c r="N78" s="109">
        <v>441970</v>
      </c>
      <c r="O78" s="109">
        <f t="shared" si="199"/>
        <v>0</v>
      </c>
      <c r="P78" s="109">
        <v>0</v>
      </c>
      <c r="Q78" s="18"/>
      <c r="R78" s="18"/>
      <c r="S78" s="18">
        <v>0</v>
      </c>
      <c r="T78" s="18">
        <f>O78/E78*100</f>
        <v>0</v>
      </c>
      <c r="U78" s="18">
        <v>0</v>
      </c>
      <c r="V78" s="18"/>
      <c r="W78" s="18"/>
      <c r="X78" s="55">
        <f>S78/I78*100</f>
        <v>0</v>
      </c>
    </row>
    <row r="79" spans="1:24" ht="24" x14ac:dyDescent="0.25">
      <c r="A79" s="59"/>
      <c r="B79" s="113" t="s">
        <v>87</v>
      </c>
      <c r="C79" s="109"/>
      <c r="D79" s="113" t="s">
        <v>22</v>
      </c>
      <c r="E79" s="109">
        <f t="shared" si="195"/>
        <v>500000</v>
      </c>
      <c r="F79" s="109">
        <v>500000</v>
      </c>
      <c r="G79" s="109"/>
      <c r="H79" s="109"/>
      <c r="I79" s="109"/>
      <c r="J79" s="109">
        <f t="shared" si="197"/>
        <v>314000</v>
      </c>
      <c r="K79" s="109">
        <v>314000</v>
      </c>
      <c r="L79" s="109"/>
      <c r="M79" s="109"/>
      <c r="N79" s="109"/>
      <c r="O79" s="109">
        <f t="shared" si="199"/>
        <v>0</v>
      </c>
      <c r="P79" s="109"/>
      <c r="Q79" s="18"/>
      <c r="R79" s="18"/>
      <c r="S79" s="18"/>
      <c r="T79" s="18">
        <f>O79/E79*100</f>
        <v>0</v>
      </c>
      <c r="U79" s="18">
        <f>P79/F79*100</f>
        <v>0</v>
      </c>
      <c r="V79" s="18"/>
      <c r="W79" s="18"/>
      <c r="X79" s="55">
        <v>0</v>
      </c>
    </row>
    <row r="80" spans="1:24" ht="24" x14ac:dyDescent="0.25">
      <c r="A80" s="59"/>
      <c r="B80" s="113" t="s">
        <v>4</v>
      </c>
      <c r="C80" s="109"/>
      <c r="D80" s="113" t="s">
        <v>22</v>
      </c>
      <c r="E80" s="109">
        <f t="shared" si="195"/>
        <v>3428800</v>
      </c>
      <c r="F80" s="109">
        <v>3428800</v>
      </c>
      <c r="G80" s="109"/>
      <c r="H80" s="109"/>
      <c r="I80" s="109">
        <v>0</v>
      </c>
      <c r="J80" s="109">
        <f t="shared" si="197"/>
        <v>267500</v>
      </c>
      <c r="K80" s="109">
        <v>267500</v>
      </c>
      <c r="L80" s="109"/>
      <c r="M80" s="109"/>
      <c r="N80" s="109">
        <v>0</v>
      </c>
      <c r="O80" s="109">
        <f t="shared" si="199"/>
        <v>0</v>
      </c>
      <c r="P80" s="109">
        <v>0</v>
      </c>
      <c r="Q80" s="18"/>
      <c r="R80" s="18"/>
      <c r="S80" s="18">
        <v>0</v>
      </c>
      <c r="T80" s="18">
        <f t="shared" si="200"/>
        <v>0</v>
      </c>
      <c r="U80" s="18">
        <f>P80/K80*100</f>
        <v>0</v>
      </c>
      <c r="V80" s="18"/>
      <c r="W80" s="18"/>
      <c r="X80" s="55">
        <v>0</v>
      </c>
    </row>
    <row r="81" spans="1:27" ht="15.75" thickBot="1" x14ac:dyDescent="0.3">
      <c r="A81" s="80"/>
      <c r="B81" s="110"/>
      <c r="C81" s="40"/>
      <c r="D81" s="110" t="s">
        <v>8</v>
      </c>
      <c r="E81" s="40">
        <f t="shared" si="195"/>
        <v>15805300</v>
      </c>
      <c r="F81" s="40">
        <v>0</v>
      </c>
      <c r="G81" s="40"/>
      <c r="H81" s="40"/>
      <c r="I81" s="40">
        <v>15805300</v>
      </c>
      <c r="J81" s="40">
        <f t="shared" si="197"/>
        <v>2438700</v>
      </c>
      <c r="K81" s="40">
        <v>0</v>
      </c>
      <c r="L81" s="40"/>
      <c r="M81" s="40"/>
      <c r="N81" s="40">
        <v>2438700</v>
      </c>
      <c r="O81" s="40">
        <f t="shared" si="199"/>
        <v>0</v>
      </c>
      <c r="P81" s="40">
        <v>0</v>
      </c>
      <c r="Q81" s="81"/>
      <c r="R81" s="81"/>
      <c r="S81" s="81">
        <v>0</v>
      </c>
      <c r="T81" s="81">
        <f t="shared" si="200"/>
        <v>0</v>
      </c>
      <c r="U81" s="81">
        <v>0</v>
      </c>
      <c r="V81" s="81"/>
      <c r="W81" s="81"/>
      <c r="X81" s="70">
        <f>S81/N81*100</f>
        <v>0</v>
      </c>
    </row>
    <row r="82" spans="1:27" x14ac:dyDescent="0.25">
      <c r="A82" s="180"/>
      <c r="B82" s="186" t="s">
        <v>55</v>
      </c>
      <c r="C82" s="188"/>
      <c r="D82" s="71" t="s">
        <v>17</v>
      </c>
      <c r="E82" s="64">
        <f t="shared" si="195"/>
        <v>60052500</v>
      </c>
      <c r="F82" s="64">
        <f>F72</f>
        <v>3928800</v>
      </c>
      <c r="G82" s="64">
        <f>G72</f>
        <v>0</v>
      </c>
      <c r="H82" s="64">
        <f>H72</f>
        <v>0</v>
      </c>
      <c r="I82" s="64">
        <f>I72</f>
        <v>56123700</v>
      </c>
      <c r="J82" s="64">
        <f t="shared" si="197"/>
        <v>11774278</v>
      </c>
      <c r="K82" s="64">
        <f>K72</f>
        <v>581500</v>
      </c>
      <c r="L82" s="64">
        <f>L72</f>
        <v>0</v>
      </c>
      <c r="M82" s="64">
        <f>M72</f>
        <v>0</v>
      </c>
      <c r="N82" s="64">
        <f>N72</f>
        <v>11192778</v>
      </c>
      <c r="O82" s="64">
        <f t="shared" si="199"/>
        <v>1005780.8</v>
      </c>
      <c r="P82" s="64">
        <f>P72</f>
        <v>0</v>
      </c>
      <c r="Q82" s="64">
        <f>Q72</f>
        <v>0</v>
      </c>
      <c r="R82" s="64">
        <f>R72</f>
        <v>0</v>
      </c>
      <c r="S82" s="64">
        <f>S72</f>
        <v>1005780.8</v>
      </c>
      <c r="T82" s="64">
        <f t="shared" si="200"/>
        <v>1.7920785693031644</v>
      </c>
      <c r="U82" s="64">
        <f t="shared" ref="U82:W82" si="209">U72</f>
        <v>0</v>
      </c>
      <c r="V82" s="64">
        <f t="shared" si="209"/>
        <v>0</v>
      </c>
      <c r="W82" s="64">
        <f t="shared" si="209"/>
        <v>0</v>
      </c>
      <c r="X82" s="72">
        <f>S82/I82*100</f>
        <v>1.7920785693031644</v>
      </c>
    </row>
    <row r="83" spans="1:27" ht="24.75" customHeight="1" x14ac:dyDescent="0.25">
      <c r="A83" s="181"/>
      <c r="B83" s="177"/>
      <c r="C83" s="189"/>
      <c r="D83" s="42" t="s">
        <v>22</v>
      </c>
      <c r="E83" s="44">
        <f>F83+G83+H83+I83</f>
        <v>3928800</v>
      </c>
      <c r="F83" s="44">
        <f>F73</f>
        <v>3928800</v>
      </c>
      <c r="G83" s="44"/>
      <c r="H83" s="44">
        <f t="shared" ref="H83" si="210">H73</f>
        <v>0</v>
      </c>
      <c r="I83" s="44">
        <f>I73</f>
        <v>0</v>
      </c>
      <c r="J83" s="44">
        <f t="shared" si="197"/>
        <v>581500</v>
      </c>
      <c r="K83" s="44">
        <f t="shared" ref="K83" si="211">K73</f>
        <v>581500</v>
      </c>
      <c r="L83" s="44"/>
      <c r="M83" s="44">
        <f t="shared" ref="M83:N85" si="212">M73</f>
        <v>0</v>
      </c>
      <c r="N83" s="44">
        <f t="shared" si="212"/>
        <v>0</v>
      </c>
      <c r="O83" s="44">
        <f t="shared" si="199"/>
        <v>0</v>
      </c>
      <c r="P83" s="44">
        <f t="shared" ref="P83" si="213">P73</f>
        <v>0</v>
      </c>
      <c r="Q83" s="44"/>
      <c r="R83" s="44">
        <f t="shared" ref="R83:S85" si="214">R73</f>
        <v>0</v>
      </c>
      <c r="S83" s="44">
        <f t="shared" si="214"/>
        <v>0</v>
      </c>
      <c r="T83" s="44">
        <f>O83/E83*100</f>
        <v>0</v>
      </c>
      <c r="U83" s="44">
        <f>P83/F83*100</f>
        <v>0</v>
      </c>
      <c r="V83" s="44"/>
      <c r="W83" s="44">
        <f t="shared" ref="W83:X83" si="215">W73</f>
        <v>0</v>
      </c>
      <c r="X83" s="57">
        <f t="shared" si="215"/>
        <v>0</v>
      </c>
    </row>
    <row r="84" spans="1:27" x14ac:dyDescent="0.25">
      <c r="A84" s="181"/>
      <c r="B84" s="177"/>
      <c r="C84" s="189"/>
      <c r="D84" s="42" t="s">
        <v>8</v>
      </c>
      <c r="E84" s="44">
        <f t="shared" si="195"/>
        <v>56123700</v>
      </c>
      <c r="F84" s="44">
        <f>F74</f>
        <v>0</v>
      </c>
      <c r="G84" s="44"/>
      <c r="H84" s="44">
        <f t="shared" ref="H84" si="216">H74</f>
        <v>0</v>
      </c>
      <c r="I84" s="44">
        <f>I74</f>
        <v>56123700</v>
      </c>
      <c r="J84" s="44">
        <f t="shared" si="197"/>
        <v>11192778</v>
      </c>
      <c r="K84" s="44">
        <f t="shared" ref="K84" si="217">K74</f>
        <v>0</v>
      </c>
      <c r="L84" s="44"/>
      <c r="M84" s="44">
        <f t="shared" si="212"/>
        <v>0</v>
      </c>
      <c r="N84" s="44">
        <f t="shared" si="212"/>
        <v>11192778</v>
      </c>
      <c r="O84" s="44">
        <f t="shared" si="199"/>
        <v>1005780.8</v>
      </c>
      <c r="P84" s="44">
        <f t="shared" ref="P84" si="218">P74</f>
        <v>0</v>
      </c>
      <c r="Q84" s="44"/>
      <c r="R84" s="44">
        <f t="shared" si="214"/>
        <v>0</v>
      </c>
      <c r="S84" s="44">
        <f t="shared" si="214"/>
        <v>1005780.8</v>
      </c>
      <c r="T84" s="44">
        <f t="shared" si="200"/>
        <v>1.7920785693031644</v>
      </c>
      <c r="U84" s="44">
        <f t="shared" ref="U84" si="219">U74</f>
        <v>0</v>
      </c>
      <c r="V84" s="44"/>
      <c r="W84" s="44">
        <f t="shared" ref="W84:X84" si="220">W74</f>
        <v>0</v>
      </c>
      <c r="X84" s="57">
        <f t="shared" si="220"/>
        <v>1.7920785693031644</v>
      </c>
    </row>
    <row r="85" spans="1:27" ht="15.75" thickBot="1" x14ac:dyDescent="0.3">
      <c r="A85" s="182"/>
      <c r="B85" s="187"/>
      <c r="C85" s="190"/>
      <c r="D85" s="73" t="s">
        <v>23</v>
      </c>
      <c r="E85" s="62">
        <f t="shared" si="195"/>
        <v>0</v>
      </c>
      <c r="F85" s="62">
        <f>F75</f>
        <v>0</v>
      </c>
      <c r="G85" s="62"/>
      <c r="H85" s="62">
        <f t="shared" ref="H85" si="221">H75</f>
        <v>0</v>
      </c>
      <c r="I85" s="62">
        <f>I75</f>
        <v>0</v>
      </c>
      <c r="J85" s="62">
        <f t="shared" si="197"/>
        <v>0</v>
      </c>
      <c r="K85" s="62">
        <f t="shared" ref="K85" si="222">K75</f>
        <v>0</v>
      </c>
      <c r="L85" s="62"/>
      <c r="M85" s="62">
        <f t="shared" si="212"/>
        <v>0</v>
      </c>
      <c r="N85" s="62">
        <f t="shared" si="212"/>
        <v>0</v>
      </c>
      <c r="O85" s="62">
        <f t="shared" si="199"/>
        <v>0</v>
      </c>
      <c r="P85" s="62">
        <f t="shared" ref="P85" si="223">P75</f>
        <v>0</v>
      </c>
      <c r="Q85" s="62"/>
      <c r="R85" s="62">
        <f t="shared" si="214"/>
        <v>0</v>
      </c>
      <c r="S85" s="62">
        <f t="shared" si="214"/>
        <v>0</v>
      </c>
      <c r="T85" s="62">
        <f t="shared" si="200"/>
        <v>0</v>
      </c>
      <c r="U85" s="62">
        <f t="shared" ref="U85" si="224">U75</f>
        <v>0</v>
      </c>
      <c r="V85" s="62"/>
      <c r="W85" s="62">
        <f t="shared" ref="W85:X85" si="225">W75</f>
        <v>0</v>
      </c>
      <c r="X85" s="74">
        <f t="shared" si="225"/>
        <v>0</v>
      </c>
    </row>
    <row r="86" spans="1:27" ht="15" customHeight="1" x14ac:dyDescent="0.25">
      <c r="A86" s="141" t="s">
        <v>56</v>
      </c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3"/>
    </row>
    <row r="87" spans="1:27" s="21" customFormat="1" ht="15" customHeight="1" x14ac:dyDescent="0.25">
      <c r="A87" s="194" t="s">
        <v>57</v>
      </c>
      <c r="B87" s="195" t="s">
        <v>58</v>
      </c>
      <c r="C87" s="196" t="s">
        <v>21</v>
      </c>
      <c r="D87" s="34" t="s">
        <v>17</v>
      </c>
      <c r="E87" s="32">
        <f t="shared" ref="E87:I87" si="226">E88+E89</f>
        <v>56246000</v>
      </c>
      <c r="F87" s="32">
        <f t="shared" si="226"/>
        <v>0</v>
      </c>
      <c r="G87" s="32"/>
      <c r="H87" s="32">
        <f t="shared" ref="H87" si="227">H88+H89</f>
        <v>0</v>
      </c>
      <c r="I87" s="32">
        <f t="shared" si="226"/>
        <v>56246000</v>
      </c>
      <c r="J87" s="32">
        <f t="shared" ref="J87:K87" si="228">J88+J89</f>
        <v>16788250</v>
      </c>
      <c r="K87" s="32">
        <f t="shared" si="228"/>
        <v>0</v>
      </c>
      <c r="L87" s="32"/>
      <c r="M87" s="32">
        <f t="shared" ref="M87:N87" si="229">M88+M89</f>
        <v>0</v>
      </c>
      <c r="N87" s="32">
        <f t="shared" si="229"/>
        <v>16788250</v>
      </c>
      <c r="O87" s="32">
        <f t="shared" ref="O87:P87" si="230">O88+O89</f>
        <v>2474824.62</v>
      </c>
      <c r="P87" s="32">
        <f t="shared" si="230"/>
        <v>0</v>
      </c>
      <c r="Q87" s="32"/>
      <c r="R87" s="32">
        <f t="shared" ref="R87:U87" si="231">R88+R89</f>
        <v>0</v>
      </c>
      <c r="S87" s="32">
        <f t="shared" si="231"/>
        <v>2474824.62</v>
      </c>
      <c r="T87" s="32">
        <f>O87/E87*100</f>
        <v>4.4000011023006085</v>
      </c>
      <c r="U87" s="32">
        <f t="shared" si="231"/>
        <v>0</v>
      </c>
      <c r="V87" s="32"/>
      <c r="W87" s="32">
        <f t="shared" ref="W87" si="232">W88+W89</f>
        <v>0</v>
      </c>
      <c r="X87" s="58">
        <f>S87/I87*100</f>
        <v>4.4000011023006085</v>
      </c>
      <c r="AA87" s="105"/>
    </row>
    <row r="88" spans="1:27" s="21" customFormat="1" x14ac:dyDescent="0.25">
      <c r="A88" s="194"/>
      <c r="B88" s="195"/>
      <c r="C88" s="196"/>
      <c r="D88" s="34" t="s">
        <v>22</v>
      </c>
      <c r="E88" s="32">
        <f>F88+G88+H88+I88</f>
        <v>0</v>
      </c>
      <c r="F88" s="32">
        <v>0</v>
      </c>
      <c r="G88" s="32"/>
      <c r="H88" s="32">
        <v>0</v>
      </c>
      <c r="I88" s="32">
        <v>0</v>
      </c>
      <c r="J88" s="32">
        <f>K88+L88+M88+N88</f>
        <v>0</v>
      </c>
      <c r="K88" s="32">
        <v>0</v>
      </c>
      <c r="L88" s="32"/>
      <c r="M88" s="32">
        <v>0</v>
      </c>
      <c r="N88" s="32">
        <v>0</v>
      </c>
      <c r="O88" s="32">
        <f>P88+Q88+R88+S88</f>
        <v>0</v>
      </c>
      <c r="P88" s="32">
        <v>0</v>
      </c>
      <c r="Q88" s="32"/>
      <c r="R88" s="32">
        <v>0</v>
      </c>
      <c r="S88" s="32">
        <v>0</v>
      </c>
      <c r="T88" s="32">
        <f>U88+V88+W88+X88</f>
        <v>0</v>
      </c>
      <c r="U88" s="32">
        <v>0</v>
      </c>
      <c r="V88" s="32"/>
      <c r="W88" s="32">
        <v>0</v>
      </c>
      <c r="X88" s="58">
        <f t="shared" ref="X88" si="233">X78</f>
        <v>0</v>
      </c>
      <c r="AA88" s="105"/>
    </row>
    <row r="89" spans="1:27" s="21" customFormat="1" x14ac:dyDescent="0.25">
      <c r="A89" s="194"/>
      <c r="B89" s="195"/>
      <c r="C89" s="196"/>
      <c r="D89" s="34" t="s">
        <v>8</v>
      </c>
      <c r="E89" s="32">
        <f t="shared" ref="E89:E97" si="234">F89+G89+H89+I89</f>
        <v>56246000</v>
      </c>
      <c r="F89" s="32">
        <v>0</v>
      </c>
      <c r="G89" s="32"/>
      <c r="H89" s="32"/>
      <c r="I89" s="32">
        <f>55591200+654800</f>
        <v>56246000</v>
      </c>
      <c r="J89" s="32">
        <f t="shared" ref="J89:J97" si="235">K89+L89+M89+N89</f>
        <v>16788250</v>
      </c>
      <c r="K89" s="32">
        <v>0</v>
      </c>
      <c r="L89" s="32"/>
      <c r="M89" s="32"/>
      <c r="N89" s="32">
        <f>16596350+191900</f>
        <v>16788250</v>
      </c>
      <c r="O89" s="32">
        <f t="shared" ref="O89:O97" si="236">P89+Q89+R89+S89</f>
        <v>2474824.62</v>
      </c>
      <c r="P89" s="32">
        <v>0</v>
      </c>
      <c r="Q89" s="32"/>
      <c r="R89" s="32"/>
      <c r="S89" s="32">
        <f>2391506.62+83318</f>
        <v>2474824.62</v>
      </c>
      <c r="T89" s="32">
        <f t="shared" ref="T89:T97" si="237">U89+V89+W89+X89</f>
        <v>4.4000011023006085</v>
      </c>
      <c r="U89" s="32">
        <v>0</v>
      </c>
      <c r="V89" s="32"/>
      <c r="W89" s="32"/>
      <c r="X89" s="58">
        <f>S89/I89*100</f>
        <v>4.4000011023006085</v>
      </c>
      <c r="AA89" s="105"/>
    </row>
    <row r="90" spans="1:27" s="21" customFormat="1" x14ac:dyDescent="0.25">
      <c r="A90" s="194"/>
      <c r="B90" s="195"/>
      <c r="C90" s="196"/>
      <c r="D90" s="34" t="s">
        <v>23</v>
      </c>
      <c r="E90" s="32">
        <f t="shared" si="234"/>
        <v>0</v>
      </c>
      <c r="F90" s="32">
        <v>0</v>
      </c>
      <c r="G90" s="32"/>
      <c r="H90" s="32">
        <v>0</v>
      </c>
      <c r="I90" s="32">
        <v>0</v>
      </c>
      <c r="J90" s="32">
        <f t="shared" si="235"/>
        <v>0</v>
      </c>
      <c r="K90" s="32">
        <v>0</v>
      </c>
      <c r="L90" s="32"/>
      <c r="M90" s="32">
        <v>0</v>
      </c>
      <c r="N90" s="32">
        <v>0</v>
      </c>
      <c r="O90" s="32">
        <f t="shared" si="236"/>
        <v>0</v>
      </c>
      <c r="P90" s="32">
        <v>0</v>
      </c>
      <c r="Q90" s="32"/>
      <c r="R90" s="32">
        <v>0</v>
      </c>
      <c r="S90" s="32">
        <v>0</v>
      </c>
      <c r="T90" s="32">
        <f t="shared" si="237"/>
        <v>0</v>
      </c>
      <c r="U90" s="32">
        <v>0</v>
      </c>
      <c r="V90" s="32"/>
      <c r="W90" s="32">
        <v>0</v>
      </c>
      <c r="X90" s="58">
        <f t="shared" ref="X90" si="238">X81</f>
        <v>0</v>
      </c>
      <c r="AA90" s="105"/>
    </row>
    <row r="91" spans="1:27" s="21" customFormat="1" ht="39" customHeight="1" x14ac:dyDescent="0.25">
      <c r="A91" s="194" t="s">
        <v>59</v>
      </c>
      <c r="B91" s="195" t="s">
        <v>60</v>
      </c>
      <c r="C91" s="196" t="s">
        <v>21</v>
      </c>
      <c r="D91" s="34" t="s">
        <v>17</v>
      </c>
      <c r="E91" s="32">
        <f t="shared" si="234"/>
        <v>65463600</v>
      </c>
      <c r="F91" s="32">
        <f>F92+F93</f>
        <v>0</v>
      </c>
      <c r="G91" s="32">
        <f t="shared" ref="G91:I91" si="239">G92+G93</f>
        <v>0</v>
      </c>
      <c r="H91" s="32">
        <f t="shared" si="239"/>
        <v>0</v>
      </c>
      <c r="I91" s="32">
        <f t="shared" si="239"/>
        <v>65463600</v>
      </c>
      <c r="J91" s="32">
        <f t="shared" si="235"/>
        <v>19573278</v>
      </c>
      <c r="K91" s="32">
        <f>K92+K93</f>
        <v>0</v>
      </c>
      <c r="L91" s="32">
        <f t="shared" ref="L91:N91" si="240">L92+L93</f>
        <v>0</v>
      </c>
      <c r="M91" s="32">
        <f t="shared" si="240"/>
        <v>0</v>
      </c>
      <c r="N91" s="32">
        <f t="shared" si="240"/>
        <v>19573278</v>
      </c>
      <c r="O91" s="32">
        <f t="shared" si="236"/>
        <v>4521872.09</v>
      </c>
      <c r="P91" s="32">
        <f>P92+P93</f>
        <v>0</v>
      </c>
      <c r="Q91" s="32">
        <f t="shared" ref="Q91" si="241">Q92+Q93</f>
        <v>0</v>
      </c>
      <c r="R91" s="32">
        <f t="shared" ref="R91" si="242">R92+R93</f>
        <v>0</v>
      </c>
      <c r="S91" s="32">
        <f t="shared" ref="S91" si="243">S92+S93</f>
        <v>4521872.09</v>
      </c>
      <c r="T91" s="32">
        <f t="shared" si="237"/>
        <v>6.9074601610666075</v>
      </c>
      <c r="U91" s="32">
        <f>U92+U93</f>
        <v>0</v>
      </c>
      <c r="V91" s="32">
        <f t="shared" ref="V91" si="244">V92+V93</f>
        <v>0</v>
      </c>
      <c r="W91" s="32">
        <f t="shared" ref="W91" si="245">W92+W93</f>
        <v>0</v>
      </c>
      <c r="X91" s="58">
        <f>S91/I91*100</f>
        <v>6.9074601610666075</v>
      </c>
      <c r="AA91" s="105"/>
    </row>
    <row r="92" spans="1:27" s="21" customFormat="1" x14ac:dyDescent="0.25">
      <c r="A92" s="194"/>
      <c r="B92" s="195"/>
      <c r="C92" s="196"/>
      <c r="D92" s="34" t="s">
        <v>22</v>
      </c>
      <c r="E92" s="32">
        <f t="shared" si="234"/>
        <v>0</v>
      </c>
      <c r="F92" s="32">
        <v>0</v>
      </c>
      <c r="G92" s="32"/>
      <c r="H92" s="32">
        <v>0</v>
      </c>
      <c r="I92" s="32">
        <v>0</v>
      </c>
      <c r="J92" s="32">
        <f t="shared" si="235"/>
        <v>0</v>
      </c>
      <c r="K92" s="32">
        <v>0</v>
      </c>
      <c r="L92" s="32"/>
      <c r="M92" s="32">
        <v>0</v>
      </c>
      <c r="N92" s="32">
        <v>0</v>
      </c>
      <c r="O92" s="32">
        <f t="shared" si="236"/>
        <v>0</v>
      </c>
      <c r="P92" s="32">
        <v>0</v>
      </c>
      <c r="Q92" s="32"/>
      <c r="R92" s="32">
        <v>0</v>
      </c>
      <c r="S92" s="32">
        <v>0</v>
      </c>
      <c r="T92" s="32">
        <f t="shared" si="237"/>
        <v>0</v>
      </c>
      <c r="U92" s="32">
        <v>0</v>
      </c>
      <c r="V92" s="32"/>
      <c r="W92" s="32">
        <v>0</v>
      </c>
      <c r="X92" s="58">
        <f t="shared" ref="X92" si="246">X83</f>
        <v>0</v>
      </c>
      <c r="AA92" s="105"/>
    </row>
    <row r="93" spans="1:27" s="21" customFormat="1" ht="15.75" thickBot="1" x14ac:dyDescent="0.3">
      <c r="A93" s="197"/>
      <c r="B93" s="198"/>
      <c r="C93" s="199"/>
      <c r="D93" s="68" t="s">
        <v>8</v>
      </c>
      <c r="E93" s="75">
        <f t="shared" si="234"/>
        <v>65463600</v>
      </c>
      <c r="F93" s="75">
        <v>0</v>
      </c>
      <c r="G93" s="75"/>
      <c r="H93" s="75"/>
      <c r="I93" s="75">
        <v>65463600</v>
      </c>
      <c r="J93" s="75">
        <f t="shared" si="235"/>
        <v>19573278</v>
      </c>
      <c r="K93" s="75">
        <v>0</v>
      </c>
      <c r="L93" s="75"/>
      <c r="M93" s="75"/>
      <c r="N93" s="75">
        <v>19573278</v>
      </c>
      <c r="O93" s="75">
        <f t="shared" si="236"/>
        <v>4521872.09</v>
      </c>
      <c r="P93" s="75">
        <v>0</v>
      </c>
      <c r="Q93" s="75"/>
      <c r="R93" s="75"/>
      <c r="S93" s="75">
        <v>4521872.09</v>
      </c>
      <c r="T93" s="75">
        <f t="shared" si="237"/>
        <v>6.9074601610666075</v>
      </c>
      <c r="U93" s="75">
        <v>0</v>
      </c>
      <c r="V93" s="75"/>
      <c r="W93" s="75"/>
      <c r="X93" s="76">
        <f>S93/I93*100</f>
        <v>6.9074601610666075</v>
      </c>
      <c r="AA93" s="105"/>
    </row>
    <row r="94" spans="1:27" x14ac:dyDescent="0.25">
      <c r="A94" s="180"/>
      <c r="B94" s="186" t="s">
        <v>61</v>
      </c>
      <c r="C94" s="188"/>
      <c r="D94" s="71" t="s">
        <v>17</v>
      </c>
      <c r="E94" s="64">
        <f t="shared" si="234"/>
        <v>121709600</v>
      </c>
      <c r="F94" s="64">
        <f t="shared" ref="F94:I96" si="247">F87+F91</f>
        <v>0</v>
      </c>
      <c r="G94" s="64"/>
      <c r="H94" s="64"/>
      <c r="I94" s="64">
        <f t="shared" si="247"/>
        <v>121709600</v>
      </c>
      <c r="J94" s="64">
        <f t="shared" si="235"/>
        <v>36361528</v>
      </c>
      <c r="K94" s="64">
        <f t="shared" ref="K94" si="248">K87+K91</f>
        <v>0</v>
      </c>
      <c r="L94" s="64"/>
      <c r="M94" s="64"/>
      <c r="N94" s="64">
        <f t="shared" ref="N94" si="249">N87+N91</f>
        <v>36361528</v>
      </c>
      <c r="O94" s="64">
        <f t="shared" si="236"/>
        <v>6996696.71</v>
      </c>
      <c r="P94" s="64">
        <f t="shared" ref="P94" si="250">P87+P91</f>
        <v>0</v>
      </c>
      <c r="Q94" s="64"/>
      <c r="R94" s="64"/>
      <c r="S94" s="64">
        <f t="shared" ref="S94" si="251">S87+S91</f>
        <v>6996696.71</v>
      </c>
      <c r="T94" s="64">
        <f t="shared" si="237"/>
        <v>5.7486810489887397</v>
      </c>
      <c r="U94" s="64">
        <f t="shared" ref="U94" si="252">U87+U91</f>
        <v>0</v>
      </c>
      <c r="V94" s="64"/>
      <c r="W94" s="64"/>
      <c r="X94" s="72">
        <f>S94/I94*100</f>
        <v>5.7486810489887397</v>
      </c>
    </row>
    <row r="95" spans="1:27" x14ac:dyDescent="0.25">
      <c r="A95" s="181"/>
      <c r="B95" s="177"/>
      <c r="C95" s="189"/>
      <c r="D95" s="42" t="s">
        <v>22</v>
      </c>
      <c r="E95" s="44">
        <f t="shared" si="234"/>
        <v>0</v>
      </c>
      <c r="F95" s="44">
        <f t="shared" si="247"/>
        <v>0</v>
      </c>
      <c r="G95" s="44"/>
      <c r="H95" s="44">
        <f t="shared" ref="H95" si="253">H88+H92</f>
        <v>0</v>
      </c>
      <c r="I95" s="44">
        <f t="shared" si="247"/>
        <v>0</v>
      </c>
      <c r="J95" s="44">
        <f t="shared" si="235"/>
        <v>0</v>
      </c>
      <c r="K95" s="44">
        <f t="shared" ref="K95" si="254">K88+K92</f>
        <v>0</v>
      </c>
      <c r="L95" s="44"/>
      <c r="M95" s="44">
        <f t="shared" ref="M95:N96" si="255">M88+M92</f>
        <v>0</v>
      </c>
      <c r="N95" s="44">
        <f t="shared" si="255"/>
        <v>0</v>
      </c>
      <c r="O95" s="44">
        <f t="shared" si="236"/>
        <v>0</v>
      </c>
      <c r="P95" s="44">
        <f t="shared" ref="P95" si="256">P88+P92</f>
        <v>0</v>
      </c>
      <c r="Q95" s="44"/>
      <c r="R95" s="44">
        <f t="shared" ref="R95:S96" si="257">R88+R92</f>
        <v>0</v>
      </c>
      <c r="S95" s="44">
        <f t="shared" si="257"/>
        <v>0</v>
      </c>
      <c r="T95" s="44">
        <f t="shared" si="237"/>
        <v>0</v>
      </c>
      <c r="U95" s="44">
        <f t="shared" ref="U95" si="258">U88+U92</f>
        <v>0</v>
      </c>
      <c r="V95" s="44"/>
      <c r="W95" s="44">
        <f t="shared" ref="W95" si="259">W88+W92</f>
        <v>0</v>
      </c>
      <c r="X95" s="57">
        <f t="shared" ref="X95" si="260">X86</f>
        <v>0</v>
      </c>
    </row>
    <row r="96" spans="1:27" ht="15.75" customHeight="1" x14ac:dyDescent="0.25">
      <c r="A96" s="181"/>
      <c r="B96" s="177"/>
      <c r="C96" s="189"/>
      <c r="D96" s="42" t="s">
        <v>8</v>
      </c>
      <c r="E96" s="44">
        <f t="shared" si="234"/>
        <v>121709600</v>
      </c>
      <c r="F96" s="44">
        <f t="shared" si="247"/>
        <v>0</v>
      </c>
      <c r="G96" s="44"/>
      <c r="H96" s="44">
        <f t="shared" ref="H96" si="261">H89+H93</f>
        <v>0</v>
      </c>
      <c r="I96" s="44">
        <f t="shared" si="247"/>
        <v>121709600</v>
      </c>
      <c r="J96" s="44">
        <f t="shared" si="235"/>
        <v>36361528</v>
      </c>
      <c r="K96" s="44">
        <f t="shared" ref="K96" si="262">K89+K93</f>
        <v>0</v>
      </c>
      <c r="L96" s="44"/>
      <c r="M96" s="44">
        <f t="shared" si="255"/>
        <v>0</v>
      </c>
      <c r="N96" s="44">
        <f t="shared" si="255"/>
        <v>36361528</v>
      </c>
      <c r="O96" s="44">
        <f t="shared" si="236"/>
        <v>0</v>
      </c>
      <c r="P96" s="44">
        <f t="shared" ref="P96" si="263">P89+P93</f>
        <v>0</v>
      </c>
      <c r="Q96" s="44"/>
      <c r="R96" s="44">
        <f t="shared" si="257"/>
        <v>0</v>
      </c>
      <c r="S96" s="44">
        <v>0</v>
      </c>
      <c r="T96" s="44">
        <f t="shared" si="237"/>
        <v>0</v>
      </c>
      <c r="U96" s="44">
        <f t="shared" ref="U96" si="264">U89+U93</f>
        <v>0</v>
      </c>
      <c r="V96" s="44"/>
      <c r="W96" s="44">
        <f t="shared" ref="W96" si="265">W89+W93</f>
        <v>0</v>
      </c>
      <c r="X96" s="57">
        <f>S96/I96*100</f>
        <v>0</v>
      </c>
    </row>
    <row r="97" spans="1:27" ht="15.75" thickBot="1" x14ac:dyDescent="0.3">
      <c r="A97" s="118"/>
      <c r="B97" s="73"/>
      <c r="C97" s="117"/>
      <c r="D97" s="77" t="s">
        <v>23</v>
      </c>
      <c r="E97" s="78">
        <f t="shared" si="234"/>
        <v>0</v>
      </c>
      <c r="F97" s="78">
        <f t="shared" ref="F97:I97" si="266">F90</f>
        <v>0</v>
      </c>
      <c r="G97" s="78"/>
      <c r="H97" s="78">
        <f t="shared" ref="H97" si="267">H90</f>
        <v>0</v>
      </c>
      <c r="I97" s="78">
        <f t="shared" si="266"/>
        <v>0</v>
      </c>
      <c r="J97" s="78">
        <f t="shared" si="235"/>
        <v>0</v>
      </c>
      <c r="K97" s="78">
        <f t="shared" ref="K97" si="268">K90</f>
        <v>0</v>
      </c>
      <c r="L97" s="78"/>
      <c r="M97" s="78">
        <f t="shared" ref="M97:N97" si="269">M90</f>
        <v>0</v>
      </c>
      <c r="N97" s="78">
        <f t="shared" si="269"/>
        <v>0</v>
      </c>
      <c r="O97" s="78">
        <f t="shared" si="236"/>
        <v>0</v>
      </c>
      <c r="P97" s="78">
        <f t="shared" ref="P97" si="270">P90</f>
        <v>0</v>
      </c>
      <c r="Q97" s="78"/>
      <c r="R97" s="78">
        <f t="shared" ref="R97:S97" si="271">R90</f>
        <v>0</v>
      </c>
      <c r="S97" s="78">
        <f t="shared" si="271"/>
        <v>0</v>
      </c>
      <c r="T97" s="78">
        <f t="shared" si="237"/>
        <v>0</v>
      </c>
      <c r="U97" s="78">
        <f t="shared" ref="U97" si="272">U90</f>
        <v>0</v>
      </c>
      <c r="V97" s="78"/>
      <c r="W97" s="78">
        <f t="shared" ref="W97" si="273">W90</f>
        <v>0</v>
      </c>
      <c r="X97" s="79">
        <f t="shared" ref="X97" si="274">X88</f>
        <v>0</v>
      </c>
    </row>
    <row r="98" spans="1:27" s="8" customFormat="1" ht="15" customHeight="1" x14ac:dyDescent="0.25">
      <c r="A98" s="141" t="s">
        <v>62</v>
      </c>
      <c r="B98" s="142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3"/>
      <c r="AA98" s="102"/>
    </row>
    <row r="99" spans="1:27" s="22" customFormat="1" ht="15" customHeight="1" x14ac:dyDescent="0.25">
      <c r="A99" s="197" t="s">
        <v>63</v>
      </c>
      <c r="B99" s="198" t="s">
        <v>64</v>
      </c>
      <c r="C99" s="199" t="s">
        <v>21</v>
      </c>
      <c r="D99" s="34" t="s">
        <v>17</v>
      </c>
      <c r="E99" s="114">
        <f t="shared" ref="E99:I99" si="275">E100+E101</f>
        <v>0</v>
      </c>
      <c r="F99" s="114">
        <f t="shared" si="275"/>
        <v>0</v>
      </c>
      <c r="G99" s="114"/>
      <c r="H99" s="114">
        <f t="shared" ref="H99" si="276">H100+H101</f>
        <v>0</v>
      </c>
      <c r="I99" s="114">
        <f t="shared" si="275"/>
        <v>0</v>
      </c>
      <c r="J99" s="114">
        <f t="shared" ref="J99:K99" si="277">J100+J101</f>
        <v>0</v>
      </c>
      <c r="K99" s="114">
        <f t="shared" si="277"/>
        <v>0</v>
      </c>
      <c r="L99" s="114"/>
      <c r="M99" s="114">
        <f t="shared" ref="M99:N99" si="278">M100+M101</f>
        <v>0</v>
      </c>
      <c r="N99" s="114">
        <f t="shared" si="278"/>
        <v>0</v>
      </c>
      <c r="O99" s="114">
        <f t="shared" ref="O99:P99" si="279">O100+O101</f>
        <v>0</v>
      </c>
      <c r="P99" s="114">
        <f t="shared" si="279"/>
        <v>0</v>
      </c>
      <c r="Q99" s="7"/>
      <c r="R99" s="7">
        <f t="shared" ref="R99:U99" si="280">R100+R101</f>
        <v>0</v>
      </c>
      <c r="S99" s="7">
        <f t="shared" si="280"/>
        <v>0</v>
      </c>
      <c r="T99" s="7">
        <f t="shared" si="280"/>
        <v>0</v>
      </c>
      <c r="U99" s="7">
        <f t="shared" si="280"/>
        <v>0</v>
      </c>
      <c r="V99" s="7"/>
      <c r="W99" s="7">
        <f t="shared" ref="W99:X99" si="281">W100+W101</f>
        <v>0</v>
      </c>
      <c r="X99" s="55">
        <f t="shared" si="281"/>
        <v>0</v>
      </c>
      <c r="AA99" s="106"/>
    </row>
    <row r="100" spans="1:27" s="22" customFormat="1" ht="27.75" customHeight="1" x14ac:dyDescent="0.25">
      <c r="A100" s="202"/>
      <c r="B100" s="203"/>
      <c r="C100" s="205"/>
      <c r="D100" s="34" t="s">
        <v>22</v>
      </c>
      <c r="E100" s="114">
        <v>0</v>
      </c>
      <c r="F100" s="114">
        <v>0</v>
      </c>
      <c r="G100" s="114"/>
      <c r="H100" s="114">
        <v>0</v>
      </c>
      <c r="I100" s="114">
        <v>0</v>
      </c>
      <c r="J100" s="114">
        <v>0</v>
      </c>
      <c r="K100" s="114">
        <v>0</v>
      </c>
      <c r="L100" s="114"/>
      <c r="M100" s="114">
        <v>0</v>
      </c>
      <c r="N100" s="114">
        <v>0</v>
      </c>
      <c r="O100" s="114">
        <v>0</v>
      </c>
      <c r="P100" s="114">
        <v>0</v>
      </c>
      <c r="Q100" s="7"/>
      <c r="R100" s="7">
        <v>0</v>
      </c>
      <c r="S100" s="7">
        <v>0</v>
      </c>
      <c r="T100" s="7">
        <v>0</v>
      </c>
      <c r="U100" s="7">
        <v>0</v>
      </c>
      <c r="V100" s="7"/>
      <c r="W100" s="7">
        <v>0</v>
      </c>
      <c r="X100" s="55">
        <v>0</v>
      </c>
      <c r="AA100" s="106"/>
    </row>
    <row r="101" spans="1:27" s="22" customFormat="1" ht="44.25" customHeight="1" x14ac:dyDescent="0.25">
      <c r="A101" s="202"/>
      <c r="B101" s="203"/>
      <c r="C101" s="205"/>
      <c r="D101" s="34" t="s">
        <v>8</v>
      </c>
      <c r="E101" s="114">
        <v>0</v>
      </c>
      <c r="F101" s="114">
        <v>0</v>
      </c>
      <c r="G101" s="114"/>
      <c r="H101" s="114">
        <v>0</v>
      </c>
      <c r="I101" s="114">
        <v>0</v>
      </c>
      <c r="J101" s="114">
        <v>0</v>
      </c>
      <c r="K101" s="114">
        <v>0</v>
      </c>
      <c r="L101" s="114"/>
      <c r="M101" s="114">
        <v>0</v>
      </c>
      <c r="N101" s="114">
        <v>0</v>
      </c>
      <c r="O101" s="114">
        <v>0</v>
      </c>
      <c r="P101" s="114">
        <v>0</v>
      </c>
      <c r="Q101" s="7"/>
      <c r="R101" s="7">
        <v>0</v>
      </c>
      <c r="S101" s="7">
        <v>0</v>
      </c>
      <c r="T101" s="7">
        <v>0</v>
      </c>
      <c r="U101" s="7">
        <v>0</v>
      </c>
      <c r="V101" s="7"/>
      <c r="W101" s="7">
        <v>0</v>
      </c>
      <c r="X101" s="55">
        <v>0</v>
      </c>
      <c r="AA101" s="106"/>
    </row>
    <row r="102" spans="1:27" s="22" customFormat="1" ht="16.5" customHeight="1" thickBot="1" x14ac:dyDescent="0.3">
      <c r="A102" s="202"/>
      <c r="B102" s="204"/>
      <c r="C102" s="205"/>
      <c r="D102" s="68" t="s">
        <v>23</v>
      </c>
      <c r="E102" s="115">
        <v>0</v>
      </c>
      <c r="F102" s="115">
        <v>0</v>
      </c>
      <c r="G102" s="115"/>
      <c r="H102" s="115">
        <v>0</v>
      </c>
      <c r="I102" s="115">
        <v>0</v>
      </c>
      <c r="J102" s="115">
        <v>0</v>
      </c>
      <c r="K102" s="115">
        <v>0</v>
      </c>
      <c r="L102" s="115"/>
      <c r="M102" s="115">
        <v>0</v>
      </c>
      <c r="N102" s="115">
        <v>0</v>
      </c>
      <c r="O102" s="115">
        <v>0</v>
      </c>
      <c r="P102" s="115">
        <v>0</v>
      </c>
      <c r="Q102" s="69"/>
      <c r="R102" s="69">
        <v>0</v>
      </c>
      <c r="S102" s="69">
        <v>0</v>
      </c>
      <c r="T102" s="69">
        <v>0</v>
      </c>
      <c r="U102" s="69">
        <v>0</v>
      </c>
      <c r="V102" s="69"/>
      <c r="W102" s="69">
        <v>0</v>
      </c>
      <c r="X102" s="70">
        <v>0</v>
      </c>
      <c r="AA102" s="106"/>
    </row>
    <row r="103" spans="1:27" s="8" customFormat="1" ht="15" customHeight="1" x14ac:dyDescent="0.25">
      <c r="A103" s="206"/>
      <c r="B103" s="209" t="s">
        <v>65</v>
      </c>
      <c r="C103" s="188"/>
      <c r="D103" s="71" t="s">
        <v>17</v>
      </c>
      <c r="E103" s="64">
        <f>E104+E105+E106</f>
        <v>0</v>
      </c>
      <c r="F103" s="64">
        <f t="shared" ref="F103:I103" si="282">F104+F105+F106</f>
        <v>0</v>
      </c>
      <c r="G103" s="64"/>
      <c r="H103" s="64">
        <f t="shared" si="282"/>
        <v>0</v>
      </c>
      <c r="I103" s="64">
        <f t="shared" si="282"/>
        <v>0</v>
      </c>
      <c r="J103" s="64">
        <f>J104+J105+J106</f>
        <v>0</v>
      </c>
      <c r="K103" s="64">
        <f t="shared" ref="K103" si="283">K104+K105+K106</f>
        <v>0</v>
      </c>
      <c r="L103" s="64"/>
      <c r="M103" s="64">
        <f t="shared" ref="M103:N103" si="284">M104+M105+M106</f>
        <v>0</v>
      </c>
      <c r="N103" s="64">
        <f t="shared" si="284"/>
        <v>0</v>
      </c>
      <c r="O103" s="64">
        <f>O104+O105+O106</f>
        <v>0</v>
      </c>
      <c r="P103" s="64">
        <f t="shared" ref="P103" si="285">P104+P105+P106</f>
        <v>0</v>
      </c>
      <c r="Q103" s="64"/>
      <c r="R103" s="64">
        <f t="shared" ref="R103" si="286">R104+R105+R106</f>
        <v>0</v>
      </c>
      <c r="S103" s="64">
        <f t="shared" ref="S103" si="287">S104+S105+S106</f>
        <v>0</v>
      </c>
      <c r="T103" s="64">
        <f>T104+T105+T106</f>
        <v>0</v>
      </c>
      <c r="U103" s="64">
        <f t="shared" ref="U103" si="288">U104+U105+U106</f>
        <v>0</v>
      </c>
      <c r="V103" s="64"/>
      <c r="W103" s="64">
        <f t="shared" ref="W103" si="289">W104+W105+W106</f>
        <v>0</v>
      </c>
      <c r="X103" s="72">
        <f t="shared" ref="X103" si="290">X104+X105+X106</f>
        <v>0</v>
      </c>
      <c r="AA103" s="102"/>
    </row>
    <row r="104" spans="1:27" s="8" customFormat="1" ht="15" customHeight="1" x14ac:dyDescent="0.25">
      <c r="A104" s="207"/>
      <c r="B104" s="210"/>
      <c r="C104" s="189"/>
      <c r="D104" s="42" t="s">
        <v>22</v>
      </c>
      <c r="E104" s="44">
        <f>E100</f>
        <v>0</v>
      </c>
      <c r="F104" s="44">
        <f t="shared" ref="F104:I104" si="291">F100</f>
        <v>0</v>
      </c>
      <c r="G104" s="44"/>
      <c r="H104" s="44">
        <f t="shared" ref="H104" si="292">H100</f>
        <v>0</v>
      </c>
      <c r="I104" s="44">
        <f t="shared" si="291"/>
        <v>0</v>
      </c>
      <c r="J104" s="44">
        <f>J100</f>
        <v>0</v>
      </c>
      <c r="K104" s="44">
        <f t="shared" ref="K104" si="293">K100</f>
        <v>0</v>
      </c>
      <c r="L104" s="44"/>
      <c r="M104" s="44">
        <f t="shared" ref="M104:N106" si="294">M100</f>
        <v>0</v>
      </c>
      <c r="N104" s="44">
        <f t="shared" si="294"/>
        <v>0</v>
      </c>
      <c r="O104" s="44">
        <f>O100</f>
        <v>0</v>
      </c>
      <c r="P104" s="44">
        <f t="shared" ref="P104" si="295">P100</f>
        <v>0</v>
      </c>
      <c r="Q104" s="44"/>
      <c r="R104" s="44">
        <f t="shared" ref="R104:S106" si="296">R100</f>
        <v>0</v>
      </c>
      <c r="S104" s="44">
        <f t="shared" si="296"/>
        <v>0</v>
      </c>
      <c r="T104" s="44">
        <f>T100</f>
        <v>0</v>
      </c>
      <c r="U104" s="44">
        <f t="shared" ref="U104" si="297">U100</f>
        <v>0</v>
      </c>
      <c r="V104" s="44"/>
      <c r="W104" s="44">
        <f t="shared" ref="W104:X104" si="298">W100</f>
        <v>0</v>
      </c>
      <c r="X104" s="57">
        <f t="shared" si="298"/>
        <v>0</v>
      </c>
      <c r="AA104" s="102"/>
    </row>
    <row r="105" spans="1:27" s="8" customFormat="1" ht="15.75" customHeight="1" x14ac:dyDescent="0.25">
      <c r="A105" s="207"/>
      <c r="B105" s="210"/>
      <c r="C105" s="189"/>
      <c r="D105" s="42" t="s">
        <v>8</v>
      </c>
      <c r="E105" s="44">
        <f>E101</f>
        <v>0</v>
      </c>
      <c r="F105" s="44">
        <f t="shared" ref="F105:I105" si="299">F101</f>
        <v>0</v>
      </c>
      <c r="G105" s="44"/>
      <c r="H105" s="44">
        <f t="shared" ref="H105" si="300">H101</f>
        <v>0</v>
      </c>
      <c r="I105" s="44">
        <f t="shared" si="299"/>
        <v>0</v>
      </c>
      <c r="J105" s="44">
        <f>J101</f>
        <v>0</v>
      </c>
      <c r="K105" s="44">
        <f t="shared" ref="K105" si="301">K101</f>
        <v>0</v>
      </c>
      <c r="L105" s="44"/>
      <c r="M105" s="44">
        <f t="shared" si="294"/>
        <v>0</v>
      </c>
      <c r="N105" s="44">
        <f t="shared" si="294"/>
        <v>0</v>
      </c>
      <c r="O105" s="44">
        <f>O101</f>
        <v>0</v>
      </c>
      <c r="P105" s="44">
        <f t="shared" ref="P105" si="302">P101</f>
        <v>0</v>
      </c>
      <c r="Q105" s="44"/>
      <c r="R105" s="44">
        <f t="shared" si="296"/>
        <v>0</v>
      </c>
      <c r="S105" s="44">
        <f t="shared" si="296"/>
        <v>0</v>
      </c>
      <c r="T105" s="44">
        <f>T101</f>
        <v>0</v>
      </c>
      <c r="U105" s="44">
        <f t="shared" ref="U105" si="303">U101</f>
        <v>0</v>
      </c>
      <c r="V105" s="44"/>
      <c r="W105" s="44">
        <f t="shared" ref="W105:X105" si="304">W101</f>
        <v>0</v>
      </c>
      <c r="X105" s="57">
        <f t="shared" si="304"/>
        <v>0</v>
      </c>
      <c r="AA105" s="102"/>
    </row>
    <row r="106" spans="1:27" s="8" customFormat="1" ht="15.75" thickBot="1" x14ac:dyDescent="0.3">
      <c r="A106" s="208"/>
      <c r="B106" s="211"/>
      <c r="C106" s="119"/>
      <c r="D106" s="73" t="s">
        <v>23</v>
      </c>
      <c r="E106" s="62">
        <f>E102</f>
        <v>0</v>
      </c>
      <c r="F106" s="62">
        <f t="shared" ref="F106:I106" si="305">F102</f>
        <v>0</v>
      </c>
      <c r="G106" s="62"/>
      <c r="H106" s="62">
        <f t="shared" ref="H106" si="306">H102</f>
        <v>0</v>
      </c>
      <c r="I106" s="62">
        <f t="shared" si="305"/>
        <v>0</v>
      </c>
      <c r="J106" s="62">
        <f>J102</f>
        <v>0</v>
      </c>
      <c r="K106" s="62">
        <f t="shared" ref="K106" si="307">K102</f>
        <v>0</v>
      </c>
      <c r="L106" s="62"/>
      <c r="M106" s="62">
        <f t="shared" si="294"/>
        <v>0</v>
      </c>
      <c r="N106" s="62">
        <f t="shared" si="294"/>
        <v>0</v>
      </c>
      <c r="O106" s="62">
        <f>O102</f>
        <v>0</v>
      </c>
      <c r="P106" s="62">
        <f t="shared" ref="P106" si="308">P102</f>
        <v>0</v>
      </c>
      <c r="Q106" s="62"/>
      <c r="R106" s="62">
        <f t="shared" si="296"/>
        <v>0</v>
      </c>
      <c r="S106" s="62">
        <f t="shared" si="296"/>
        <v>0</v>
      </c>
      <c r="T106" s="62">
        <f>T102</f>
        <v>0</v>
      </c>
      <c r="U106" s="62">
        <f t="shared" ref="U106" si="309">U102</f>
        <v>0</v>
      </c>
      <c r="V106" s="62"/>
      <c r="W106" s="62">
        <f t="shared" ref="W106:X106" si="310">W102</f>
        <v>0</v>
      </c>
      <c r="X106" s="74">
        <f t="shared" si="310"/>
        <v>0</v>
      </c>
      <c r="AA106" s="102"/>
    </row>
    <row r="107" spans="1:27" x14ac:dyDescent="0.25">
      <c r="A107" s="212" t="s">
        <v>66</v>
      </c>
      <c r="B107" s="213"/>
      <c r="C107" s="180"/>
      <c r="D107" s="66" t="s">
        <v>17</v>
      </c>
      <c r="E107" s="125">
        <f>F107+G107+I107</f>
        <v>3782470654</v>
      </c>
      <c r="F107" s="64">
        <f>F94+F82+F67+F54+F45</f>
        <v>2932557816</v>
      </c>
      <c r="G107" s="64">
        <f>G94+G82+G67+G54+G45</f>
        <v>0</v>
      </c>
      <c r="H107" s="64">
        <f>H94+H82+H67+H54+H45</f>
        <v>323671751</v>
      </c>
      <c r="I107" s="64">
        <f>I94+I82+I67+I54+I45</f>
        <v>849912838</v>
      </c>
      <c r="J107" s="125">
        <f>K107+L107+N107</f>
        <v>707944914</v>
      </c>
      <c r="K107" s="64">
        <f>K94+K82+K67+K54+K45</f>
        <v>514123137</v>
      </c>
      <c r="L107" s="64">
        <f>L94+L82+L67+L54+L45</f>
        <v>0</v>
      </c>
      <c r="M107" s="64">
        <f>M94+M82+M67+M54+M45</f>
        <v>80917940</v>
      </c>
      <c r="N107" s="64">
        <f>N94+N82+N67+N54+N45</f>
        <v>193821777</v>
      </c>
      <c r="O107" s="125">
        <f>P107+Q107+S107</f>
        <v>84728389.819999993</v>
      </c>
      <c r="P107" s="64">
        <f>P94+P82+P67+P54+P45</f>
        <v>56405135.879999995</v>
      </c>
      <c r="Q107" s="64">
        <f>Q94+Q82+Q67+Q54+Q45</f>
        <v>0</v>
      </c>
      <c r="R107" s="64">
        <f>R94+R82+R67+R54+R45</f>
        <v>3867570</v>
      </c>
      <c r="S107" s="64">
        <f>S94+S82+S67+S54+S45</f>
        <v>28323253.939999998</v>
      </c>
      <c r="T107" s="64">
        <v>0</v>
      </c>
      <c r="U107" s="125">
        <f>P107/F107*100</f>
        <v>1.9234108726605237</v>
      </c>
      <c r="V107" s="125">
        <f t="shared" ref="V107:W107" si="311">V94+V82+V67+V54+V45</f>
        <v>0</v>
      </c>
      <c r="W107" s="125">
        <f t="shared" si="311"/>
        <v>4.7796199458364859</v>
      </c>
      <c r="X107" s="138">
        <f>S107/I107*100</f>
        <v>3.3324892475621128</v>
      </c>
    </row>
    <row r="108" spans="1:27" x14ac:dyDescent="0.25">
      <c r="A108" s="214"/>
      <c r="B108" s="215"/>
      <c r="C108" s="181"/>
      <c r="D108" s="113" t="s">
        <v>22</v>
      </c>
      <c r="E108" s="44">
        <f t="shared" ref="E108:E110" si="312">F108+G108+I108</f>
        <v>2932557816</v>
      </c>
      <c r="F108" s="44">
        <f>F12+F13+F14+F15+F16+F17+F18+F23+F51+F63+F64+F79+F80</f>
        <v>2932557816</v>
      </c>
      <c r="G108" s="44"/>
      <c r="H108" s="44">
        <f t="shared" ref="H108" si="313">H95+H83+H68+H55+H46</f>
        <v>0</v>
      </c>
      <c r="I108" s="44">
        <f>I95+I83+I68+I55+I46</f>
        <v>0</v>
      </c>
      <c r="J108" s="44">
        <f t="shared" ref="J108:J110" si="314">K108+L108+N108</f>
        <v>514123137</v>
      </c>
      <c r="K108" s="44">
        <f>K12+K13+K14+K15+K16+K17+K18+K23+K51+K63+K64+K79+K80</f>
        <v>514123137</v>
      </c>
      <c r="L108" s="44"/>
      <c r="M108" s="44">
        <f t="shared" ref="M108:M110" si="315">M95+M83+M68+M55+M46</f>
        <v>0</v>
      </c>
      <c r="N108" s="44">
        <f>N95+N83+N68+N55+N46</f>
        <v>0</v>
      </c>
      <c r="O108" s="44">
        <f t="shared" ref="O108:O110" si="316">P108+Q108+S108</f>
        <v>56405135.879999995</v>
      </c>
      <c r="P108" s="44">
        <f>P12+P13+P14+P15+P16+P17+P18+P23+P51+P63+P64+P79+P80</f>
        <v>56405135.879999995</v>
      </c>
      <c r="Q108" s="44"/>
      <c r="R108" s="44">
        <f t="shared" ref="R108:R110" si="317">R95+R83+R68+R55+R46</f>
        <v>0</v>
      </c>
      <c r="S108" s="44">
        <f>S95+S83+S68+S55+S46</f>
        <v>0</v>
      </c>
      <c r="T108" s="44">
        <f>U108+V108+W108+X108</f>
        <v>1.9234108726605237</v>
      </c>
      <c r="U108" s="44">
        <f t="shared" ref="U108" si="318">P108/F108*100</f>
        <v>1.9234108726605237</v>
      </c>
      <c r="V108" s="44">
        <f t="shared" ref="V108:W108" si="319">V95+V83+V68+V55+V46</f>
        <v>0</v>
      </c>
      <c r="W108" s="44">
        <f t="shared" si="319"/>
        <v>0</v>
      </c>
      <c r="X108" s="60">
        <v>0</v>
      </c>
    </row>
    <row r="109" spans="1:27" x14ac:dyDescent="0.25">
      <c r="A109" s="214"/>
      <c r="B109" s="215"/>
      <c r="C109" s="181"/>
      <c r="D109" s="113" t="s">
        <v>8</v>
      </c>
      <c r="E109" s="44">
        <f t="shared" si="312"/>
        <v>849912838</v>
      </c>
      <c r="F109" s="44">
        <f>F96+F84+F69+F56+F47</f>
        <v>0</v>
      </c>
      <c r="G109" s="44"/>
      <c r="H109" s="44">
        <f t="shared" ref="H109" si="320">H96+H84+H69+H56+H47</f>
        <v>0</v>
      </c>
      <c r="I109" s="44">
        <f>I19+I20+I22+I43+I52+I65+I66+I76+I78+I81+I89+I93+I101</f>
        <v>849912838</v>
      </c>
      <c r="J109" s="44">
        <f t="shared" si="314"/>
        <v>193821777</v>
      </c>
      <c r="K109" s="44">
        <f>K96+K84+K69+K56+K47</f>
        <v>0</v>
      </c>
      <c r="L109" s="44"/>
      <c r="M109" s="44">
        <f t="shared" si="315"/>
        <v>0</v>
      </c>
      <c r="N109" s="44">
        <f>N19+N20+N22+N43+N52+N65+N66+N76+N78+N81+N89+N93+N101</f>
        <v>193821777</v>
      </c>
      <c r="O109" s="44">
        <f t="shared" si="316"/>
        <v>28323253.940000001</v>
      </c>
      <c r="P109" s="44">
        <f>P96+P84+P69+P56+P47</f>
        <v>0</v>
      </c>
      <c r="Q109" s="44"/>
      <c r="R109" s="44">
        <f t="shared" si="317"/>
        <v>0</v>
      </c>
      <c r="S109" s="44">
        <f>S19+S20+S22+S43+S52+S65+S66+S76+S78+S81+S89+S93+S101</f>
        <v>28323253.940000001</v>
      </c>
      <c r="T109" s="44">
        <f t="shared" ref="T109:T110" si="321">U109+V109+W109+X109</f>
        <v>3.3324892475621133</v>
      </c>
      <c r="U109" s="44">
        <v>0</v>
      </c>
      <c r="V109" s="44">
        <f t="shared" ref="V109:W109" si="322">V96+V84+V69+V56+V47</f>
        <v>0</v>
      </c>
      <c r="W109" s="44">
        <f t="shared" si="322"/>
        <v>0</v>
      </c>
      <c r="X109" s="60">
        <f t="shared" ref="X109" si="323">S109/I109*100</f>
        <v>3.3324892475621133</v>
      </c>
    </row>
    <row r="110" spans="1:27" ht="15.75" thickBot="1" x14ac:dyDescent="0.3">
      <c r="A110" s="216"/>
      <c r="B110" s="217"/>
      <c r="C110" s="182"/>
      <c r="D110" s="67" t="s">
        <v>23</v>
      </c>
      <c r="E110" s="127">
        <f t="shared" si="312"/>
        <v>0</v>
      </c>
      <c r="F110" s="62">
        <f>F97+F85+F70+F57+F48</f>
        <v>0</v>
      </c>
      <c r="G110" s="62"/>
      <c r="H110" s="62">
        <f t="shared" ref="H110" si="324">H97+H85+H70+H57+H48</f>
        <v>323671751</v>
      </c>
      <c r="I110" s="62">
        <f>I97+I85+I70+I57+I48</f>
        <v>0</v>
      </c>
      <c r="J110" s="127">
        <f t="shared" si="314"/>
        <v>0</v>
      </c>
      <c r="K110" s="62">
        <f>K97+K85+K70+K57+K48</f>
        <v>0</v>
      </c>
      <c r="L110" s="62"/>
      <c r="M110" s="62">
        <f t="shared" si="315"/>
        <v>80917940</v>
      </c>
      <c r="N110" s="62">
        <f>N97+N85+N70+N57+N48</f>
        <v>0</v>
      </c>
      <c r="O110" s="127">
        <f t="shared" si="316"/>
        <v>0</v>
      </c>
      <c r="P110" s="62">
        <f>P97+P85+P70+P57+P48</f>
        <v>0</v>
      </c>
      <c r="Q110" s="62"/>
      <c r="R110" s="62">
        <f t="shared" si="317"/>
        <v>3867570</v>
      </c>
      <c r="S110" s="62">
        <f>S97+S85+S70+S57+S48</f>
        <v>0</v>
      </c>
      <c r="T110" s="62">
        <f t="shared" si="321"/>
        <v>4.7796199458364859</v>
      </c>
      <c r="U110" s="127">
        <v>0</v>
      </c>
      <c r="V110" s="127">
        <f t="shared" ref="V110:W110" si="325">V97+V85+V70+V57+V48</f>
        <v>0</v>
      </c>
      <c r="W110" s="127">
        <f t="shared" si="325"/>
        <v>4.7796199458364859</v>
      </c>
      <c r="X110" s="139">
        <v>0</v>
      </c>
    </row>
    <row r="111" spans="1:27" hidden="1" x14ac:dyDescent="0.25">
      <c r="A111" s="200" t="s">
        <v>67</v>
      </c>
      <c r="B111" s="201"/>
      <c r="C111" s="41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1"/>
      <c r="R111" s="111"/>
      <c r="S111" s="111"/>
      <c r="T111" s="111"/>
      <c r="U111" s="111"/>
      <c r="V111" s="111"/>
      <c r="W111" s="111"/>
      <c r="X111" s="65"/>
    </row>
    <row r="112" spans="1:27" hidden="1" x14ac:dyDescent="0.25">
      <c r="A112" s="220" t="s">
        <v>68</v>
      </c>
      <c r="B112" s="221"/>
      <c r="C112" s="222"/>
      <c r="D112" s="113" t="s">
        <v>17</v>
      </c>
      <c r="E112" s="109">
        <v>0</v>
      </c>
      <c r="F112" s="109">
        <v>0</v>
      </c>
      <c r="G112" s="109"/>
      <c r="H112" s="109">
        <v>0</v>
      </c>
      <c r="I112" s="109">
        <v>0</v>
      </c>
      <c r="J112" s="109">
        <v>0</v>
      </c>
      <c r="K112" s="109">
        <v>0</v>
      </c>
      <c r="L112" s="109"/>
      <c r="M112" s="109">
        <v>0</v>
      </c>
      <c r="N112" s="109">
        <v>0</v>
      </c>
      <c r="O112" s="109">
        <v>0</v>
      </c>
      <c r="P112" s="109">
        <v>0</v>
      </c>
      <c r="Q112" s="18"/>
      <c r="R112" s="18">
        <v>0</v>
      </c>
      <c r="S112" s="18">
        <v>0</v>
      </c>
      <c r="T112" s="18">
        <v>0</v>
      </c>
      <c r="U112" s="18">
        <v>0</v>
      </c>
      <c r="V112" s="18"/>
      <c r="W112" s="18">
        <v>0</v>
      </c>
      <c r="X112" s="61">
        <v>0</v>
      </c>
    </row>
    <row r="113" spans="1:28" hidden="1" x14ac:dyDescent="0.25">
      <c r="A113" s="220"/>
      <c r="B113" s="221"/>
      <c r="C113" s="222"/>
      <c r="D113" s="113" t="s">
        <v>22</v>
      </c>
      <c r="E113" s="109">
        <v>0</v>
      </c>
      <c r="F113" s="109">
        <v>0</v>
      </c>
      <c r="G113" s="109"/>
      <c r="H113" s="109">
        <v>0</v>
      </c>
      <c r="I113" s="109">
        <v>0</v>
      </c>
      <c r="J113" s="109">
        <v>0</v>
      </c>
      <c r="K113" s="109">
        <v>0</v>
      </c>
      <c r="L113" s="109"/>
      <c r="M113" s="109">
        <v>0</v>
      </c>
      <c r="N113" s="109">
        <v>0</v>
      </c>
      <c r="O113" s="109">
        <v>0</v>
      </c>
      <c r="P113" s="109">
        <v>0</v>
      </c>
      <c r="Q113" s="18"/>
      <c r="R113" s="18">
        <v>0</v>
      </c>
      <c r="S113" s="18">
        <v>0</v>
      </c>
      <c r="T113" s="18">
        <v>0</v>
      </c>
      <c r="U113" s="18">
        <v>0</v>
      </c>
      <c r="V113" s="18"/>
      <c r="W113" s="18">
        <v>0</v>
      </c>
      <c r="X113" s="61">
        <v>0</v>
      </c>
    </row>
    <row r="114" spans="1:28" hidden="1" x14ac:dyDescent="0.25">
      <c r="A114" s="220"/>
      <c r="B114" s="221"/>
      <c r="C114" s="222"/>
      <c r="D114" s="113" t="s">
        <v>8</v>
      </c>
      <c r="E114" s="109">
        <v>0</v>
      </c>
      <c r="F114" s="109">
        <v>0</v>
      </c>
      <c r="G114" s="109"/>
      <c r="H114" s="109">
        <v>0</v>
      </c>
      <c r="I114" s="109">
        <v>0</v>
      </c>
      <c r="J114" s="109">
        <v>0</v>
      </c>
      <c r="K114" s="109">
        <v>0</v>
      </c>
      <c r="L114" s="109"/>
      <c r="M114" s="109">
        <v>0</v>
      </c>
      <c r="N114" s="109">
        <v>0</v>
      </c>
      <c r="O114" s="109">
        <v>0</v>
      </c>
      <c r="P114" s="109">
        <v>0</v>
      </c>
      <c r="Q114" s="18"/>
      <c r="R114" s="18">
        <v>0</v>
      </c>
      <c r="S114" s="18">
        <v>0</v>
      </c>
      <c r="T114" s="18">
        <v>0</v>
      </c>
      <c r="U114" s="18">
        <v>0</v>
      </c>
      <c r="V114" s="18"/>
      <c r="W114" s="18">
        <v>0</v>
      </c>
      <c r="X114" s="61">
        <v>0</v>
      </c>
    </row>
    <row r="115" spans="1:28" hidden="1" x14ac:dyDescent="0.25">
      <c r="A115" s="220"/>
      <c r="B115" s="221"/>
      <c r="C115" s="222"/>
      <c r="D115" s="113" t="s">
        <v>23</v>
      </c>
      <c r="E115" s="109">
        <v>0</v>
      </c>
      <c r="F115" s="109">
        <v>0</v>
      </c>
      <c r="G115" s="109"/>
      <c r="H115" s="109">
        <v>0</v>
      </c>
      <c r="I115" s="109">
        <v>0</v>
      </c>
      <c r="J115" s="109">
        <v>0</v>
      </c>
      <c r="K115" s="109">
        <v>0</v>
      </c>
      <c r="L115" s="109"/>
      <c r="M115" s="109">
        <v>0</v>
      </c>
      <c r="N115" s="109">
        <v>0</v>
      </c>
      <c r="O115" s="109">
        <v>0</v>
      </c>
      <c r="P115" s="109">
        <v>0</v>
      </c>
      <c r="Q115" s="18"/>
      <c r="R115" s="18">
        <v>0</v>
      </c>
      <c r="S115" s="18">
        <v>0</v>
      </c>
      <c r="T115" s="18">
        <v>0</v>
      </c>
      <c r="U115" s="18">
        <v>0</v>
      </c>
      <c r="V115" s="18"/>
      <c r="W115" s="18">
        <v>0</v>
      </c>
      <c r="X115" s="61">
        <v>0</v>
      </c>
    </row>
    <row r="116" spans="1:28" hidden="1" x14ac:dyDescent="0.25">
      <c r="A116" s="220" t="s">
        <v>69</v>
      </c>
      <c r="B116" s="221"/>
      <c r="C116" s="222"/>
      <c r="D116" s="113" t="s">
        <v>17</v>
      </c>
      <c r="E116" s="109">
        <f t="shared" ref="E116:F118" si="326">E26</f>
        <v>0</v>
      </c>
      <c r="F116" s="109">
        <f t="shared" si="326"/>
        <v>0</v>
      </c>
      <c r="G116" s="109"/>
      <c r="H116" s="109">
        <f t="shared" ref="H116" si="327">H26</f>
        <v>0</v>
      </c>
      <c r="I116" s="109">
        <f>I26</f>
        <v>0</v>
      </c>
      <c r="J116" s="109">
        <f t="shared" ref="J116:K116" si="328">J26</f>
        <v>0</v>
      </c>
      <c r="K116" s="109">
        <f t="shared" si="328"/>
        <v>0</v>
      </c>
      <c r="L116" s="109"/>
      <c r="M116" s="109">
        <f t="shared" ref="M116:N118" si="329">M26</f>
        <v>0</v>
      </c>
      <c r="N116" s="109">
        <f t="shared" si="329"/>
        <v>0</v>
      </c>
      <c r="O116" s="109">
        <f t="shared" ref="O116:P116" si="330">O26</f>
        <v>0</v>
      </c>
      <c r="P116" s="109">
        <f t="shared" si="330"/>
        <v>0</v>
      </c>
      <c r="Q116" s="18"/>
      <c r="R116" s="18">
        <f t="shared" ref="R116:U118" si="331">R26</f>
        <v>0</v>
      </c>
      <c r="S116" s="18">
        <f t="shared" si="331"/>
        <v>0</v>
      </c>
      <c r="T116" s="18">
        <f t="shared" si="331"/>
        <v>0</v>
      </c>
      <c r="U116" s="18">
        <f t="shared" si="331"/>
        <v>0</v>
      </c>
      <c r="V116" s="18"/>
      <c r="W116" s="18">
        <f t="shared" ref="W116:X116" si="332">W26</f>
        <v>0</v>
      </c>
      <c r="X116" s="61">
        <f t="shared" si="332"/>
        <v>0</v>
      </c>
    </row>
    <row r="117" spans="1:28" hidden="1" x14ac:dyDescent="0.25">
      <c r="A117" s="220"/>
      <c r="B117" s="221"/>
      <c r="C117" s="222"/>
      <c r="D117" s="113" t="s">
        <v>22</v>
      </c>
      <c r="E117" s="109">
        <f t="shared" si="326"/>
        <v>0</v>
      </c>
      <c r="F117" s="109">
        <f t="shared" si="326"/>
        <v>0</v>
      </c>
      <c r="G117" s="109"/>
      <c r="H117" s="109">
        <f t="shared" ref="H117" si="333">H27</f>
        <v>0</v>
      </c>
      <c r="I117" s="109">
        <f>I27</f>
        <v>0</v>
      </c>
      <c r="J117" s="109">
        <f t="shared" ref="J117:K117" si="334">J27</f>
        <v>0</v>
      </c>
      <c r="K117" s="109">
        <f t="shared" si="334"/>
        <v>0</v>
      </c>
      <c r="L117" s="109"/>
      <c r="M117" s="109">
        <f t="shared" si="329"/>
        <v>0</v>
      </c>
      <c r="N117" s="109">
        <f t="shared" si="329"/>
        <v>0</v>
      </c>
      <c r="O117" s="109">
        <f t="shared" ref="O117:P117" si="335">O27</f>
        <v>0</v>
      </c>
      <c r="P117" s="109">
        <f t="shared" si="335"/>
        <v>0</v>
      </c>
      <c r="Q117" s="18"/>
      <c r="R117" s="18">
        <f t="shared" si="331"/>
        <v>0</v>
      </c>
      <c r="S117" s="18">
        <f t="shared" si="331"/>
        <v>0</v>
      </c>
      <c r="T117" s="18">
        <f t="shared" si="331"/>
        <v>0</v>
      </c>
      <c r="U117" s="18">
        <f t="shared" si="331"/>
        <v>0</v>
      </c>
      <c r="V117" s="18"/>
      <c r="W117" s="18">
        <f t="shared" ref="W117:X117" si="336">W27</f>
        <v>0</v>
      </c>
      <c r="X117" s="61">
        <f t="shared" si="336"/>
        <v>0</v>
      </c>
    </row>
    <row r="118" spans="1:28" hidden="1" x14ac:dyDescent="0.25">
      <c r="A118" s="220"/>
      <c r="B118" s="221"/>
      <c r="C118" s="222"/>
      <c r="D118" s="113" t="s">
        <v>8</v>
      </c>
      <c r="E118" s="109">
        <f t="shared" si="326"/>
        <v>0</v>
      </c>
      <c r="F118" s="109">
        <f t="shared" si="326"/>
        <v>0</v>
      </c>
      <c r="G118" s="109"/>
      <c r="H118" s="109">
        <f t="shared" ref="H118" si="337">H28</f>
        <v>0</v>
      </c>
      <c r="I118" s="109">
        <f>I28</f>
        <v>0</v>
      </c>
      <c r="J118" s="109">
        <f t="shared" ref="J118:K118" si="338">J28</f>
        <v>0</v>
      </c>
      <c r="K118" s="109">
        <f t="shared" si="338"/>
        <v>0</v>
      </c>
      <c r="L118" s="109"/>
      <c r="M118" s="109">
        <f t="shared" si="329"/>
        <v>0</v>
      </c>
      <c r="N118" s="109">
        <f t="shared" si="329"/>
        <v>0</v>
      </c>
      <c r="O118" s="109">
        <f t="shared" ref="O118:P118" si="339">O28</f>
        <v>0</v>
      </c>
      <c r="P118" s="109">
        <f t="shared" si="339"/>
        <v>0</v>
      </c>
      <c r="Q118" s="18"/>
      <c r="R118" s="18">
        <f t="shared" si="331"/>
        <v>0</v>
      </c>
      <c r="S118" s="18">
        <f t="shared" si="331"/>
        <v>0</v>
      </c>
      <c r="T118" s="18">
        <f t="shared" si="331"/>
        <v>0</v>
      </c>
      <c r="U118" s="18">
        <f t="shared" si="331"/>
        <v>0</v>
      </c>
      <c r="V118" s="18"/>
      <c r="W118" s="18">
        <f t="shared" ref="W118:X118" si="340">W28</f>
        <v>0</v>
      </c>
      <c r="X118" s="61">
        <f t="shared" si="340"/>
        <v>0</v>
      </c>
    </row>
    <row r="119" spans="1:28" hidden="1" x14ac:dyDescent="0.25">
      <c r="A119" s="220"/>
      <c r="B119" s="221"/>
      <c r="C119" s="222"/>
      <c r="D119" s="113" t="s">
        <v>23</v>
      </c>
      <c r="E119" s="109">
        <v>0</v>
      </c>
      <c r="F119" s="109">
        <v>0</v>
      </c>
      <c r="G119" s="109"/>
      <c r="H119" s="109">
        <v>0</v>
      </c>
      <c r="I119" s="109">
        <v>0</v>
      </c>
      <c r="J119" s="109">
        <v>0</v>
      </c>
      <c r="K119" s="109">
        <v>0</v>
      </c>
      <c r="L119" s="109"/>
      <c r="M119" s="109">
        <v>0</v>
      </c>
      <c r="N119" s="109">
        <v>0</v>
      </c>
      <c r="O119" s="109">
        <v>0</v>
      </c>
      <c r="P119" s="109">
        <v>0</v>
      </c>
      <c r="Q119" s="18"/>
      <c r="R119" s="18">
        <v>0</v>
      </c>
      <c r="S119" s="18">
        <v>0</v>
      </c>
      <c r="T119" s="18">
        <v>0</v>
      </c>
      <c r="U119" s="18">
        <v>0</v>
      </c>
      <c r="V119" s="18"/>
      <c r="W119" s="18">
        <v>0</v>
      </c>
      <c r="X119" s="61">
        <v>0</v>
      </c>
    </row>
    <row r="120" spans="1:28" hidden="1" x14ac:dyDescent="0.25">
      <c r="A120" s="220" t="s">
        <v>70</v>
      </c>
      <c r="B120" s="221"/>
      <c r="C120" s="222"/>
      <c r="D120" s="113" t="s">
        <v>17</v>
      </c>
      <c r="E120" s="109">
        <v>0</v>
      </c>
      <c r="F120" s="109">
        <v>0</v>
      </c>
      <c r="G120" s="109"/>
      <c r="H120" s="109">
        <v>0</v>
      </c>
      <c r="I120" s="109">
        <v>0</v>
      </c>
      <c r="J120" s="109">
        <v>0</v>
      </c>
      <c r="K120" s="109">
        <v>0</v>
      </c>
      <c r="L120" s="109"/>
      <c r="M120" s="109">
        <v>0</v>
      </c>
      <c r="N120" s="109">
        <v>0</v>
      </c>
      <c r="O120" s="109">
        <v>0</v>
      </c>
      <c r="P120" s="109">
        <v>0</v>
      </c>
      <c r="Q120" s="18"/>
      <c r="R120" s="18">
        <v>0</v>
      </c>
      <c r="S120" s="18">
        <v>0</v>
      </c>
      <c r="T120" s="18">
        <v>0</v>
      </c>
      <c r="U120" s="18">
        <v>0</v>
      </c>
      <c r="V120" s="18"/>
      <c r="W120" s="18">
        <v>0</v>
      </c>
      <c r="X120" s="61">
        <v>0</v>
      </c>
    </row>
    <row r="121" spans="1:28" hidden="1" x14ac:dyDescent="0.25">
      <c r="A121" s="220"/>
      <c r="B121" s="221"/>
      <c r="C121" s="222"/>
      <c r="D121" s="113" t="s">
        <v>22</v>
      </c>
      <c r="E121" s="109">
        <v>0</v>
      </c>
      <c r="F121" s="109">
        <v>0</v>
      </c>
      <c r="G121" s="109"/>
      <c r="H121" s="109">
        <v>0</v>
      </c>
      <c r="I121" s="109">
        <v>0</v>
      </c>
      <c r="J121" s="109">
        <v>0</v>
      </c>
      <c r="K121" s="109">
        <v>0</v>
      </c>
      <c r="L121" s="109"/>
      <c r="M121" s="109">
        <v>0</v>
      </c>
      <c r="N121" s="109">
        <v>0</v>
      </c>
      <c r="O121" s="109">
        <v>0</v>
      </c>
      <c r="P121" s="109">
        <v>0</v>
      </c>
      <c r="Q121" s="18"/>
      <c r="R121" s="18">
        <v>0</v>
      </c>
      <c r="S121" s="18">
        <v>0</v>
      </c>
      <c r="T121" s="18">
        <v>0</v>
      </c>
      <c r="U121" s="18">
        <v>0</v>
      </c>
      <c r="V121" s="18"/>
      <c r="W121" s="18">
        <v>0</v>
      </c>
      <c r="X121" s="61">
        <v>0</v>
      </c>
    </row>
    <row r="122" spans="1:28" hidden="1" x14ac:dyDescent="0.25">
      <c r="A122" s="220"/>
      <c r="B122" s="221"/>
      <c r="C122" s="222"/>
      <c r="D122" s="113" t="s">
        <v>8</v>
      </c>
      <c r="E122" s="109">
        <v>0</v>
      </c>
      <c r="F122" s="109">
        <v>0</v>
      </c>
      <c r="G122" s="109"/>
      <c r="H122" s="109">
        <v>0</v>
      </c>
      <c r="I122" s="109">
        <v>0</v>
      </c>
      <c r="J122" s="109">
        <v>0</v>
      </c>
      <c r="K122" s="109">
        <v>0</v>
      </c>
      <c r="L122" s="109"/>
      <c r="M122" s="109">
        <v>0</v>
      </c>
      <c r="N122" s="109">
        <v>0</v>
      </c>
      <c r="O122" s="109">
        <v>0</v>
      </c>
      <c r="P122" s="109">
        <v>0</v>
      </c>
      <c r="Q122" s="18"/>
      <c r="R122" s="18">
        <v>0</v>
      </c>
      <c r="S122" s="18">
        <v>0</v>
      </c>
      <c r="T122" s="18">
        <v>0</v>
      </c>
      <c r="U122" s="18">
        <v>0</v>
      </c>
      <c r="V122" s="18"/>
      <c r="W122" s="18">
        <v>0</v>
      </c>
      <c r="X122" s="61">
        <v>0</v>
      </c>
    </row>
    <row r="123" spans="1:28" hidden="1" x14ac:dyDescent="0.25">
      <c r="A123" s="220"/>
      <c r="B123" s="221"/>
      <c r="C123" s="222"/>
      <c r="D123" s="113" t="s">
        <v>23</v>
      </c>
      <c r="E123" s="109">
        <v>0</v>
      </c>
      <c r="F123" s="109">
        <v>0</v>
      </c>
      <c r="G123" s="109"/>
      <c r="H123" s="109">
        <v>0</v>
      </c>
      <c r="I123" s="109">
        <v>0</v>
      </c>
      <c r="J123" s="109">
        <v>0</v>
      </c>
      <c r="K123" s="109">
        <v>0</v>
      </c>
      <c r="L123" s="109"/>
      <c r="M123" s="109">
        <v>0</v>
      </c>
      <c r="N123" s="109">
        <v>0</v>
      </c>
      <c r="O123" s="109">
        <v>0</v>
      </c>
      <c r="P123" s="109">
        <v>0</v>
      </c>
      <c r="Q123" s="18"/>
      <c r="R123" s="18">
        <v>0</v>
      </c>
      <c r="S123" s="18">
        <v>0</v>
      </c>
      <c r="T123" s="18">
        <v>0</v>
      </c>
      <c r="U123" s="18">
        <v>0</v>
      </c>
      <c r="V123" s="18"/>
      <c r="W123" s="18">
        <v>0</v>
      </c>
      <c r="X123" s="61">
        <v>0</v>
      </c>
    </row>
    <row r="124" spans="1:28" ht="15.75" thickBot="1" x14ac:dyDescent="0.3">
      <c r="A124" s="223" t="s">
        <v>67</v>
      </c>
      <c r="B124" s="224"/>
      <c r="C124" s="4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9"/>
      <c r="R124" s="19"/>
      <c r="S124" s="19"/>
      <c r="T124" s="19"/>
      <c r="U124" s="19"/>
      <c r="V124" s="19"/>
      <c r="W124" s="19"/>
      <c r="X124" s="63"/>
      <c r="AA124" s="129">
        <f>K108+N107</f>
        <v>707944914</v>
      </c>
      <c r="AB124" s="33">
        <f>S125+P125</f>
        <v>84728389.819999993</v>
      </c>
    </row>
    <row r="125" spans="1:28" ht="15" customHeight="1" x14ac:dyDescent="0.25">
      <c r="A125" s="225" t="s">
        <v>71</v>
      </c>
      <c r="B125" s="226"/>
      <c r="C125" s="231" t="s">
        <v>21</v>
      </c>
      <c r="D125" s="64" t="s">
        <v>17</v>
      </c>
      <c r="E125" s="125">
        <f>F125+G125+I125</f>
        <v>3782470654</v>
      </c>
      <c r="F125" s="64">
        <f>F8+F26+F41+F50+F59+F72+F87+F91</f>
        <v>2932557816</v>
      </c>
      <c r="G125" s="64">
        <f>G8+G26+G41+G50+G59+G72+G87+G91</f>
        <v>0</v>
      </c>
      <c r="H125" s="64">
        <f>H8+H26+H41+H50+H59+H72+H87+H91</f>
        <v>323671751</v>
      </c>
      <c r="I125" s="64">
        <f>I8+I26+I41+I50+I59+I72+I87+I91</f>
        <v>849912838</v>
      </c>
      <c r="J125" s="125">
        <f>K125+L125+N125</f>
        <v>707944914</v>
      </c>
      <c r="K125" s="64">
        <f>K8+K26+K41+K50+K59+K72+K87+K91</f>
        <v>514123137</v>
      </c>
      <c r="L125" s="64">
        <f>L8+L26+L41+L50+L59+L72+L87+L91</f>
        <v>0</v>
      </c>
      <c r="M125" s="64">
        <f>M8+M26+M41+M50+M59+M72+M87+M91</f>
        <v>80917940</v>
      </c>
      <c r="N125" s="64">
        <f>N8+N26+N41+N50+N59+N72+N87+N91</f>
        <v>193821777</v>
      </c>
      <c r="O125" s="125">
        <f>P125+Q125+S125</f>
        <v>84728389.819999993</v>
      </c>
      <c r="P125" s="64">
        <f>P8+P26+P41+P50+P59+P72+P87+P91</f>
        <v>56405135.879999995</v>
      </c>
      <c r="Q125" s="64">
        <f>Q8+Q26+Q41+Q50+Q59+Q72+Q87+Q91</f>
        <v>0</v>
      </c>
      <c r="R125" s="64">
        <f>R8+R26+R41+R50+R59+R72+R87+R91</f>
        <v>3867570</v>
      </c>
      <c r="S125" s="64">
        <f>S8+S26+S41+S50+S59+S72+S87+S91</f>
        <v>28323253.940000001</v>
      </c>
      <c r="T125" s="64">
        <v>0</v>
      </c>
      <c r="U125" s="125">
        <f>P125/F125*100</f>
        <v>1.9234108726605237</v>
      </c>
      <c r="V125" s="125">
        <f t="shared" ref="V125:W125" si="341">V112+V100+V85+V72+V63</f>
        <v>0</v>
      </c>
      <c r="W125" s="125">
        <f t="shared" si="341"/>
        <v>0</v>
      </c>
      <c r="X125" s="138">
        <f>S125/I125*100</f>
        <v>3.3324892475621133</v>
      </c>
      <c r="AA125" s="107">
        <f>F125+I125</f>
        <v>3782470654</v>
      </c>
      <c r="AB125" s="104">
        <f>P125+S125</f>
        <v>84728389.819999993</v>
      </c>
    </row>
    <row r="126" spans="1:28" ht="15" customHeight="1" x14ac:dyDescent="0.25">
      <c r="A126" s="227"/>
      <c r="B126" s="228"/>
      <c r="C126" s="232"/>
      <c r="D126" s="44" t="s">
        <v>22</v>
      </c>
      <c r="E126" s="44">
        <f t="shared" ref="E126:E128" si="342">F126+G126+I126</f>
        <v>2932557816</v>
      </c>
      <c r="F126" s="44">
        <f t="shared" ref="F126:I126" si="343">F88+F73+F60+F51+F42+F27+F9</f>
        <v>2932557816</v>
      </c>
      <c r="G126" s="44"/>
      <c r="H126" s="44">
        <f t="shared" ref="H126" si="344">H88+H73+H60+H51+H42+H27+H9</f>
        <v>0</v>
      </c>
      <c r="I126" s="44">
        <f t="shared" si="343"/>
        <v>0</v>
      </c>
      <c r="J126" s="44">
        <f t="shared" ref="J126:J128" si="345">K126+L126+N126</f>
        <v>514123137</v>
      </c>
      <c r="K126" s="44">
        <f t="shared" ref="K126" si="346">K88+K73+K60+K51+K42+K27+K9</f>
        <v>514123137</v>
      </c>
      <c r="L126" s="44"/>
      <c r="M126" s="44">
        <f t="shared" ref="M126:N126" si="347">M88+M73+M60+M51+M42+M27+M9</f>
        <v>0</v>
      </c>
      <c r="N126" s="44">
        <f t="shared" si="347"/>
        <v>0</v>
      </c>
      <c r="O126" s="44">
        <f t="shared" ref="O126:O128" si="348">P126+Q126+S126</f>
        <v>56405135.879999995</v>
      </c>
      <c r="P126" s="44">
        <f t="shared" ref="P126" si="349">P88+P73+P60+P51+P42+P27+P9</f>
        <v>56405135.879999995</v>
      </c>
      <c r="Q126" s="44"/>
      <c r="R126" s="44">
        <f t="shared" ref="R126:S126" si="350">R88+R73+R60+R51+R42+R27+R9</f>
        <v>0</v>
      </c>
      <c r="S126" s="44">
        <f t="shared" si="350"/>
        <v>0</v>
      </c>
      <c r="T126" s="44">
        <f>U126+V126+W126+X126</f>
        <v>1.9234108726605237</v>
      </c>
      <c r="U126" s="44">
        <f t="shared" ref="U126" si="351">P126/F126*100</f>
        <v>1.9234108726605237</v>
      </c>
      <c r="V126" s="44">
        <f t="shared" ref="V126:W126" si="352">V113+V101+V86+V73+V64</f>
        <v>0</v>
      </c>
      <c r="W126" s="44">
        <f t="shared" si="352"/>
        <v>0</v>
      </c>
      <c r="X126" s="60">
        <v>0</v>
      </c>
    </row>
    <row r="127" spans="1:28" ht="15" customHeight="1" x14ac:dyDescent="0.25">
      <c r="A127" s="227"/>
      <c r="B127" s="228"/>
      <c r="C127" s="232"/>
      <c r="D127" s="44" t="s">
        <v>8</v>
      </c>
      <c r="E127" s="44">
        <f t="shared" si="342"/>
        <v>849912838</v>
      </c>
      <c r="F127" s="44">
        <f t="shared" ref="F127:I127" si="353">F10+F28+F43+F52+F61+F74+F89+F93</f>
        <v>0</v>
      </c>
      <c r="G127" s="44"/>
      <c r="H127" s="44">
        <f t="shared" ref="H127" si="354">H10+H28+H43+H52+H61+H74+H89+H93</f>
        <v>0</v>
      </c>
      <c r="I127" s="44">
        <f t="shared" si="353"/>
        <v>849912838</v>
      </c>
      <c r="J127" s="44">
        <f t="shared" si="345"/>
        <v>193821777</v>
      </c>
      <c r="K127" s="44">
        <f t="shared" ref="K127" si="355">K10+K28+K43+K52+K61+K74+K89+K93</f>
        <v>0</v>
      </c>
      <c r="L127" s="44"/>
      <c r="M127" s="44">
        <f t="shared" ref="M127:N127" si="356">M10+M28+M43+M52+M61+M74+M89+M93</f>
        <v>0</v>
      </c>
      <c r="N127" s="44">
        <f t="shared" si="356"/>
        <v>193821777</v>
      </c>
      <c r="O127" s="44">
        <f t="shared" si="348"/>
        <v>28323253.940000001</v>
      </c>
      <c r="P127" s="44">
        <f t="shared" ref="P127" si="357">P10+P28+P43+P52+P61+P74+P89+P93</f>
        <v>0</v>
      </c>
      <c r="Q127" s="44"/>
      <c r="R127" s="44">
        <f>R10+R28+R43+R52+R61+R74+R89+R93</f>
        <v>0</v>
      </c>
      <c r="S127" s="44">
        <f>S10+S28+S43+S52+S61+S74+S89+S93</f>
        <v>28323253.940000001</v>
      </c>
      <c r="T127" s="44">
        <f t="shared" ref="T127:T128" si="358">U127+V127+W127+X127</f>
        <v>3.3324892475621133</v>
      </c>
      <c r="U127" s="44">
        <v>0</v>
      </c>
      <c r="V127" s="44">
        <f t="shared" ref="V127:W127" si="359">V114+V102+V87+V74+V65</f>
        <v>0</v>
      </c>
      <c r="W127" s="44">
        <f t="shared" si="359"/>
        <v>0</v>
      </c>
      <c r="X127" s="60">
        <f t="shared" ref="X127" si="360">S127/I127*100</f>
        <v>3.3324892475621133</v>
      </c>
    </row>
    <row r="128" spans="1:28" ht="15.75" thickBot="1" x14ac:dyDescent="0.3">
      <c r="A128" s="229"/>
      <c r="B128" s="230"/>
      <c r="C128" s="233"/>
      <c r="D128" s="62" t="s">
        <v>23</v>
      </c>
      <c r="E128" s="127">
        <f t="shared" si="342"/>
        <v>0</v>
      </c>
      <c r="F128" s="62">
        <f t="shared" ref="F128:I128" si="361">F11+F77</f>
        <v>0</v>
      </c>
      <c r="G128" s="62"/>
      <c r="H128" s="62">
        <f t="shared" ref="H128" si="362">H11+H77</f>
        <v>323671751</v>
      </c>
      <c r="I128" s="62">
        <f t="shared" si="361"/>
        <v>0</v>
      </c>
      <c r="J128" s="127">
        <f t="shared" si="345"/>
        <v>0</v>
      </c>
      <c r="K128" s="62">
        <f t="shared" ref="K128" si="363">K11+K77</f>
        <v>0</v>
      </c>
      <c r="L128" s="62"/>
      <c r="M128" s="62">
        <f t="shared" ref="M128:N128" si="364">M11+M77</f>
        <v>80917940</v>
      </c>
      <c r="N128" s="62">
        <f t="shared" si="364"/>
        <v>0</v>
      </c>
      <c r="O128" s="127">
        <f t="shared" si="348"/>
        <v>0</v>
      </c>
      <c r="P128" s="62">
        <f t="shared" ref="P128" si="365">P11+P77</f>
        <v>0</v>
      </c>
      <c r="Q128" s="62"/>
      <c r="R128" s="62">
        <f t="shared" ref="R128:S128" si="366">R11+R77</f>
        <v>3867570</v>
      </c>
      <c r="S128" s="62">
        <f t="shared" si="366"/>
        <v>0</v>
      </c>
      <c r="T128" s="62">
        <f t="shared" si="358"/>
        <v>0</v>
      </c>
      <c r="U128" s="127">
        <v>0</v>
      </c>
      <c r="V128" s="127">
        <f t="shared" ref="V128:W128" si="367">V115+V103+V88+V75+V66</f>
        <v>0</v>
      </c>
      <c r="W128" s="127">
        <f t="shared" si="367"/>
        <v>0</v>
      </c>
      <c r="X128" s="139">
        <v>0</v>
      </c>
    </row>
    <row r="129" spans="1:20" hidden="1" x14ac:dyDescent="0.25">
      <c r="A129" s="234" t="s">
        <v>72</v>
      </c>
      <c r="B129" s="234"/>
      <c r="C129" s="235" t="s">
        <v>37</v>
      </c>
      <c r="D129" s="20" t="s">
        <v>17</v>
      </c>
      <c r="E129" s="52">
        <f t="shared" ref="E129:E136" si="368">E29</f>
        <v>0</v>
      </c>
      <c r="J129" s="52">
        <f t="shared" ref="J129:J136" si="369">J29</f>
        <v>0</v>
      </c>
      <c r="O129" s="52">
        <f t="shared" ref="O129:O136" si="370">O29</f>
        <v>0</v>
      </c>
      <c r="T129" s="52">
        <f t="shared" ref="T129:T136" si="371">T29</f>
        <v>0</v>
      </c>
    </row>
    <row r="130" spans="1:20" hidden="1" x14ac:dyDescent="0.25">
      <c r="A130" s="218"/>
      <c r="B130" s="218"/>
      <c r="C130" s="219"/>
      <c r="D130" s="17" t="s">
        <v>22</v>
      </c>
      <c r="E130" s="18">
        <f t="shared" si="368"/>
        <v>0</v>
      </c>
      <c r="J130" s="18">
        <f t="shared" si="369"/>
        <v>0</v>
      </c>
      <c r="O130" s="18">
        <f t="shared" si="370"/>
        <v>0</v>
      </c>
      <c r="T130" s="18">
        <f t="shared" si="371"/>
        <v>0</v>
      </c>
    </row>
    <row r="131" spans="1:20" hidden="1" x14ac:dyDescent="0.25">
      <c r="A131" s="218"/>
      <c r="B131" s="218"/>
      <c r="C131" s="219"/>
      <c r="D131" s="17" t="s">
        <v>8</v>
      </c>
      <c r="E131" s="18">
        <f t="shared" si="368"/>
        <v>0</v>
      </c>
      <c r="J131" s="18">
        <f t="shared" si="369"/>
        <v>0</v>
      </c>
      <c r="O131" s="18">
        <f t="shared" si="370"/>
        <v>0</v>
      </c>
      <c r="T131" s="18">
        <f t="shared" si="371"/>
        <v>0</v>
      </c>
    </row>
    <row r="132" spans="1:20" hidden="1" x14ac:dyDescent="0.25">
      <c r="A132" s="218"/>
      <c r="B132" s="218"/>
      <c r="C132" s="219"/>
      <c r="D132" s="17" t="s">
        <v>23</v>
      </c>
      <c r="E132" s="18">
        <f t="shared" si="368"/>
        <v>0</v>
      </c>
      <c r="J132" s="18">
        <f t="shared" si="369"/>
        <v>0</v>
      </c>
      <c r="O132" s="18">
        <f t="shared" si="370"/>
        <v>0</v>
      </c>
      <c r="T132" s="18">
        <f t="shared" si="371"/>
        <v>0</v>
      </c>
    </row>
    <row r="133" spans="1:20" hidden="1" x14ac:dyDescent="0.25">
      <c r="A133" s="218" t="s">
        <v>73</v>
      </c>
      <c r="B133" s="218"/>
      <c r="C133" s="219" t="s">
        <v>36</v>
      </c>
      <c r="D133" s="17" t="s">
        <v>17</v>
      </c>
      <c r="E133" s="18">
        <f t="shared" si="368"/>
        <v>0</v>
      </c>
      <c r="J133" s="18">
        <f t="shared" si="369"/>
        <v>0</v>
      </c>
      <c r="O133" s="18">
        <f t="shared" si="370"/>
        <v>0</v>
      </c>
      <c r="T133" s="18">
        <f t="shared" si="371"/>
        <v>0</v>
      </c>
    </row>
    <row r="134" spans="1:20" hidden="1" x14ac:dyDescent="0.25">
      <c r="A134" s="218"/>
      <c r="B134" s="218"/>
      <c r="C134" s="219"/>
      <c r="D134" s="17" t="s">
        <v>22</v>
      </c>
      <c r="E134" s="18">
        <f t="shared" si="368"/>
        <v>0</v>
      </c>
      <c r="J134" s="18">
        <f t="shared" si="369"/>
        <v>0</v>
      </c>
      <c r="O134" s="18">
        <f t="shared" si="370"/>
        <v>0</v>
      </c>
      <c r="T134" s="18">
        <f t="shared" si="371"/>
        <v>0</v>
      </c>
    </row>
    <row r="135" spans="1:20" hidden="1" x14ac:dyDescent="0.25">
      <c r="A135" s="218"/>
      <c r="B135" s="218"/>
      <c r="C135" s="219"/>
      <c r="D135" s="17" t="s">
        <v>8</v>
      </c>
      <c r="E135" s="18">
        <f t="shared" si="368"/>
        <v>0</v>
      </c>
      <c r="J135" s="18">
        <f t="shared" si="369"/>
        <v>0</v>
      </c>
      <c r="O135" s="18">
        <f t="shared" si="370"/>
        <v>0</v>
      </c>
      <c r="T135" s="18">
        <f t="shared" si="371"/>
        <v>0</v>
      </c>
    </row>
    <row r="136" spans="1:20" hidden="1" x14ac:dyDescent="0.25">
      <c r="A136" s="218"/>
      <c r="B136" s="218"/>
      <c r="C136" s="219"/>
      <c r="D136" s="17" t="s">
        <v>23</v>
      </c>
      <c r="E136" s="18">
        <f t="shared" si="368"/>
        <v>0</v>
      </c>
      <c r="J136" s="18">
        <f t="shared" si="369"/>
        <v>0</v>
      </c>
      <c r="O136" s="18">
        <f t="shared" si="370"/>
        <v>0</v>
      </c>
      <c r="T136" s="18">
        <f t="shared" si="371"/>
        <v>0</v>
      </c>
    </row>
    <row r="137" spans="1:20" x14ac:dyDescent="0.25">
      <c r="A137" s="35"/>
      <c r="B137" s="23"/>
      <c r="C137" s="35"/>
      <c r="D137" s="23"/>
      <c r="E137" s="23"/>
      <c r="J137" s="23"/>
      <c r="O137" s="23"/>
      <c r="T137" s="23"/>
    </row>
    <row r="138" spans="1:20" ht="44.25" customHeight="1" x14ac:dyDescent="0.3">
      <c r="B138" s="2" t="s">
        <v>12</v>
      </c>
      <c r="C138" s="96"/>
      <c r="D138" s="45"/>
      <c r="E138" s="46"/>
      <c r="F138" s="46"/>
      <c r="G138" s="236"/>
      <c r="H138" s="237"/>
      <c r="I138" s="48" t="s">
        <v>13</v>
      </c>
      <c r="J138" s="46"/>
      <c r="K138" s="46"/>
      <c r="L138" s="242"/>
      <c r="M138" s="243"/>
      <c r="N138" s="48"/>
      <c r="O138" s="244"/>
    </row>
    <row r="139" spans="1:20" ht="54" customHeight="1" x14ac:dyDescent="0.3">
      <c r="B139" s="48" t="s">
        <v>9</v>
      </c>
      <c r="C139" s="97"/>
      <c r="D139" s="47"/>
      <c r="E139" s="47"/>
      <c r="F139" s="47"/>
      <c r="G139" s="236"/>
      <c r="H139" s="237"/>
      <c r="I139" s="48" t="s">
        <v>10</v>
      </c>
      <c r="J139" s="47"/>
      <c r="K139" s="47"/>
      <c r="L139" s="242"/>
      <c r="M139" s="243"/>
      <c r="N139" s="48"/>
      <c r="O139" s="244"/>
    </row>
    <row r="140" spans="1:20" ht="15.75" x14ac:dyDescent="0.25">
      <c r="B140" s="5"/>
      <c r="C140" s="98"/>
      <c r="D140" s="4"/>
      <c r="E140" s="3"/>
      <c r="F140" s="3"/>
      <c r="G140" s="1"/>
      <c r="H140" s="3"/>
      <c r="I140" s="3"/>
      <c r="J140" s="3"/>
      <c r="K140" s="3"/>
      <c r="L140" s="245"/>
      <c r="M140" s="3"/>
      <c r="N140" s="3"/>
      <c r="O140" s="246"/>
    </row>
    <row r="141" spans="1:20" ht="15.75" x14ac:dyDescent="0.25">
      <c r="C141" s="99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20" ht="15.75" x14ac:dyDescent="0.25">
      <c r="B142" s="6" t="s">
        <v>11</v>
      </c>
    </row>
  </sheetData>
  <mergeCells count="104">
    <mergeCell ref="G138:H138"/>
    <mergeCell ref="C26:C28"/>
    <mergeCell ref="C29:C32"/>
    <mergeCell ref="C33:C36"/>
    <mergeCell ref="G4:G5"/>
    <mergeCell ref="C120:C123"/>
    <mergeCell ref="G139:H139"/>
    <mergeCell ref="T3:X3"/>
    <mergeCell ref="T4:T5"/>
    <mergeCell ref="U4:U5"/>
    <mergeCell ref="V4:V5"/>
    <mergeCell ref="W4:W5"/>
    <mergeCell ref="X4:X5"/>
    <mergeCell ref="O3:S3"/>
    <mergeCell ref="O4:O5"/>
    <mergeCell ref="P4:P5"/>
    <mergeCell ref="Q4:Q5"/>
    <mergeCell ref="R4:R5"/>
    <mergeCell ref="S4:S5"/>
    <mergeCell ref="E3:I3"/>
    <mergeCell ref="L138:M138"/>
    <mergeCell ref="L139:M139"/>
    <mergeCell ref="A133:B136"/>
    <mergeCell ref="C133:C136"/>
    <mergeCell ref="A112:B115"/>
    <mergeCell ref="C112:C115"/>
    <mergeCell ref="A116:B119"/>
    <mergeCell ref="C116:C119"/>
    <mergeCell ref="A120:B123"/>
    <mergeCell ref="A124:B124"/>
    <mergeCell ref="A125:B128"/>
    <mergeCell ref="C125:C128"/>
    <mergeCell ref="A129:B132"/>
    <mergeCell ref="C129:C132"/>
    <mergeCell ref="A111:B111"/>
    <mergeCell ref="A99:A102"/>
    <mergeCell ref="B99:B102"/>
    <mergeCell ref="C99:C102"/>
    <mergeCell ref="A94:A96"/>
    <mergeCell ref="B94:B96"/>
    <mergeCell ref="C94:C96"/>
    <mergeCell ref="A98:X98"/>
    <mergeCell ref="A103:A106"/>
    <mergeCell ref="B103:B106"/>
    <mergeCell ref="A107:B110"/>
    <mergeCell ref="C107:C110"/>
    <mergeCell ref="C103:C105"/>
    <mergeCell ref="A82:A85"/>
    <mergeCell ref="B82:B85"/>
    <mergeCell ref="C82:C85"/>
    <mergeCell ref="A71:X71"/>
    <mergeCell ref="A87:A90"/>
    <mergeCell ref="B87:B90"/>
    <mergeCell ref="C87:C90"/>
    <mergeCell ref="A91:A93"/>
    <mergeCell ref="B91:B93"/>
    <mergeCell ref="C91:C93"/>
    <mergeCell ref="A86:X86"/>
    <mergeCell ref="A59:A62"/>
    <mergeCell ref="B59:B62"/>
    <mergeCell ref="C59:C62"/>
    <mergeCell ref="A67:A70"/>
    <mergeCell ref="B67:B70"/>
    <mergeCell ref="C67:C70"/>
    <mergeCell ref="A72:A75"/>
    <mergeCell ref="B72:B75"/>
    <mergeCell ref="C72:C75"/>
    <mergeCell ref="A1:X1"/>
    <mergeCell ref="A7:X7"/>
    <mergeCell ref="K4:K5"/>
    <mergeCell ref="L4:L5"/>
    <mergeCell ref="M4:M5"/>
    <mergeCell ref="N4:N5"/>
    <mergeCell ref="A45:A48"/>
    <mergeCell ref="B45:B48"/>
    <mergeCell ref="C45:C48"/>
    <mergeCell ref="F4:F5"/>
    <mergeCell ref="I4:I5"/>
    <mergeCell ref="H4:H5"/>
    <mergeCell ref="B3:B4"/>
    <mergeCell ref="AA14:AA15"/>
    <mergeCell ref="A49:X49"/>
    <mergeCell ref="A58:X58"/>
    <mergeCell ref="A2:E2"/>
    <mergeCell ref="A3:A5"/>
    <mergeCell ref="C3:C5"/>
    <mergeCell ref="D3:D5"/>
    <mergeCell ref="E4:E5"/>
    <mergeCell ref="A8:A11"/>
    <mergeCell ref="B8:B11"/>
    <mergeCell ref="C8:C11"/>
    <mergeCell ref="A26:A36"/>
    <mergeCell ref="B26:B36"/>
    <mergeCell ref="J3:N3"/>
    <mergeCell ref="J4:J5"/>
    <mergeCell ref="A41:A44"/>
    <mergeCell ref="B41:B44"/>
    <mergeCell ref="C41:C44"/>
    <mergeCell ref="A50:A53"/>
    <mergeCell ref="B50:B53"/>
    <mergeCell ref="C50:C53"/>
    <mergeCell ref="A54:A57"/>
    <mergeCell ref="B54:B57"/>
    <mergeCell ref="C54:C57"/>
  </mergeCells>
  <pageMargins left="0" right="0" top="0" bottom="0" header="0.31496062992125984" footer="0.31496062992125984"/>
  <pageSetup paperSize="9" scale="50" fitToHeight="0" orientation="landscape" r:id="rId1"/>
  <rowBreaks count="1" manualBreakCount="1">
    <brk id="85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 финансирование</vt:lpstr>
      <vt:lpstr>'Таблица 2 финансирование'!Область_печати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2019-02-04T03:25:28Z</dcterms:modified>
</cp:coreProperties>
</file>