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январь\на сайт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№1'!$A$1:$B$77</definedName>
    <definedName name="Z_AF23204C_253F_4CB4_B2B0_513D6962C84F_.wvu.PrintTitles" localSheetId="0" hidden="1">'Приложение №1'!$3:$3</definedName>
    <definedName name="Z_AF23204C_253F_4CB4_B2B0_513D6962C84F_.wvu.Rows" localSheetId="0" hidden="1">'Приложение №1'!#REF!,'Приложение №1'!$35:$35,'Приложение №1'!#REF!,'Приложение №1'!#REF!,'Приложение №1'!#REF!,'Приложение №1'!#REF!,'Приложение №1'!$58:$58,'Приложение №1'!#REF!,'Приложение №1'!#REF!</definedName>
    <definedName name="Z_D98D50BE_849C_46DA_8784_1BBDD0B23E96_.wvu.PrintArea" localSheetId="0" hidden="1">'Приложение №1'!$A$1:$B$77</definedName>
    <definedName name="Z_D98D50BE_849C_46DA_8784_1BBDD0B23E96_.wvu.Rows" localSheetId="0" hidden="1">'Приложение №1'!#REF!,'Приложение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4" i="1" s="1"/>
  <c r="J63" i="1"/>
  <c r="J62" i="1"/>
  <c r="J61" i="1"/>
  <c r="J60" i="1"/>
  <c r="J57" i="1"/>
  <c r="J56" i="1"/>
  <c r="J55" i="1"/>
  <c r="J54" i="1"/>
  <c r="J53" i="1"/>
  <c r="J50" i="1"/>
  <c r="J48" i="1"/>
  <c r="J47" i="1"/>
  <c r="J46" i="1"/>
  <c r="J45" i="1" s="1"/>
  <c r="J44" i="1"/>
  <c r="J42" i="1" s="1"/>
  <c r="J43" i="1"/>
  <c r="J40" i="1"/>
  <c r="J39" i="1"/>
  <c r="J38" i="1"/>
  <c r="J33" i="1"/>
  <c r="J32" i="1"/>
  <c r="J29" i="1"/>
  <c r="J27" i="1" s="1"/>
  <c r="J22" i="1"/>
  <c r="J14" i="1"/>
  <c r="J9" i="1"/>
  <c r="J8" i="1" s="1"/>
  <c r="I7" i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  <c r="I34" i="1"/>
  <c r="I35" i="1"/>
  <c r="I36" i="1"/>
  <c r="I37" i="1"/>
  <c r="I41" i="1"/>
  <c r="I51" i="1"/>
  <c r="I52" i="1"/>
  <c r="I58" i="1"/>
  <c r="I59" i="1"/>
  <c r="I66" i="1"/>
  <c r="I67" i="1"/>
  <c r="I68" i="1"/>
  <c r="I69" i="1"/>
  <c r="H7" i="1"/>
  <c r="H10" i="1"/>
  <c r="H11" i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8" i="1"/>
  <c r="H34" i="1"/>
  <c r="H35" i="1"/>
  <c r="H36" i="1"/>
  <c r="H37" i="1"/>
  <c r="H41" i="1"/>
  <c r="H51" i="1"/>
  <c r="H52" i="1"/>
  <c r="H58" i="1"/>
  <c r="H59" i="1"/>
  <c r="H66" i="1"/>
  <c r="H67" i="1"/>
  <c r="H68" i="1"/>
  <c r="H6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26" i="1"/>
  <c r="E28" i="1"/>
  <c r="E34" i="1"/>
  <c r="E35" i="1"/>
  <c r="E36" i="1"/>
  <c r="E37" i="1"/>
  <c r="E41" i="1"/>
  <c r="E51" i="1"/>
  <c r="E52" i="1"/>
  <c r="E58" i="1"/>
  <c r="E59" i="1"/>
  <c r="E66" i="1"/>
  <c r="E67" i="1"/>
  <c r="E68" i="1"/>
  <c r="E69" i="1"/>
  <c r="D10" i="1"/>
  <c r="D11" i="1"/>
  <c r="D12" i="1"/>
  <c r="D13" i="1"/>
  <c r="D15" i="1"/>
  <c r="D16" i="1"/>
  <c r="D17" i="1"/>
  <c r="D18" i="1"/>
  <c r="D19" i="1"/>
  <c r="D20" i="1"/>
  <c r="D21" i="1"/>
  <c r="D23" i="1"/>
  <c r="D24" i="1"/>
  <c r="D25" i="1"/>
  <c r="D26" i="1"/>
  <c r="D28" i="1"/>
  <c r="D34" i="1"/>
  <c r="D35" i="1"/>
  <c r="D36" i="1"/>
  <c r="D37" i="1"/>
  <c r="D41" i="1"/>
  <c r="D51" i="1"/>
  <c r="D52" i="1"/>
  <c r="D58" i="1"/>
  <c r="D59" i="1"/>
  <c r="D66" i="1"/>
  <c r="D67" i="1"/>
  <c r="D68" i="1"/>
  <c r="D69" i="1"/>
  <c r="F65" i="1"/>
  <c r="F64" i="1"/>
  <c r="F63" i="1"/>
  <c r="F62" i="1"/>
  <c r="F61" i="1"/>
  <c r="F60" i="1"/>
  <c r="F57" i="1"/>
  <c r="F56" i="1"/>
  <c r="F55" i="1"/>
  <c r="F54" i="1"/>
  <c r="F53" i="1"/>
  <c r="F50" i="1"/>
  <c r="F48" i="1"/>
  <c r="F47" i="1"/>
  <c r="F46" i="1"/>
  <c r="F44" i="1"/>
  <c r="F42" i="1" s="1"/>
  <c r="F43" i="1"/>
  <c r="F40" i="1"/>
  <c r="F39" i="1"/>
  <c r="F38" i="1"/>
  <c r="F33" i="1"/>
  <c r="F32" i="1"/>
  <c r="F29" i="1"/>
  <c r="F27" i="1" s="1"/>
  <c r="F22" i="1"/>
  <c r="F14" i="1"/>
  <c r="F9" i="1"/>
  <c r="J49" i="1" l="1"/>
  <c r="J30" i="1" s="1"/>
  <c r="F31" i="1"/>
  <c r="J31" i="1"/>
  <c r="F6" i="1"/>
  <c r="F49" i="1"/>
  <c r="F8" i="1"/>
  <c r="F45" i="1"/>
  <c r="J6" i="1"/>
  <c r="F30" i="1" l="1"/>
  <c r="J5" i="1"/>
  <c r="F5" i="1" l="1"/>
  <c r="J70" i="1"/>
  <c r="C7" i="1"/>
  <c r="E7" i="1" l="1"/>
  <c r="D7" i="1"/>
  <c r="F70" i="1"/>
  <c r="G65" i="1"/>
  <c r="C65" i="1"/>
  <c r="G63" i="1"/>
  <c r="C63" i="1"/>
  <c r="G62" i="1"/>
  <c r="C62" i="1"/>
  <c r="G61" i="1"/>
  <c r="C61" i="1"/>
  <c r="G60" i="1"/>
  <c r="C60" i="1"/>
  <c r="G57" i="1"/>
  <c r="C57" i="1"/>
  <c r="G56" i="1"/>
  <c r="C56" i="1"/>
  <c r="G55" i="1"/>
  <c r="C55" i="1"/>
  <c r="G54" i="1"/>
  <c r="C54" i="1"/>
  <c r="G53" i="1"/>
  <c r="C53" i="1"/>
  <c r="G50" i="1"/>
  <c r="C50" i="1"/>
  <c r="G49" i="1"/>
  <c r="G48" i="1"/>
  <c r="C48" i="1"/>
  <c r="G47" i="1"/>
  <c r="C47" i="1"/>
  <c r="G46" i="1"/>
  <c r="C46" i="1"/>
  <c r="G44" i="1"/>
  <c r="C44" i="1"/>
  <c r="G43" i="1"/>
  <c r="C43" i="1"/>
  <c r="G40" i="1"/>
  <c r="C40" i="1"/>
  <c r="G39" i="1"/>
  <c r="C39" i="1"/>
  <c r="G38" i="1"/>
  <c r="C38" i="1"/>
  <c r="G33" i="1"/>
  <c r="C33" i="1"/>
  <c r="G32" i="1"/>
  <c r="C32" i="1"/>
  <c r="G29" i="1"/>
  <c r="C29" i="1"/>
  <c r="C27" i="1"/>
  <c r="G22" i="1"/>
  <c r="C22" i="1"/>
  <c r="G14" i="1"/>
  <c r="C14" i="1"/>
  <c r="G9" i="1"/>
  <c r="C9" i="1"/>
  <c r="C8" i="1" l="1"/>
  <c r="E9" i="1"/>
  <c r="D9" i="1"/>
  <c r="D22" i="1"/>
  <c r="E22" i="1"/>
  <c r="G27" i="1"/>
  <c r="I29" i="1"/>
  <c r="H29" i="1"/>
  <c r="H39" i="1"/>
  <c r="I39" i="1"/>
  <c r="G42" i="1"/>
  <c r="H43" i="1"/>
  <c r="I43" i="1"/>
  <c r="I46" i="1"/>
  <c r="H46" i="1"/>
  <c r="H48" i="1"/>
  <c r="I48" i="1"/>
  <c r="E53" i="1"/>
  <c r="D53" i="1"/>
  <c r="E55" i="1"/>
  <c r="D55" i="1"/>
  <c r="E57" i="1"/>
  <c r="D57" i="1"/>
  <c r="D63" i="1"/>
  <c r="E63" i="1"/>
  <c r="G8" i="1"/>
  <c r="I9" i="1"/>
  <c r="H9" i="1"/>
  <c r="I22" i="1"/>
  <c r="H22" i="1"/>
  <c r="C31" i="1"/>
  <c r="E32" i="1"/>
  <c r="D32" i="1"/>
  <c r="E38" i="1"/>
  <c r="D38" i="1"/>
  <c r="E40" i="1"/>
  <c r="D40" i="1"/>
  <c r="D44" i="1"/>
  <c r="E44" i="1"/>
  <c r="D47" i="1"/>
  <c r="E47" i="1"/>
  <c r="H49" i="1"/>
  <c r="I49" i="1"/>
  <c r="I53" i="1"/>
  <c r="H53" i="1"/>
  <c r="I55" i="1"/>
  <c r="H55" i="1"/>
  <c r="I57" i="1"/>
  <c r="H57" i="1"/>
  <c r="H61" i="1"/>
  <c r="I61" i="1"/>
  <c r="H63" i="1"/>
  <c r="I63" i="1"/>
  <c r="D14" i="1"/>
  <c r="E14" i="1"/>
  <c r="D27" i="1"/>
  <c r="E27" i="1"/>
  <c r="I32" i="1"/>
  <c r="H32" i="1"/>
  <c r="I38" i="1"/>
  <c r="H38" i="1"/>
  <c r="H40" i="1"/>
  <c r="I40" i="1"/>
  <c r="I44" i="1"/>
  <c r="H44" i="1"/>
  <c r="H47" i="1"/>
  <c r="I47" i="1"/>
  <c r="E50" i="1"/>
  <c r="D50" i="1"/>
  <c r="D54" i="1"/>
  <c r="E54" i="1"/>
  <c r="D56" i="1"/>
  <c r="E56" i="1"/>
  <c r="E60" i="1"/>
  <c r="D60" i="1"/>
  <c r="E62" i="1"/>
  <c r="D62" i="1"/>
  <c r="C64" i="1"/>
  <c r="D65" i="1"/>
  <c r="E65" i="1"/>
  <c r="I14" i="1"/>
  <c r="H14" i="1"/>
  <c r="E29" i="1"/>
  <c r="D29" i="1"/>
  <c r="E33" i="1"/>
  <c r="D33" i="1"/>
  <c r="D39" i="1"/>
  <c r="E39" i="1"/>
  <c r="D43" i="1"/>
  <c r="E43" i="1"/>
  <c r="E46" i="1"/>
  <c r="D46" i="1"/>
  <c r="E48" i="1"/>
  <c r="D48" i="1"/>
  <c r="H50" i="1"/>
  <c r="I50" i="1"/>
  <c r="I54" i="1"/>
  <c r="H54" i="1"/>
  <c r="I56" i="1"/>
  <c r="H56" i="1"/>
  <c r="H60" i="1"/>
  <c r="I60" i="1"/>
  <c r="H62" i="1"/>
  <c r="I62" i="1"/>
  <c r="G64" i="1"/>
  <c r="I65" i="1"/>
  <c r="H65" i="1"/>
  <c r="H33" i="1"/>
  <c r="I33" i="1"/>
  <c r="E61" i="1"/>
  <c r="D61" i="1"/>
  <c r="G45" i="1"/>
  <c r="C49" i="1"/>
  <c r="C45" i="1"/>
  <c r="C42" i="1"/>
  <c r="G31" i="1"/>
  <c r="C30" i="1" l="1"/>
  <c r="D45" i="1"/>
  <c r="E45" i="1"/>
  <c r="D31" i="1"/>
  <c r="E31" i="1"/>
  <c r="D8" i="1"/>
  <c r="E8" i="1"/>
  <c r="G30" i="1"/>
  <c r="I31" i="1"/>
  <c r="H31" i="1"/>
  <c r="D49" i="1"/>
  <c r="E49" i="1"/>
  <c r="E64" i="1"/>
  <c r="D64" i="1"/>
  <c r="H8" i="1"/>
  <c r="I8" i="1"/>
  <c r="G6" i="1"/>
  <c r="H45" i="1"/>
  <c r="I45" i="1"/>
  <c r="I64" i="1"/>
  <c r="H64" i="1"/>
  <c r="I42" i="1"/>
  <c r="H42" i="1"/>
  <c r="D42" i="1"/>
  <c r="E42" i="1"/>
  <c r="C6" i="1"/>
  <c r="I27" i="1"/>
  <c r="H27" i="1"/>
  <c r="G5" i="1" l="1"/>
  <c r="I30" i="1"/>
  <c r="H30" i="1"/>
  <c r="E6" i="1"/>
  <c r="D6" i="1"/>
  <c r="C5" i="1"/>
  <c r="I6" i="1"/>
  <c r="H6" i="1"/>
  <c r="D30" i="1"/>
  <c r="E30" i="1"/>
  <c r="C70" i="1" l="1"/>
  <c r="E5" i="1"/>
  <c r="D5" i="1"/>
  <c r="G70" i="1"/>
  <c r="I5" i="1"/>
  <c r="H5" i="1"/>
  <c r="D70" i="1" l="1"/>
  <c r="E70" i="1"/>
  <c r="H70" i="1"/>
  <c r="I70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<sst xmlns="http://schemas.openxmlformats.org/spreadsheetml/2006/main" count="139" uniqueCount="139">
  <si>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</si>
  <si>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</si>
  <si>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</si>
  <si>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</si>
  <si>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</si>
  <si>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</si>
  <si>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</si>
  <si>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</si>
  <si>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</si>
  <si>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</si>
  <si>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</si>
  <si>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</si>
  <si>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</si>
  <si>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</si>
  <si>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</si>
  <si>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</si>
  <si>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</si>
  <si>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</si>
  <si>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</si>
  <si>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</si>
  <si>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</si>
  <si>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</si>
  <si>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</si>
  <si>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</si>
  <si>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</si>
  <si>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</si>
  <si>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</si>
  <si>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</si>
  <si>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</si>
  <si>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</si>
  <si>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</si>
  <si>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</si>
  <si>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</si>
  <si>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</si>
  <si>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</si>
  <si>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</si>
  <si>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</si>
  <si>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</si>
  <si>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</si>
  <si>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</si>
  <si>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</si>
  <si>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</si>
  <si>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</si>
  <si>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</si>
  <si>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</si>
  <si>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</si>
  <si>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</si>
  <si>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</si>
  <si>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</si>
  <si>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</si>
  <si>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</si>
  <si>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</si>
  <si>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</si>
  <si>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</si>
  <si>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</si>
  <si>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</si>
  <si>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</si>
  <si>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</si>
  <si>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</si>
  <si>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</si>
  <si>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</si>
  <si>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</si>
  <si>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</si>
  <si>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</si>
  <si>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</si>
  <si>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</si>
  <si>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</si>
  <si>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</si>
  <si>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</si>
  <si>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</si>
  <si>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</si>
  <si>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</si>
  <si>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</si>
  <si>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</si>
  <si>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</si>
  <si>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</si>
  <si>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</si>
  <si>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</si>
  <si>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</si>
  <si>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</si>
  <si>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</si>
  <si>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</si>
  <si>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</si>
  <si>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</si>
  <si>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</si>
  <si>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</si>
  <si>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</si>
  <si>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</si>
  <si>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</si>
  <si>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</si>
  <si>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</si>
  <si>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</si>
  <si>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</si>
  <si>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</si>
  <si>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</si>
  <si>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</si>
  <si>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</si>
  <si>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</si>
  <si>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</si>
  <si>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</si>
  <si>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</si>
  <si>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</si>
  <si>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</si>
  <si>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</si>
  <si>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</si>
  <si>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</si>
  <si>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</si>
  <si>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</si>
  <si>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</si>
  <si>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</si>
  <si>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</si>
  <si>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</si>
  <si>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</si>
  <si>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</si>
  <si>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</si>
  <si>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</si>
  <si>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</si>
  <si>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</si>
  <si>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</si>
  <si>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</si>
  <si>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</si>
  <si>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</si>
  <si>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</si>
  <si>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</si>
  <si>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</si>
  <si>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</si>
  <si>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</si>
  <si>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</si>
  <si>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</si>
  <si>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</si>
  <si>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</si>
  <si>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2020 год, в рублях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</si>
  <si>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</si>
  <si>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</si>
  <si>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</si>
  <si>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</si>
  <si>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</si>
  <si>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2020 год с учётом поправок, в рублях</t>
  </si>
  <si>
    <t>Уточнённый бюджет на 2021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</si>
</sst>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topLeftCell="A59" zoomScale="75" zoomScaleNormal="75" zoomScaleSheetLayoutView="75" workbookViewId="0">
      <selection activeCell="I20" sqref="I20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6" width="19.85546875" style="3" customWidth="1"/>
    <col min="7" max="7" width="21" style="5" customWidth="1"/>
    <col min="8" max="10" width="19.85546875" style="3" customWidth="1"/>
    <col min="11" max="16384" width="9.140625" style="4"/>
  </cols>
  <sheetData>
    <row r="1" spans="1:10" x14ac:dyDescent="0.3">
      <c r="A1" s="4"/>
      <c r="B1" s="6"/>
      <c r="C1" s="7"/>
      <c r="D1" s="7"/>
      <c r="E1" s="7"/>
      <c r="F1" s="7"/>
      <c r="H1" s="7"/>
      <c r="I1" s="7"/>
      <c r="J1" s="7"/>
    </row>
    <row r="2" spans="1:10" x14ac:dyDescent="0.3">
      <c r="A2" s="4"/>
      <c r="B2" s="6"/>
      <c r="C2" s="7"/>
      <c r="D2" s="7"/>
      <c r="E2" s="7"/>
      <c r="F2" s="7"/>
      <c r="H2" s="7"/>
      <c r="I2" s="7"/>
      <c r="J2" s="7"/>
    </row>
    <row r="3" spans="1:10" ht="112.5" x14ac:dyDescent="0.3">
      <c r="A3" s="8" t="s">
        <v>0</v>
      </c>
      <c r="B3" s="9" t="s">
        <v>1</v>
      </c>
      <c r="C3" s="45" t="s">
        <v>131</v>
      </c>
      <c r="D3" s="42" t="s">
        <v>133</v>
      </c>
      <c r="E3" s="43" t="s">
        <v>134</v>
      </c>
      <c r="F3" s="44" t="s">
        <v>137</v>
      </c>
      <c r="G3" s="48" t="s">
        <v>132</v>
      </c>
      <c r="H3" s="42" t="s">
        <v>135</v>
      </c>
      <c r="I3" s="43" t="s">
        <v>136</v>
      </c>
      <c r="J3" s="44" t="s">
        <v>138</v>
      </c>
    </row>
    <row r="4" spans="1:10" x14ac:dyDescent="0.3">
      <c r="A4" s="8">
        <v>1</v>
      </c>
      <c r="B4" s="9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0">
        <v>9</v>
      </c>
      <c r="J4" s="10">
        <v>10</v>
      </c>
    </row>
    <row r="5" spans="1:10" s="16" customFormat="1" ht="27" customHeight="1" x14ac:dyDescent="0.3">
      <c r="A5" s="12" t="s">
        <v>2</v>
      </c>
      <c r="B5" s="13" t="s">
        <v>3</v>
      </c>
      <c r="C5" s="14">
        <f>C6+C30</f>
        <v>2825217605</v>
      </c>
      <c r="D5" s="14">
        <f>F5-C5</f>
        <v>-86523405</v>
      </c>
      <c r="E5" s="46">
        <f>((F5/C5)*100-100)</f>
        <v>-3.0625394959621133</v>
      </c>
      <c r="F5" s="14">
        <f>F6+F30</f>
        <v>2738694200</v>
      </c>
      <c r="G5" s="15">
        <f>G6+G30</f>
        <v>2811033100</v>
      </c>
      <c r="H5" s="14">
        <f>J5-G5</f>
        <v>0</v>
      </c>
      <c r="I5" s="46">
        <f>((J5/G5)*100-100)</f>
        <v>0</v>
      </c>
      <c r="J5" s="15">
        <f>J6+J30</f>
        <v>2811033100</v>
      </c>
    </row>
    <row r="6" spans="1:10" s="16" customFormat="1" ht="21" customHeight="1" x14ac:dyDescent="0.3">
      <c r="A6" s="12"/>
      <c r="B6" s="17" t="s">
        <v>4</v>
      </c>
      <c r="C6" s="14">
        <f>C7+C14+C22+C27+C8</f>
        <v>2450174205</v>
      </c>
      <c r="D6" s="14">
        <f t="shared" ref="D6:D69" si="0">F6-C6</f>
        <v>-86523405</v>
      </c>
      <c r="E6" s="46">
        <f t="shared" ref="E6:E69" si="1">((F6/C6)*100-100)</f>
        <v>-3.5313164600065647</v>
      </c>
      <c r="F6" s="14">
        <f>F7+F14+F22+F27+F8</f>
        <v>2363650800</v>
      </c>
      <c r="G6" s="15">
        <f>G7+G14+G22+G27+G8</f>
        <v>2435706000</v>
      </c>
      <c r="H6" s="14">
        <f t="shared" ref="H6:H69" si="2">J6-G6</f>
        <v>0</v>
      </c>
      <c r="I6" s="46">
        <f t="shared" ref="I6:I69" si="3">((J6/G6)*100-100)</f>
        <v>0</v>
      </c>
      <c r="J6" s="15">
        <f>J7+J14+J22+J27+J8</f>
        <v>2435706000</v>
      </c>
    </row>
    <row r="7" spans="1:10" ht="22.5" customHeight="1" x14ac:dyDescent="0.3">
      <c r="A7" s="18" t="s">
        <v>5</v>
      </c>
      <c r="B7" s="19" t="s">
        <v>6</v>
      </c>
      <c r="C7" s="20">
        <f>1801378800+86523405</f>
        <v>1887902205</v>
      </c>
      <c r="D7" s="20">
        <f t="shared" si="0"/>
        <v>-86523405</v>
      </c>
      <c r="E7" s="47">
        <f t="shared" si="1"/>
        <v>-4.5830448616908086</v>
      </c>
      <c r="F7" s="20">
        <v>1801378800</v>
      </c>
      <c r="G7" s="21">
        <v>1873434000</v>
      </c>
      <c r="H7" s="20">
        <f t="shared" si="2"/>
        <v>0</v>
      </c>
      <c r="I7" s="47">
        <f t="shared" si="3"/>
        <v>0</v>
      </c>
      <c r="J7" s="21">
        <v>1873434000</v>
      </c>
    </row>
    <row r="8" spans="1:10" ht="18.75" x14ac:dyDescent="0.3">
      <c r="A8" s="22" t="s">
        <v>7</v>
      </c>
      <c r="B8" s="19" t="s">
        <v>8</v>
      </c>
      <c r="C8" s="20">
        <f>C9</f>
        <v>6857000</v>
      </c>
      <c r="D8" s="20">
        <f t="shared" si="0"/>
        <v>0</v>
      </c>
      <c r="E8" s="47">
        <f t="shared" si="1"/>
        <v>0</v>
      </c>
      <c r="F8" s="20">
        <f>F9</f>
        <v>6857000</v>
      </c>
      <c r="G8" s="21">
        <f>G9</f>
        <v>6857000</v>
      </c>
      <c r="H8" s="20">
        <f t="shared" si="2"/>
        <v>0</v>
      </c>
      <c r="I8" s="47">
        <f t="shared" si="3"/>
        <v>0</v>
      </c>
      <c r="J8" s="21">
        <f>J9</f>
        <v>6857000</v>
      </c>
    </row>
    <row r="9" spans="1:10" ht="23.25" customHeight="1" x14ac:dyDescent="0.3">
      <c r="A9" s="22" t="s">
        <v>9</v>
      </c>
      <c r="B9" s="23" t="s">
        <v>10</v>
      </c>
      <c r="C9" s="24">
        <f>C10+C11+C12</f>
        <v>6857000</v>
      </c>
      <c r="D9" s="20">
        <f t="shared" si="0"/>
        <v>0</v>
      </c>
      <c r="E9" s="47">
        <f t="shared" si="1"/>
        <v>0</v>
      </c>
      <c r="F9" s="24">
        <f>F10+F11+F12</f>
        <v>6857000</v>
      </c>
      <c r="G9" s="21">
        <f>G10+G11+G12</f>
        <v>6857000</v>
      </c>
      <c r="H9" s="20">
        <f t="shared" si="2"/>
        <v>0</v>
      </c>
      <c r="I9" s="47">
        <f t="shared" si="3"/>
        <v>0</v>
      </c>
      <c r="J9" s="21">
        <f>J10+J11+J12</f>
        <v>6857000</v>
      </c>
    </row>
    <row r="10" spans="1:10" ht="56.25" hidden="1" customHeight="1" x14ac:dyDescent="0.3">
      <c r="A10" s="25" t="s">
        <v>11</v>
      </c>
      <c r="B10" s="26" t="s">
        <v>12</v>
      </c>
      <c r="C10" s="24">
        <v>2539100</v>
      </c>
      <c r="D10" s="20">
        <f t="shared" si="0"/>
        <v>0</v>
      </c>
      <c r="E10" s="47">
        <f t="shared" si="1"/>
        <v>0</v>
      </c>
      <c r="F10" s="24">
        <v>2539100</v>
      </c>
      <c r="G10" s="21">
        <v>2539100</v>
      </c>
      <c r="H10" s="20">
        <f t="shared" si="2"/>
        <v>0</v>
      </c>
      <c r="I10" s="47">
        <f t="shared" si="3"/>
        <v>0</v>
      </c>
      <c r="J10" s="21">
        <v>2539100</v>
      </c>
    </row>
    <row r="11" spans="1:10" ht="59.25" hidden="1" customHeight="1" x14ac:dyDescent="0.3">
      <c r="A11" s="25" t="s">
        <v>13</v>
      </c>
      <c r="B11" s="26" t="s">
        <v>14</v>
      </c>
      <c r="C11" s="24">
        <v>23800</v>
      </c>
      <c r="D11" s="20">
        <f t="shared" si="0"/>
        <v>0</v>
      </c>
      <c r="E11" s="47">
        <f t="shared" si="1"/>
        <v>0</v>
      </c>
      <c r="F11" s="24">
        <v>23800</v>
      </c>
      <c r="G11" s="21">
        <v>23800</v>
      </c>
      <c r="H11" s="20">
        <f t="shared" si="2"/>
        <v>0</v>
      </c>
      <c r="I11" s="47">
        <f t="shared" si="3"/>
        <v>0</v>
      </c>
      <c r="J11" s="21">
        <v>23800</v>
      </c>
    </row>
    <row r="12" spans="1:10" ht="56.25" hidden="1" customHeight="1" x14ac:dyDescent="0.3">
      <c r="A12" s="25" t="s">
        <v>15</v>
      </c>
      <c r="B12" s="26" t="s">
        <v>16</v>
      </c>
      <c r="C12" s="24">
        <v>4294100</v>
      </c>
      <c r="D12" s="20">
        <f t="shared" si="0"/>
        <v>0</v>
      </c>
      <c r="E12" s="47">
        <f t="shared" si="1"/>
        <v>0</v>
      </c>
      <c r="F12" s="24">
        <v>4294100</v>
      </c>
      <c r="G12" s="21">
        <v>4294100</v>
      </c>
      <c r="H12" s="20">
        <f t="shared" si="2"/>
        <v>0</v>
      </c>
      <c r="I12" s="47">
        <f t="shared" si="3"/>
        <v>0</v>
      </c>
      <c r="J12" s="21">
        <v>4294100</v>
      </c>
    </row>
    <row r="13" spans="1:10" ht="56.25" hidden="1" customHeight="1" x14ac:dyDescent="0.3">
      <c r="A13" s="22" t="s">
        <v>17</v>
      </c>
      <c r="B13" s="23" t="s">
        <v>18</v>
      </c>
      <c r="C13" s="24"/>
      <c r="D13" s="20">
        <f t="shared" si="0"/>
        <v>0</v>
      </c>
      <c r="E13" s="47" t="e">
        <f t="shared" si="1"/>
        <v>#DIV/0!</v>
      </c>
      <c r="F13" s="24"/>
      <c r="G13" s="21"/>
      <c r="H13" s="20">
        <f t="shared" si="2"/>
        <v>0</v>
      </c>
      <c r="I13" s="47" t="e">
        <f t="shared" si="3"/>
        <v>#DIV/0!</v>
      </c>
      <c r="J13" s="21"/>
    </row>
    <row r="14" spans="1:10" ht="18.75" x14ac:dyDescent="0.3">
      <c r="A14" s="18" t="s">
        <v>19</v>
      </c>
      <c r="B14" s="19" t="s">
        <v>20</v>
      </c>
      <c r="C14" s="20">
        <f>C19+C20+C21+C15</f>
        <v>428590000</v>
      </c>
      <c r="D14" s="20">
        <f t="shared" si="0"/>
        <v>0</v>
      </c>
      <c r="E14" s="47">
        <f t="shared" si="1"/>
        <v>0</v>
      </c>
      <c r="F14" s="20">
        <f>F19+F20+F21+F15</f>
        <v>428590000</v>
      </c>
      <c r="G14" s="21">
        <f>G19+G20+G21+G15</f>
        <v>428590000</v>
      </c>
      <c r="H14" s="20">
        <f t="shared" si="2"/>
        <v>0</v>
      </c>
      <c r="I14" s="47">
        <f t="shared" si="3"/>
        <v>0</v>
      </c>
      <c r="J14" s="21">
        <f>J19+J20+J21+J15</f>
        <v>428590000</v>
      </c>
    </row>
    <row r="15" spans="1:10" ht="18.75" x14ac:dyDescent="0.3">
      <c r="A15" s="18" t="s">
        <v>21</v>
      </c>
      <c r="B15" s="27" t="s">
        <v>22</v>
      </c>
      <c r="C15" s="21">
        <v>320000000</v>
      </c>
      <c r="D15" s="20">
        <f t="shared" si="0"/>
        <v>0</v>
      </c>
      <c r="E15" s="47">
        <f t="shared" si="1"/>
        <v>0</v>
      </c>
      <c r="F15" s="21">
        <v>320000000</v>
      </c>
      <c r="G15" s="21">
        <v>320000000</v>
      </c>
      <c r="H15" s="20">
        <f t="shared" si="2"/>
        <v>0</v>
      </c>
      <c r="I15" s="47">
        <f t="shared" si="3"/>
        <v>0</v>
      </c>
      <c r="J15" s="21">
        <v>320000000</v>
      </c>
    </row>
    <row r="16" spans="1:10" ht="20.25" hidden="1" customHeight="1" x14ac:dyDescent="0.3">
      <c r="A16" s="18" t="s">
        <v>23</v>
      </c>
      <c r="B16" s="27" t="s">
        <v>24</v>
      </c>
      <c r="C16" s="20">
        <v>170000000</v>
      </c>
      <c r="D16" s="20">
        <f t="shared" si="0"/>
        <v>0</v>
      </c>
      <c r="E16" s="47">
        <f t="shared" si="1"/>
        <v>0</v>
      </c>
      <c r="F16" s="20">
        <v>170000000</v>
      </c>
      <c r="G16" s="21">
        <v>170000000</v>
      </c>
      <c r="H16" s="20">
        <f t="shared" si="2"/>
        <v>0</v>
      </c>
      <c r="I16" s="47">
        <f t="shared" si="3"/>
        <v>0</v>
      </c>
      <c r="J16" s="21">
        <v>170000000</v>
      </c>
    </row>
    <row r="17" spans="1:10" ht="37.5" hidden="1" customHeight="1" x14ac:dyDescent="0.3">
      <c r="A17" s="18" t="s">
        <v>25</v>
      </c>
      <c r="B17" s="27" t="s">
        <v>26</v>
      </c>
      <c r="C17" s="20">
        <v>62424000</v>
      </c>
      <c r="D17" s="20">
        <f t="shared" si="0"/>
        <v>0</v>
      </c>
      <c r="E17" s="47">
        <f t="shared" si="1"/>
        <v>0</v>
      </c>
      <c r="F17" s="20">
        <v>62424000</v>
      </c>
      <c r="G17" s="20">
        <v>63672500</v>
      </c>
      <c r="H17" s="20">
        <f t="shared" si="2"/>
        <v>0</v>
      </c>
      <c r="I17" s="47">
        <f t="shared" si="3"/>
        <v>0</v>
      </c>
      <c r="J17" s="20">
        <v>63672500</v>
      </c>
    </row>
    <row r="18" spans="1:10" ht="20.25" hidden="1" customHeight="1" x14ac:dyDescent="0.3">
      <c r="A18" s="18" t="s">
        <v>27</v>
      </c>
      <c r="B18" s="27" t="s">
        <v>28</v>
      </c>
      <c r="C18" s="20">
        <v>0</v>
      </c>
      <c r="D18" s="20">
        <f t="shared" si="0"/>
        <v>0</v>
      </c>
      <c r="E18" s="47" t="e">
        <f t="shared" si="1"/>
        <v>#DIV/0!</v>
      </c>
      <c r="F18" s="20">
        <v>0</v>
      </c>
      <c r="G18" s="21">
        <v>0</v>
      </c>
      <c r="H18" s="20">
        <f t="shared" si="2"/>
        <v>0</v>
      </c>
      <c r="I18" s="47" t="e">
        <f t="shared" si="3"/>
        <v>#DIV/0!</v>
      </c>
      <c r="J18" s="21">
        <v>0</v>
      </c>
    </row>
    <row r="19" spans="1:10" ht="18.75" x14ac:dyDescent="0.3">
      <c r="A19" s="18" t="s">
        <v>29</v>
      </c>
      <c r="B19" s="27" t="s">
        <v>30</v>
      </c>
      <c r="C19" s="21">
        <v>81400000</v>
      </c>
      <c r="D19" s="20">
        <f t="shared" si="0"/>
        <v>0</v>
      </c>
      <c r="E19" s="47">
        <f t="shared" si="1"/>
        <v>0</v>
      </c>
      <c r="F19" s="21">
        <v>81400000</v>
      </c>
      <c r="G19" s="21">
        <v>81400000</v>
      </c>
      <c r="H19" s="20">
        <f t="shared" si="2"/>
        <v>0</v>
      </c>
      <c r="I19" s="47">
        <f t="shared" si="3"/>
        <v>0</v>
      </c>
      <c r="J19" s="21">
        <v>81400000</v>
      </c>
    </row>
    <row r="20" spans="1:10" ht="18.75" x14ac:dyDescent="0.3">
      <c r="A20" s="18" t="s">
        <v>31</v>
      </c>
      <c r="B20" s="27" t="s">
        <v>32</v>
      </c>
      <c r="C20" s="21">
        <v>1190000</v>
      </c>
      <c r="D20" s="20">
        <f t="shared" si="0"/>
        <v>0</v>
      </c>
      <c r="E20" s="47">
        <f t="shared" si="1"/>
        <v>0</v>
      </c>
      <c r="F20" s="21">
        <v>1190000</v>
      </c>
      <c r="G20" s="21">
        <v>1190000</v>
      </c>
      <c r="H20" s="20">
        <f t="shared" si="2"/>
        <v>0</v>
      </c>
      <c r="I20" s="47">
        <f t="shared" si="3"/>
        <v>0</v>
      </c>
      <c r="J20" s="21">
        <v>1190000</v>
      </c>
    </row>
    <row r="21" spans="1:10" ht="18.75" x14ac:dyDescent="0.3">
      <c r="A21" s="18" t="s">
        <v>33</v>
      </c>
      <c r="B21" s="27" t="s">
        <v>34</v>
      </c>
      <c r="C21" s="21">
        <v>26000000</v>
      </c>
      <c r="D21" s="20">
        <f t="shared" si="0"/>
        <v>0</v>
      </c>
      <c r="E21" s="47">
        <f t="shared" si="1"/>
        <v>0</v>
      </c>
      <c r="F21" s="21">
        <v>26000000</v>
      </c>
      <c r="G21" s="21">
        <v>26000000</v>
      </c>
      <c r="H21" s="20">
        <f t="shared" si="2"/>
        <v>0</v>
      </c>
      <c r="I21" s="47">
        <f t="shared" si="3"/>
        <v>0</v>
      </c>
      <c r="J21" s="21">
        <v>26000000</v>
      </c>
    </row>
    <row r="22" spans="1:10" ht="18.75" x14ac:dyDescent="0.3">
      <c r="A22" s="18" t="s">
        <v>35</v>
      </c>
      <c r="B22" s="27" t="s">
        <v>36</v>
      </c>
      <c r="C22" s="20">
        <f>C23+C24</f>
        <v>105000000</v>
      </c>
      <c r="D22" s="20">
        <f t="shared" si="0"/>
        <v>0</v>
      </c>
      <c r="E22" s="47">
        <f t="shared" si="1"/>
        <v>0</v>
      </c>
      <c r="F22" s="20">
        <f>F23+F24</f>
        <v>105000000</v>
      </c>
      <c r="G22" s="21">
        <f>G23+G24</f>
        <v>105000000</v>
      </c>
      <c r="H22" s="20">
        <f t="shared" si="2"/>
        <v>0</v>
      </c>
      <c r="I22" s="47">
        <f t="shared" si="3"/>
        <v>0</v>
      </c>
      <c r="J22" s="21">
        <f>J23+J24</f>
        <v>105000000</v>
      </c>
    </row>
    <row r="23" spans="1:10" ht="18.75" x14ac:dyDescent="0.3">
      <c r="A23" s="18" t="s">
        <v>37</v>
      </c>
      <c r="B23" s="28" t="s">
        <v>38</v>
      </c>
      <c r="C23" s="20">
        <v>40000000</v>
      </c>
      <c r="D23" s="20">
        <f t="shared" si="0"/>
        <v>0</v>
      </c>
      <c r="E23" s="47">
        <f t="shared" si="1"/>
        <v>0</v>
      </c>
      <c r="F23" s="20">
        <v>40000000</v>
      </c>
      <c r="G23" s="21">
        <v>40000000</v>
      </c>
      <c r="H23" s="20">
        <f t="shared" si="2"/>
        <v>0</v>
      </c>
      <c r="I23" s="47">
        <f t="shared" si="3"/>
        <v>0</v>
      </c>
      <c r="J23" s="21">
        <v>40000000</v>
      </c>
    </row>
    <row r="24" spans="1:10" ht="18.75" x14ac:dyDescent="0.3">
      <c r="A24" s="18" t="s">
        <v>39</v>
      </c>
      <c r="B24" s="28" t="s">
        <v>40</v>
      </c>
      <c r="C24" s="21">
        <v>65000000</v>
      </c>
      <c r="D24" s="20">
        <f t="shared" si="0"/>
        <v>0</v>
      </c>
      <c r="E24" s="47">
        <f t="shared" si="1"/>
        <v>0</v>
      </c>
      <c r="F24" s="21">
        <v>65000000</v>
      </c>
      <c r="G24" s="21">
        <v>65000000</v>
      </c>
      <c r="H24" s="20">
        <f t="shared" si="2"/>
        <v>0</v>
      </c>
      <c r="I24" s="47">
        <f t="shared" si="3"/>
        <v>0</v>
      </c>
      <c r="J24" s="21">
        <v>65000000</v>
      </c>
    </row>
    <row r="25" spans="1:10" ht="37.5" hidden="1" customHeight="1" x14ac:dyDescent="0.3">
      <c r="A25" s="18" t="s">
        <v>41</v>
      </c>
      <c r="B25" s="28" t="s">
        <v>42</v>
      </c>
      <c r="C25" s="20">
        <v>65000000</v>
      </c>
      <c r="D25" s="20">
        <f t="shared" si="0"/>
        <v>0</v>
      </c>
      <c r="E25" s="47">
        <f t="shared" si="1"/>
        <v>0</v>
      </c>
      <c r="F25" s="20">
        <v>65000000</v>
      </c>
      <c r="G25" s="21">
        <v>65000000</v>
      </c>
      <c r="H25" s="20">
        <f t="shared" si="2"/>
        <v>0</v>
      </c>
      <c r="I25" s="47">
        <f t="shared" si="3"/>
        <v>0</v>
      </c>
      <c r="J25" s="21">
        <v>65000000</v>
      </c>
    </row>
    <row r="26" spans="1:10" ht="37.5" hidden="1" customHeight="1" x14ac:dyDescent="0.3">
      <c r="A26" s="18" t="s">
        <v>43</v>
      </c>
      <c r="B26" s="28" t="s">
        <v>44</v>
      </c>
      <c r="C26" s="20">
        <v>14700000</v>
      </c>
      <c r="D26" s="20">
        <f t="shared" si="0"/>
        <v>0</v>
      </c>
      <c r="E26" s="47">
        <f t="shared" si="1"/>
        <v>0</v>
      </c>
      <c r="F26" s="20">
        <v>14700000</v>
      </c>
      <c r="G26" s="21">
        <v>14700000</v>
      </c>
      <c r="H26" s="20">
        <f t="shared" si="2"/>
        <v>0</v>
      </c>
      <c r="I26" s="47">
        <f t="shared" si="3"/>
        <v>0</v>
      </c>
      <c r="J26" s="21">
        <v>14700000</v>
      </c>
    </row>
    <row r="27" spans="1:10" ht="18.75" x14ac:dyDescent="0.3">
      <c r="A27" s="18" t="s">
        <v>45</v>
      </c>
      <c r="B27" s="29" t="s">
        <v>46</v>
      </c>
      <c r="C27" s="20">
        <f>SUM(C28:C29)</f>
        <v>21825000</v>
      </c>
      <c r="D27" s="20">
        <f t="shared" si="0"/>
        <v>0</v>
      </c>
      <c r="E27" s="47">
        <f t="shared" si="1"/>
        <v>0</v>
      </c>
      <c r="F27" s="20">
        <f>SUM(F28:F29)</f>
        <v>21825000</v>
      </c>
      <c r="G27" s="21">
        <f>SUM(G28:G29)</f>
        <v>21825000</v>
      </c>
      <c r="H27" s="20">
        <f t="shared" si="2"/>
        <v>0</v>
      </c>
      <c r="I27" s="47">
        <f t="shared" si="3"/>
        <v>0</v>
      </c>
      <c r="J27" s="21">
        <f>SUM(J28:J29)</f>
        <v>21825000</v>
      </c>
    </row>
    <row r="28" spans="1:10" ht="22.5" customHeight="1" x14ac:dyDescent="0.3">
      <c r="A28" s="30" t="s">
        <v>47</v>
      </c>
      <c r="B28" s="31" t="s">
        <v>48</v>
      </c>
      <c r="C28" s="20">
        <v>21700000</v>
      </c>
      <c r="D28" s="20">
        <f t="shared" si="0"/>
        <v>0</v>
      </c>
      <c r="E28" s="47">
        <f t="shared" si="1"/>
        <v>0</v>
      </c>
      <c r="F28" s="20">
        <v>21700000</v>
      </c>
      <c r="G28" s="21">
        <v>21700000</v>
      </c>
      <c r="H28" s="20">
        <f t="shared" si="2"/>
        <v>0</v>
      </c>
      <c r="I28" s="47">
        <f t="shared" si="3"/>
        <v>0</v>
      </c>
      <c r="J28" s="21">
        <v>21700000</v>
      </c>
    </row>
    <row r="29" spans="1:10" ht="37.5" x14ac:dyDescent="0.3">
      <c r="A29" s="32" t="s">
        <v>49</v>
      </c>
      <c r="B29" s="31" t="s">
        <v>50</v>
      </c>
      <c r="C29" s="21">
        <f>10000+115000</f>
        <v>125000</v>
      </c>
      <c r="D29" s="20">
        <f t="shared" si="0"/>
        <v>0</v>
      </c>
      <c r="E29" s="47">
        <f t="shared" si="1"/>
        <v>0</v>
      </c>
      <c r="F29" s="21">
        <f>10000+115000</f>
        <v>125000</v>
      </c>
      <c r="G29" s="21">
        <f>10000+115000</f>
        <v>125000</v>
      </c>
      <c r="H29" s="20">
        <f t="shared" si="2"/>
        <v>0</v>
      </c>
      <c r="I29" s="47">
        <f t="shared" si="3"/>
        <v>0</v>
      </c>
      <c r="J29" s="21">
        <f>10000+115000</f>
        <v>125000</v>
      </c>
    </row>
    <row r="30" spans="1:10" s="16" customFormat="1" ht="18.75" x14ac:dyDescent="0.3">
      <c r="A30" s="33"/>
      <c r="B30" s="34" t="s">
        <v>51</v>
      </c>
      <c r="C30" s="14">
        <f>C31+C40+C42+C45+C49</f>
        <v>375043400</v>
      </c>
      <c r="D30" s="14">
        <f t="shared" si="0"/>
        <v>0</v>
      </c>
      <c r="E30" s="46">
        <f t="shared" si="1"/>
        <v>0</v>
      </c>
      <c r="F30" s="14">
        <f>F31+F40+F42+F45+F49</f>
        <v>375043400</v>
      </c>
      <c r="G30" s="15">
        <f>G31+G40+G42+G45+G49</f>
        <v>375327100</v>
      </c>
      <c r="H30" s="14">
        <f t="shared" si="2"/>
        <v>0</v>
      </c>
      <c r="I30" s="46">
        <f t="shared" si="3"/>
        <v>0</v>
      </c>
      <c r="J30" s="15">
        <f>J31+J40+J42+J45+J49</f>
        <v>375327100</v>
      </c>
    </row>
    <row r="31" spans="1:10" ht="28.5" customHeight="1" x14ac:dyDescent="0.3">
      <c r="A31" s="18" t="s">
        <v>52</v>
      </c>
      <c r="B31" s="27" t="s">
        <v>53</v>
      </c>
      <c r="C31" s="20">
        <f>C32+C33+C38+C39</f>
        <v>316363800</v>
      </c>
      <c r="D31" s="20">
        <f t="shared" si="0"/>
        <v>0</v>
      </c>
      <c r="E31" s="47">
        <f t="shared" si="1"/>
        <v>0</v>
      </c>
      <c r="F31" s="20">
        <f>F32+F33+F38+F39</f>
        <v>316363800</v>
      </c>
      <c r="G31" s="20">
        <f>G32+G33+G38+G39</f>
        <v>319452300</v>
      </c>
      <c r="H31" s="20">
        <f t="shared" si="2"/>
        <v>0</v>
      </c>
      <c r="I31" s="47">
        <f t="shared" si="3"/>
        <v>0</v>
      </c>
      <c r="J31" s="20">
        <f>J32+J33+J38+J39</f>
        <v>319452300</v>
      </c>
    </row>
    <row r="32" spans="1:10" ht="59.25" customHeight="1" x14ac:dyDescent="0.3">
      <c r="A32" s="18" t="s">
        <v>54</v>
      </c>
      <c r="B32" s="27" t="s">
        <v>55</v>
      </c>
      <c r="C32" s="20">
        <f>14146900</f>
        <v>14146900</v>
      </c>
      <c r="D32" s="20">
        <f t="shared" si="0"/>
        <v>0</v>
      </c>
      <c r="E32" s="47">
        <f t="shared" si="1"/>
        <v>0</v>
      </c>
      <c r="F32" s="20">
        <f>14146900</f>
        <v>14146900</v>
      </c>
      <c r="G32" s="21">
        <f>18763100</f>
        <v>18763100</v>
      </c>
      <c r="H32" s="20">
        <f t="shared" si="2"/>
        <v>0</v>
      </c>
      <c r="I32" s="47">
        <f t="shared" si="3"/>
        <v>0</v>
      </c>
      <c r="J32" s="21">
        <f>18763100</f>
        <v>18763100</v>
      </c>
    </row>
    <row r="33" spans="1:10" ht="75" x14ac:dyDescent="0.3">
      <c r="A33" s="18" t="s">
        <v>56</v>
      </c>
      <c r="B33" s="27" t="s">
        <v>57</v>
      </c>
      <c r="C33" s="21">
        <f>15700+18163000+280151900+540800</f>
        <v>298871400</v>
      </c>
      <c r="D33" s="20">
        <f t="shared" si="0"/>
        <v>0</v>
      </c>
      <c r="E33" s="47">
        <f t="shared" si="1"/>
        <v>0</v>
      </c>
      <c r="F33" s="21">
        <f>15700+18163000+280151900+540800</f>
        <v>298871400</v>
      </c>
      <c r="G33" s="21">
        <f>15700+16610500+280151900+540800</f>
        <v>297318900</v>
      </c>
      <c r="H33" s="20">
        <f t="shared" si="2"/>
        <v>0</v>
      </c>
      <c r="I33" s="47">
        <f t="shared" si="3"/>
        <v>0</v>
      </c>
      <c r="J33" s="21">
        <f>15700+16610500+280151900+540800</f>
        <v>297318900</v>
      </c>
    </row>
    <row r="34" spans="1:10" ht="56.25" hidden="1" customHeight="1" x14ac:dyDescent="0.3">
      <c r="A34" s="18" t="s">
        <v>58</v>
      </c>
      <c r="B34" s="35" t="s">
        <v>59</v>
      </c>
      <c r="C34" s="36"/>
      <c r="D34" s="20">
        <f t="shared" si="0"/>
        <v>0</v>
      </c>
      <c r="E34" s="47" t="e">
        <f t="shared" si="1"/>
        <v>#DIV/0!</v>
      </c>
      <c r="F34" s="36"/>
      <c r="G34" s="36"/>
      <c r="H34" s="20">
        <f t="shared" si="2"/>
        <v>0</v>
      </c>
      <c r="I34" s="47" t="e">
        <f t="shared" si="3"/>
        <v>#DIV/0!</v>
      </c>
      <c r="J34" s="36"/>
    </row>
    <row r="35" spans="1:10" ht="56.25" hidden="1" customHeight="1" x14ac:dyDescent="0.3">
      <c r="A35" s="18" t="s">
        <v>60</v>
      </c>
      <c r="B35" s="35" t="s">
        <v>61</v>
      </c>
      <c r="C35" s="36"/>
      <c r="D35" s="20">
        <f t="shared" si="0"/>
        <v>0</v>
      </c>
      <c r="E35" s="47" t="e">
        <f t="shared" si="1"/>
        <v>#DIV/0!</v>
      </c>
      <c r="F35" s="36"/>
      <c r="G35" s="36"/>
      <c r="H35" s="20">
        <f t="shared" si="2"/>
        <v>0</v>
      </c>
      <c r="I35" s="47" t="e">
        <f t="shared" si="3"/>
        <v>#DIV/0!</v>
      </c>
      <c r="J35" s="36"/>
    </row>
    <row r="36" spans="1:10" ht="56.25" hidden="1" customHeight="1" x14ac:dyDescent="0.3">
      <c r="A36" s="18" t="s">
        <v>62</v>
      </c>
      <c r="B36" s="27" t="s">
        <v>63</v>
      </c>
      <c r="C36" s="20"/>
      <c r="D36" s="20">
        <f t="shared" si="0"/>
        <v>0</v>
      </c>
      <c r="E36" s="47" t="e">
        <f t="shared" si="1"/>
        <v>#DIV/0!</v>
      </c>
      <c r="F36" s="20"/>
      <c r="G36" s="21"/>
      <c r="H36" s="20">
        <f t="shared" si="2"/>
        <v>0</v>
      </c>
      <c r="I36" s="47" t="e">
        <f t="shared" si="3"/>
        <v>#DIV/0!</v>
      </c>
      <c r="J36" s="21"/>
    </row>
    <row r="37" spans="1:10" ht="37.5" hidden="1" customHeight="1" x14ac:dyDescent="0.3">
      <c r="A37" s="18" t="s">
        <v>64</v>
      </c>
      <c r="B37" s="27" t="s">
        <v>65</v>
      </c>
      <c r="C37" s="20"/>
      <c r="D37" s="20">
        <f t="shared" si="0"/>
        <v>0</v>
      </c>
      <c r="E37" s="47" t="e">
        <f t="shared" si="1"/>
        <v>#DIV/0!</v>
      </c>
      <c r="F37" s="20"/>
      <c r="G37" s="21"/>
      <c r="H37" s="20">
        <f t="shared" si="2"/>
        <v>0</v>
      </c>
      <c r="I37" s="47" t="e">
        <f t="shared" si="3"/>
        <v>#DIV/0!</v>
      </c>
      <c r="J37" s="21"/>
    </row>
    <row r="38" spans="1:10" ht="21.75" customHeight="1" x14ac:dyDescent="0.3">
      <c r="A38" s="18" t="s">
        <v>66</v>
      </c>
      <c r="B38" s="27" t="s">
        <v>67</v>
      </c>
      <c r="C38" s="20">
        <f>345500</f>
        <v>345500</v>
      </c>
      <c r="D38" s="20">
        <f t="shared" si="0"/>
        <v>0</v>
      </c>
      <c r="E38" s="47">
        <f t="shared" si="1"/>
        <v>0</v>
      </c>
      <c r="F38" s="20">
        <f>345500</f>
        <v>345500</v>
      </c>
      <c r="G38" s="21">
        <f>370300</f>
        <v>370300</v>
      </c>
      <c r="H38" s="20">
        <f t="shared" si="2"/>
        <v>0</v>
      </c>
      <c r="I38" s="47">
        <f t="shared" si="3"/>
        <v>0</v>
      </c>
      <c r="J38" s="21">
        <f>370300</f>
        <v>370300</v>
      </c>
    </row>
    <row r="39" spans="1:10" ht="57.75" customHeight="1" x14ac:dyDescent="0.3">
      <c r="A39" s="18" t="s">
        <v>68</v>
      </c>
      <c r="B39" s="27" t="s">
        <v>69</v>
      </c>
      <c r="C39" s="21">
        <f>3000000</f>
        <v>3000000</v>
      </c>
      <c r="D39" s="20">
        <f t="shared" si="0"/>
        <v>0</v>
      </c>
      <c r="E39" s="47">
        <f t="shared" si="1"/>
        <v>0</v>
      </c>
      <c r="F39" s="21">
        <f>3000000</f>
        <v>3000000</v>
      </c>
      <c r="G39" s="21">
        <f>3000000</f>
        <v>3000000</v>
      </c>
      <c r="H39" s="20">
        <f t="shared" si="2"/>
        <v>0</v>
      </c>
      <c r="I39" s="47">
        <f t="shared" si="3"/>
        <v>0</v>
      </c>
      <c r="J39" s="21">
        <f>3000000</f>
        <v>3000000</v>
      </c>
    </row>
    <row r="40" spans="1:10" ht="18.75" x14ac:dyDescent="0.3">
      <c r="A40" s="18" t="s">
        <v>70</v>
      </c>
      <c r="B40" s="27" t="s">
        <v>71</v>
      </c>
      <c r="C40" s="20">
        <f>C41</f>
        <v>7807500</v>
      </c>
      <c r="D40" s="20">
        <f t="shared" si="0"/>
        <v>0</v>
      </c>
      <c r="E40" s="47">
        <f t="shared" si="1"/>
        <v>0</v>
      </c>
      <c r="F40" s="20">
        <f>F41</f>
        <v>7807500</v>
      </c>
      <c r="G40" s="21">
        <f>G41</f>
        <v>7807500</v>
      </c>
      <c r="H40" s="20">
        <f t="shared" si="2"/>
        <v>0</v>
      </c>
      <c r="I40" s="47">
        <f t="shared" si="3"/>
        <v>0</v>
      </c>
      <c r="J40" s="21">
        <f>J41</f>
        <v>7807500</v>
      </c>
    </row>
    <row r="41" spans="1:10" ht="18.75" x14ac:dyDescent="0.3">
      <c r="A41" s="18" t="s">
        <v>72</v>
      </c>
      <c r="B41" s="27" t="s">
        <v>73</v>
      </c>
      <c r="C41" s="21">
        <v>7807500</v>
      </c>
      <c r="D41" s="20">
        <f t="shared" si="0"/>
        <v>0</v>
      </c>
      <c r="E41" s="47">
        <f t="shared" si="1"/>
        <v>0</v>
      </c>
      <c r="F41" s="21">
        <v>7807500</v>
      </c>
      <c r="G41" s="21">
        <v>7807500</v>
      </c>
      <c r="H41" s="20">
        <f t="shared" si="2"/>
        <v>0</v>
      </c>
      <c r="I41" s="47">
        <f t="shared" si="3"/>
        <v>0</v>
      </c>
      <c r="J41" s="21">
        <v>7807500</v>
      </c>
    </row>
    <row r="42" spans="1:10" ht="18.75" x14ac:dyDescent="0.3">
      <c r="A42" s="18" t="s">
        <v>74</v>
      </c>
      <c r="B42" s="27" t="s">
        <v>75</v>
      </c>
      <c r="C42" s="20">
        <f>C43+C44</f>
        <v>3149800</v>
      </c>
      <c r="D42" s="20">
        <f t="shared" si="0"/>
        <v>0</v>
      </c>
      <c r="E42" s="47">
        <f t="shared" si="1"/>
        <v>0</v>
      </c>
      <c r="F42" s="20">
        <f>F43+F44</f>
        <v>3149800</v>
      </c>
      <c r="G42" s="21">
        <f>G43+G44</f>
        <v>3149800</v>
      </c>
      <c r="H42" s="20">
        <f t="shared" si="2"/>
        <v>0</v>
      </c>
      <c r="I42" s="47">
        <f t="shared" si="3"/>
        <v>0</v>
      </c>
      <c r="J42" s="21">
        <f>J43+J44</f>
        <v>3149800</v>
      </c>
    </row>
    <row r="43" spans="1:10" ht="22.5" customHeight="1" x14ac:dyDescent="0.3">
      <c r="A43" s="18" t="s">
        <v>76</v>
      </c>
      <c r="B43" s="27" t="s">
        <v>77</v>
      </c>
      <c r="C43" s="21">
        <f>279200+136200</f>
        <v>415400</v>
      </c>
      <c r="D43" s="20">
        <f t="shared" si="0"/>
        <v>0</v>
      </c>
      <c r="E43" s="47">
        <f t="shared" si="1"/>
        <v>0</v>
      </c>
      <c r="F43" s="21">
        <f>279200+136200</f>
        <v>415400</v>
      </c>
      <c r="G43" s="21">
        <f>279200+136200</f>
        <v>415400</v>
      </c>
      <c r="H43" s="20">
        <f t="shared" si="2"/>
        <v>0</v>
      </c>
      <c r="I43" s="47">
        <f t="shared" si="3"/>
        <v>0</v>
      </c>
      <c r="J43" s="21">
        <f>279200+136200</f>
        <v>415400</v>
      </c>
    </row>
    <row r="44" spans="1:10" ht="18.75" x14ac:dyDescent="0.3">
      <c r="A44" s="18" t="s">
        <v>78</v>
      </c>
      <c r="B44" s="27" t="s">
        <v>79</v>
      </c>
      <c r="C44" s="21">
        <f>12000+312600+104900+30000+32200+242700+2000000</f>
        <v>2734400</v>
      </c>
      <c r="D44" s="20">
        <f t="shared" si="0"/>
        <v>0</v>
      </c>
      <c r="E44" s="47">
        <f t="shared" si="1"/>
        <v>0</v>
      </c>
      <c r="F44" s="21">
        <f>12000+312600+104900+30000+32200+242700+2000000</f>
        <v>2734400</v>
      </c>
      <c r="G44" s="21">
        <f>12000+312600+104900+30000+32200+242700+2000000</f>
        <v>2734400</v>
      </c>
      <c r="H44" s="20">
        <f t="shared" si="2"/>
        <v>0</v>
      </c>
      <c r="I44" s="47">
        <f t="shared" si="3"/>
        <v>0</v>
      </c>
      <c r="J44" s="21">
        <f>12000+312600+104900+30000+32200+242700+2000000</f>
        <v>2734400</v>
      </c>
    </row>
    <row r="45" spans="1:10" ht="18.75" x14ac:dyDescent="0.3">
      <c r="A45" s="18" t="s">
        <v>80</v>
      </c>
      <c r="B45" s="27" t="s">
        <v>81</v>
      </c>
      <c r="C45" s="20">
        <f>C47+C48+C46</f>
        <v>21785700</v>
      </c>
      <c r="D45" s="20">
        <f t="shared" si="0"/>
        <v>0</v>
      </c>
      <c r="E45" s="47">
        <f t="shared" si="1"/>
        <v>0</v>
      </c>
      <c r="F45" s="20">
        <f>F47+F48+F46</f>
        <v>21785700</v>
      </c>
      <c r="G45" s="21">
        <f>G47+G48+G46</f>
        <v>18982500</v>
      </c>
      <c r="H45" s="20">
        <f t="shared" si="2"/>
        <v>0</v>
      </c>
      <c r="I45" s="47">
        <f t="shared" si="3"/>
        <v>0</v>
      </c>
      <c r="J45" s="21">
        <f>J47+J48+J46</f>
        <v>18982500</v>
      </c>
    </row>
    <row r="46" spans="1:10" ht="18.75" x14ac:dyDescent="0.3">
      <c r="A46" s="18" t="s">
        <v>82</v>
      </c>
      <c r="B46" s="27" t="s">
        <v>83</v>
      </c>
      <c r="C46" s="20">
        <f>12457000</f>
        <v>12457000</v>
      </c>
      <c r="D46" s="20">
        <f t="shared" si="0"/>
        <v>0</v>
      </c>
      <c r="E46" s="47">
        <f t="shared" si="1"/>
        <v>0</v>
      </c>
      <c r="F46" s="20">
        <f>12457000</f>
        <v>12457000</v>
      </c>
      <c r="G46" s="21">
        <f>10114100</f>
        <v>10114100</v>
      </c>
      <c r="H46" s="20">
        <f t="shared" si="2"/>
        <v>0</v>
      </c>
      <c r="I46" s="47">
        <f t="shared" si="3"/>
        <v>0</v>
      </c>
      <c r="J46" s="21">
        <f>10114100</f>
        <v>10114100</v>
      </c>
    </row>
    <row r="47" spans="1:10" ht="61.5" customHeight="1" x14ac:dyDescent="0.3">
      <c r="A47" s="18" t="s">
        <v>84</v>
      </c>
      <c r="B47" s="35" t="s">
        <v>85</v>
      </c>
      <c r="C47" s="36">
        <f>1828700</f>
        <v>1828700</v>
      </c>
      <c r="D47" s="20">
        <f t="shared" si="0"/>
        <v>0</v>
      </c>
      <c r="E47" s="47">
        <f t="shared" si="1"/>
        <v>0</v>
      </c>
      <c r="F47" s="36">
        <f>1828700</f>
        <v>1828700</v>
      </c>
      <c r="G47" s="21">
        <f>1368400</f>
        <v>1368400</v>
      </c>
      <c r="H47" s="20">
        <f t="shared" si="2"/>
        <v>0</v>
      </c>
      <c r="I47" s="47">
        <f t="shared" si="3"/>
        <v>0</v>
      </c>
      <c r="J47" s="21">
        <f>1368400</f>
        <v>1368400</v>
      </c>
    </row>
    <row r="48" spans="1:10" ht="22.5" customHeight="1" x14ac:dyDescent="0.3">
      <c r="A48" s="18" t="s">
        <v>86</v>
      </c>
      <c r="B48" s="37" t="s">
        <v>87</v>
      </c>
      <c r="C48" s="21">
        <f>7500000</f>
        <v>7500000</v>
      </c>
      <c r="D48" s="20">
        <f t="shared" si="0"/>
        <v>0</v>
      </c>
      <c r="E48" s="47">
        <f t="shared" si="1"/>
        <v>0</v>
      </c>
      <c r="F48" s="21">
        <f>7500000</f>
        <v>7500000</v>
      </c>
      <c r="G48" s="21">
        <f>7500000</f>
        <v>7500000</v>
      </c>
      <c r="H48" s="20">
        <f t="shared" si="2"/>
        <v>0</v>
      </c>
      <c r="I48" s="47">
        <f t="shared" si="3"/>
        <v>0</v>
      </c>
      <c r="J48" s="21">
        <f>7500000</f>
        <v>7500000</v>
      </c>
    </row>
    <row r="49" spans="1:10" ht="18.75" x14ac:dyDescent="0.3">
      <c r="A49" s="18" t="s">
        <v>88</v>
      </c>
      <c r="B49" s="27" t="s">
        <v>89</v>
      </c>
      <c r="C49" s="20">
        <f>SUM(C50:C63)</f>
        <v>25936600</v>
      </c>
      <c r="D49" s="20">
        <f t="shared" si="0"/>
        <v>0</v>
      </c>
      <c r="E49" s="47">
        <f t="shared" si="1"/>
        <v>0</v>
      </c>
      <c r="F49" s="20">
        <f>SUM(F50:F63)</f>
        <v>25936600</v>
      </c>
      <c r="G49" s="21">
        <f>SUM(G50:G63)</f>
        <v>25935000</v>
      </c>
      <c r="H49" s="20">
        <f t="shared" si="2"/>
        <v>0</v>
      </c>
      <c r="I49" s="47">
        <f t="shared" si="3"/>
        <v>0</v>
      </c>
      <c r="J49" s="21">
        <f>SUM(J50:J63)</f>
        <v>25935000</v>
      </c>
    </row>
    <row r="50" spans="1:10" ht="56.25" x14ac:dyDescent="0.3">
      <c r="A50" s="18" t="s">
        <v>90</v>
      </c>
      <c r="B50" s="38" t="s">
        <v>91</v>
      </c>
      <c r="C50" s="21">
        <f>900000</f>
        <v>900000</v>
      </c>
      <c r="D50" s="20">
        <f t="shared" si="0"/>
        <v>0</v>
      </c>
      <c r="E50" s="47">
        <f t="shared" si="1"/>
        <v>0</v>
      </c>
      <c r="F50" s="21">
        <f>900000</f>
        <v>900000</v>
      </c>
      <c r="G50" s="21">
        <f>900000</f>
        <v>900000</v>
      </c>
      <c r="H50" s="20">
        <f t="shared" si="2"/>
        <v>0</v>
      </c>
      <c r="I50" s="47">
        <f t="shared" si="3"/>
        <v>0</v>
      </c>
      <c r="J50" s="21">
        <f>900000</f>
        <v>900000</v>
      </c>
    </row>
    <row r="51" spans="1:10" ht="37.5" x14ac:dyDescent="0.3">
      <c r="A51" s="18" t="s">
        <v>92</v>
      </c>
      <c r="B51" s="28" t="s">
        <v>93</v>
      </c>
      <c r="C51" s="21">
        <v>80000</v>
      </c>
      <c r="D51" s="20">
        <f t="shared" si="0"/>
        <v>0</v>
      </c>
      <c r="E51" s="47">
        <f t="shared" si="1"/>
        <v>0</v>
      </c>
      <c r="F51" s="21">
        <v>80000</v>
      </c>
      <c r="G51" s="21">
        <v>80000</v>
      </c>
      <c r="H51" s="20">
        <f t="shared" si="2"/>
        <v>0</v>
      </c>
      <c r="I51" s="47">
        <f t="shared" si="3"/>
        <v>0</v>
      </c>
      <c r="J51" s="21">
        <v>80000</v>
      </c>
    </row>
    <row r="52" spans="1:10" ht="56.25" x14ac:dyDescent="0.3">
      <c r="A52" s="18" t="s">
        <v>94</v>
      </c>
      <c r="B52" s="28" t="s">
        <v>95</v>
      </c>
      <c r="C52" s="21">
        <v>40000</v>
      </c>
      <c r="D52" s="20">
        <f t="shared" si="0"/>
        <v>0</v>
      </c>
      <c r="E52" s="47">
        <f t="shared" si="1"/>
        <v>0</v>
      </c>
      <c r="F52" s="21">
        <v>40000</v>
      </c>
      <c r="G52" s="21">
        <v>40000</v>
      </c>
      <c r="H52" s="20">
        <f t="shared" si="2"/>
        <v>0</v>
      </c>
      <c r="I52" s="47">
        <f t="shared" si="3"/>
        <v>0</v>
      </c>
      <c r="J52" s="21">
        <v>40000</v>
      </c>
    </row>
    <row r="53" spans="1:10" ht="42" customHeight="1" x14ac:dyDescent="0.3">
      <c r="A53" s="18" t="s">
        <v>96</v>
      </c>
      <c r="B53" s="28" t="s">
        <v>97</v>
      </c>
      <c r="C53" s="21">
        <f>800000+250000</f>
        <v>1050000</v>
      </c>
      <c r="D53" s="20">
        <f t="shared" si="0"/>
        <v>0</v>
      </c>
      <c r="E53" s="47">
        <f t="shared" si="1"/>
        <v>0</v>
      </c>
      <c r="F53" s="21">
        <f>800000+250000</f>
        <v>1050000</v>
      </c>
      <c r="G53" s="21">
        <f>800000+250000</f>
        <v>1050000</v>
      </c>
      <c r="H53" s="20">
        <f t="shared" si="2"/>
        <v>0</v>
      </c>
      <c r="I53" s="47">
        <f t="shared" si="3"/>
        <v>0</v>
      </c>
      <c r="J53" s="21">
        <f>800000+250000</f>
        <v>1050000</v>
      </c>
    </row>
    <row r="54" spans="1:10" ht="37.5" x14ac:dyDescent="0.3">
      <c r="A54" s="18" t="s">
        <v>98</v>
      </c>
      <c r="B54" s="28" t="s">
        <v>99</v>
      </c>
      <c r="C54" s="21">
        <f>73000</f>
        <v>73000</v>
      </c>
      <c r="D54" s="20">
        <f t="shared" si="0"/>
        <v>0</v>
      </c>
      <c r="E54" s="47">
        <f t="shared" si="1"/>
        <v>0</v>
      </c>
      <c r="F54" s="21">
        <f>73000</f>
        <v>73000</v>
      </c>
      <c r="G54" s="21">
        <f>73000</f>
        <v>73000</v>
      </c>
      <c r="H54" s="20">
        <f t="shared" si="2"/>
        <v>0</v>
      </c>
      <c r="I54" s="47">
        <f t="shared" si="3"/>
        <v>0</v>
      </c>
      <c r="J54" s="21">
        <f>73000</f>
        <v>73000</v>
      </c>
    </row>
    <row r="55" spans="1:10" ht="19.5" customHeight="1" x14ac:dyDescent="0.3">
      <c r="A55" s="18" t="s">
        <v>100</v>
      </c>
      <c r="B55" s="28" t="s">
        <v>101</v>
      </c>
      <c r="C55" s="21">
        <f>1735500</f>
        <v>1735500</v>
      </c>
      <c r="D55" s="20">
        <f t="shared" si="0"/>
        <v>0</v>
      </c>
      <c r="E55" s="47">
        <f t="shared" si="1"/>
        <v>0</v>
      </c>
      <c r="F55" s="21">
        <f>1735500</f>
        <v>1735500</v>
      </c>
      <c r="G55" s="21">
        <f>1735500</f>
        <v>1735500</v>
      </c>
      <c r="H55" s="20">
        <f t="shared" si="2"/>
        <v>0</v>
      </c>
      <c r="I55" s="47">
        <f t="shared" si="3"/>
        <v>0</v>
      </c>
      <c r="J55" s="21">
        <f>1735500</f>
        <v>1735500</v>
      </c>
    </row>
    <row r="56" spans="1:10" ht="18.75" x14ac:dyDescent="0.3">
      <c r="A56" s="18" t="s">
        <v>102</v>
      </c>
      <c r="B56" s="28" t="s">
        <v>103</v>
      </c>
      <c r="C56" s="21">
        <f>50000</f>
        <v>50000</v>
      </c>
      <c r="D56" s="20">
        <f t="shared" si="0"/>
        <v>0</v>
      </c>
      <c r="E56" s="47">
        <f t="shared" si="1"/>
        <v>0</v>
      </c>
      <c r="F56" s="21">
        <f>50000</f>
        <v>50000</v>
      </c>
      <c r="G56" s="21">
        <f>50000</f>
        <v>50000</v>
      </c>
      <c r="H56" s="20">
        <f t="shared" si="2"/>
        <v>0</v>
      </c>
      <c r="I56" s="47">
        <f t="shared" si="3"/>
        <v>0</v>
      </c>
      <c r="J56" s="21">
        <f>50000</f>
        <v>50000</v>
      </c>
    </row>
    <row r="57" spans="1:10" ht="37.5" x14ac:dyDescent="0.3">
      <c r="A57" s="18" t="s">
        <v>104</v>
      </c>
      <c r="B57" s="28" t="s">
        <v>105</v>
      </c>
      <c r="C57" s="21">
        <f>1100000+130000</f>
        <v>1230000</v>
      </c>
      <c r="D57" s="20">
        <f t="shared" si="0"/>
        <v>0</v>
      </c>
      <c r="E57" s="47">
        <f t="shared" si="1"/>
        <v>0</v>
      </c>
      <c r="F57" s="21">
        <f>1100000+130000</f>
        <v>1230000</v>
      </c>
      <c r="G57" s="21">
        <f>1100000+130000</f>
        <v>1230000</v>
      </c>
      <c r="H57" s="20">
        <f t="shared" si="2"/>
        <v>0</v>
      </c>
      <c r="I57" s="47">
        <f t="shared" si="3"/>
        <v>0</v>
      </c>
      <c r="J57" s="21">
        <f>1100000+130000</f>
        <v>1230000</v>
      </c>
    </row>
    <row r="58" spans="1:10" ht="37.5" x14ac:dyDescent="0.3">
      <c r="A58" s="18" t="s">
        <v>106</v>
      </c>
      <c r="B58" s="28" t="s">
        <v>107</v>
      </c>
      <c r="C58" s="21">
        <v>500000</v>
      </c>
      <c r="D58" s="20">
        <f t="shared" si="0"/>
        <v>0</v>
      </c>
      <c r="E58" s="47">
        <f t="shared" si="1"/>
        <v>0</v>
      </c>
      <c r="F58" s="21">
        <v>500000</v>
      </c>
      <c r="G58" s="21">
        <v>500000</v>
      </c>
      <c r="H58" s="20">
        <f t="shared" si="2"/>
        <v>0</v>
      </c>
      <c r="I58" s="47">
        <f t="shared" si="3"/>
        <v>0</v>
      </c>
      <c r="J58" s="21">
        <v>500000</v>
      </c>
    </row>
    <row r="59" spans="1:10" ht="18.75" x14ac:dyDescent="0.3">
      <c r="A59" s="18" t="s">
        <v>108</v>
      </c>
      <c r="B59" s="28" t="s">
        <v>109</v>
      </c>
      <c r="C59" s="21">
        <v>1000000</v>
      </c>
      <c r="D59" s="20">
        <f t="shared" si="0"/>
        <v>0</v>
      </c>
      <c r="E59" s="47">
        <f t="shared" si="1"/>
        <v>0</v>
      </c>
      <c r="F59" s="21">
        <v>1000000</v>
      </c>
      <c r="G59" s="21">
        <v>1000000</v>
      </c>
      <c r="H59" s="20">
        <f t="shared" si="2"/>
        <v>0</v>
      </c>
      <c r="I59" s="47">
        <f t="shared" si="3"/>
        <v>0</v>
      </c>
      <c r="J59" s="21">
        <v>1000000</v>
      </c>
    </row>
    <row r="60" spans="1:10" ht="56.25" x14ac:dyDescent="0.3">
      <c r="A60" s="18" t="s">
        <v>110</v>
      </c>
      <c r="B60" s="28" t="s">
        <v>111</v>
      </c>
      <c r="C60" s="21">
        <f>451400</f>
        <v>451400</v>
      </c>
      <c r="D60" s="20">
        <f t="shared" si="0"/>
        <v>0</v>
      </c>
      <c r="E60" s="47">
        <f t="shared" si="1"/>
        <v>0</v>
      </c>
      <c r="F60" s="21">
        <f>451400</f>
        <v>451400</v>
      </c>
      <c r="G60" s="21">
        <f>451400</f>
        <v>451400</v>
      </c>
      <c r="H60" s="20">
        <f t="shared" si="2"/>
        <v>0</v>
      </c>
      <c r="I60" s="47">
        <f t="shared" si="3"/>
        <v>0</v>
      </c>
      <c r="J60" s="21">
        <f>451400</f>
        <v>451400</v>
      </c>
    </row>
    <row r="61" spans="1:10" ht="56.25" x14ac:dyDescent="0.3">
      <c r="A61" s="18" t="s">
        <v>112</v>
      </c>
      <c r="B61" s="28" t="s">
        <v>113</v>
      </c>
      <c r="C61" s="21">
        <f>8000000</f>
        <v>8000000</v>
      </c>
      <c r="D61" s="20">
        <f t="shared" si="0"/>
        <v>0</v>
      </c>
      <c r="E61" s="47">
        <f t="shared" si="1"/>
        <v>0</v>
      </c>
      <c r="F61" s="21">
        <f>8000000</f>
        <v>8000000</v>
      </c>
      <c r="G61" s="21">
        <f>8000000</f>
        <v>8000000</v>
      </c>
      <c r="H61" s="20">
        <f t="shared" si="2"/>
        <v>0</v>
      </c>
      <c r="I61" s="47">
        <f t="shared" si="3"/>
        <v>0</v>
      </c>
      <c r="J61" s="21">
        <f>8000000</f>
        <v>8000000</v>
      </c>
    </row>
    <row r="62" spans="1:10" ht="56.25" x14ac:dyDescent="0.3">
      <c r="A62" s="18" t="s">
        <v>114</v>
      </c>
      <c r="B62" s="28" t="s">
        <v>115</v>
      </c>
      <c r="C62" s="21">
        <f>900000+124200</f>
        <v>1024200</v>
      </c>
      <c r="D62" s="20">
        <f t="shared" si="0"/>
        <v>0</v>
      </c>
      <c r="E62" s="47">
        <f t="shared" si="1"/>
        <v>0</v>
      </c>
      <c r="F62" s="21">
        <f>900000+124200</f>
        <v>1024200</v>
      </c>
      <c r="G62" s="21">
        <f>900000+124200</f>
        <v>1024200</v>
      </c>
      <c r="H62" s="20">
        <f t="shared" si="2"/>
        <v>0</v>
      </c>
      <c r="I62" s="47">
        <f t="shared" si="3"/>
        <v>0</v>
      </c>
      <c r="J62" s="21">
        <f>900000+124200</f>
        <v>1024200</v>
      </c>
    </row>
    <row r="63" spans="1:10" ht="37.5" x14ac:dyDescent="0.3">
      <c r="A63" s="18" t="s">
        <v>116</v>
      </c>
      <c r="B63" s="28" t="s">
        <v>117</v>
      </c>
      <c r="C63" s="21">
        <f>100000+630000+360300+1500000+2000+150000+72200+41000+297000+4000000+2600000+50000</f>
        <v>9802500</v>
      </c>
      <c r="D63" s="20">
        <f t="shared" si="0"/>
        <v>0</v>
      </c>
      <c r="E63" s="47">
        <f t="shared" si="1"/>
        <v>0</v>
      </c>
      <c r="F63" s="21">
        <f>100000+630000+360300+1500000+2000+150000+72200+41000+297000+4000000+2600000+50000</f>
        <v>9802500</v>
      </c>
      <c r="G63" s="21">
        <f>100000+630000+360300+1500000+2000+150000+70200+41000+297400+4000000+2600000+50000</f>
        <v>9800900</v>
      </c>
      <c r="H63" s="20">
        <f t="shared" si="2"/>
        <v>0</v>
      </c>
      <c r="I63" s="47">
        <f t="shared" si="3"/>
        <v>0</v>
      </c>
      <c r="J63" s="21">
        <f>100000+630000+360300+1500000+2000+150000+70200+41000+297400+4000000+2600000+50000</f>
        <v>9800900</v>
      </c>
    </row>
    <row r="64" spans="1:10" s="16" customFormat="1" ht="18.75" x14ac:dyDescent="0.3">
      <c r="A64" s="12" t="s">
        <v>118</v>
      </c>
      <c r="B64" s="17" t="s">
        <v>119</v>
      </c>
      <c r="C64" s="14">
        <f>C65</f>
        <v>4621060900</v>
      </c>
      <c r="D64" s="14">
        <f t="shared" si="0"/>
        <v>0</v>
      </c>
      <c r="E64" s="46">
        <f t="shared" si="1"/>
        <v>0</v>
      </c>
      <c r="F64" s="14">
        <f>F65</f>
        <v>4621060900</v>
      </c>
      <c r="G64" s="15">
        <f>G65</f>
        <v>4310158200</v>
      </c>
      <c r="H64" s="14">
        <f t="shared" si="2"/>
        <v>0</v>
      </c>
      <c r="I64" s="46">
        <f t="shared" si="3"/>
        <v>0</v>
      </c>
      <c r="J64" s="15">
        <f>J65</f>
        <v>4310158200</v>
      </c>
    </row>
    <row r="65" spans="1:10" s="16" customFormat="1" ht="18.75" x14ac:dyDescent="0.3">
      <c r="A65" s="12" t="s">
        <v>120</v>
      </c>
      <c r="B65" s="17" t="s">
        <v>121</v>
      </c>
      <c r="C65" s="14">
        <f>C67+C68+C69+C66</f>
        <v>4621060900</v>
      </c>
      <c r="D65" s="14">
        <f t="shared" si="0"/>
        <v>0</v>
      </c>
      <c r="E65" s="46">
        <f t="shared" si="1"/>
        <v>0</v>
      </c>
      <c r="F65" s="14">
        <f>F67+F68+F69+F66</f>
        <v>4621060900</v>
      </c>
      <c r="G65" s="15">
        <f>G67+G68+G69+G66</f>
        <v>4310158200</v>
      </c>
      <c r="H65" s="14">
        <f t="shared" si="2"/>
        <v>0</v>
      </c>
      <c r="I65" s="46">
        <f t="shared" si="3"/>
        <v>0</v>
      </c>
      <c r="J65" s="15">
        <f>J67+J68+J69+J66</f>
        <v>4310158200</v>
      </c>
    </row>
    <row r="66" spans="1:10" s="16" customFormat="1" ht="18.75" x14ac:dyDescent="0.3">
      <c r="A66" s="39" t="s">
        <v>122</v>
      </c>
      <c r="B66" s="28" t="s">
        <v>123</v>
      </c>
      <c r="C66" s="20">
        <v>901836600</v>
      </c>
      <c r="D66" s="20">
        <f t="shared" si="0"/>
        <v>0</v>
      </c>
      <c r="E66" s="47">
        <f t="shared" si="1"/>
        <v>0</v>
      </c>
      <c r="F66" s="20">
        <v>901836600</v>
      </c>
      <c r="G66" s="20">
        <v>924893000</v>
      </c>
      <c r="H66" s="20">
        <f t="shared" si="2"/>
        <v>0</v>
      </c>
      <c r="I66" s="47">
        <f t="shared" si="3"/>
        <v>0</v>
      </c>
      <c r="J66" s="20">
        <v>924893000</v>
      </c>
    </row>
    <row r="67" spans="1:10" ht="18.75" x14ac:dyDescent="0.3">
      <c r="A67" s="18" t="s">
        <v>124</v>
      </c>
      <c r="B67" s="28" t="s">
        <v>125</v>
      </c>
      <c r="C67" s="20">
        <v>607462700</v>
      </c>
      <c r="D67" s="20">
        <f t="shared" si="0"/>
        <v>0</v>
      </c>
      <c r="E67" s="47">
        <f t="shared" si="1"/>
        <v>0</v>
      </c>
      <c r="F67" s="20">
        <v>607462700</v>
      </c>
      <c r="G67" s="21">
        <v>284037500</v>
      </c>
      <c r="H67" s="20">
        <f t="shared" si="2"/>
        <v>0</v>
      </c>
      <c r="I67" s="47">
        <f t="shared" si="3"/>
        <v>0</v>
      </c>
      <c r="J67" s="21">
        <v>284037500</v>
      </c>
    </row>
    <row r="68" spans="1:10" ht="18.75" x14ac:dyDescent="0.3">
      <c r="A68" s="18" t="s">
        <v>126</v>
      </c>
      <c r="B68" s="28" t="s">
        <v>127</v>
      </c>
      <c r="C68" s="20">
        <v>3107219600</v>
      </c>
      <c r="D68" s="20">
        <f t="shared" si="0"/>
        <v>0</v>
      </c>
      <c r="E68" s="47">
        <f t="shared" si="1"/>
        <v>0</v>
      </c>
      <c r="F68" s="20">
        <v>3107219600</v>
      </c>
      <c r="G68" s="21">
        <v>3096685700</v>
      </c>
      <c r="H68" s="20">
        <f t="shared" si="2"/>
        <v>0</v>
      </c>
      <c r="I68" s="47">
        <f t="shared" si="3"/>
        <v>0</v>
      </c>
      <c r="J68" s="21">
        <v>3096685700</v>
      </c>
    </row>
    <row r="69" spans="1:10" ht="18.75" x14ac:dyDescent="0.3">
      <c r="A69" s="18" t="s">
        <v>128</v>
      </c>
      <c r="B69" s="28" t="s">
        <v>129</v>
      </c>
      <c r="C69" s="21">
        <v>4542000</v>
      </c>
      <c r="D69" s="20">
        <f t="shared" si="0"/>
        <v>0</v>
      </c>
      <c r="E69" s="47">
        <f t="shared" si="1"/>
        <v>0</v>
      </c>
      <c r="F69" s="21">
        <v>4542000</v>
      </c>
      <c r="G69" s="21">
        <v>4542000</v>
      </c>
      <c r="H69" s="20">
        <f t="shared" si="2"/>
        <v>0</v>
      </c>
      <c r="I69" s="47">
        <f t="shared" si="3"/>
        <v>0</v>
      </c>
      <c r="J69" s="21">
        <v>4542000</v>
      </c>
    </row>
    <row r="70" spans="1:10" ht="18.75" x14ac:dyDescent="0.3">
      <c r="A70" s="33"/>
      <c r="B70" s="34" t="s">
        <v>130</v>
      </c>
      <c r="C70" s="14">
        <f>C5+C64</f>
        <v>7446278505</v>
      </c>
      <c r="D70" s="14">
        <f t="shared" ref="D70" si="4">F70-C70</f>
        <v>-86523405</v>
      </c>
      <c r="E70" s="46">
        <f t="shared" ref="E70" si="5">((F70/C70)*100-100)</f>
        <v>-1.1619684241181858</v>
      </c>
      <c r="F70" s="14">
        <f>F5+F64</f>
        <v>7359755100</v>
      </c>
      <c r="G70" s="15">
        <f>G5+G64</f>
        <v>7121191300</v>
      </c>
      <c r="H70" s="14">
        <f t="shared" ref="H70" si="6">J70-G70</f>
        <v>0</v>
      </c>
      <c r="I70" s="46">
        <f t="shared" ref="I70" si="7">((J70/G70)*100-100)</f>
        <v>0</v>
      </c>
      <c r="J70" s="15">
        <f>J5+J64</f>
        <v>7121191300</v>
      </c>
    </row>
    <row r="71" spans="1:10" ht="18.75" x14ac:dyDescent="0.3">
      <c r="B71" s="5"/>
      <c r="C71" s="40"/>
      <c r="D71" s="40"/>
      <c r="E71" s="40"/>
      <c r="F71" s="40"/>
      <c r="H71" s="40"/>
      <c r="I71" s="40"/>
      <c r="J71" s="40"/>
    </row>
    <row r="72" spans="1:10" ht="18.75" x14ac:dyDescent="0.3">
      <c r="B72" s="5"/>
      <c r="C72" s="40"/>
      <c r="D72" s="40"/>
      <c r="E72" s="40"/>
      <c r="F72" s="40"/>
      <c r="H72" s="40"/>
      <c r="I72" s="40"/>
      <c r="J72" s="40"/>
    </row>
    <row r="73" spans="1:10" x14ac:dyDescent="0.3">
      <c r="B73" s="5"/>
      <c r="C73" s="41"/>
      <c r="D73" s="41"/>
      <c r="E73" s="41"/>
      <c r="F73" s="41"/>
      <c r="H73" s="41"/>
      <c r="I73" s="41"/>
      <c r="J73" s="41"/>
    </row>
    <row r="74" spans="1:10" x14ac:dyDescent="0.3">
      <c r="B74" s="5"/>
      <c r="C74" s="41"/>
      <c r="D74" s="41"/>
      <c r="E74" s="41"/>
      <c r="F74" s="41"/>
      <c r="H74" s="41"/>
      <c r="I74" s="41"/>
      <c r="J74" s="41"/>
    </row>
    <row r="75" spans="1:10" x14ac:dyDescent="0.3">
      <c r="B75" s="5"/>
      <c r="C75" s="41"/>
      <c r="D75" s="41"/>
      <c r="E75" s="41"/>
      <c r="F75" s="41"/>
      <c r="H75" s="41"/>
      <c r="I75" s="41"/>
      <c r="J75" s="41"/>
    </row>
    <row r="76" spans="1:10" x14ac:dyDescent="0.3">
      <c r="A76" s="4"/>
      <c r="B76" s="4"/>
      <c r="C76" s="41"/>
      <c r="D76" s="41"/>
      <c r="E76" s="41"/>
      <c r="F76" s="41"/>
      <c r="H76" s="41"/>
      <c r="I76" s="41"/>
      <c r="J76" s="41"/>
    </row>
  </sheetData>
  <sheetProtection selectLockedCells="1" selectUnlockedCells="1"/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2019-01-17T05:54:51Z</dcterms:modified>
</cp:coreProperties>
</file>