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dm-nt\OCЭПП\ОСВОЕНИЕ ПРОГРАММ\2018\01.11.18\"/>
    </mc:Choice>
  </mc:AlternateContent>
  <bookViews>
    <workbookView xWindow="0" yWindow="0" windowWidth="28800" windowHeight="12030"/>
  </bookViews>
  <sheets>
    <sheet name="01.11.18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'01.11.18'!$A$4:$X$24</definedName>
    <definedName name="для">'[1]УКС по состоянию на 01.05.2010'!#REF!</definedName>
    <definedName name="_xlnm.Print_Titles" localSheetId="0">'01.11.18'!$2:$3</definedName>
    <definedName name="копия">'[1]УКС по состоянию на 01.05.2010'!#REF!</definedName>
    <definedName name="_xlnm.Print_Area" localSheetId="0">'01.11.18'!$A$1:$X$24</definedName>
  </definedNames>
  <calcPr calcId="162913" refMode="R1C1"/>
</workbook>
</file>

<file path=xl/calcChain.xml><?xml version="1.0" encoding="utf-8"?>
<calcChain xmlns="http://schemas.openxmlformats.org/spreadsheetml/2006/main">
  <c r="S7" i="33" l="1"/>
  <c r="S8" i="33"/>
  <c r="S9" i="33"/>
  <c r="S10" i="33"/>
  <c r="Q11" i="33"/>
  <c r="Q13" i="33"/>
  <c r="R13" i="33"/>
  <c r="S13" i="33"/>
  <c r="Q14" i="33"/>
  <c r="Q15" i="33"/>
  <c r="Q16" i="33"/>
  <c r="Q17" i="33"/>
  <c r="S17" i="33"/>
  <c r="Q19" i="33"/>
  <c r="Q21" i="33"/>
  <c r="S21" i="33"/>
  <c r="Q23" i="33"/>
  <c r="S23" i="33"/>
  <c r="Q24" i="33"/>
  <c r="S24" i="33"/>
  <c r="H11" i="33"/>
  <c r="W17" i="33" l="1"/>
  <c r="U21" i="33" l="1"/>
  <c r="U23" i="33"/>
  <c r="U24" i="33"/>
  <c r="W13" i="33"/>
  <c r="U11" i="33"/>
  <c r="D24" i="33"/>
  <c r="D23" i="33"/>
  <c r="D21" i="33"/>
  <c r="D14" i="33"/>
  <c r="E6" i="33"/>
  <c r="F6" i="33"/>
  <c r="G6" i="33"/>
  <c r="I6" i="33"/>
  <c r="J6" i="33"/>
  <c r="K6" i="33"/>
  <c r="M6" i="33"/>
  <c r="N6" i="33"/>
  <c r="O6" i="33"/>
  <c r="L11" i="33"/>
  <c r="P11" i="33" s="1"/>
  <c r="D11" i="33"/>
  <c r="D8" i="33"/>
  <c r="D7" i="33"/>
  <c r="T11" i="33" l="1"/>
  <c r="S6" i="33"/>
  <c r="Q6" i="33"/>
  <c r="U6" i="33"/>
  <c r="I12" i="33" l="1"/>
  <c r="J12" i="33"/>
  <c r="K12" i="33"/>
  <c r="M12" i="33"/>
  <c r="N12" i="33"/>
  <c r="O12" i="33"/>
  <c r="I22" i="33"/>
  <c r="J22" i="33"/>
  <c r="K22" i="33"/>
  <c r="M22" i="33"/>
  <c r="N22" i="33"/>
  <c r="O22" i="33"/>
  <c r="H23" i="33"/>
  <c r="H24" i="33"/>
  <c r="I20" i="33"/>
  <c r="J20" i="33"/>
  <c r="K20" i="33"/>
  <c r="M20" i="33"/>
  <c r="N20" i="33"/>
  <c r="O20" i="33"/>
  <c r="G20" i="33"/>
  <c r="F20" i="33"/>
  <c r="E20" i="33"/>
  <c r="H21" i="33"/>
  <c r="H20" i="33" s="1"/>
  <c r="H19" i="33"/>
  <c r="H18" i="33"/>
  <c r="H17" i="33"/>
  <c r="H16" i="33"/>
  <c r="H15" i="33"/>
  <c r="H14" i="33"/>
  <c r="D13" i="33"/>
  <c r="H13" i="33"/>
  <c r="H10" i="33"/>
  <c r="H9" i="33"/>
  <c r="H8" i="33"/>
  <c r="H7" i="33"/>
  <c r="S20" i="33" l="1"/>
  <c r="Q20" i="33"/>
  <c r="S12" i="33"/>
  <c r="R12" i="33"/>
  <c r="S22" i="33"/>
  <c r="Q22" i="33"/>
  <c r="Q12" i="33"/>
  <c r="H6" i="33"/>
  <c r="U20" i="33"/>
  <c r="D19" i="33"/>
  <c r="D17" i="33"/>
  <c r="D16" i="33"/>
  <c r="D15" i="33"/>
  <c r="D18" i="33"/>
  <c r="E22" i="33"/>
  <c r="U22" i="33" s="1"/>
  <c r="G22" i="33"/>
  <c r="H12" i="33"/>
  <c r="F12" i="33"/>
  <c r="O5" i="33"/>
  <c r="M5" i="33"/>
  <c r="J5" i="33"/>
  <c r="G12" i="33"/>
  <c r="W12" i="33" s="1"/>
  <c r="F22" i="33"/>
  <c r="H22" i="33"/>
  <c r="N5" i="33"/>
  <c r="R5" i="33" s="1"/>
  <c r="K5" i="33"/>
  <c r="I5" i="33"/>
  <c r="S5" i="33" l="1"/>
  <c r="Q5" i="33"/>
  <c r="H5" i="33"/>
  <c r="G5" i="33"/>
  <c r="F5" i="33"/>
  <c r="W7" i="33" l="1"/>
  <c r="W8" i="33"/>
  <c r="W9" i="33"/>
  <c r="W10" i="33"/>
  <c r="U13" i="33"/>
  <c r="V13" i="33"/>
  <c r="U14" i="33"/>
  <c r="U16" i="33"/>
  <c r="U17" i="33"/>
  <c r="V18" i="33"/>
  <c r="U19" i="33"/>
  <c r="W21" i="33"/>
  <c r="W23" i="33"/>
  <c r="W2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W20" i="33" l="1"/>
  <c r="L14" i="33" l="1"/>
  <c r="P14" i="33" s="1"/>
  <c r="T14" i="33" l="1"/>
  <c r="D20" i="33" l="1"/>
  <c r="D9" i="33"/>
  <c r="D10" i="33"/>
  <c r="D6" i="33" l="1"/>
  <c r="D22" i="33"/>
  <c r="L18" i="33" l="1"/>
  <c r="T18" i="33" l="1"/>
  <c r="L10" i="33" l="1"/>
  <c r="P10" i="33" s="1"/>
  <c r="T10" i="33" l="1"/>
  <c r="W6" i="33"/>
  <c r="V12" i="33" l="1"/>
  <c r="L24" i="33" l="1"/>
  <c r="P24" i="33" s="1"/>
  <c r="L23" i="33"/>
  <c r="P23" i="33" s="1"/>
  <c r="L15" i="33"/>
  <c r="P15" i="33" s="1"/>
  <c r="L16" i="33"/>
  <c r="P16" i="33" s="1"/>
  <c r="L17" i="33"/>
  <c r="P17" i="33" s="1"/>
  <c r="L19" i="33"/>
  <c r="P19" i="33" s="1"/>
  <c r="L13" i="33"/>
  <c r="P13" i="33" s="1"/>
  <c r="T19" i="33" l="1"/>
  <c r="T16" i="33"/>
  <c r="T17" i="33"/>
  <c r="T24" i="33"/>
  <c r="T13" i="33"/>
  <c r="L12" i="33"/>
  <c r="P12" i="33" s="1"/>
  <c r="T23" i="33"/>
  <c r="L22" i="33"/>
  <c r="P22" i="33" s="1"/>
  <c r="T22" i="33" l="1"/>
  <c r="W22" i="33"/>
  <c r="V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P7" i="33" s="1"/>
  <c r="L8" i="33"/>
  <c r="P8" i="33" s="1"/>
  <c r="L9" i="33"/>
  <c r="P9" i="33" s="1"/>
  <c r="L21" i="33"/>
  <c r="P21" i="33" s="1"/>
  <c r="L6" i="33" l="1"/>
  <c r="P6" i="33" s="1"/>
  <c r="T8" i="33"/>
  <c r="T9" i="33"/>
  <c r="T7" i="33"/>
  <c r="T21" i="33"/>
  <c r="L20" i="33"/>
  <c r="P20" i="33" s="1"/>
  <c r="W5" i="33"/>
  <c r="T20" i="33" l="1"/>
  <c r="T6" i="33"/>
  <c r="L5" i="33"/>
  <c r="P5" i="33" s="1"/>
  <c r="U15" i="33" l="1"/>
  <c r="E12" i="33" l="1"/>
  <c r="T15" i="33" l="1"/>
  <c r="D12" i="33"/>
  <c r="U12" i="33"/>
  <c r="E5" i="33"/>
  <c r="U5" i="33" l="1"/>
  <c r="T12" i="33"/>
  <c r="D5" i="33"/>
  <c r="T5" i="33" l="1"/>
</calcChain>
</file>

<file path=xl/sharedStrings.xml><?xml version="1.0" encoding="utf-8"?>
<sst xmlns="http://schemas.openxmlformats.org/spreadsheetml/2006/main" count="226" uniqueCount="122">
  <si>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</si>
  <si>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</si>
  <si>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</si>
  <si>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</si>
  <si>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</si>
  <si>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</si>
  <si>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</si>
  <si>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</si>
  <si>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</si>
  <si>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</si>
  <si>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</si>
  <si>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</si>
  <si>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</si>
  <si>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</si>
  <si>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</si>
  <si>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</si>
  <si>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</si>
  <si>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</si>
  <si>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</si>
  <si>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</si>
  <si>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</si>
  <si>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</si>
  <si>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</si>
  <si>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</si>
  <si>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</si>
  <si>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</si>
  <si>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</si>
  <si>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</si>
  <si>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</si>
  <si>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</si>
  <si>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</si>
  <si>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</si>
  <si>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</si>
  <si>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</si>
  <si>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</si>
  <si>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</si>
  <si>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</si>
  <si>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</si>
  <si>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</si>
  <si>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</si>
  <si>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</si>
  <si>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</si>
  <si>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</si>
  <si>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</si>
  <si>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</si>
  <si>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</si>
  <si>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</si>
  <si>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</si>
  <si>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</si>
  <si>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</si>
  <si>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</si>
  <si>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</si>
  <si>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</si>
  <si>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</si>
  <si>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</si>
  <si>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</si>
  <si>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</si>
  <si>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</si>
  <si>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</si>
  <si>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</si>
  <si>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</si>
  <si>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</si>
  <si>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</si>
  <si>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</si>
  <si>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</si>
  <si>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</si>
  <si>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</si>
  <si>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</si>
  <si>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</si>
  <si>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</si>
  <si>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</si>
  <si>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</si>
  <si>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</si>
  <si>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</si>
  <si>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</si>
  <si>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Причины низкого исполнения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</si>
  <si>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</si>
  <si>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</si>
  <si>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</si>
  <si>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</si>
  <si>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</si>
  <si>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</si>
  <si>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Повышение качества оказания муниципальных услуг, выполнение других обязательств муниципального образования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</si>
  <si>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</si>
  <si>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</si>
  <si>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</si>
  <si>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</si>
  <si>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14.2.6</t>
  </si>
  <si>
    <t>14.1.3</t>
  </si>
  <si>
    <t>14.1.4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</si>
  <si>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</si>
  <si>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</si>
  <si>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</si>
  <si>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</si>
  <si>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</si>
  <si>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</si>
  <si>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</si>
  <si>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</si>
  <si>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</si>
  <si>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</si>
  <si>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</si>
  <si>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</si>
  <si>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</si>
  <si>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</si>
  <si>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Социально - экономическое развитие города Нефтеюганска на 2014-2020 годы</t>
  </si>
  <si>
    <t>16</t>
  </si>
  <si>
    <t>ПЛАН  на 2018 год (рублей)</t>
  </si>
  <si>
    <t>17</t>
  </si>
  <si>
    <t>19</t>
  </si>
  <si>
    <t>20</t>
  </si>
  <si>
    <t>% исполнения  к плану 2018  года</t>
  </si>
  <si>
    <t>Иные межбюджетные трансферты за счет средств резервного фонда Правительства Ханты-Мансийского автономного округа-Югры</t>
  </si>
  <si>
    <t>14.1.5</t>
  </si>
  <si>
    <t>ПЛАН  на 9 месяцев 2018 года (рублей)</t>
  </si>
  <si>
    <t>% исполнения  к плану за 9 месяцев 2018 года</t>
  </si>
  <si>
    <t>Освоение на 01.11.2018  (рублей)</t>
  </si>
  <si>
    <t>Ожидается полное исполнение, за исключением невотребованных средств по доплате до МРОТ и целевой субсидии на компенсацию расходов по проезду в льготный отпуск, которые вынесены на рассмотрение Думой города к закрытию (ноябрьская Дума)</t>
  </si>
  <si>
    <t>Исполнение 74,65%, остальные бюджетные ассигнования запланированы на 4 кв. ноябрь, декабрь месяцы.</t>
  </si>
  <si>
    <t xml:space="preserve">Исполнение - 66,18%, по причине увольнения работников, которым была запланирована доплата до МРОТ. </t>
  </si>
  <si>
    <t>Бюджетные ассигнования запланированы на 4 кв. ноябрь, декабрь месяцы.</t>
  </si>
  <si>
    <t>Исполнение -67,78%., остальные бюджетные ассигнования запланированы на 4 кв. ноябрь, декабрь месяцы.</t>
  </si>
  <si>
    <t>Не использованы бюджетные ассигнования, так как оплата по фактически предоставленным заявкам от предпринимателей. Ассигнования будут использованы до конца года на те же 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</si>
</sst>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0" fillId="0" borderId="1" xfId="0" applyNumberFormat="1" applyFont="1" applyFill="1" applyBorder="1" applyAlignment="1">
      <alignment horizontal="center" vertical="center"/>
    </xf>
    <xf numFmtId="168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zoomScale="60" zoomScaleNormal="60" zoomScaleSheetLayoutView="5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AB13" sqref="AB13"/>
    </sheetView>
  </sheetViews>
  <sheetFormatPr defaultRowHeight="18.75" x14ac:dyDescent="0.3"/>
  <cols>
    <col min="1" max="1" width="9.42578125" style="5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3.85546875" style="2" customWidth="1"/>
    <col min="8" max="8" width="21.85546875" style="2" hidden="1" customWidth="1"/>
    <col min="9" max="9" width="21.7109375" style="2" hidden="1" customWidth="1"/>
    <col min="10" max="11" width="21.4257812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hidden="1" customWidth="1"/>
    <col min="17" max="17" width="14.28515625" style="3" hidden="1" customWidth="1"/>
    <col min="18" max="18" width="17.42578125" style="3" hidden="1" customWidth="1"/>
    <col min="19" max="19" width="13.5703125" style="3" hidden="1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55.140625" style="2" hidden="1" customWidth="1"/>
    <col min="25" max="16384" width="9.140625" style="2"/>
  </cols>
  <sheetData>
    <row r="1" spans="1:24" s="22" customFormat="1" ht="62.25" customHeight="1" x14ac:dyDescent="0.3">
      <c r="A1" s="68" t="s">
        <v>103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</row>
    <row r="2" spans="1:24" s="1" customFormat="1" ht="57" customHeight="1" x14ac:dyDescent="0.3">
      <c r="A2" s="78" t="s">
        <v>0</v>
      </c>
      <c r="B2" s="23" t="s">
        <v>1</v>
      </c>
      <c r="C2" s="79" t="s">
        <v>17</v>
      </c>
      <c r="D2" s="76" t="s">
        <v>106</v>
      </c>
      <c r="E2" s="76"/>
      <c r="F2" s="76"/>
      <c r="G2" s="76"/>
      <c r="H2" s="76" t="s">
        <v>113</v>
      </c>
      <c r="I2" s="76"/>
      <c r="J2" s="76"/>
      <c r="K2" s="76"/>
      <c r="L2" s="77" t="s">
        <v>115</v>
      </c>
      <c r="M2" s="77"/>
      <c r="N2" s="77"/>
      <c r="O2" s="77"/>
      <c r="P2" s="80" t="s">
        <v>114</v>
      </c>
      <c r="Q2" s="81"/>
      <c r="R2" s="81"/>
      <c r="S2" s="82"/>
      <c r="T2" s="73" t="s">
        <v>110</v>
      </c>
      <c r="U2" s="74"/>
      <c r="V2" s="74"/>
      <c r="W2" s="75"/>
      <c r="X2" s="71" t="s">
        <v>75</v>
      </c>
    </row>
    <row r="3" spans="1:24" s="1" customFormat="1" ht="37.5" customHeight="1" x14ac:dyDescent="0.3">
      <c r="A3" s="78"/>
      <c r="B3" s="62" t="s">
        <v>2</v>
      </c>
      <c r="C3" s="79"/>
      <c r="D3" s="60" t="s">
        <v>24</v>
      </c>
      <c r="E3" s="60" t="s">
        <v>25</v>
      </c>
      <c r="F3" s="60" t="s">
        <v>54</v>
      </c>
      <c r="G3" s="60" t="s">
        <v>26</v>
      </c>
      <c r="H3" s="60" t="s">
        <v>24</v>
      </c>
      <c r="I3" s="60" t="s">
        <v>25</v>
      </c>
      <c r="J3" s="60" t="s">
        <v>54</v>
      </c>
      <c r="K3" s="60" t="s">
        <v>26</v>
      </c>
      <c r="L3" s="60" t="s">
        <v>24</v>
      </c>
      <c r="M3" s="60" t="s">
        <v>25</v>
      </c>
      <c r="N3" s="60" t="s">
        <v>54</v>
      </c>
      <c r="O3" s="60" t="s">
        <v>26</v>
      </c>
      <c r="P3" s="60" t="s">
        <v>24</v>
      </c>
      <c r="Q3" s="60" t="s">
        <v>25</v>
      </c>
      <c r="R3" s="60" t="s">
        <v>54</v>
      </c>
      <c r="S3" s="60" t="s">
        <v>26</v>
      </c>
      <c r="T3" s="24" t="s">
        <v>24</v>
      </c>
      <c r="U3" s="24" t="s">
        <v>25</v>
      </c>
      <c r="V3" s="24" t="s">
        <v>54</v>
      </c>
      <c r="W3" s="24" t="s">
        <v>26</v>
      </c>
      <c r="X3" s="72"/>
    </row>
    <row r="4" spans="1:24" s="1" customFormat="1" x14ac:dyDescent="0.3">
      <c r="A4" s="61" t="s">
        <v>3</v>
      </c>
      <c r="B4" s="61" t="s">
        <v>13</v>
      </c>
      <c r="C4" s="61" t="s">
        <v>28</v>
      </c>
      <c r="D4" s="61" t="s">
        <v>30</v>
      </c>
      <c r="E4" s="61" t="s">
        <v>15</v>
      </c>
      <c r="F4" s="61" t="s">
        <v>31</v>
      </c>
      <c r="G4" s="61" t="s">
        <v>44</v>
      </c>
      <c r="H4" s="61" t="s">
        <v>109</v>
      </c>
      <c r="I4" s="61" t="s">
        <v>95</v>
      </c>
      <c r="J4" s="61" t="s">
        <v>76</v>
      </c>
      <c r="K4" s="61" t="s">
        <v>86</v>
      </c>
      <c r="L4" s="61" t="s">
        <v>35</v>
      </c>
      <c r="M4" s="61" t="s">
        <v>36</v>
      </c>
      <c r="N4" s="61" t="s">
        <v>37</v>
      </c>
      <c r="O4" s="61" t="s">
        <v>43</v>
      </c>
      <c r="P4" s="61" t="s">
        <v>105</v>
      </c>
      <c r="Q4" s="61" t="s">
        <v>107</v>
      </c>
      <c r="R4" s="61" t="s">
        <v>90</v>
      </c>
      <c r="S4" s="61" t="s">
        <v>108</v>
      </c>
      <c r="T4" s="61" t="s">
        <v>109</v>
      </c>
      <c r="U4" s="61" t="s">
        <v>95</v>
      </c>
      <c r="V4" s="61" t="s">
        <v>76</v>
      </c>
      <c r="W4" s="61" t="s">
        <v>86</v>
      </c>
      <c r="X4" s="61" t="s">
        <v>90</v>
      </c>
    </row>
    <row r="5" spans="1:24" s="1" customFormat="1" ht="47.25" customHeight="1" x14ac:dyDescent="0.3">
      <c r="A5" s="28" t="s">
        <v>37</v>
      </c>
      <c r="B5" s="65" t="s">
        <v>104</v>
      </c>
      <c r="C5" s="65"/>
      <c r="D5" s="32">
        <f>D6+D12+D20+D22</f>
        <v>442413200</v>
      </c>
      <c r="E5" s="32">
        <f t="shared" ref="E5:O5" si="0">E6+E12+E20+E22</f>
        <v>69743032</v>
      </c>
      <c r="F5" s="32">
        <f t="shared" si="0"/>
        <v>10024200</v>
      </c>
      <c r="G5" s="32">
        <f t="shared" si="0"/>
        <v>362645968</v>
      </c>
      <c r="H5" s="32">
        <f t="shared" si="0"/>
        <v>329415007</v>
      </c>
      <c r="I5" s="32">
        <f t="shared" si="0"/>
        <v>42133406</v>
      </c>
      <c r="J5" s="32">
        <f t="shared" si="0"/>
        <v>8337183</v>
      </c>
      <c r="K5" s="32">
        <f t="shared" si="0"/>
        <v>278944418</v>
      </c>
      <c r="L5" s="32">
        <f t="shared" si="0"/>
        <v>337499877.13999999</v>
      </c>
      <c r="M5" s="32">
        <f t="shared" si="0"/>
        <v>45361233.209999993</v>
      </c>
      <c r="N5" s="32">
        <f t="shared" si="0"/>
        <v>8357347.8399999999</v>
      </c>
      <c r="O5" s="32">
        <f t="shared" si="0"/>
        <v>283781296.08999997</v>
      </c>
      <c r="P5" s="31">
        <f t="shared" ref="P5:P16" si="1">L5/H5*100</f>
        <v>102.45431142121583</v>
      </c>
      <c r="Q5" s="31">
        <f t="shared" ref="Q5:Q16" si="2">M5/I5*100</f>
        <v>107.66096908946786</v>
      </c>
      <c r="R5" s="31">
        <f t="shared" ref="R5:R13" si="3">N5/J5*100</f>
        <v>100.24186634742213</v>
      </c>
      <c r="S5" s="31">
        <f t="shared" ref="S5:S13" si="4">O5/K5*100</f>
        <v>101.7339935047562</v>
      </c>
      <c r="T5" s="25">
        <f t="shared" ref="T5:T18" si="5">L5/D5*100</f>
        <v>76.286122823640881</v>
      </c>
      <c r="U5" s="25">
        <f>M5/E5*100</f>
        <v>65.040523632525748</v>
      </c>
      <c r="V5" s="25">
        <f>N5/F5*100</f>
        <v>83.371718840406217</v>
      </c>
      <c r="W5" s="25">
        <f t="shared" ref="W5:W10" si="6">O5/G5*100</f>
        <v>78.252985316522256</v>
      </c>
      <c r="X5" s="56"/>
    </row>
    <row r="6" spans="1:24" s="1" customFormat="1" ht="40.5" customHeight="1" x14ac:dyDescent="0.3">
      <c r="A6" s="28" t="s">
        <v>38</v>
      </c>
      <c r="B6" s="58" t="s">
        <v>22</v>
      </c>
      <c r="C6" s="58"/>
      <c r="D6" s="32">
        <f>SUM(D7:D11)</f>
        <v>312370702</v>
      </c>
      <c r="E6" s="32">
        <f t="shared" ref="E6:O6" si="7">SUM(E7:E11)</f>
        <v>569183</v>
      </c>
      <c r="F6" s="32">
        <f t="shared" si="7"/>
        <v>0</v>
      </c>
      <c r="G6" s="32">
        <f t="shared" si="7"/>
        <v>311801519</v>
      </c>
      <c r="H6" s="32">
        <f t="shared" si="7"/>
        <v>241096122</v>
      </c>
      <c r="I6" s="32">
        <f t="shared" si="7"/>
        <v>455352</v>
      </c>
      <c r="J6" s="32">
        <f t="shared" si="7"/>
        <v>0</v>
      </c>
      <c r="K6" s="32">
        <f t="shared" si="7"/>
        <v>240640770</v>
      </c>
      <c r="L6" s="32">
        <f t="shared" si="7"/>
        <v>246693715.46000001</v>
      </c>
      <c r="M6" s="32">
        <f t="shared" si="7"/>
        <v>376677.91</v>
      </c>
      <c r="N6" s="32">
        <f t="shared" si="7"/>
        <v>0</v>
      </c>
      <c r="O6" s="32">
        <f t="shared" si="7"/>
        <v>246317037.55000001</v>
      </c>
      <c r="P6" s="31">
        <f t="shared" si="1"/>
        <v>102.32172687539122</v>
      </c>
      <c r="Q6" s="31">
        <f t="shared" si="2"/>
        <v>82.722357648588343</v>
      </c>
      <c r="R6" s="31"/>
      <c r="S6" s="31">
        <f t="shared" si="4"/>
        <v>102.35881374132904</v>
      </c>
      <c r="T6" s="25">
        <f t="shared" si="5"/>
        <v>78.974664999152196</v>
      </c>
      <c r="U6" s="25">
        <f>M6/E6*100</f>
        <v>66.178699996310499</v>
      </c>
      <c r="V6" s="25"/>
      <c r="W6" s="25">
        <f t="shared" si="6"/>
        <v>78.998023595260292</v>
      </c>
      <c r="X6" s="56"/>
    </row>
    <row r="7" spans="1:24" s="1" customFormat="1" ht="42" customHeight="1" x14ac:dyDescent="0.3">
      <c r="A7" s="59" t="s">
        <v>39</v>
      </c>
      <c r="B7" s="57" t="s">
        <v>18</v>
      </c>
      <c r="C7" s="19" t="s">
        <v>12</v>
      </c>
      <c r="D7" s="20">
        <f>SUM(E7:G7)</f>
        <v>77119200</v>
      </c>
      <c r="E7" s="20">
        <v>0</v>
      </c>
      <c r="F7" s="20">
        <v>0</v>
      </c>
      <c r="G7" s="20">
        <v>77119200</v>
      </c>
      <c r="H7" s="20">
        <f t="shared" ref="H7:H11" si="8">I7++J7+K7</f>
        <v>56866382</v>
      </c>
      <c r="I7" s="20">
        <v>0</v>
      </c>
      <c r="J7" s="20">
        <v>0</v>
      </c>
      <c r="K7" s="20">
        <v>56866382</v>
      </c>
      <c r="L7" s="20">
        <f>M7+O7</f>
        <v>61148762.380000003</v>
      </c>
      <c r="M7" s="20">
        <v>0</v>
      </c>
      <c r="N7" s="20">
        <v>0</v>
      </c>
      <c r="O7" s="20">
        <v>61148762.380000003</v>
      </c>
      <c r="P7" s="31">
        <f t="shared" si="1"/>
        <v>107.5306010851895</v>
      </c>
      <c r="Q7" s="31"/>
      <c r="R7" s="31"/>
      <c r="S7" s="31">
        <f t="shared" si="4"/>
        <v>107.5306010851895</v>
      </c>
      <c r="T7" s="21">
        <f t="shared" si="5"/>
        <v>79.291230173549522</v>
      </c>
      <c r="U7" s="21"/>
      <c r="V7" s="21"/>
      <c r="W7" s="21">
        <f t="shared" si="6"/>
        <v>79.291230173549522</v>
      </c>
      <c r="X7" s="56"/>
    </row>
    <row r="8" spans="1:24" s="1" customFormat="1" ht="48" customHeight="1" x14ac:dyDescent="0.3">
      <c r="A8" s="59" t="s">
        <v>40</v>
      </c>
      <c r="B8" s="57" t="s">
        <v>21</v>
      </c>
      <c r="C8" s="19" t="s">
        <v>12</v>
      </c>
      <c r="D8" s="20">
        <f>SUM(E8:G8)</f>
        <v>182339056</v>
      </c>
      <c r="E8" s="20">
        <v>0</v>
      </c>
      <c r="F8" s="20">
        <v>0</v>
      </c>
      <c r="G8" s="20">
        <v>182339056</v>
      </c>
      <c r="H8" s="20">
        <f t="shared" si="8"/>
        <v>147299397</v>
      </c>
      <c r="I8" s="20">
        <v>0</v>
      </c>
      <c r="J8" s="20">
        <v>0</v>
      </c>
      <c r="K8" s="20">
        <v>147299397</v>
      </c>
      <c r="L8" s="20">
        <f t="shared" ref="L8:L11" si="9">M8+O8</f>
        <v>146056093.86000001</v>
      </c>
      <c r="M8" s="20">
        <v>0</v>
      </c>
      <c r="N8" s="20">
        <v>0</v>
      </c>
      <c r="O8" s="20">
        <v>146056093.86000001</v>
      </c>
      <c r="P8" s="31">
        <f t="shared" si="1"/>
        <v>99.155934670934201</v>
      </c>
      <c r="Q8" s="31"/>
      <c r="R8" s="31"/>
      <c r="S8" s="31">
        <f t="shared" si="4"/>
        <v>99.155934670934201</v>
      </c>
      <c r="T8" s="21">
        <f t="shared" si="5"/>
        <v>80.101376558623855</v>
      </c>
      <c r="U8" s="21"/>
      <c r="V8" s="21"/>
      <c r="W8" s="21">
        <f t="shared" si="6"/>
        <v>80.101376558623855</v>
      </c>
      <c r="X8" s="56"/>
    </row>
    <row r="9" spans="1:24" s="1" customFormat="1" ht="39" customHeight="1" x14ac:dyDescent="0.3">
      <c r="A9" s="59" t="s">
        <v>88</v>
      </c>
      <c r="B9" s="57" t="s">
        <v>55</v>
      </c>
      <c r="C9" s="19" t="s">
        <v>12</v>
      </c>
      <c r="D9" s="20">
        <f t="shared" ref="D9:D11" si="10">SUM(E9:G9)</f>
        <v>3258600</v>
      </c>
      <c r="E9" s="20">
        <v>0</v>
      </c>
      <c r="F9" s="20">
        <v>0</v>
      </c>
      <c r="G9" s="20">
        <v>3258600</v>
      </c>
      <c r="H9" s="20">
        <f t="shared" si="8"/>
        <v>2371328</v>
      </c>
      <c r="I9" s="20">
        <v>0</v>
      </c>
      <c r="J9" s="20">
        <v>0</v>
      </c>
      <c r="K9" s="20">
        <v>2371328</v>
      </c>
      <c r="L9" s="20">
        <f t="shared" si="9"/>
        <v>2469803.34</v>
      </c>
      <c r="M9" s="20">
        <v>0</v>
      </c>
      <c r="N9" s="20">
        <v>0</v>
      </c>
      <c r="O9" s="20">
        <v>2469803.34</v>
      </c>
      <c r="P9" s="31">
        <f t="shared" si="1"/>
        <v>104.15275069496923</v>
      </c>
      <c r="Q9" s="31"/>
      <c r="R9" s="31"/>
      <c r="S9" s="31">
        <f t="shared" si="4"/>
        <v>104.15275069496923</v>
      </c>
      <c r="T9" s="21">
        <f t="shared" si="5"/>
        <v>75.793387958018769</v>
      </c>
      <c r="U9" s="21"/>
      <c r="V9" s="21"/>
      <c r="W9" s="21">
        <f t="shared" si="6"/>
        <v>75.793387958018769</v>
      </c>
      <c r="X9" s="56"/>
    </row>
    <row r="10" spans="1:24" s="1" customFormat="1" ht="60.75" customHeight="1" x14ac:dyDescent="0.3">
      <c r="A10" s="59" t="s">
        <v>89</v>
      </c>
      <c r="B10" s="57" t="s">
        <v>82</v>
      </c>
      <c r="C10" s="19" t="s">
        <v>12</v>
      </c>
      <c r="D10" s="20">
        <f t="shared" si="10"/>
        <v>49084663</v>
      </c>
      <c r="E10" s="20">
        <v>0</v>
      </c>
      <c r="F10" s="20">
        <v>0</v>
      </c>
      <c r="G10" s="20">
        <v>49084663</v>
      </c>
      <c r="H10" s="20">
        <f t="shared" si="8"/>
        <v>34103663</v>
      </c>
      <c r="I10" s="20">
        <v>0</v>
      </c>
      <c r="J10" s="20">
        <v>0</v>
      </c>
      <c r="K10" s="20">
        <v>34103663</v>
      </c>
      <c r="L10" s="20">
        <f t="shared" si="9"/>
        <v>36642377.969999999</v>
      </c>
      <c r="M10" s="20">
        <v>0</v>
      </c>
      <c r="N10" s="20">
        <v>0</v>
      </c>
      <c r="O10" s="20">
        <v>36642377.969999999</v>
      </c>
      <c r="P10" s="31">
        <f t="shared" si="1"/>
        <v>107.44411229374393</v>
      </c>
      <c r="Q10" s="31"/>
      <c r="R10" s="31"/>
      <c r="S10" s="31">
        <f t="shared" si="4"/>
        <v>107.44411229374393</v>
      </c>
      <c r="T10" s="21">
        <f t="shared" si="5"/>
        <v>74.651379332073645</v>
      </c>
      <c r="U10" s="21"/>
      <c r="V10" s="21"/>
      <c r="W10" s="21">
        <f t="shared" si="6"/>
        <v>74.651379332073645</v>
      </c>
      <c r="X10" s="56" t="s">
        <v>117</v>
      </c>
    </row>
    <row r="11" spans="1:24" s="1" customFormat="1" ht="72.75" customHeight="1" x14ac:dyDescent="0.3">
      <c r="A11" s="59" t="s">
        <v>112</v>
      </c>
      <c r="B11" s="57" t="s">
        <v>111</v>
      </c>
      <c r="C11" s="19" t="s">
        <v>12</v>
      </c>
      <c r="D11" s="20">
        <f t="shared" si="10"/>
        <v>569183</v>
      </c>
      <c r="E11" s="20">
        <v>569183</v>
      </c>
      <c r="F11" s="20">
        <v>0</v>
      </c>
      <c r="G11" s="20">
        <v>0</v>
      </c>
      <c r="H11" s="20">
        <f t="shared" si="8"/>
        <v>455352</v>
      </c>
      <c r="I11" s="20">
        <v>455352</v>
      </c>
      <c r="J11" s="20">
        <v>0</v>
      </c>
      <c r="K11" s="20">
        <v>0</v>
      </c>
      <c r="L11" s="20">
        <f t="shared" si="9"/>
        <v>376677.91</v>
      </c>
      <c r="M11" s="20">
        <v>376677.91</v>
      </c>
      <c r="N11" s="20">
        <v>0</v>
      </c>
      <c r="O11" s="20">
        <v>0</v>
      </c>
      <c r="P11" s="31">
        <f t="shared" si="1"/>
        <v>82.722357648588343</v>
      </c>
      <c r="Q11" s="31">
        <f t="shared" si="2"/>
        <v>82.722357648588343</v>
      </c>
      <c r="R11" s="31"/>
      <c r="S11" s="31"/>
      <c r="T11" s="21">
        <f t="shared" si="5"/>
        <v>66.178699996310499</v>
      </c>
      <c r="U11" s="21">
        <f t="shared" ref="U11:U17" si="11">M11/E11*100</f>
        <v>66.178699996310499</v>
      </c>
      <c r="V11" s="21"/>
      <c r="W11" s="21"/>
      <c r="X11" s="56" t="s">
        <v>118</v>
      </c>
    </row>
    <row r="12" spans="1:24" s="1" customFormat="1" ht="49.5" customHeight="1" x14ac:dyDescent="0.3">
      <c r="A12" s="28" t="s">
        <v>41</v>
      </c>
      <c r="B12" s="58" t="s">
        <v>56</v>
      </c>
      <c r="C12" s="30"/>
      <c r="D12" s="29">
        <f>SUM(D13:D19)</f>
        <v>73212594</v>
      </c>
      <c r="E12" s="29">
        <f t="shared" ref="E12:O12" si="12">SUM(E13:E19)</f>
        <v>59032800</v>
      </c>
      <c r="F12" s="29">
        <f t="shared" si="12"/>
        <v>10024200</v>
      </c>
      <c r="G12" s="29">
        <f t="shared" si="12"/>
        <v>4155594</v>
      </c>
      <c r="H12" s="29">
        <f t="shared" si="12"/>
        <v>48261821</v>
      </c>
      <c r="I12" s="29">
        <f t="shared" si="12"/>
        <v>36929285</v>
      </c>
      <c r="J12" s="29">
        <f t="shared" si="12"/>
        <v>8337183</v>
      </c>
      <c r="K12" s="29">
        <f t="shared" si="12"/>
        <v>2995353</v>
      </c>
      <c r="L12" s="29">
        <f t="shared" si="12"/>
        <v>53894032.379999995</v>
      </c>
      <c r="M12" s="29">
        <f t="shared" si="12"/>
        <v>41983722.899999999</v>
      </c>
      <c r="N12" s="29">
        <f t="shared" si="12"/>
        <v>8357347.8399999999</v>
      </c>
      <c r="O12" s="29">
        <f t="shared" si="12"/>
        <v>3552961.6399999997</v>
      </c>
      <c r="P12" s="31">
        <f t="shared" si="1"/>
        <v>111.67011783496523</v>
      </c>
      <c r="Q12" s="31">
        <f t="shared" si="2"/>
        <v>113.68680140977547</v>
      </c>
      <c r="R12" s="31">
        <f t="shared" si="3"/>
        <v>100.24186634742213</v>
      </c>
      <c r="S12" s="31">
        <f t="shared" si="4"/>
        <v>118.61579052619173</v>
      </c>
      <c r="T12" s="25">
        <f t="shared" si="5"/>
        <v>73.613062228064194</v>
      </c>
      <c r="U12" s="25">
        <f t="shared" si="11"/>
        <v>71.119314855470179</v>
      </c>
      <c r="V12" s="25">
        <f>N12/F12*100</f>
        <v>83.371718840406217</v>
      </c>
      <c r="W12" s="25">
        <f>O12/G12*100</f>
        <v>85.498285924948391</v>
      </c>
      <c r="X12" s="56"/>
    </row>
    <row r="13" spans="1:24" s="1" customFormat="1" ht="62.25" customHeight="1" x14ac:dyDescent="0.3">
      <c r="A13" s="59" t="s">
        <v>42</v>
      </c>
      <c r="B13" s="57" t="s">
        <v>57</v>
      </c>
      <c r="C13" s="19" t="s">
        <v>58</v>
      </c>
      <c r="D13" s="20">
        <f>SUM(E13:G13)</f>
        <v>15043361</v>
      </c>
      <c r="E13" s="20">
        <v>1187000</v>
      </c>
      <c r="F13" s="20">
        <v>9926800</v>
      </c>
      <c r="G13" s="20">
        <v>3929561</v>
      </c>
      <c r="H13" s="20">
        <f t="shared" ref="H13:H19" si="13">I13++J13+K13</f>
        <v>11967469</v>
      </c>
      <c r="I13" s="20">
        <v>860966</v>
      </c>
      <c r="J13" s="20">
        <v>8337183</v>
      </c>
      <c r="K13" s="20">
        <v>2769320</v>
      </c>
      <c r="L13" s="20">
        <f>SUM(M13:O13)</f>
        <v>12333853.829999998</v>
      </c>
      <c r="M13" s="20">
        <v>649575.86</v>
      </c>
      <c r="N13" s="20">
        <v>8357347.8399999999</v>
      </c>
      <c r="O13" s="20">
        <v>3326930.13</v>
      </c>
      <c r="P13" s="31">
        <f t="shared" si="1"/>
        <v>103.06150640540616</v>
      </c>
      <c r="Q13" s="31">
        <f t="shared" si="2"/>
        <v>75.447330092012919</v>
      </c>
      <c r="R13" s="31">
        <f t="shared" si="3"/>
        <v>100.24186634742213</v>
      </c>
      <c r="S13" s="31">
        <f t="shared" si="4"/>
        <v>120.13527255788424</v>
      </c>
      <c r="T13" s="21">
        <f t="shared" si="5"/>
        <v>81.988684775961957</v>
      </c>
      <c r="U13" s="21">
        <f t="shared" si="11"/>
        <v>54.724166807076656</v>
      </c>
      <c r="V13" s="21">
        <f>N13/F13*100</f>
        <v>84.189747350606439</v>
      </c>
      <c r="W13" s="21">
        <f>O13/G13*100</f>
        <v>84.66416808391574</v>
      </c>
      <c r="X13" s="56"/>
    </row>
    <row r="14" spans="1:24" s="1" customFormat="1" ht="102" customHeight="1" x14ac:dyDescent="0.3">
      <c r="A14" s="59" t="s">
        <v>60</v>
      </c>
      <c r="B14" s="57" t="s">
        <v>59</v>
      </c>
      <c r="C14" s="19" t="s">
        <v>12</v>
      </c>
      <c r="D14" s="20">
        <f>SUM(E14:G14)</f>
        <v>521400</v>
      </c>
      <c r="E14" s="20">
        <v>521400</v>
      </c>
      <c r="F14" s="20">
        <v>0</v>
      </c>
      <c r="G14" s="20">
        <v>0</v>
      </c>
      <c r="H14" s="20">
        <f t="shared" si="13"/>
        <v>521400</v>
      </c>
      <c r="I14" s="20">
        <v>521400</v>
      </c>
      <c r="J14" s="20">
        <v>0</v>
      </c>
      <c r="K14" s="20">
        <v>0</v>
      </c>
      <c r="L14" s="20">
        <f t="shared" ref="L14:L19" si="14">SUM(M14:O14)</f>
        <v>521400</v>
      </c>
      <c r="M14" s="20">
        <v>521400</v>
      </c>
      <c r="N14" s="20">
        <v>0</v>
      </c>
      <c r="O14" s="20">
        <v>0</v>
      </c>
      <c r="P14" s="31">
        <f t="shared" si="1"/>
        <v>100</v>
      </c>
      <c r="Q14" s="31">
        <f t="shared" si="2"/>
        <v>100</v>
      </c>
      <c r="R14" s="31"/>
      <c r="S14" s="31"/>
      <c r="T14" s="21">
        <f t="shared" si="5"/>
        <v>100</v>
      </c>
      <c r="U14" s="21">
        <f t="shared" si="11"/>
        <v>100</v>
      </c>
      <c r="V14" s="21"/>
      <c r="W14" s="21"/>
      <c r="X14" s="56"/>
    </row>
    <row r="15" spans="1:24" s="1" customFormat="1" ht="59.25" customHeight="1" x14ac:dyDescent="0.3">
      <c r="A15" s="59" t="s">
        <v>63</v>
      </c>
      <c r="B15" s="57" t="s">
        <v>61</v>
      </c>
      <c r="C15" s="19" t="s">
        <v>12</v>
      </c>
      <c r="D15" s="20">
        <f t="shared" ref="D15:D19" si="15">SUM(E15:G15)</f>
        <v>3777700</v>
      </c>
      <c r="E15" s="20">
        <v>3777700</v>
      </c>
      <c r="F15" s="20">
        <v>0</v>
      </c>
      <c r="G15" s="20">
        <v>0</v>
      </c>
      <c r="H15" s="20">
        <f t="shared" si="13"/>
        <v>3023036</v>
      </c>
      <c r="I15" s="20">
        <v>3023036</v>
      </c>
      <c r="J15" s="20">
        <v>0</v>
      </c>
      <c r="K15" s="20">
        <v>0</v>
      </c>
      <c r="L15" s="20">
        <f t="shared" si="14"/>
        <v>3014333.9</v>
      </c>
      <c r="M15" s="20">
        <v>3014333.9</v>
      </c>
      <c r="N15" s="20">
        <v>0</v>
      </c>
      <c r="O15" s="20">
        <v>0</v>
      </c>
      <c r="P15" s="31">
        <f t="shared" si="1"/>
        <v>99.71214037808349</v>
      </c>
      <c r="Q15" s="31">
        <f t="shared" si="2"/>
        <v>99.71214037808349</v>
      </c>
      <c r="R15" s="31"/>
      <c r="S15" s="31"/>
      <c r="T15" s="21">
        <f t="shared" si="5"/>
        <v>79.792834264234841</v>
      </c>
      <c r="U15" s="21">
        <f t="shared" si="11"/>
        <v>79.792834264234841</v>
      </c>
      <c r="V15" s="21"/>
      <c r="W15" s="21"/>
      <c r="X15" s="56"/>
    </row>
    <row r="16" spans="1:24" s="1" customFormat="1" ht="60.75" customHeight="1" x14ac:dyDescent="0.3">
      <c r="A16" s="59" t="s">
        <v>64</v>
      </c>
      <c r="B16" s="57" t="s">
        <v>62</v>
      </c>
      <c r="C16" s="19" t="s">
        <v>12</v>
      </c>
      <c r="D16" s="20">
        <f t="shared" si="15"/>
        <v>4578900</v>
      </c>
      <c r="E16" s="20">
        <v>4578900</v>
      </c>
      <c r="F16" s="20">
        <v>0</v>
      </c>
      <c r="G16" s="20">
        <v>0</v>
      </c>
      <c r="H16" s="20">
        <f t="shared" si="13"/>
        <v>3635060</v>
      </c>
      <c r="I16" s="20">
        <v>3635060</v>
      </c>
      <c r="J16" s="20">
        <v>0</v>
      </c>
      <c r="K16" s="20">
        <v>0</v>
      </c>
      <c r="L16" s="20">
        <f t="shared" si="14"/>
        <v>3660716.35</v>
      </c>
      <c r="M16" s="20">
        <v>3660716.35</v>
      </c>
      <c r="N16" s="20">
        <v>0</v>
      </c>
      <c r="O16" s="20">
        <v>0</v>
      </c>
      <c r="P16" s="31">
        <f t="shared" si="1"/>
        <v>100.70580265525192</v>
      </c>
      <c r="Q16" s="31">
        <f t="shared" si="2"/>
        <v>100.70580265525192</v>
      </c>
      <c r="R16" s="31"/>
      <c r="S16" s="31"/>
      <c r="T16" s="21">
        <f t="shared" si="5"/>
        <v>79.947505951210999</v>
      </c>
      <c r="U16" s="21">
        <f t="shared" si="11"/>
        <v>79.947505951210999</v>
      </c>
      <c r="V16" s="21"/>
      <c r="W16" s="21"/>
      <c r="X16" s="56"/>
    </row>
    <row r="17" spans="1:24" s="1" customFormat="1" ht="81" customHeight="1" x14ac:dyDescent="0.3">
      <c r="A17" s="59" t="s">
        <v>66</v>
      </c>
      <c r="B17" s="57" t="s">
        <v>65</v>
      </c>
      <c r="C17" s="19" t="s">
        <v>12</v>
      </c>
      <c r="D17" s="20">
        <f t="shared" si="15"/>
        <v>10160833</v>
      </c>
      <c r="E17" s="20">
        <v>9934800</v>
      </c>
      <c r="F17" s="20">
        <v>0</v>
      </c>
      <c r="G17" s="20">
        <v>226033</v>
      </c>
      <c r="H17" s="20">
        <f t="shared" si="13"/>
        <v>8435856</v>
      </c>
      <c r="I17" s="20">
        <v>8209823</v>
      </c>
      <c r="J17" s="20">
        <v>0</v>
      </c>
      <c r="K17" s="20">
        <v>226033</v>
      </c>
      <c r="L17" s="20">
        <f t="shared" si="14"/>
        <v>7907908.5</v>
      </c>
      <c r="M17" s="20">
        <v>7681876.9900000002</v>
      </c>
      <c r="N17" s="20">
        <v>0</v>
      </c>
      <c r="O17" s="20">
        <v>226031.51</v>
      </c>
      <c r="P17" s="31">
        <f t="shared" ref="P17:P24" si="16">L17/H17*100</f>
        <v>93.741625034851239</v>
      </c>
      <c r="Q17" s="31">
        <f t="shared" ref="Q17:Q24" si="17">M17/I17*100</f>
        <v>93.569337487543891</v>
      </c>
      <c r="R17" s="31"/>
      <c r="S17" s="31">
        <f t="shared" ref="S17:S24" si="18">O17/K17*100</f>
        <v>99.999340804218861</v>
      </c>
      <c r="T17" s="21">
        <f t="shared" si="5"/>
        <v>77.827364154100351</v>
      </c>
      <c r="U17" s="21">
        <f t="shared" si="11"/>
        <v>77.322915307806909</v>
      </c>
      <c r="V17" s="21"/>
      <c r="W17" s="21">
        <f>O17/G17*100</f>
        <v>99.999340804218861</v>
      </c>
      <c r="X17" s="56"/>
    </row>
    <row r="18" spans="1:24" s="1" customFormat="1" ht="80.25" customHeight="1" x14ac:dyDescent="0.3">
      <c r="A18" s="59" t="s">
        <v>87</v>
      </c>
      <c r="B18" s="57" t="s">
        <v>85</v>
      </c>
      <c r="C18" s="19" t="s">
        <v>12</v>
      </c>
      <c r="D18" s="20">
        <f t="shared" si="15"/>
        <v>97400</v>
      </c>
      <c r="E18" s="20">
        <v>0</v>
      </c>
      <c r="F18" s="20">
        <v>97400</v>
      </c>
      <c r="G18" s="20">
        <v>0</v>
      </c>
      <c r="H18" s="20">
        <f t="shared" si="13"/>
        <v>0</v>
      </c>
      <c r="I18" s="20">
        <v>0</v>
      </c>
      <c r="J18" s="20">
        <v>0</v>
      </c>
      <c r="K18" s="20">
        <v>0</v>
      </c>
      <c r="L18" s="20">
        <f t="shared" si="14"/>
        <v>0</v>
      </c>
      <c r="M18" s="20">
        <v>0</v>
      </c>
      <c r="N18" s="20">
        <v>0</v>
      </c>
      <c r="O18" s="20">
        <v>0</v>
      </c>
      <c r="P18" s="31"/>
      <c r="Q18" s="31"/>
      <c r="R18" s="31"/>
      <c r="S18" s="31"/>
      <c r="T18" s="21">
        <f t="shared" si="5"/>
        <v>0</v>
      </c>
      <c r="U18" s="21"/>
      <c r="V18" s="21">
        <f>N18/F18*100</f>
        <v>0</v>
      </c>
      <c r="W18" s="21"/>
      <c r="X18" s="56" t="s">
        <v>119</v>
      </c>
    </row>
    <row r="19" spans="1:24" s="1" customFormat="1" ht="63" customHeight="1" x14ac:dyDescent="0.3">
      <c r="A19" s="59" t="s">
        <v>68</v>
      </c>
      <c r="B19" s="57" t="s">
        <v>67</v>
      </c>
      <c r="C19" s="19" t="s">
        <v>12</v>
      </c>
      <c r="D19" s="20">
        <f t="shared" si="15"/>
        <v>39033000</v>
      </c>
      <c r="E19" s="20">
        <v>39033000</v>
      </c>
      <c r="F19" s="20">
        <v>0</v>
      </c>
      <c r="G19" s="20">
        <v>0</v>
      </c>
      <c r="H19" s="20">
        <f t="shared" si="13"/>
        <v>20679000</v>
      </c>
      <c r="I19" s="20">
        <v>20679000</v>
      </c>
      <c r="J19" s="20">
        <v>0</v>
      </c>
      <c r="K19" s="20">
        <v>0</v>
      </c>
      <c r="L19" s="20">
        <f t="shared" si="14"/>
        <v>26455819.800000001</v>
      </c>
      <c r="M19" s="20">
        <v>26455819.800000001</v>
      </c>
      <c r="N19" s="20">
        <v>0</v>
      </c>
      <c r="O19" s="20">
        <v>0</v>
      </c>
      <c r="P19" s="31">
        <f t="shared" si="16"/>
        <v>127.93568257652691</v>
      </c>
      <c r="Q19" s="31">
        <f t="shared" si="17"/>
        <v>127.93568257652691</v>
      </c>
      <c r="R19" s="31"/>
      <c r="S19" s="31"/>
      <c r="T19" s="21">
        <f t="shared" ref="T19:T24" si="19">L19/D19*100</f>
        <v>67.7780846975636</v>
      </c>
      <c r="U19" s="21">
        <f t="shared" ref="U19:U24" si="20">M19/E19*100</f>
        <v>67.7780846975636</v>
      </c>
      <c r="V19" s="21"/>
      <c r="W19" s="21"/>
      <c r="X19" s="56" t="s">
        <v>120</v>
      </c>
    </row>
    <row r="20" spans="1:24" s="27" customFormat="1" ht="42" customHeight="1" x14ac:dyDescent="0.3">
      <c r="A20" s="28" t="s">
        <v>70</v>
      </c>
      <c r="B20" s="58" t="s">
        <v>23</v>
      </c>
      <c r="C20" s="30"/>
      <c r="D20" s="29">
        <f>SUM(D21:D21)</f>
        <v>12273355</v>
      </c>
      <c r="E20" s="29">
        <f t="shared" ref="E20:O20" si="21">SUM(E21:E21)</f>
        <v>9775500</v>
      </c>
      <c r="F20" s="29">
        <f t="shared" si="21"/>
        <v>0</v>
      </c>
      <c r="G20" s="29">
        <f t="shared" si="21"/>
        <v>2497855</v>
      </c>
      <c r="H20" s="29">
        <f t="shared" si="21"/>
        <v>6307055</v>
      </c>
      <c r="I20" s="29">
        <f t="shared" si="21"/>
        <v>4559500</v>
      </c>
      <c r="J20" s="29">
        <f t="shared" si="21"/>
        <v>0</v>
      </c>
      <c r="K20" s="29">
        <f t="shared" si="21"/>
        <v>1747555</v>
      </c>
      <c r="L20" s="29">
        <f t="shared" si="21"/>
        <v>4081801.4</v>
      </c>
      <c r="M20" s="29">
        <f t="shared" si="21"/>
        <v>2960461.3</v>
      </c>
      <c r="N20" s="29">
        <f t="shared" si="21"/>
        <v>0</v>
      </c>
      <c r="O20" s="29">
        <f t="shared" si="21"/>
        <v>1121340.1000000001</v>
      </c>
      <c r="P20" s="31">
        <f t="shared" si="16"/>
        <v>64.718024497962986</v>
      </c>
      <c r="Q20" s="31">
        <f t="shared" si="17"/>
        <v>64.929516394341476</v>
      </c>
      <c r="R20" s="31"/>
      <c r="S20" s="31">
        <f t="shared" si="18"/>
        <v>64.166226527920443</v>
      </c>
      <c r="T20" s="25">
        <f t="shared" si="19"/>
        <v>33.257421462998508</v>
      </c>
      <c r="U20" s="25">
        <f t="shared" si="20"/>
        <v>30.284500025574136</v>
      </c>
      <c r="V20" s="25"/>
      <c r="W20" s="25">
        <f>O20/G20*100</f>
        <v>44.892121440195695</v>
      </c>
      <c r="X20" s="26"/>
    </row>
    <row r="21" spans="1:24" s="1" customFormat="1" ht="63.75" customHeight="1" x14ac:dyDescent="0.3">
      <c r="A21" s="59" t="s">
        <v>73</v>
      </c>
      <c r="B21" s="57" t="s">
        <v>69</v>
      </c>
      <c r="C21" s="19" t="s">
        <v>12</v>
      </c>
      <c r="D21" s="20">
        <f>SUM(E21:G21)</f>
        <v>12273355</v>
      </c>
      <c r="E21" s="20">
        <v>9775500</v>
      </c>
      <c r="F21" s="20">
        <v>0</v>
      </c>
      <c r="G21" s="20">
        <v>2497855</v>
      </c>
      <c r="H21" s="20">
        <f>I21++J21+K21</f>
        <v>6307055</v>
      </c>
      <c r="I21" s="20">
        <v>4559500</v>
      </c>
      <c r="J21" s="20">
        <v>0</v>
      </c>
      <c r="K21" s="20">
        <v>1747555</v>
      </c>
      <c r="L21" s="20">
        <f>M21+O21</f>
        <v>4081801.4</v>
      </c>
      <c r="M21" s="20">
        <v>2960461.3</v>
      </c>
      <c r="N21" s="20">
        <v>0</v>
      </c>
      <c r="O21" s="20">
        <v>1121340.1000000001</v>
      </c>
      <c r="P21" s="31">
        <f t="shared" si="16"/>
        <v>64.718024497962986</v>
      </c>
      <c r="Q21" s="31">
        <f t="shared" si="17"/>
        <v>64.929516394341476</v>
      </c>
      <c r="R21" s="31"/>
      <c r="S21" s="31">
        <f t="shared" si="18"/>
        <v>64.166226527920443</v>
      </c>
      <c r="T21" s="21">
        <f t="shared" si="19"/>
        <v>33.257421462998508</v>
      </c>
      <c r="U21" s="21">
        <f t="shared" si="20"/>
        <v>30.284500025574136</v>
      </c>
      <c r="V21" s="21"/>
      <c r="W21" s="21">
        <f>O21/G21*100</f>
        <v>44.892121440195695</v>
      </c>
      <c r="X21" s="56" t="s">
        <v>121</v>
      </c>
    </row>
    <row r="22" spans="1:24" s="1" customFormat="1" ht="96.75" customHeight="1" x14ac:dyDescent="0.3">
      <c r="A22" s="28" t="s">
        <v>77</v>
      </c>
      <c r="B22" s="58" t="s">
        <v>71</v>
      </c>
      <c r="C22" s="30"/>
      <c r="D22" s="33">
        <f>SUM(D23:D24)</f>
        <v>44556549</v>
      </c>
      <c r="E22" s="33">
        <f t="shared" ref="E22:O22" si="22">SUM(E23:E24)</f>
        <v>365549</v>
      </c>
      <c r="F22" s="33">
        <f t="shared" si="22"/>
        <v>0</v>
      </c>
      <c r="G22" s="33">
        <f t="shared" si="22"/>
        <v>44191000</v>
      </c>
      <c r="H22" s="33">
        <f t="shared" si="22"/>
        <v>33750009</v>
      </c>
      <c r="I22" s="33">
        <f t="shared" si="22"/>
        <v>189269</v>
      </c>
      <c r="J22" s="33">
        <f t="shared" si="22"/>
        <v>0</v>
      </c>
      <c r="K22" s="33">
        <f t="shared" si="22"/>
        <v>33560740</v>
      </c>
      <c r="L22" s="33">
        <f t="shared" si="22"/>
        <v>32830327.899999999</v>
      </c>
      <c r="M22" s="33">
        <f t="shared" si="22"/>
        <v>40371.1</v>
      </c>
      <c r="N22" s="33">
        <f t="shared" si="22"/>
        <v>0</v>
      </c>
      <c r="O22" s="33">
        <f t="shared" si="22"/>
        <v>32789956.799999997</v>
      </c>
      <c r="P22" s="31">
        <f t="shared" si="16"/>
        <v>97.275019689624372</v>
      </c>
      <c r="Q22" s="31">
        <f t="shared" si="17"/>
        <v>21.330011782172463</v>
      </c>
      <c r="R22" s="31"/>
      <c r="S22" s="31">
        <f t="shared" si="18"/>
        <v>97.703318818357403</v>
      </c>
      <c r="T22" s="25">
        <f t="shared" si="19"/>
        <v>73.682384827424585</v>
      </c>
      <c r="U22" s="25">
        <f t="shared" si="20"/>
        <v>11.04396401029684</v>
      </c>
      <c r="V22" s="25"/>
      <c r="W22" s="25">
        <f>O22/G22*100</f>
        <v>74.200531329908799</v>
      </c>
      <c r="X22" s="56"/>
    </row>
    <row r="23" spans="1:24" s="1" customFormat="1" ht="45" customHeight="1" x14ac:dyDescent="0.3">
      <c r="A23" s="63" t="s">
        <v>78</v>
      </c>
      <c r="B23" s="66" t="s">
        <v>72</v>
      </c>
      <c r="C23" s="19" t="s">
        <v>12</v>
      </c>
      <c r="D23" s="20">
        <f>SUM(E23:G23)</f>
        <v>22840304</v>
      </c>
      <c r="E23" s="20">
        <v>51904</v>
      </c>
      <c r="F23" s="20">
        <v>0</v>
      </c>
      <c r="G23" s="20">
        <v>22788400</v>
      </c>
      <c r="H23" s="20">
        <f t="shared" ref="H23:H24" si="23">I23++J23+K23</f>
        <v>17508597</v>
      </c>
      <c r="I23" s="20">
        <v>32447</v>
      </c>
      <c r="J23" s="20">
        <v>0</v>
      </c>
      <c r="K23" s="20">
        <v>17476150</v>
      </c>
      <c r="L23" s="20">
        <f>SUM(M23:O23)</f>
        <v>18289130.379999999</v>
      </c>
      <c r="M23" s="20">
        <v>36110.68</v>
      </c>
      <c r="N23" s="20">
        <v>0</v>
      </c>
      <c r="O23" s="20">
        <v>18253019.699999999</v>
      </c>
      <c r="P23" s="31">
        <f t="shared" si="16"/>
        <v>104.45800071816147</v>
      </c>
      <c r="Q23" s="31">
        <f t="shared" si="17"/>
        <v>111.29127500231147</v>
      </c>
      <c r="R23" s="31"/>
      <c r="S23" s="31">
        <f t="shared" si="18"/>
        <v>104.44531375617628</v>
      </c>
      <c r="T23" s="21">
        <f t="shared" si="19"/>
        <v>80.073935881063576</v>
      </c>
      <c r="U23" s="21">
        <f t="shared" si="20"/>
        <v>69.572056103575832</v>
      </c>
      <c r="V23" s="21"/>
      <c r="W23" s="21">
        <f>O23/G23*100</f>
        <v>80.097855487879798</v>
      </c>
      <c r="X23" s="56"/>
    </row>
    <row r="24" spans="1:24" s="1" customFormat="1" ht="53.25" customHeight="1" x14ac:dyDescent="0.3">
      <c r="A24" s="64"/>
      <c r="B24" s="67"/>
      <c r="C24" s="19" t="s">
        <v>83</v>
      </c>
      <c r="D24" s="20">
        <f>SUM(E24:G24)</f>
        <v>21716245</v>
      </c>
      <c r="E24" s="20">
        <v>313645</v>
      </c>
      <c r="F24" s="20">
        <v>0</v>
      </c>
      <c r="G24" s="20">
        <v>21402600</v>
      </c>
      <c r="H24" s="20">
        <f t="shared" si="23"/>
        <v>16241412</v>
      </c>
      <c r="I24" s="20">
        <v>156822</v>
      </c>
      <c r="J24" s="20">
        <v>0</v>
      </c>
      <c r="K24" s="20">
        <v>16084590</v>
      </c>
      <c r="L24" s="20">
        <f>SUM(M24:O24)</f>
        <v>14541197.52</v>
      </c>
      <c r="M24" s="20">
        <v>4260.42</v>
      </c>
      <c r="N24" s="20">
        <v>0</v>
      </c>
      <c r="O24" s="20">
        <v>14536937.1</v>
      </c>
      <c r="P24" s="31">
        <f t="shared" si="16"/>
        <v>89.531609197525427</v>
      </c>
      <c r="Q24" s="31">
        <f t="shared" si="17"/>
        <v>2.7167234189080616</v>
      </c>
      <c r="R24" s="31"/>
      <c r="S24" s="31">
        <f t="shared" si="18"/>
        <v>90.3780394775372</v>
      </c>
      <c r="T24" s="21">
        <f t="shared" si="19"/>
        <v>66.959999392160114</v>
      </c>
      <c r="U24" s="21">
        <f t="shared" si="20"/>
        <v>1.3583573785649381</v>
      </c>
      <c r="V24" s="21"/>
      <c r="W24" s="21">
        <f>O24/G24*100</f>
        <v>67.921360488912569</v>
      </c>
      <c r="X24" s="56" t="s">
        <v>116</v>
      </c>
    </row>
  </sheetData>
  <mergeCells count="12">
    <mergeCell ref="A1:X1"/>
    <mergeCell ref="X2:X3"/>
    <mergeCell ref="T2:W2"/>
    <mergeCell ref="D2:G2"/>
    <mergeCell ref="L2:O2"/>
    <mergeCell ref="H2:K2"/>
    <mergeCell ref="A2:A3"/>
    <mergeCell ref="C2:C3"/>
    <mergeCell ref="P2:S2"/>
    <mergeCell ref="A23:A24"/>
    <mergeCell ref="B23:B24"/>
    <mergeCell ref="B5:C5"/>
  </mergeCells>
  <pageMargins left="0" right="0" top="0.19685039370078741" bottom="0" header="0.31496062992125984" footer="0.31496062992125984"/>
  <pageSetup paperSize="9" scale="35" fitToHeight="12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4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32.25" customHeight="1" x14ac:dyDescent="0.25">
      <c r="A2" s="86" t="s">
        <v>0</v>
      </c>
      <c r="B2" s="6" t="s">
        <v>1</v>
      </c>
      <c r="C2" s="87" t="s">
        <v>17</v>
      </c>
      <c r="D2" s="88" t="s">
        <v>45</v>
      </c>
      <c r="E2" s="88"/>
      <c r="F2" s="88"/>
      <c r="G2" s="89" t="s">
        <v>53</v>
      </c>
      <c r="H2" s="89"/>
      <c r="I2" s="89"/>
      <c r="J2" s="90" t="s">
        <v>51</v>
      </c>
      <c r="K2" s="91"/>
      <c r="L2" s="92"/>
      <c r="M2" s="93" t="s">
        <v>46</v>
      </c>
      <c r="N2" s="93" t="s">
        <v>47</v>
      </c>
    </row>
    <row r="3" spans="1:14" ht="25.5" x14ac:dyDescent="0.25">
      <c r="A3" s="86"/>
      <c r="B3" s="7" t="s">
        <v>2</v>
      </c>
      <c r="C3" s="87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94"/>
      <c r="N3" s="94"/>
    </row>
    <row r="4" spans="1:14" x14ac:dyDescent="0.25">
      <c r="A4" s="9" t="s">
        <v>3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3" t="s">
        <v>49</v>
      </c>
      <c r="C5" s="8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4</v>
      </c>
      <c r="B6" s="15" t="s">
        <v>20</v>
      </c>
      <c r="C6" s="15" t="s">
        <v>52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5</v>
      </c>
      <c r="B7" s="15" t="s">
        <v>50</v>
      </c>
      <c r="C7" s="15" t="s">
        <v>52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2" t="s">
        <v>0</v>
      </c>
      <c r="B1" s="37" t="s">
        <v>1</v>
      </c>
      <c r="C1" s="103" t="s">
        <v>17</v>
      </c>
      <c r="D1" s="104" t="s">
        <v>91</v>
      </c>
      <c r="E1" s="104"/>
      <c r="F1" s="104"/>
      <c r="G1" s="104"/>
      <c r="H1" s="104" t="s">
        <v>92</v>
      </c>
      <c r="I1" s="104"/>
      <c r="J1" s="104"/>
      <c r="K1" s="104"/>
      <c r="L1" s="105" t="s">
        <v>102</v>
      </c>
      <c r="M1" s="106"/>
      <c r="N1" s="106"/>
      <c r="O1" s="107"/>
      <c r="P1" s="99" t="s">
        <v>93</v>
      </c>
      <c r="Q1" s="99"/>
      <c r="R1" s="99"/>
      <c r="S1" s="99"/>
      <c r="T1" s="99" t="s">
        <v>94</v>
      </c>
      <c r="U1" s="100"/>
      <c r="V1" s="100"/>
      <c r="W1" s="100"/>
    </row>
    <row r="2" spans="1:23" ht="22.5" x14ac:dyDescent="0.25">
      <c r="A2" s="102"/>
      <c r="B2" s="37" t="s">
        <v>2</v>
      </c>
      <c r="C2" s="103"/>
      <c r="D2" s="38" t="s">
        <v>24</v>
      </c>
      <c r="E2" s="38" t="s">
        <v>25</v>
      </c>
      <c r="F2" s="38" t="s">
        <v>54</v>
      </c>
      <c r="G2" s="38" t="s">
        <v>26</v>
      </c>
      <c r="H2" s="38" t="s">
        <v>24</v>
      </c>
      <c r="I2" s="38" t="s">
        <v>25</v>
      </c>
      <c r="J2" s="38" t="s">
        <v>54</v>
      </c>
      <c r="K2" s="38" t="s">
        <v>26</v>
      </c>
      <c r="L2" s="38" t="s">
        <v>24</v>
      </c>
      <c r="M2" s="38" t="s">
        <v>25</v>
      </c>
      <c r="N2" s="38" t="s">
        <v>54</v>
      </c>
      <c r="O2" s="38" t="s">
        <v>26</v>
      </c>
      <c r="P2" s="38" t="s">
        <v>24</v>
      </c>
      <c r="Q2" s="38" t="s">
        <v>25</v>
      </c>
      <c r="R2" s="38" t="s">
        <v>54</v>
      </c>
      <c r="S2" s="38" t="s">
        <v>26</v>
      </c>
      <c r="T2" s="38" t="s">
        <v>24</v>
      </c>
      <c r="U2" s="39" t="s">
        <v>25</v>
      </c>
      <c r="V2" s="38" t="s">
        <v>54</v>
      </c>
      <c r="W2" s="38" t="s">
        <v>26</v>
      </c>
    </row>
    <row r="3" spans="1:23" x14ac:dyDescent="0.25">
      <c r="A3" s="35" t="s">
        <v>3</v>
      </c>
      <c r="B3" s="35" t="s">
        <v>13</v>
      </c>
      <c r="C3" s="35" t="s">
        <v>28</v>
      </c>
      <c r="D3" s="35" t="s">
        <v>30</v>
      </c>
      <c r="E3" s="35" t="s">
        <v>15</v>
      </c>
      <c r="F3" s="35" t="s">
        <v>31</v>
      </c>
      <c r="G3" s="35" t="s">
        <v>31</v>
      </c>
      <c r="H3" s="35" t="s">
        <v>44</v>
      </c>
      <c r="I3" s="35" t="s">
        <v>32</v>
      </c>
      <c r="J3" s="35" t="s">
        <v>33</v>
      </c>
      <c r="K3" s="35" t="s">
        <v>34</v>
      </c>
      <c r="L3" s="35" t="s">
        <v>35</v>
      </c>
      <c r="M3" s="35" t="s">
        <v>36</v>
      </c>
      <c r="N3" s="35" t="s">
        <v>37</v>
      </c>
      <c r="O3" s="35" t="s">
        <v>43</v>
      </c>
      <c r="P3" s="35" t="s">
        <v>16</v>
      </c>
      <c r="Q3" s="35" t="s">
        <v>32</v>
      </c>
      <c r="R3" s="35" t="s">
        <v>90</v>
      </c>
      <c r="S3" s="35" t="s">
        <v>33</v>
      </c>
      <c r="T3" s="35" t="s">
        <v>34</v>
      </c>
      <c r="U3" s="35" t="s">
        <v>95</v>
      </c>
      <c r="V3" s="35" t="s">
        <v>76</v>
      </c>
      <c r="W3" s="35" t="s">
        <v>86</v>
      </c>
    </row>
    <row r="4" spans="1:23" x14ac:dyDescent="0.25">
      <c r="A4" s="101" t="s">
        <v>27</v>
      </c>
      <c r="B4" s="101"/>
      <c r="C4" s="101"/>
      <c r="D4" s="40">
        <f>D5+D7+D10+D12+D14</f>
        <v>184652.19499999998</v>
      </c>
      <c r="E4" s="40">
        <f t="shared" ref="E4:S4" si="0">E5+E7+E10+E12+E14</f>
        <v>157039.4</v>
      </c>
      <c r="F4" s="40">
        <f t="shared" si="0"/>
        <v>0</v>
      </c>
      <c r="G4" s="40">
        <f t="shared" si="0"/>
        <v>27612.795000000002</v>
      </c>
      <c r="H4" s="40">
        <f t="shared" si="0"/>
        <v>165482.53099999999</v>
      </c>
      <c r="I4" s="40">
        <f t="shared" si="0"/>
        <v>28216.291000000005</v>
      </c>
      <c r="J4" s="40">
        <f t="shared" si="0"/>
        <v>0</v>
      </c>
      <c r="K4" s="40">
        <f t="shared" si="0"/>
        <v>19077.455999999998</v>
      </c>
      <c r="L4" s="40">
        <f t="shared" si="0"/>
        <v>7375.1418100000001</v>
      </c>
      <c r="M4" s="40">
        <f t="shared" si="0"/>
        <v>0</v>
      </c>
      <c r="N4" s="40">
        <f t="shared" si="0"/>
        <v>0</v>
      </c>
      <c r="O4" s="40">
        <f t="shared" si="0"/>
        <v>7375.1418100000001</v>
      </c>
      <c r="P4" s="40">
        <f t="shared" si="0"/>
        <v>82223.705759999983</v>
      </c>
      <c r="Q4" s="40">
        <f t="shared" si="0"/>
        <v>66038.538280000008</v>
      </c>
      <c r="R4" s="40">
        <f t="shared" si="0"/>
        <v>0</v>
      </c>
      <c r="S4" s="40">
        <f t="shared" si="0"/>
        <v>16185.16748</v>
      </c>
      <c r="T4" s="40">
        <f>P4/D4*100</f>
        <v>44.528962008818787</v>
      </c>
      <c r="U4" s="40">
        <f t="shared" ref="U4:W16" si="1">Q4/E4*100</f>
        <v>42.052210005896619</v>
      </c>
      <c r="V4" s="40"/>
      <c r="W4" s="40">
        <f t="shared" si="1"/>
        <v>58.614738131362657</v>
      </c>
    </row>
    <row r="5" spans="1:23" s="50" customFormat="1" ht="34.5" customHeight="1" x14ac:dyDescent="0.25">
      <c r="A5" s="41">
        <v>1</v>
      </c>
      <c r="B5" s="83" t="s">
        <v>8</v>
      </c>
      <c r="C5" s="83"/>
      <c r="D5" s="40">
        <f>D6</f>
        <v>26153.7</v>
      </c>
      <c r="E5" s="40">
        <f t="shared" ref="E5:S5" si="2">E6</f>
        <v>24846</v>
      </c>
      <c r="F5" s="40">
        <f t="shared" si="2"/>
        <v>0</v>
      </c>
      <c r="G5" s="40">
        <f t="shared" si="2"/>
        <v>1307.7</v>
      </c>
      <c r="H5" s="40">
        <f t="shared" si="2"/>
        <v>0</v>
      </c>
      <c r="I5" s="40">
        <f t="shared" si="2"/>
        <v>0</v>
      </c>
      <c r="J5" s="40">
        <f t="shared" si="2"/>
        <v>0</v>
      </c>
      <c r="K5" s="40">
        <f t="shared" si="2"/>
        <v>0</v>
      </c>
      <c r="L5" s="40">
        <f t="shared" si="2"/>
        <v>0</v>
      </c>
      <c r="M5" s="40">
        <f t="shared" si="2"/>
        <v>0</v>
      </c>
      <c r="N5" s="40">
        <f t="shared" si="2"/>
        <v>0</v>
      </c>
      <c r="O5" s="40">
        <f t="shared" si="2"/>
        <v>0</v>
      </c>
      <c r="P5" s="40">
        <f t="shared" si="2"/>
        <v>0</v>
      </c>
      <c r="Q5" s="40">
        <f t="shared" si="2"/>
        <v>0</v>
      </c>
      <c r="R5" s="40">
        <f t="shared" si="2"/>
        <v>0</v>
      </c>
      <c r="S5" s="40">
        <f t="shared" si="2"/>
        <v>0</v>
      </c>
      <c r="T5" s="40">
        <f t="shared" ref="T5:U18" si="3">P5/D5*100</f>
        <v>0</v>
      </c>
      <c r="U5" s="40">
        <f t="shared" si="1"/>
        <v>0</v>
      </c>
      <c r="V5" s="40"/>
      <c r="W5" s="40">
        <f t="shared" si="1"/>
        <v>0</v>
      </c>
    </row>
    <row r="6" spans="1:23" s="50" customFormat="1" x14ac:dyDescent="0.25">
      <c r="A6" s="42" t="s">
        <v>5</v>
      </c>
      <c r="B6" s="43" t="s">
        <v>74</v>
      </c>
      <c r="C6" s="6" t="s">
        <v>84</v>
      </c>
      <c r="D6" s="44">
        <f t="shared" ref="D6" si="4">E6+G6</f>
        <v>26153.7</v>
      </c>
      <c r="E6" s="44">
        <v>24846</v>
      </c>
      <c r="F6" s="44">
        <v>0</v>
      </c>
      <c r="G6" s="44">
        <v>1307.7</v>
      </c>
      <c r="H6" s="44">
        <f>I6+J6+K6</f>
        <v>0</v>
      </c>
      <c r="I6" s="44">
        <v>0</v>
      </c>
      <c r="J6" s="44">
        <v>0</v>
      </c>
      <c r="K6" s="44">
        <v>0</v>
      </c>
      <c r="L6" s="44">
        <f t="shared" ref="L6" si="5">M6+O6</f>
        <v>0</v>
      </c>
      <c r="M6" s="44">
        <v>0</v>
      </c>
      <c r="N6" s="44">
        <v>0</v>
      </c>
      <c r="O6" s="44">
        <f>S6</f>
        <v>0</v>
      </c>
      <c r="P6" s="44">
        <f>Q6+R6+S6</f>
        <v>0</v>
      </c>
      <c r="Q6" s="44">
        <v>0</v>
      </c>
      <c r="R6" s="44">
        <v>0</v>
      </c>
      <c r="S6" s="44">
        <v>0</v>
      </c>
      <c r="T6" s="44">
        <f t="shared" si="3"/>
        <v>0</v>
      </c>
      <c r="U6" s="44">
        <f t="shared" si="1"/>
        <v>0</v>
      </c>
      <c r="V6" s="44"/>
      <c r="W6" s="44">
        <f t="shared" si="1"/>
        <v>0</v>
      </c>
    </row>
    <row r="7" spans="1:23" ht="37.5" customHeight="1" x14ac:dyDescent="0.25">
      <c r="A7" s="41" t="s">
        <v>13</v>
      </c>
      <c r="B7" s="83" t="s">
        <v>96</v>
      </c>
      <c r="C7" s="83"/>
      <c r="D7" s="40">
        <f>E7+F7+G7</f>
        <v>94522.269</v>
      </c>
      <c r="E7" s="40">
        <f>E8+E9</f>
        <v>89702.2</v>
      </c>
      <c r="F7" s="40">
        <f t="shared" ref="F7:G7" si="6">F8+F9</f>
        <v>0</v>
      </c>
      <c r="G7" s="40">
        <f t="shared" si="6"/>
        <v>4820.0689999999995</v>
      </c>
      <c r="H7" s="47">
        <f t="shared" ref="H7:H12" si="7">H8+H9+H10+H11</f>
        <v>80586.006999999998</v>
      </c>
      <c r="I7" s="46">
        <v>0</v>
      </c>
      <c r="J7" s="46">
        <v>0</v>
      </c>
      <c r="K7" s="46">
        <v>0</v>
      </c>
      <c r="L7" s="40">
        <f>M7+N7+O7</f>
        <v>1960.5039999999999</v>
      </c>
      <c r="M7" s="40">
        <f>M8+M9</f>
        <v>0</v>
      </c>
      <c r="N7" s="40">
        <f t="shared" ref="N7" si="8">N8+N9</f>
        <v>0</v>
      </c>
      <c r="O7" s="40">
        <f t="shared" ref="O7:O12" si="9">S7</f>
        <v>1960.5039999999999</v>
      </c>
      <c r="P7" s="40">
        <f t="shared" ref="P7:P18" si="10">Q7+S7</f>
        <v>39209.203999999998</v>
      </c>
      <c r="Q7" s="40">
        <f>Q8+Q9</f>
        <v>37248.699999999997</v>
      </c>
      <c r="R7" s="40">
        <f t="shared" ref="R7:S7" si="11">R8+R9</f>
        <v>0</v>
      </c>
      <c r="S7" s="40">
        <f t="shared" si="11"/>
        <v>1960.5039999999999</v>
      </c>
      <c r="T7" s="40">
        <f t="shared" si="3"/>
        <v>41.481446028342802</v>
      </c>
      <c r="U7" s="40">
        <f t="shared" si="1"/>
        <v>41.524845544479398</v>
      </c>
      <c r="V7" s="40">
        <v>0</v>
      </c>
      <c r="W7" s="40">
        <f t="shared" si="1"/>
        <v>40.673774587044299</v>
      </c>
    </row>
    <row r="8" spans="1:23" ht="25.5" x14ac:dyDescent="0.25">
      <c r="A8" s="42" t="s">
        <v>6</v>
      </c>
      <c r="B8" s="45" t="s">
        <v>97</v>
      </c>
      <c r="C8" s="6" t="s">
        <v>84</v>
      </c>
      <c r="D8" s="48">
        <f>SUM(E8:G8)</f>
        <v>55313.065000000002</v>
      </c>
      <c r="E8" s="48">
        <v>52453.5</v>
      </c>
      <c r="F8" s="48">
        <v>0</v>
      </c>
      <c r="G8" s="48">
        <f>2760.7+98.865</f>
        <v>2859.5649999999996</v>
      </c>
      <c r="H8" s="48">
        <v>11086.165000000001</v>
      </c>
      <c r="I8" s="48">
        <v>10437.94</v>
      </c>
      <c r="J8" s="48">
        <v>0</v>
      </c>
      <c r="K8" s="48">
        <f>549.36+98.865</f>
        <v>648.22500000000002</v>
      </c>
      <c r="L8" s="48">
        <f t="shared" ref="L8:L9" si="12">M8+O8</f>
        <v>0</v>
      </c>
      <c r="M8" s="48">
        <v>0</v>
      </c>
      <c r="N8" s="48">
        <v>0</v>
      </c>
      <c r="O8" s="44">
        <v>0</v>
      </c>
      <c r="P8" s="44">
        <f t="shared" si="10"/>
        <v>0</v>
      </c>
      <c r="Q8" s="48">
        <v>0</v>
      </c>
      <c r="R8" s="48">
        <v>0</v>
      </c>
      <c r="S8" s="48">
        <v>0</v>
      </c>
      <c r="T8" s="44">
        <f t="shared" si="3"/>
        <v>0</v>
      </c>
      <c r="U8" s="44">
        <f t="shared" si="1"/>
        <v>0</v>
      </c>
      <c r="V8" s="44">
        <v>0</v>
      </c>
      <c r="W8" s="44">
        <f t="shared" si="1"/>
        <v>0</v>
      </c>
    </row>
    <row r="9" spans="1:23" s="53" customFormat="1" ht="38.25" x14ac:dyDescent="0.25">
      <c r="A9" s="42" t="s">
        <v>7</v>
      </c>
      <c r="B9" s="45" t="s">
        <v>98</v>
      </c>
      <c r="C9" s="6" t="s">
        <v>84</v>
      </c>
      <c r="D9" s="48">
        <f>SUM(E9:G9)</f>
        <v>39209.203999999998</v>
      </c>
      <c r="E9" s="48">
        <v>37248.699999999997</v>
      </c>
      <c r="F9" s="48">
        <v>0</v>
      </c>
      <c r="G9" s="48">
        <v>1960.5039999999999</v>
      </c>
      <c r="H9" s="48">
        <v>48966.2</v>
      </c>
      <c r="I9" s="48">
        <v>37248.699999999997</v>
      </c>
      <c r="J9" s="48">
        <v>0</v>
      </c>
      <c r="K9" s="48">
        <v>1960.5039999999999</v>
      </c>
      <c r="L9" s="51">
        <f t="shared" si="12"/>
        <v>0</v>
      </c>
      <c r="M9" s="51">
        <v>0</v>
      </c>
      <c r="N9" s="51">
        <v>0</v>
      </c>
      <c r="O9" s="52">
        <v>0</v>
      </c>
      <c r="P9" s="48">
        <f t="shared" si="10"/>
        <v>39209.203999999998</v>
      </c>
      <c r="Q9" s="48">
        <v>37248.699999999997</v>
      </c>
      <c r="R9" s="48">
        <v>0</v>
      </c>
      <c r="S9" s="48">
        <v>1960.5039999999999</v>
      </c>
      <c r="T9" s="48">
        <f t="shared" si="3"/>
        <v>100</v>
      </c>
      <c r="U9" s="48">
        <f t="shared" si="1"/>
        <v>100</v>
      </c>
      <c r="V9" s="48">
        <v>0</v>
      </c>
      <c r="W9" s="48">
        <f t="shared" si="1"/>
        <v>100</v>
      </c>
    </row>
    <row r="10" spans="1:23" s="53" customFormat="1" ht="33" customHeight="1" x14ac:dyDescent="0.25">
      <c r="A10" s="55" t="s">
        <v>28</v>
      </c>
      <c r="B10" s="34" t="s">
        <v>9</v>
      </c>
      <c r="C10" s="34"/>
      <c r="D10" s="47">
        <f>D11</f>
        <v>10266.821</v>
      </c>
      <c r="E10" s="47">
        <f t="shared" ref="E10:W10" si="13">E11</f>
        <v>0</v>
      </c>
      <c r="F10" s="47">
        <f t="shared" si="13"/>
        <v>0</v>
      </c>
      <c r="G10" s="47">
        <f t="shared" si="13"/>
        <v>10266.821</v>
      </c>
      <c r="H10" s="47">
        <f t="shared" si="13"/>
        <v>10266.821</v>
      </c>
      <c r="I10" s="47">
        <f t="shared" si="13"/>
        <v>0</v>
      </c>
      <c r="J10" s="47">
        <f t="shared" si="13"/>
        <v>0</v>
      </c>
      <c r="K10" s="47">
        <f t="shared" si="13"/>
        <v>10266.821</v>
      </c>
      <c r="L10" s="47">
        <f t="shared" si="13"/>
        <v>4923.6239999999998</v>
      </c>
      <c r="M10" s="47">
        <f t="shared" si="13"/>
        <v>0</v>
      </c>
      <c r="N10" s="47">
        <f t="shared" si="13"/>
        <v>0</v>
      </c>
      <c r="O10" s="47">
        <f t="shared" si="13"/>
        <v>4923.6239999999998</v>
      </c>
      <c r="P10" s="47">
        <f t="shared" si="13"/>
        <v>4923.6239999999998</v>
      </c>
      <c r="Q10" s="47">
        <f t="shared" si="13"/>
        <v>0</v>
      </c>
      <c r="R10" s="47">
        <f t="shared" si="13"/>
        <v>0</v>
      </c>
      <c r="S10" s="47">
        <f t="shared" si="13"/>
        <v>4923.6239999999998</v>
      </c>
      <c r="T10" s="47">
        <f t="shared" si="13"/>
        <v>47.956655716506596</v>
      </c>
      <c r="U10" s="47"/>
      <c r="V10" s="47"/>
      <c r="W10" s="47">
        <f t="shared" si="13"/>
        <v>47.956655716506596</v>
      </c>
    </row>
    <row r="11" spans="1:23" s="53" customFormat="1" ht="25.5" x14ac:dyDescent="0.25">
      <c r="A11" s="36" t="s">
        <v>99</v>
      </c>
      <c r="B11" s="45" t="s">
        <v>100</v>
      </c>
      <c r="C11" s="45"/>
      <c r="D11" s="48">
        <f t="shared" ref="D11" si="14">E11+G11</f>
        <v>10266.821</v>
      </c>
      <c r="E11" s="48">
        <v>0</v>
      </c>
      <c r="F11" s="48">
        <v>0</v>
      </c>
      <c r="G11" s="48">
        <v>10266.821</v>
      </c>
      <c r="H11" s="48">
        <f>J11+K11</f>
        <v>10266.821</v>
      </c>
      <c r="I11" s="48">
        <v>0</v>
      </c>
      <c r="J11" s="48">
        <v>0</v>
      </c>
      <c r="K11" s="48">
        <v>10266.821</v>
      </c>
      <c r="L11" s="48">
        <f t="shared" ref="L11" si="15">M11+O11</f>
        <v>4923.6239999999998</v>
      </c>
      <c r="M11" s="48">
        <v>0</v>
      </c>
      <c r="N11" s="48">
        <v>0</v>
      </c>
      <c r="O11" s="48">
        <f t="shared" si="9"/>
        <v>4923.6239999999998</v>
      </c>
      <c r="P11" s="48">
        <f t="shared" si="10"/>
        <v>4923.6239999999998</v>
      </c>
      <c r="Q11" s="48">
        <v>0</v>
      </c>
      <c r="R11" s="48">
        <v>0</v>
      </c>
      <c r="S11" s="48">
        <v>4923.6239999999998</v>
      </c>
      <c r="T11" s="48">
        <f t="shared" si="3"/>
        <v>47.956655716506596</v>
      </c>
      <c r="U11" s="48"/>
      <c r="V11" s="48"/>
      <c r="W11" s="48">
        <f t="shared" si="1"/>
        <v>47.956655716506596</v>
      </c>
    </row>
    <row r="12" spans="1:23" s="54" customFormat="1" ht="27.75" customHeight="1" x14ac:dyDescent="0.25">
      <c r="A12" s="41" t="s">
        <v>28</v>
      </c>
      <c r="B12" s="83" t="s">
        <v>10</v>
      </c>
      <c r="C12" s="83"/>
      <c r="D12" s="40">
        <f>E12+F12+G12</f>
        <v>3100.0950000000003</v>
      </c>
      <c r="E12" s="40">
        <f>E13</f>
        <v>2574</v>
      </c>
      <c r="F12" s="40">
        <f>F13</f>
        <v>0</v>
      </c>
      <c r="G12" s="40">
        <f>G13</f>
        <v>526.09500000000003</v>
      </c>
      <c r="H12" s="47">
        <f t="shared" si="7"/>
        <v>48093.157000000007</v>
      </c>
      <c r="I12" s="40"/>
      <c r="J12" s="40"/>
      <c r="K12" s="40"/>
      <c r="L12" s="40">
        <f>M12+N12+O12</f>
        <v>491.01380999999998</v>
      </c>
      <c r="M12" s="40">
        <f>M13</f>
        <v>0</v>
      </c>
      <c r="N12" s="40">
        <f t="shared" ref="N12" si="16">N13</f>
        <v>0</v>
      </c>
      <c r="O12" s="44">
        <f t="shared" si="9"/>
        <v>491.01380999999998</v>
      </c>
      <c r="P12" s="40">
        <f t="shared" si="10"/>
        <v>2807.3417100000001</v>
      </c>
      <c r="Q12" s="40">
        <f>Q13</f>
        <v>2316.3279000000002</v>
      </c>
      <c r="R12" s="40">
        <f t="shared" ref="R12:S12" si="17">R13</f>
        <v>0</v>
      </c>
      <c r="S12" s="40">
        <f t="shared" si="17"/>
        <v>491.01380999999998</v>
      </c>
      <c r="T12" s="40">
        <f t="shared" si="3"/>
        <v>90.556634877318274</v>
      </c>
      <c r="U12" s="40">
        <f t="shared" si="1"/>
        <v>89.98942890442892</v>
      </c>
      <c r="V12" s="40"/>
      <c r="W12" s="40">
        <f t="shared" si="1"/>
        <v>93.331776580275417</v>
      </c>
    </row>
    <row r="13" spans="1:23" s="54" customFormat="1" x14ac:dyDescent="0.25">
      <c r="A13" s="42" t="s">
        <v>29</v>
      </c>
      <c r="B13" s="49" t="s">
        <v>14</v>
      </c>
      <c r="C13" s="6" t="s">
        <v>84</v>
      </c>
      <c r="D13" s="44">
        <f>SUM(E13:G13)</f>
        <v>3100.0950000000003</v>
      </c>
      <c r="E13" s="46">
        <v>2574</v>
      </c>
      <c r="F13" s="46">
        <v>0</v>
      </c>
      <c r="G13" s="44">
        <v>526.09500000000003</v>
      </c>
      <c r="H13" s="44">
        <f>I13+J13+K13</f>
        <v>3100.0950000000003</v>
      </c>
      <c r="I13" s="44">
        <v>2574</v>
      </c>
      <c r="J13" s="44">
        <v>0</v>
      </c>
      <c r="K13" s="44">
        <v>526.09500000000003</v>
      </c>
      <c r="L13" s="44">
        <f t="shared" ref="L13" si="18">M13+N13+O13</f>
        <v>491.01380999999998</v>
      </c>
      <c r="M13" s="46">
        <v>0</v>
      </c>
      <c r="N13" s="46">
        <v>0</v>
      </c>
      <c r="O13" s="46">
        <f>S13</f>
        <v>491.01380999999998</v>
      </c>
      <c r="P13" s="44">
        <f t="shared" ref="P13" si="19">Q13+S13</f>
        <v>2807.3417100000001</v>
      </c>
      <c r="Q13" s="44">
        <v>2316.3279000000002</v>
      </c>
      <c r="R13" s="44">
        <v>0</v>
      </c>
      <c r="S13" s="44">
        <v>491.01380999999998</v>
      </c>
      <c r="T13" s="40">
        <f t="shared" si="3"/>
        <v>90.556634877318274</v>
      </c>
      <c r="U13" s="40">
        <f t="shared" si="1"/>
        <v>89.98942890442892</v>
      </c>
      <c r="V13" s="40"/>
      <c r="W13" s="40">
        <f t="shared" si="1"/>
        <v>93.331776580275417</v>
      </c>
    </row>
    <row r="14" spans="1:23" s="53" customFormat="1" ht="28.5" customHeight="1" x14ac:dyDescent="0.25">
      <c r="A14" s="55" t="s">
        <v>16</v>
      </c>
      <c r="B14" s="95" t="s">
        <v>11</v>
      </c>
      <c r="C14" s="96"/>
      <c r="D14" s="47">
        <f>D15+D16+D17+D18</f>
        <v>50609.31</v>
      </c>
      <c r="E14" s="47">
        <f t="shared" ref="E14:S14" si="20">E15+E16+E17+E18</f>
        <v>39917.199999999997</v>
      </c>
      <c r="F14" s="47">
        <f t="shared" si="20"/>
        <v>0</v>
      </c>
      <c r="G14" s="47">
        <f t="shared" si="20"/>
        <v>10692.11</v>
      </c>
      <c r="H14" s="47">
        <f t="shared" si="20"/>
        <v>26536.546000000002</v>
      </c>
      <c r="I14" s="47">
        <f t="shared" si="20"/>
        <v>28216.291000000005</v>
      </c>
      <c r="J14" s="47">
        <f t="shared" si="20"/>
        <v>0</v>
      </c>
      <c r="K14" s="47">
        <f t="shared" si="20"/>
        <v>8810.6349999999984</v>
      </c>
      <c r="L14" s="47">
        <f t="shared" si="20"/>
        <v>0</v>
      </c>
      <c r="M14" s="47">
        <f t="shared" si="20"/>
        <v>0</v>
      </c>
      <c r="N14" s="47">
        <f t="shared" si="20"/>
        <v>0</v>
      </c>
      <c r="O14" s="47">
        <f t="shared" si="20"/>
        <v>0</v>
      </c>
      <c r="P14" s="40">
        <f t="shared" si="10"/>
        <v>35283.536049999995</v>
      </c>
      <c r="Q14" s="47">
        <f t="shared" si="20"/>
        <v>26473.51038</v>
      </c>
      <c r="R14" s="47">
        <f t="shared" si="20"/>
        <v>0</v>
      </c>
      <c r="S14" s="47">
        <f t="shared" si="20"/>
        <v>8810.0256699999991</v>
      </c>
      <c r="T14" s="40">
        <f>P14/D14*100</f>
        <v>69.717480933843987</v>
      </c>
      <c r="U14" s="40">
        <f t="shared" si="1"/>
        <v>66.321060545328834</v>
      </c>
      <c r="V14" s="40">
        <v>0</v>
      </c>
      <c r="W14" s="40">
        <f t="shared" si="1"/>
        <v>82.397446995962426</v>
      </c>
    </row>
    <row r="15" spans="1:23" s="53" customFormat="1" ht="38.25" x14ac:dyDescent="0.25">
      <c r="A15" s="93" t="s">
        <v>19</v>
      </c>
      <c r="B15" s="45" t="s">
        <v>101</v>
      </c>
      <c r="C15" s="6" t="s">
        <v>84</v>
      </c>
      <c r="D15" s="48">
        <f t="shared" ref="D15" si="21">SUM(E15:G15)</f>
        <v>9863.4000000000015</v>
      </c>
      <c r="E15" s="48">
        <v>7382.6</v>
      </c>
      <c r="F15" s="48">
        <v>0</v>
      </c>
      <c r="G15" s="48">
        <v>2480.8000000000002</v>
      </c>
      <c r="H15" s="48">
        <v>9228.2579999999998</v>
      </c>
      <c r="I15" s="48">
        <v>1115.94</v>
      </c>
      <c r="J15" s="48">
        <v>0</v>
      </c>
      <c r="K15" s="48">
        <v>905.38199999999995</v>
      </c>
      <c r="L15" s="48">
        <f t="shared" ref="L15" si="22">M15+O15</f>
        <v>0</v>
      </c>
      <c r="M15" s="48">
        <v>0</v>
      </c>
      <c r="N15" s="48">
        <v>0</v>
      </c>
      <c r="O15" s="48">
        <v>0</v>
      </c>
      <c r="P15" s="48">
        <f t="shared" ref="P15" si="23">Q15+S15</f>
        <v>905.38153999999997</v>
      </c>
      <c r="Q15" s="48">
        <v>0</v>
      </c>
      <c r="R15" s="48">
        <v>0</v>
      </c>
      <c r="S15" s="48">
        <v>905.38153999999997</v>
      </c>
      <c r="T15" s="48">
        <f t="shared" si="3"/>
        <v>9.1792033173145153</v>
      </c>
      <c r="U15" s="48">
        <f t="shared" si="1"/>
        <v>0</v>
      </c>
      <c r="V15" s="48">
        <v>0</v>
      </c>
      <c r="W15" s="48">
        <f t="shared" si="1"/>
        <v>36.495547404063203</v>
      </c>
    </row>
    <row r="16" spans="1:23" s="53" customFormat="1" ht="38.25" x14ac:dyDescent="0.25">
      <c r="A16" s="97"/>
      <c r="B16" s="45" t="s">
        <v>79</v>
      </c>
      <c r="C16" s="6" t="s">
        <v>84</v>
      </c>
      <c r="D16" s="48">
        <f t="shared" ref="D16:D18" si="24">SUM(E16:G16)</f>
        <v>9228.2890000000007</v>
      </c>
      <c r="E16" s="48">
        <v>7382.6</v>
      </c>
      <c r="F16" s="48">
        <v>0</v>
      </c>
      <c r="G16" s="48">
        <v>1845.6890000000001</v>
      </c>
      <c r="H16" s="48">
        <v>9228.2579999999998</v>
      </c>
      <c r="I16" s="48">
        <v>7382.6</v>
      </c>
      <c r="J16" s="48">
        <v>0</v>
      </c>
      <c r="K16" s="48">
        <v>1845.6890000000001</v>
      </c>
      <c r="L16" s="48">
        <f t="shared" ref="L16:L18" si="25">M16+O16</f>
        <v>0</v>
      </c>
      <c r="M16" s="48">
        <v>0</v>
      </c>
      <c r="N16" s="48">
        <v>0</v>
      </c>
      <c r="O16" s="48">
        <v>0</v>
      </c>
      <c r="P16" s="48">
        <f t="shared" si="10"/>
        <v>9228.2885400000014</v>
      </c>
      <c r="Q16" s="48">
        <v>7382.6</v>
      </c>
      <c r="R16" s="48">
        <v>0</v>
      </c>
      <c r="S16" s="48">
        <v>1845.6885400000001</v>
      </c>
      <c r="T16" s="48">
        <f t="shared" si="3"/>
        <v>99.999995015327343</v>
      </c>
      <c r="U16" s="48">
        <f t="shared" si="1"/>
        <v>100</v>
      </c>
      <c r="V16" s="48">
        <v>0</v>
      </c>
      <c r="W16" s="48">
        <f t="shared" si="1"/>
        <v>99.99997507705794</v>
      </c>
    </row>
    <row r="17" spans="1:23" s="53" customFormat="1" ht="38.25" x14ac:dyDescent="0.25">
      <c r="A17" s="97"/>
      <c r="B17" s="45" t="s">
        <v>80</v>
      </c>
      <c r="C17" s="6" t="s">
        <v>84</v>
      </c>
      <c r="D17" s="48">
        <f t="shared" si="24"/>
        <v>3540.8130000000001</v>
      </c>
      <c r="E17" s="48">
        <v>2832.6</v>
      </c>
      <c r="F17" s="48">
        <v>0</v>
      </c>
      <c r="G17" s="48">
        <v>708.21299999999997</v>
      </c>
      <c r="H17" s="48">
        <v>3642.13</v>
      </c>
      <c r="I17" s="48">
        <v>2832.6</v>
      </c>
      <c r="J17" s="48">
        <v>0</v>
      </c>
      <c r="K17" s="48">
        <v>708.21299999999997</v>
      </c>
      <c r="L17" s="48">
        <f t="shared" si="25"/>
        <v>0</v>
      </c>
      <c r="M17" s="48">
        <v>0</v>
      </c>
      <c r="N17" s="48">
        <v>0</v>
      </c>
      <c r="O17" s="48">
        <v>0</v>
      </c>
      <c r="P17" s="48">
        <f t="shared" si="10"/>
        <v>2913.3654099999999</v>
      </c>
      <c r="Q17" s="48">
        <v>2205.75992</v>
      </c>
      <c r="R17" s="48">
        <v>0</v>
      </c>
      <c r="S17" s="48">
        <v>707.60549000000003</v>
      </c>
      <c r="T17" s="48">
        <f t="shared" si="3"/>
        <v>82.279561501835872</v>
      </c>
      <c r="U17" s="48">
        <f t="shared" si="3"/>
        <v>77.870504836545933</v>
      </c>
      <c r="V17" s="48">
        <v>0</v>
      </c>
      <c r="W17" s="48">
        <f t="shared" ref="W17:W18" si="26">S17/G17*100</f>
        <v>99.914219309727443</v>
      </c>
    </row>
    <row r="18" spans="1:23" s="53" customFormat="1" ht="25.5" x14ac:dyDescent="0.25">
      <c r="A18" s="98"/>
      <c r="B18" s="45" t="s">
        <v>81</v>
      </c>
      <c r="C18" s="6" t="s">
        <v>84</v>
      </c>
      <c r="D18" s="48">
        <f t="shared" si="24"/>
        <v>27976.808000000001</v>
      </c>
      <c r="E18" s="48">
        <v>22319.4</v>
      </c>
      <c r="F18" s="48">
        <v>0</v>
      </c>
      <c r="G18" s="48">
        <f>5579.9+77.508</f>
        <v>5657.4079999999994</v>
      </c>
      <c r="H18" s="48">
        <v>4437.8999999999996</v>
      </c>
      <c r="I18" s="48">
        <v>16885.151000000002</v>
      </c>
      <c r="J18" s="48">
        <v>0</v>
      </c>
      <c r="K18" s="48">
        <v>5351.3509999999997</v>
      </c>
      <c r="L18" s="48">
        <f t="shared" si="25"/>
        <v>0</v>
      </c>
      <c r="M18" s="48">
        <v>0</v>
      </c>
      <c r="N18" s="48">
        <v>0</v>
      </c>
      <c r="O18" s="48">
        <v>0</v>
      </c>
      <c r="P18" s="48">
        <f t="shared" si="10"/>
        <v>22236.50056</v>
      </c>
      <c r="Q18" s="48">
        <v>16885.150460000001</v>
      </c>
      <c r="R18" s="48">
        <v>0</v>
      </c>
      <c r="S18" s="48">
        <v>5351.3500999999997</v>
      </c>
      <c r="T18" s="48">
        <f t="shared" si="3"/>
        <v>79.481907156813605</v>
      </c>
      <c r="U18" s="48">
        <f t="shared" si="3"/>
        <v>75.652349346308583</v>
      </c>
      <c r="V18" s="48">
        <v>0</v>
      </c>
      <c r="W18" s="4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01.11.18</vt:lpstr>
      <vt:lpstr>ведомственная</vt:lpstr>
      <vt:lpstr>АИП</vt:lpstr>
      <vt:lpstr>'01.11.18'!Заголовки_для_печати</vt:lpstr>
      <vt:lpstr>'01.11.18'!Область_печати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2018-11-12T04:08:21Z</cp:lastPrinted>
  <dcterms:created xsi:type="dcterms:W3CDTF">2012-05-22T08:33:39Z</dcterms:created>
  <dcterms:modified xsi:type="dcterms:W3CDTF">2018-11-14T12:49:15Z</dcterms:modified>
</cp:coreProperties>
</file>