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080" windowWidth="19320" windowHeight="10560" tabRatio="473"/>
  </bookViews>
  <sheets>
    <sheet name="муниципальные " sheetId="38" r:id="rId1"/>
    <sheet name="муниципальные" sheetId="33" state="hidden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1" hidden="1">муниципальные!$A$4:$AJ$273</definedName>
    <definedName name="_xlnm._FilterDatabase" localSheetId="0" hidden="1">'муниципальные '!$A$4:$AI$139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1">муниципальные!$2:$3</definedName>
    <definedName name="_xlnm.Print_Titles" localSheetId="0">'муниципальные 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1">муниципальные!$A$1:$AJ$273</definedName>
    <definedName name="_xlnm.Print_Area" localSheetId="0">'муниципальные '!$A$1:$AI$139</definedName>
  </definedNames>
  <calcPr calcId="145621"/>
</workbook>
</file>

<file path=xl/calcChain.xml><?xml version="1.0" encoding="utf-8"?>
<calcChain xmlns="http://schemas.openxmlformats.org/spreadsheetml/2006/main">
  <c r="D24" i="38" l="1"/>
  <c r="H24" i="38"/>
  <c r="L24" i="38"/>
  <c r="P24" i="38"/>
  <c r="T24" i="38"/>
  <c r="X24" i="38"/>
  <c r="AB24" i="38" s="1"/>
  <c r="AC24" i="38"/>
  <c r="AE24" i="38"/>
  <c r="AG24" i="38"/>
  <c r="AI24" i="38"/>
  <c r="D25" i="38"/>
  <c r="H25" i="38"/>
  <c r="X25" i="38"/>
  <c r="AF25" i="38" s="1"/>
  <c r="AC25" i="38"/>
  <c r="AG25" i="38"/>
  <c r="E26" i="38"/>
  <c r="F26" i="38"/>
  <c r="G26" i="38"/>
  <c r="H26" i="38"/>
  <c r="L26" i="38"/>
  <c r="P26" i="38"/>
  <c r="T26" i="38"/>
  <c r="X26" i="38"/>
  <c r="AB26" i="38" s="1"/>
  <c r="AC26" i="38"/>
  <c r="E27" i="38"/>
  <c r="F27" i="38"/>
  <c r="G27" i="38"/>
  <c r="I27" i="38"/>
  <c r="J27" i="38"/>
  <c r="K27" i="38"/>
  <c r="M27" i="38"/>
  <c r="N27" i="38"/>
  <c r="O27" i="38"/>
  <c r="Q27" i="38"/>
  <c r="R27" i="38"/>
  <c r="S27" i="38"/>
  <c r="U27" i="38"/>
  <c r="V27" i="38"/>
  <c r="W27" i="38"/>
  <c r="Y27" i="38"/>
  <c r="AC27" i="38" s="1"/>
  <c r="Z27" i="38"/>
  <c r="AA27" i="38"/>
  <c r="AE27" i="38" s="1"/>
  <c r="D28" i="38"/>
  <c r="H28" i="38"/>
  <c r="L28" i="38"/>
  <c r="P28" i="38"/>
  <c r="T28" i="38"/>
  <c r="X28" i="38"/>
  <c r="AB28" i="38" s="1"/>
  <c r="AE28" i="38"/>
  <c r="AF28" i="38"/>
  <c r="AI28" i="38"/>
  <c r="D29" i="38"/>
  <c r="AF29" i="38" s="1"/>
  <c r="H29" i="38"/>
  <c r="L29" i="38"/>
  <c r="P29" i="38"/>
  <c r="T29" i="38"/>
  <c r="X29" i="38"/>
  <c r="AB29" i="38"/>
  <c r="AC29" i="38"/>
  <c r="AE29" i="38"/>
  <c r="AG29" i="38"/>
  <c r="AI29" i="38"/>
  <c r="D30" i="38"/>
  <c r="H30" i="38"/>
  <c r="L30" i="38"/>
  <c r="P30" i="38"/>
  <c r="P27" i="38" s="1"/>
  <c r="T30" i="38"/>
  <c r="X30" i="38"/>
  <c r="AB30" i="38" s="1"/>
  <c r="AE30" i="38"/>
  <c r="AI30" i="38"/>
  <c r="K31" i="38"/>
  <c r="E32" i="38"/>
  <c r="E31" i="38" s="1"/>
  <c r="F32" i="38"/>
  <c r="F31" i="38" s="1"/>
  <c r="G32" i="38"/>
  <c r="G31" i="38" s="1"/>
  <c r="I32" i="38"/>
  <c r="I31" i="38" s="1"/>
  <c r="J32" i="38"/>
  <c r="J31" i="38" s="1"/>
  <c r="M32" i="38"/>
  <c r="M31" i="38" s="1"/>
  <c r="N32" i="38"/>
  <c r="N31" i="38" s="1"/>
  <c r="O32" i="38"/>
  <c r="O31" i="38" s="1"/>
  <c r="P32" i="38"/>
  <c r="P31" i="38" s="1"/>
  <c r="Q32" i="38"/>
  <c r="Q31" i="38" s="1"/>
  <c r="R32" i="38"/>
  <c r="R31" i="38" s="1"/>
  <c r="S32" i="38"/>
  <c r="S31" i="38" s="1"/>
  <c r="T32" i="38"/>
  <c r="T31" i="38" s="1"/>
  <c r="U32" i="38"/>
  <c r="U31" i="38" s="1"/>
  <c r="V32" i="38"/>
  <c r="V31" i="38" s="1"/>
  <c r="W32" i="38"/>
  <c r="W31" i="38" s="1"/>
  <c r="Y32" i="38"/>
  <c r="Y31" i="38" s="1"/>
  <c r="Z32" i="38"/>
  <c r="Z31" i="38" s="1"/>
  <c r="AA32" i="38"/>
  <c r="AI32" i="38" s="1"/>
  <c r="D33" i="38"/>
  <c r="H33" i="38"/>
  <c r="L33" i="38"/>
  <c r="X33" i="38"/>
  <c r="AF33" i="38" s="1"/>
  <c r="AI33" i="38"/>
  <c r="D34" i="38"/>
  <c r="H34" i="38"/>
  <c r="X34" i="38"/>
  <c r="AF34" i="38" s="1"/>
  <c r="AI34" i="38"/>
  <c r="D35" i="38"/>
  <c r="H35" i="38"/>
  <c r="L35" i="38"/>
  <c r="X35" i="38"/>
  <c r="AI35" i="38"/>
  <c r="E36" i="38"/>
  <c r="F36" i="38"/>
  <c r="G36" i="38"/>
  <c r="I36" i="38"/>
  <c r="J36" i="38"/>
  <c r="K36" i="38"/>
  <c r="M36" i="38"/>
  <c r="N36" i="38"/>
  <c r="O36" i="38"/>
  <c r="Q36" i="38"/>
  <c r="R36" i="38"/>
  <c r="S36" i="38"/>
  <c r="U36" i="38"/>
  <c r="V36" i="38"/>
  <c r="W36" i="38"/>
  <c r="Y36" i="38"/>
  <c r="Z36" i="38"/>
  <c r="AA36" i="38"/>
  <c r="AE36" i="38" s="1"/>
  <c r="D37" i="38"/>
  <c r="D36" i="38" s="1"/>
  <c r="H37" i="38"/>
  <c r="H36" i="38" s="1"/>
  <c r="L37" i="38"/>
  <c r="L36" i="38" s="1"/>
  <c r="P37" i="38"/>
  <c r="P36" i="38" s="1"/>
  <c r="T37" i="38"/>
  <c r="T36" i="38" s="1"/>
  <c r="X37" i="38"/>
  <c r="X36" i="38" s="1"/>
  <c r="AE37" i="38"/>
  <c r="AI37" i="38"/>
  <c r="E41" i="38"/>
  <c r="F41" i="38"/>
  <c r="G41" i="38"/>
  <c r="I41" i="38"/>
  <c r="J41" i="38"/>
  <c r="K41" i="38"/>
  <c r="M41" i="38"/>
  <c r="N41" i="38"/>
  <c r="O41" i="38"/>
  <c r="Q41" i="38"/>
  <c r="R41" i="38"/>
  <c r="S41" i="38"/>
  <c r="U41" i="38"/>
  <c r="V41" i="38"/>
  <c r="W41" i="38"/>
  <c r="Y41" i="38"/>
  <c r="AC41" i="38" s="1"/>
  <c r="Z41" i="38"/>
  <c r="AA41" i="38"/>
  <c r="AE41" i="38" s="1"/>
  <c r="D42" i="38"/>
  <c r="H42" i="38"/>
  <c r="L42" i="38"/>
  <c r="P42" i="38"/>
  <c r="T42" i="38"/>
  <c r="X42" i="38"/>
  <c r="AE42" i="38"/>
  <c r="AI42" i="38"/>
  <c r="D43" i="38"/>
  <c r="H43" i="38"/>
  <c r="L43" i="38"/>
  <c r="P43" i="38"/>
  <c r="T43" i="38"/>
  <c r="X43" i="38"/>
  <c r="AB43" i="38" s="1"/>
  <c r="AC43" i="38"/>
  <c r="AG43" i="38"/>
  <c r="D44" i="38"/>
  <c r="H44" i="38"/>
  <c r="L44" i="38"/>
  <c r="P44" i="38"/>
  <c r="T44" i="38"/>
  <c r="X44" i="38"/>
  <c r="AB44" i="38" s="1"/>
  <c r="AC44" i="38"/>
  <c r="AG44" i="38"/>
  <c r="D45" i="38"/>
  <c r="H45" i="38"/>
  <c r="L45" i="38"/>
  <c r="P45" i="38"/>
  <c r="T45" i="38"/>
  <c r="X45" i="38"/>
  <c r="AB45" i="38" s="1"/>
  <c r="AC45" i="38"/>
  <c r="AG45" i="38"/>
  <c r="D46" i="38"/>
  <c r="H46" i="38"/>
  <c r="L46" i="38"/>
  <c r="P46" i="38"/>
  <c r="T46" i="38"/>
  <c r="X46" i="38"/>
  <c r="AB46" i="38" s="1"/>
  <c r="AC46" i="38"/>
  <c r="AG46" i="38"/>
  <c r="D47" i="38"/>
  <c r="H47" i="38"/>
  <c r="L47" i="38"/>
  <c r="P47" i="38"/>
  <c r="T47" i="38"/>
  <c r="X47" i="38"/>
  <c r="AB47" i="38" s="1"/>
  <c r="AC47" i="38"/>
  <c r="AG47" i="38"/>
  <c r="D48" i="38"/>
  <c r="H48" i="38"/>
  <c r="L48" i="38"/>
  <c r="P48" i="38"/>
  <c r="T48" i="38"/>
  <c r="X48" i="38"/>
  <c r="AB48" i="38" s="1"/>
  <c r="AC48" i="38"/>
  <c r="AG48" i="38"/>
  <c r="D49" i="38"/>
  <c r="H49" i="38"/>
  <c r="L49" i="38"/>
  <c r="P49" i="38"/>
  <c r="T49" i="38"/>
  <c r="X49" i="38"/>
  <c r="AB49" i="38" s="1"/>
  <c r="AC49" i="38"/>
  <c r="AE49" i="38"/>
  <c r="AG49" i="38"/>
  <c r="AI49" i="38"/>
  <c r="D50" i="38"/>
  <c r="H50" i="38"/>
  <c r="L50" i="38"/>
  <c r="P50" i="38"/>
  <c r="T50" i="38"/>
  <c r="X50" i="38"/>
  <c r="AB50" i="38" s="1"/>
  <c r="AE50" i="38"/>
  <c r="AI50" i="38"/>
  <c r="D51" i="38"/>
  <c r="H51" i="38"/>
  <c r="L51" i="38"/>
  <c r="P51" i="38"/>
  <c r="T51" i="38"/>
  <c r="X51" i="38"/>
  <c r="AB51" i="38" s="1"/>
  <c r="AC51" i="38"/>
  <c r="AG51" i="38"/>
  <c r="D52" i="38"/>
  <c r="X52" i="38"/>
  <c r="AG52" i="38"/>
  <c r="D53" i="38"/>
  <c r="X53" i="38"/>
  <c r="AG53" i="38"/>
  <c r="D54" i="38"/>
  <c r="H54" i="38"/>
  <c r="X54" i="38"/>
  <c r="AC54" i="38"/>
  <c r="AF54" i="38"/>
  <c r="AG54" i="38"/>
  <c r="E55" i="38"/>
  <c r="F55" i="38"/>
  <c r="G55" i="38"/>
  <c r="I55" i="38"/>
  <c r="J55" i="38"/>
  <c r="K55" i="38"/>
  <c r="Y55" i="38"/>
  <c r="Z55" i="38"/>
  <c r="AA55" i="38"/>
  <c r="AI55" i="38"/>
  <c r="D56" i="38"/>
  <c r="H56" i="38"/>
  <c r="L56" i="38"/>
  <c r="L55" i="38" s="1"/>
  <c r="M56" i="38"/>
  <c r="M55" i="38" s="1"/>
  <c r="N56" i="38"/>
  <c r="N55" i="38" s="1"/>
  <c r="O56" i="38"/>
  <c r="O55" i="38" s="1"/>
  <c r="P56" i="38"/>
  <c r="P55" i="38" s="1"/>
  <c r="Q56" i="38"/>
  <c r="Q55" i="38" s="1"/>
  <c r="R56" i="38"/>
  <c r="R55" i="38" s="1"/>
  <c r="S56" i="38"/>
  <c r="S55" i="38" s="1"/>
  <c r="T56" i="38"/>
  <c r="T55" i="38" s="1"/>
  <c r="U56" i="38"/>
  <c r="U55" i="38" s="1"/>
  <c r="V56" i="38"/>
  <c r="V55" i="38" s="1"/>
  <c r="W56" i="38"/>
  <c r="W55" i="38" s="1"/>
  <c r="X56" i="38"/>
  <c r="AE56" i="38"/>
  <c r="AI56" i="38"/>
  <c r="D57" i="38"/>
  <c r="H57" i="38"/>
  <c r="L57" i="38"/>
  <c r="M57" i="38"/>
  <c r="N57" i="38"/>
  <c r="O57" i="38"/>
  <c r="P57" i="38"/>
  <c r="Q57" i="38"/>
  <c r="R57" i="38"/>
  <c r="S57" i="38"/>
  <c r="T57" i="38"/>
  <c r="U57" i="38"/>
  <c r="V57" i="38"/>
  <c r="W57" i="38"/>
  <c r="X57" i="38"/>
  <c r="AB57" i="38" s="1"/>
  <c r="AE57" i="38"/>
  <c r="AI57" i="38"/>
  <c r="D58" i="38"/>
  <c r="H58" i="38"/>
  <c r="X58" i="38"/>
  <c r="AF58" i="38" s="1"/>
  <c r="AE58" i="38"/>
  <c r="AI58" i="38"/>
  <c r="D59" i="38"/>
  <c r="H59" i="38"/>
  <c r="L59" i="38"/>
  <c r="P59" i="38"/>
  <c r="T59" i="38"/>
  <c r="X59" i="38"/>
  <c r="AB59" i="38" s="1"/>
  <c r="AE59" i="38"/>
  <c r="AI59" i="38"/>
  <c r="E60" i="38"/>
  <c r="F60" i="38"/>
  <c r="G60" i="38"/>
  <c r="I60" i="38"/>
  <c r="J60" i="38"/>
  <c r="K60" i="38"/>
  <c r="M60" i="38"/>
  <c r="N60" i="38"/>
  <c r="O60" i="38"/>
  <c r="Q60" i="38"/>
  <c r="R60" i="38"/>
  <c r="S60" i="38"/>
  <c r="U60" i="38"/>
  <c r="V60" i="38"/>
  <c r="W60" i="38"/>
  <c r="Y60" i="38"/>
  <c r="Z60" i="38"/>
  <c r="AA60" i="38"/>
  <c r="AC60" i="38"/>
  <c r="D61" i="38"/>
  <c r="H61" i="38"/>
  <c r="L61" i="38"/>
  <c r="P61" i="38"/>
  <c r="T61" i="38"/>
  <c r="X61" i="38"/>
  <c r="AG61" i="38"/>
  <c r="D62" i="38"/>
  <c r="H62" i="38"/>
  <c r="X62" i="38"/>
  <c r="AF62" i="38" s="1"/>
  <c r="AG62" i="38"/>
  <c r="D63" i="38"/>
  <c r="H63" i="38"/>
  <c r="L63" i="38"/>
  <c r="P63" i="38"/>
  <c r="T63" i="38"/>
  <c r="X63" i="38"/>
  <c r="AB63" i="38" s="1"/>
  <c r="AC63" i="38"/>
  <c r="AG63" i="38"/>
  <c r="E64" i="38"/>
  <c r="F64" i="38"/>
  <c r="G64" i="38"/>
  <c r="I64" i="38"/>
  <c r="J64" i="38"/>
  <c r="K64" i="38"/>
  <c r="M64" i="38"/>
  <c r="N64" i="38"/>
  <c r="O64" i="38"/>
  <c r="Q64" i="38"/>
  <c r="R64" i="38"/>
  <c r="S64" i="38"/>
  <c r="U64" i="38"/>
  <c r="V64" i="38"/>
  <c r="W64" i="38"/>
  <c r="Y64" i="38"/>
  <c r="AC64" i="38" s="1"/>
  <c r="Z64" i="38"/>
  <c r="AA64" i="38"/>
  <c r="AE64" i="38"/>
  <c r="AI64" i="38"/>
  <c r="D65" i="38"/>
  <c r="H65" i="38"/>
  <c r="L65" i="38"/>
  <c r="P65" i="38"/>
  <c r="T65" i="38"/>
  <c r="X65" i="38"/>
  <c r="AE65" i="38"/>
  <c r="AI65" i="38"/>
  <c r="D66" i="38"/>
  <c r="H66" i="38"/>
  <c r="L66" i="38"/>
  <c r="P66" i="38"/>
  <c r="T66" i="38"/>
  <c r="X66" i="38"/>
  <c r="AC66" i="38"/>
  <c r="AG66" i="38"/>
  <c r="D67" i="38"/>
  <c r="H67" i="38"/>
  <c r="L67" i="38"/>
  <c r="P67" i="38"/>
  <c r="T67" i="38"/>
  <c r="X67" i="38"/>
  <c r="AC67" i="38"/>
  <c r="AG67" i="38"/>
  <c r="D68" i="38"/>
  <c r="H68" i="38"/>
  <c r="L68" i="38"/>
  <c r="P68" i="38"/>
  <c r="T68" i="38"/>
  <c r="X68" i="38"/>
  <c r="AE68" i="38"/>
  <c r="AI68" i="38"/>
  <c r="E69" i="38"/>
  <c r="F69" i="38"/>
  <c r="G69" i="38"/>
  <c r="I69" i="38"/>
  <c r="J69" i="38"/>
  <c r="K69" i="38"/>
  <c r="M69" i="38"/>
  <c r="N69" i="38"/>
  <c r="O69" i="38"/>
  <c r="Q69" i="38"/>
  <c r="R69" i="38"/>
  <c r="S69" i="38"/>
  <c r="U69" i="38"/>
  <c r="V69" i="38"/>
  <c r="W69" i="38"/>
  <c r="Y69" i="38"/>
  <c r="Z69" i="38"/>
  <c r="AA69" i="38"/>
  <c r="D70" i="38"/>
  <c r="H70" i="38"/>
  <c r="L70" i="38"/>
  <c r="P70" i="38"/>
  <c r="T70" i="38"/>
  <c r="X70" i="38"/>
  <c r="AB70" i="38" s="1"/>
  <c r="AE70" i="38"/>
  <c r="AI70" i="38"/>
  <c r="D71" i="38"/>
  <c r="H71" i="38"/>
  <c r="L71" i="38"/>
  <c r="P71" i="38"/>
  <c r="T71" i="38"/>
  <c r="X71" i="38"/>
  <c r="AB71" i="38" s="1"/>
  <c r="AC71" i="38"/>
  <c r="AE71" i="38"/>
  <c r="AG71" i="38"/>
  <c r="AI71" i="38"/>
  <c r="D72" i="38"/>
  <c r="H72" i="38"/>
  <c r="L72" i="38"/>
  <c r="P72" i="38"/>
  <c r="T72" i="38"/>
  <c r="X72" i="38"/>
  <c r="AE72" i="38"/>
  <c r="AI72" i="38"/>
  <c r="D73" i="38"/>
  <c r="H73" i="38"/>
  <c r="X73" i="38"/>
  <c r="AF73" i="38" s="1"/>
  <c r="AC73" i="38"/>
  <c r="AG73" i="38"/>
  <c r="E74" i="38"/>
  <c r="F74" i="38"/>
  <c r="G74" i="38"/>
  <c r="I74" i="38"/>
  <c r="J74" i="38"/>
  <c r="K74" i="38"/>
  <c r="M74" i="38"/>
  <c r="N74" i="38"/>
  <c r="O74" i="38"/>
  <c r="Q74" i="38"/>
  <c r="R74" i="38"/>
  <c r="S74" i="38"/>
  <c r="U74" i="38"/>
  <c r="V74" i="38"/>
  <c r="W74" i="38"/>
  <c r="Y74" i="38"/>
  <c r="Z74" i="38"/>
  <c r="AA74" i="38"/>
  <c r="AE74" i="38" s="1"/>
  <c r="D75" i="38"/>
  <c r="H75" i="38"/>
  <c r="L75" i="38"/>
  <c r="P75" i="38"/>
  <c r="T75" i="38"/>
  <c r="X75" i="38"/>
  <c r="AB75" i="38" s="1"/>
  <c r="AE75" i="38"/>
  <c r="AI75" i="38"/>
  <c r="D76" i="38"/>
  <c r="H76" i="38"/>
  <c r="L76" i="38"/>
  <c r="P76" i="38"/>
  <c r="T76" i="38"/>
  <c r="X76" i="38"/>
  <c r="AE76" i="38"/>
  <c r="AI76" i="38"/>
  <c r="E79" i="38"/>
  <c r="F79" i="38"/>
  <c r="G79" i="38"/>
  <c r="I79" i="38"/>
  <c r="J79" i="38"/>
  <c r="K79" i="38"/>
  <c r="M79" i="38"/>
  <c r="N79" i="38"/>
  <c r="O79" i="38"/>
  <c r="Q79" i="38"/>
  <c r="R79" i="38"/>
  <c r="S79" i="38"/>
  <c r="U79" i="38"/>
  <c r="V79" i="38"/>
  <c r="Y79" i="38"/>
  <c r="AC79" i="38" s="1"/>
  <c r="Z79" i="38"/>
  <c r="AA79" i="38"/>
  <c r="AG79" i="38"/>
  <c r="D80" i="38"/>
  <c r="H80" i="38"/>
  <c r="L80" i="38"/>
  <c r="P80" i="38"/>
  <c r="W80" i="38"/>
  <c r="W79" i="38" s="1"/>
  <c r="X80" i="38"/>
  <c r="AF80" i="38" s="1"/>
  <c r="AE80" i="38"/>
  <c r="AG80" i="38"/>
  <c r="AI80" i="38"/>
  <c r="D81" i="38"/>
  <c r="H81" i="38"/>
  <c r="L81" i="38"/>
  <c r="P81" i="38"/>
  <c r="T81" i="38"/>
  <c r="X81" i="38"/>
  <c r="AB81" i="38" s="1"/>
  <c r="AE81" i="38"/>
  <c r="AI81" i="38"/>
  <c r="D82" i="38"/>
  <c r="H82" i="38"/>
  <c r="L82" i="38"/>
  <c r="P82" i="38"/>
  <c r="T82" i="38"/>
  <c r="X82" i="38"/>
  <c r="AB82" i="38" s="1"/>
  <c r="AE82" i="38"/>
  <c r="AI82" i="38"/>
  <c r="D83" i="38"/>
  <c r="H83" i="38"/>
  <c r="L83" i="38"/>
  <c r="P83" i="38"/>
  <c r="T83" i="38"/>
  <c r="X83" i="38"/>
  <c r="AB83" i="38" s="1"/>
  <c r="AE83" i="38"/>
  <c r="AI83" i="38"/>
  <c r="D84" i="38"/>
  <c r="H84" i="38"/>
  <c r="X84" i="38"/>
  <c r="AF84" i="38" s="1"/>
  <c r="AI84" i="38"/>
  <c r="D85" i="38"/>
  <c r="H85" i="38"/>
  <c r="X85" i="38"/>
  <c r="AC85" i="38"/>
  <c r="AF85" i="38"/>
  <c r="AG85" i="38"/>
  <c r="E87" i="38"/>
  <c r="F87" i="38"/>
  <c r="G87" i="38"/>
  <c r="I87" i="38"/>
  <c r="J87" i="38"/>
  <c r="K87" i="38"/>
  <c r="M87" i="38"/>
  <c r="N87" i="38"/>
  <c r="O87" i="38"/>
  <c r="Q87" i="38"/>
  <c r="R87" i="38"/>
  <c r="S87" i="38"/>
  <c r="U87" i="38"/>
  <c r="V87" i="38"/>
  <c r="W87" i="38"/>
  <c r="Y87" i="38"/>
  <c r="Z87" i="38"/>
  <c r="AA87" i="38"/>
  <c r="AE87" i="38" s="1"/>
  <c r="D88" i="38"/>
  <c r="H88" i="38"/>
  <c r="L88" i="38"/>
  <c r="P88" i="38"/>
  <c r="T88" i="38"/>
  <c r="X88" i="38"/>
  <c r="AI88" i="38"/>
  <c r="D89" i="38"/>
  <c r="H89" i="38"/>
  <c r="L89" i="38"/>
  <c r="P89" i="38"/>
  <c r="T89" i="38"/>
  <c r="X89" i="38"/>
  <c r="AI89" i="38"/>
  <c r="D90" i="38"/>
  <c r="H90" i="38"/>
  <c r="P90" i="38"/>
  <c r="T90" i="38"/>
  <c r="X90" i="38"/>
  <c r="AE90" i="38"/>
  <c r="AI90" i="38"/>
  <c r="D91" i="38"/>
  <c r="H91" i="38"/>
  <c r="H87" i="38" s="1"/>
  <c r="L91" i="38"/>
  <c r="P91" i="38"/>
  <c r="T91" i="38"/>
  <c r="X91" i="38"/>
  <c r="AF91" i="38" s="1"/>
  <c r="AI91" i="38"/>
  <c r="F92" i="38"/>
  <c r="I92" i="38"/>
  <c r="J92" i="38"/>
  <c r="K92" i="38"/>
  <c r="M92" i="38"/>
  <c r="N92" i="38"/>
  <c r="O92" i="38"/>
  <c r="Q92" i="38"/>
  <c r="R92" i="38"/>
  <c r="S92" i="38"/>
  <c r="U92" i="38"/>
  <c r="V92" i="38"/>
  <c r="W92" i="38"/>
  <c r="Y92" i="38"/>
  <c r="AC92" i="38" s="1"/>
  <c r="Z92" i="38"/>
  <c r="AA92" i="38"/>
  <c r="AE92" i="38" s="1"/>
  <c r="D93" i="38"/>
  <c r="H93" i="38"/>
  <c r="L93" i="38"/>
  <c r="P93" i="38"/>
  <c r="T93" i="38"/>
  <c r="X93" i="38"/>
  <c r="AC93" i="38"/>
  <c r="AE93" i="38"/>
  <c r="AG93" i="38"/>
  <c r="AI93" i="38"/>
  <c r="D94" i="38"/>
  <c r="H94" i="38"/>
  <c r="L94" i="38"/>
  <c r="P94" i="38"/>
  <c r="T94" i="38"/>
  <c r="X94" i="38"/>
  <c r="AC94" i="38"/>
  <c r="AE94" i="38"/>
  <c r="AG94" i="38"/>
  <c r="AI94" i="38"/>
  <c r="D95" i="38"/>
  <c r="H95" i="38"/>
  <c r="L95" i="38"/>
  <c r="X95" i="38"/>
  <c r="AE95" i="38"/>
  <c r="AI95" i="38"/>
  <c r="E96" i="38"/>
  <c r="G96" i="38"/>
  <c r="G92" i="38" s="1"/>
  <c r="AI92" i="38" s="1"/>
  <c r="L96" i="38"/>
  <c r="P96" i="38"/>
  <c r="T96" i="38"/>
  <c r="X96" i="38"/>
  <c r="E97" i="38"/>
  <c r="F97" i="38"/>
  <c r="G97" i="38"/>
  <c r="I97" i="38"/>
  <c r="J97" i="38"/>
  <c r="K97" i="38"/>
  <c r="M97" i="38"/>
  <c r="N97" i="38"/>
  <c r="O97" i="38"/>
  <c r="Q97" i="38"/>
  <c r="S97" i="38"/>
  <c r="U97" i="38"/>
  <c r="V97" i="38"/>
  <c r="W97" i="38"/>
  <c r="Y97" i="38"/>
  <c r="AG97" i="38" s="1"/>
  <c r="Z97" i="38"/>
  <c r="AA97" i="38"/>
  <c r="AI97" i="38" s="1"/>
  <c r="AH97" i="38"/>
  <c r="D98" i="38"/>
  <c r="H98" i="38"/>
  <c r="L98" i="38"/>
  <c r="P98" i="38"/>
  <c r="T98" i="38"/>
  <c r="X98" i="38"/>
  <c r="AG98" i="38"/>
  <c r="AH98" i="38"/>
  <c r="AI98" i="38"/>
  <c r="D99" i="38"/>
  <c r="H99" i="38"/>
  <c r="L99" i="38"/>
  <c r="R99" i="38"/>
  <c r="P99" i="38" s="1"/>
  <c r="T99" i="38"/>
  <c r="X99" i="38"/>
  <c r="AH99" i="38"/>
  <c r="E102" i="38"/>
  <c r="F102" i="38"/>
  <c r="G102" i="38"/>
  <c r="I102" i="38"/>
  <c r="J102" i="38"/>
  <c r="K102" i="38"/>
  <c r="M102" i="38"/>
  <c r="N102" i="38"/>
  <c r="O102" i="38"/>
  <c r="Q102" i="38"/>
  <c r="R102" i="38"/>
  <c r="S102" i="38"/>
  <c r="U102" i="38"/>
  <c r="V102" i="38"/>
  <c r="W102" i="38"/>
  <c r="Y102" i="38"/>
  <c r="AC102" i="38" s="1"/>
  <c r="Z102" i="38"/>
  <c r="AA102" i="38"/>
  <c r="AG102" i="38"/>
  <c r="D103" i="38"/>
  <c r="H103" i="38"/>
  <c r="L103" i="38"/>
  <c r="L102" i="38" s="1"/>
  <c r="P103" i="38"/>
  <c r="P102" i="38" s="1"/>
  <c r="T103" i="38"/>
  <c r="T102" i="38" s="1"/>
  <c r="X103" i="38"/>
  <c r="AB103" i="38" s="1"/>
  <c r="AC103" i="38"/>
  <c r="AE103" i="38"/>
  <c r="AG103" i="38"/>
  <c r="AI103" i="38"/>
  <c r="D104" i="38"/>
  <c r="H104" i="38"/>
  <c r="X104" i="38"/>
  <c r="AE104" i="38"/>
  <c r="AI104" i="38"/>
  <c r="D105" i="38"/>
  <c r="H105" i="38"/>
  <c r="X105" i="38"/>
  <c r="AE105" i="38"/>
  <c r="AF105" i="38"/>
  <c r="AI105" i="38"/>
  <c r="E106" i="38"/>
  <c r="F106" i="38"/>
  <c r="G106" i="38"/>
  <c r="I106" i="38"/>
  <c r="J106" i="38"/>
  <c r="K106" i="38"/>
  <c r="M106" i="38"/>
  <c r="N106" i="38"/>
  <c r="O106" i="38"/>
  <c r="Q106" i="38"/>
  <c r="R106" i="38"/>
  <c r="S106" i="38"/>
  <c r="S101" i="38" s="1"/>
  <c r="U106" i="38"/>
  <c r="V106" i="38"/>
  <c r="W106" i="38"/>
  <c r="Y106" i="38"/>
  <c r="Z106" i="38"/>
  <c r="AA106" i="38"/>
  <c r="D107" i="38"/>
  <c r="D106" i="38" s="1"/>
  <c r="H107" i="38"/>
  <c r="H106" i="38" s="1"/>
  <c r="L107" i="38"/>
  <c r="L106" i="38" s="1"/>
  <c r="P107" i="38"/>
  <c r="P106" i="38" s="1"/>
  <c r="T107" i="38"/>
  <c r="T106" i="38" s="1"/>
  <c r="X107" i="38"/>
  <c r="X106" i="38" s="1"/>
  <c r="AI107" i="38"/>
  <c r="D108" i="38"/>
  <c r="X108" i="38"/>
  <c r="AI108" i="38"/>
  <c r="T97" i="38" l="1"/>
  <c r="L97" i="38"/>
  <c r="AF98" i="38"/>
  <c r="T87" i="38"/>
  <c r="L87" i="38"/>
  <c r="AG60" i="38"/>
  <c r="AI41" i="38"/>
  <c r="H64" i="38"/>
  <c r="AF106" i="38"/>
  <c r="P97" i="38"/>
  <c r="H79" i="38"/>
  <c r="AE79" i="38"/>
  <c r="AI74" i="38"/>
  <c r="AF71" i="38"/>
  <c r="AF70" i="38"/>
  <c r="AG64" i="38"/>
  <c r="N40" i="38"/>
  <c r="AI36" i="38"/>
  <c r="AG27" i="38"/>
  <c r="AF24" i="38"/>
  <c r="AI102" i="38"/>
  <c r="AA101" i="38"/>
  <c r="I101" i="38"/>
  <c r="H69" i="38"/>
  <c r="P41" i="38"/>
  <c r="P40" i="38" s="1"/>
  <c r="K40" i="38"/>
  <c r="I40" i="38"/>
  <c r="AI106" i="38"/>
  <c r="AB105" i="38"/>
  <c r="W101" i="38"/>
  <c r="U101" i="38"/>
  <c r="O101" i="38"/>
  <c r="X97" i="38"/>
  <c r="H97" i="38"/>
  <c r="R97" i="38"/>
  <c r="R78" i="38" s="1"/>
  <c r="AF93" i="38"/>
  <c r="Z86" i="38"/>
  <c r="Z78" i="38" s="1"/>
  <c r="W86" i="38"/>
  <c r="U86" i="38"/>
  <c r="U78" i="38" s="1"/>
  <c r="R86" i="38"/>
  <c r="O86" i="38"/>
  <c r="O78" i="38" s="1"/>
  <c r="M86" i="38"/>
  <c r="M78" i="38" s="1"/>
  <c r="J86" i="38"/>
  <c r="J78" i="38" s="1"/>
  <c r="AF83" i="38"/>
  <c r="AF82" i="38"/>
  <c r="AF81" i="38"/>
  <c r="T80" i="38"/>
  <c r="T79" i="38" s="1"/>
  <c r="AI79" i="38"/>
  <c r="AI69" i="38"/>
  <c r="AF63" i="38"/>
  <c r="AE55" i="38"/>
  <c r="AF52" i="38"/>
  <c r="AF51" i="38"/>
  <c r="AF50" i="38"/>
  <c r="R40" i="38"/>
  <c r="R39" i="38" s="1"/>
  <c r="AF35" i="38"/>
  <c r="X27" i="38"/>
  <c r="AF27" i="38" s="1"/>
  <c r="H27" i="38"/>
  <c r="AE102" i="38"/>
  <c r="P79" i="38"/>
  <c r="X41" i="38"/>
  <c r="AB41" i="38" s="1"/>
  <c r="F40" i="38"/>
  <c r="AB94" i="38"/>
  <c r="AF94" i="38"/>
  <c r="P92" i="38"/>
  <c r="X87" i="38"/>
  <c r="P87" i="38"/>
  <c r="P86" i="38" s="1"/>
  <c r="P78" i="38" s="1"/>
  <c r="D87" i="38"/>
  <c r="AB72" i="38"/>
  <c r="AF72" i="38"/>
  <c r="T69" i="38"/>
  <c r="L69" i="38"/>
  <c r="D69" i="38"/>
  <c r="AC69" i="38"/>
  <c r="AG69" i="38"/>
  <c r="AF36" i="38"/>
  <c r="AB36" i="38"/>
  <c r="X102" i="38"/>
  <c r="K101" i="38"/>
  <c r="AE101" i="38" s="1"/>
  <c r="G86" i="38"/>
  <c r="G78" i="38" s="1"/>
  <c r="AI87" i="38"/>
  <c r="L79" i="38"/>
  <c r="D79" i="38"/>
  <c r="T74" i="38"/>
  <c r="L74" i="38"/>
  <c r="D74" i="38"/>
  <c r="P69" i="38"/>
  <c r="AE69" i="38"/>
  <c r="AB68" i="38"/>
  <c r="AF68" i="38"/>
  <c r="AB67" i="38"/>
  <c r="AF67" i="38"/>
  <c r="AB66" i="38"/>
  <c r="AF66" i="38"/>
  <c r="AB65" i="38"/>
  <c r="AF65" i="38"/>
  <c r="P64" i="38"/>
  <c r="X64" i="38"/>
  <c r="AB64" i="38" s="1"/>
  <c r="X60" i="38"/>
  <c r="P60" i="38"/>
  <c r="H60" i="38"/>
  <c r="AF57" i="38"/>
  <c r="H55" i="38"/>
  <c r="AB56" i="38"/>
  <c r="D55" i="38"/>
  <c r="H41" i="38"/>
  <c r="AF49" i="38"/>
  <c r="AF48" i="38"/>
  <c r="AF47" i="38"/>
  <c r="AF46" i="38"/>
  <c r="AF45" i="38"/>
  <c r="AF44" i="38"/>
  <c r="AF43" i="38"/>
  <c r="AF42" i="38"/>
  <c r="AB42" i="38"/>
  <c r="T41" i="38"/>
  <c r="L41" i="38"/>
  <c r="D41" i="38"/>
  <c r="AG41" i="38"/>
  <c r="Z40" i="38"/>
  <c r="Z39" i="38" s="1"/>
  <c r="J40" i="38"/>
  <c r="J39" i="38" s="1"/>
  <c r="G40" i="38"/>
  <c r="G39" i="38" s="1"/>
  <c r="E40" i="38"/>
  <c r="E39" i="38" s="1"/>
  <c r="AF37" i="38"/>
  <c r="AB37" i="38"/>
  <c r="L32" i="38"/>
  <c r="L31" i="38" s="1"/>
  <c r="AF30" i="38"/>
  <c r="AI27" i="38"/>
  <c r="AF108" i="38"/>
  <c r="T101" i="38"/>
  <c r="L101" i="38"/>
  <c r="AF103" i="38"/>
  <c r="Y101" i="38"/>
  <c r="Q101" i="38"/>
  <c r="M101" i="38"/>
  <c r="G101" i="38"/>
  <c r="E101" i="38"/>
  <c r="AF89" i="38"/>
  <c r="AA86" i="38"/>
  <c r="AA78" i="38" s="1"/>
  <c r="Y86" i="38"/>
  <c r="Y78" i="38" s="1"/>
  <c r="V86" i="38"/>
  <c r="V78" i="38" s="1"/>
  <c r="S86" i="38"/>
  <c r="S78" i="38" s="1"/>
  <c r="Q86" i="38"/>
  <c r="Q78" i="38" s="1"/>
  <c r="N86" i="38"/>
  <c r="K86" i="38"/>
  <c r="K78" i="38" s="1"/>
  <c r="I86" i="38"/>
  <c r="I78" i="38" s="1"/>
  <c r="F86" i="38"/>
  <c r="F78" i="38" s="1"/>
  <c r="W78" i="38"/>
  <c r="AF76" i="38"/>
  <c r="P74" i="38"/>
  <c r="H74" i="38"/>
  <c r="T64" i="38"/>
  <c r="L64" i="38"/>
  <c r="D64" i="38"/>
  <c r="T60" i="38"/>
  <c r="L60" i="38"/>
  <c r="D60" i="38"/>
  <c r="AA40" i="38"/>
  <c r="AE40" i="38" s="1"/>
  <c r="Y40" i="38"/>
  <c r="AG40" i="38" s="1"/>
  <c r="N39" i="38"/>
  <c r="K39" i="38"/>
  <c r="I39" i="38"/>
  <c r="F39" i="38"/>
  <c r="H32" i="38"/>
  <c r="H31" i="38" s="1"/>
  <c r="T27" i="38"/>
  <c r="L27" i="38"/>
  <c r="D27" i="38"/>
  <c r="D26" i="38"/>
  <c r="AF26" i="38" s="1"/>
  <c r="X101" i="38"/>
  <c r="AC101" i="38"/>
  <c r="AF104" i="38"/>
  <c r="H102" i="38"/>
  <c r="H101" i="38" s="1"/>
  <c r="F101" i="38"/>
  <c r="E92" i="38"/>
  <c r="AG92" i="38" s="1"/>
  <c r="D96" i="38"/>
  <c r="AF96" i="38" s="1"/>
  <c r="AG96" i="38"/>
  <c r="T92" i="38"/>
  <c r="T86" i="38" s="1"/>
  <c r="E86" i="38"/>
  <c r="E78" i="38" s="1"/>
  <c r="AF64" i="38"/>
  <c r="T40" i="38"/>
  <c r="S40" i="38"/>
  <c r="S39" i="38" s="1"/>
  <c r="O40" i="38"/>
  <c r="O39" i="38" s="1"/>
  <c r="D102" i="38"/>
  <c r="D101" i="38" s="1"/>
  <c r="Z101" i="38"/>
  <c r="V101" i="38"/>
  <c r="R101" i="38"/>
  <c r="N101" i="38"/>
  <c r="J101" i="38"/>
  <c r="D97" i="38"/>
  <c r="AC86" i="38"/>
  <c r="N78" i="38"/>
  <c r="AA39" i="38"/>
  <c r="W40" i="38"/>
  <c r="W39" i="38" s="1"/>
  <c r="AB104" i="38"/>
  <c r="AI101" i="38"/>
  <c r="AF99" i="38"/>
  <c r="L92" i="38"/>
  <c r="L86" i="38" s="1"/>
  <c r="L78" i="38" s="1"/>
  <c r="AB87" i="38"/>
  <c r="AF87" i="38"/>
  <c r="L40" i="38"/>
  <c r="L39" i="38" s="1"/>
  <c r="V40" i="38"/>
  <c r="V39" i="38" s="1"/>
  <c r="Q40" i="38"/>
  <c r="Q39" i="38" s="1"/>
  <c r="M40" i="38"/>
  <c r="M39" i="38" s="1"/>
  <c r="AF107" i="38"/>
  <c r="P101" i="38"/>
  <c r="AF95" i="38"/>
  <c r="AB95" i="38"/>
  <c r="X92" i="38"/>
  <c r="AB93" i="38"/>
  <c r="H92" i="38"/>
  <c r="H86" i="38" s="1"/>
  <c r="H78" i="38" s="1"/>
  <c r="Y39" i="38"/>
  <c r="U40" i="38"/>
  <c r="U39" i="38" s="1"/>
  <c r="AF90" i="38"/>
  <c r="AB80" i="38"/>
  <c r="AB76" i="38"/>
  <c r="AF75" i="38"/>
  <c r="X74" i="38"/>
  <c r="AB73" i="38"/>
  <c r="AF61" i="38"/>
  <c r="AF59" i="38"/>
  <c r="AB58" i="38"/>
  <c r="AF56" i="38"/>
  <c r="X32" i="38"/>
  <c r="AG26" i="38"/>
  <c r="AB25" i="38"/>
  <c r="AF88" i="38"/>
  <c r="AB85" i="38"/>
  <c r="X79" i="38"/>
  <c r="X69" i="38"/>
  <c r="X55" i="38"/>
  <c r="AB54" i="38"/>
  <c r="AB90" i="38"/>
  <c r="AA31" i="38"/>
  <c r="AI31" i="38" s="1"/>
  <c r="D32" i="38"/>
  <c r="D31" i="38" s="1"/>
  <c r="AG139" i="38"/>
  <c r="AC139" i="38"/>
  <c r="X139" i="38"/>
  <c r="T139" i="38"/>
  <c r="P139" i="38"/>
  <c r="L139" i="38"/>
  <c r="H139" i="38"/>
  <c r="D139" i="38"/>
  <c r="AG138" i="38"/>
  <c r="AC138" i="38"/>
  <c r="X138" i="38"/>
  <c r="H138" i="38"/>
  <c r="D138" i="38"/>
  <c r="AG137" i="38"/>
  <c r="AC137" i="38"/>
  <c r="X137" i="38"/>
  <c r="U137" i="38"/>
  <c r="T137" i="38" s="1"/>
  <c r="T136" i="38" s="1"/>
  <c r="P137" i="38"/>
  <c r="L137" i="38"/>
  <c r="L136" i="38" s="1"/>
  <c r="H137" i="38"/>
  <c r="D137" i="38"/>
  <c r="AA136" i="38"/>
  <c r="Z136" i="38"/>
  <c r="Y136" i="38"/>
  <c r="W136" i="38"/>
  <c r="V136" i="38"/>
  <c r="U136" i="38"/>
  <c r="S136" i="38"/>
  <c r="R136" i="38"/>
  <c r="Q136" i="38"/>
  <c r="O136" i="38"/>
  <c r="N136" i="38"/>
  <c r="M136" i="38"/>
  <c r="K136" i="38"/>
  <c r="J136" i="38"/>
  <c r="I136" i="38"/>
  <c r="G136" i="38"/>
  <c r="F136" i="38"/>
  <c r="E136" i="38"/>
  <c r="AG135" i="38"/>
  <c r="AC135" i="38"/>
  <c r="X135" i="38"/>
  <c r="T135" i="38"/>
  <c r="P135" i="38"/>
  <c r="P134" i="38" s="1"/>
  <c r="L135" i="38"/>
  <c r="L134" i="38" s="1"/>
  <c r="H135" i="38"/>
  <c r="H134" i="38" s="1"/>
  <c r="D135" i="38"/>
  <c r="D134" i="38" s="1"/>
  <c r="AA134" i="38"/>
  <c r="Z134" i="38"/>
  <c r="Y134" i="38"/>
  <c r="X134" i="38"/>
  <c r="W134" i="38"/>
  <c r="V134" i="38"/>
  <c r="U134" i="38"/>
  <c r="T134" i="38"/>
  <c r="S134" i="38"/>
  <c r="R134" i="38"/>
  <c r="Q134" i="38"/>
  <c r="O134" i="38"/>
  <c r="O133" i="38" s="1"/>
  <c r="N134" i="38"/>
  <c r="M134" i="38"/>
  <c r="K134" i="38"/>
  <c r="K133" i="38" s="1"/>
  <c r="J134" i="38"/>
  <c r="I134" i="38"/>
  <c r="G134" i="38"/>
  <c r="F134" i="38"/>
  <c r="E134" i="38"/>
  <c r="AG134" i="38" s="1"/>
  <c r="AA133" i="38"/>
  <c r="S133" i="38"/>
  <c r="AI131" i="38"/>
  <c r="AG131" i="38"/>
  <c r="AE131" i="38"/>
  <c r="X131" i="38"/>
  <c r="T131" i="38"/>
  <c r="P131" i="38"/>
  <c r="L131" i="38"/>
  <c r="H131" i="38"/>
  <c r="D131" i="38"/>
  <c r="AI130" i="38"/>
  <c r="AG130" i="38"/>
  <c r="AE130" i="38"/>
  <c r="AC130" i="38"/>
  <c r="X130" i="38"/>
  <c r="X129" i="38" s="1"/>
  <c r="T130" i="38"/>
  <c r="P130" i="38"/>
  <c r="P129" i="38" s="1"/>
  <c r="L130" i="38"/>
  <c r="H130" i="38"/>
  <c r="H129" i="38" s="1"/>
  <c r="D130" i="38"/>
  <c r="AA129" i="38"/>
  <c r="Z129" i="38"/>
  <c r="Y129" i="38"/>
  <c r="W129" i="38"/>
  <c r="V129" i="38"/>
  <c r="U129" i="38"/>
  <c r="T129" i="38"/>
  <c r="S129" i="38"/>
  <c r="R129" i="38"/>
  <c r="Q129" i="38"/>
  <c r="O129" i="38"/>
  <c r="N129" i="38"/>
  <c r="M129" i="38"/>
  <c r="L129" i="38"/>
  <c r="K129" i="38"/>
  <c r="J129" i="38"/>
  <c r="I129" i="38"/>
  <c r="G129" i="38"/>
  <c r="F129" i="38"/>
  <c r="E129" i="38"/>
  <c r="D129" i="38"/>
  <c r="AI128" i="38"/>
  <c r="AG128" i="38"/>
  <c r="AE128" i="38"/>
  <c r="X128" i="38"/>
  <c r="X127" i="38" s="1"/>
  <c r="T128" i="38"/>
  <c r="T127" i="38" s="1"/>
  <c r="P128" i="38"/>
  <c r="L128" i="38"/>
  <c r="L127" i="38" s="1"/>
  <c r="H128" i="38"/>
  <c r="H127" i="38" s="1"/>
  <c r="D128" i="38"/>
  <c r="AA127" i="38"/>
  <c r="Z127" i="38"/>
  <c r="Y127" i="38"/>
  <c r="W127" i="38"/>
  <c r="V127" i="38"/>
  <c r="U127" i="38"/>
  <c r="S127" i="38"/>
  <c r="R127" i="38"/>
  <c r="Q127" i="38"/>
  <c r="P127" i="38"/>
  <c r="O127" i="38"/>
  <c r="N127" i="38"/>
  <c r="M127" i="38"/>
  <c r="K127" i="38"/>
  <c r="J127" i="38"/>
  <c r="I127" i="38"/>
  <c r="G127" i="38"/>
  <c r="AI127" i="38" s="1"/>
  <c r="F127" i="38"/>
  <c r="E127" i="38"/>
  <c r="AG126" i="38"/>
  <c r="AC126" i="38"/>
  <c r="X126" i="38"/>
  <c r="T126" i="38"/>
  <c r="P126" i="38"/>
  <c r="L126" i="38"/>
  <c r="H126" i="38"/>
  <c r="D126" i="38"/>
  <c r="X125" i="38"/>
  <c r="T125" i="38"/>
  <c r="P125" i="38"/>
  <c r="L125" i="38"/>
  <c r="H125" i="38"/>
  <c r="F125" i="38"/>
  <c r="AH125" i="38" s="1"/>
  <c r="AI124" i="38"/>
  <c r="AG124" i="38"/>
  <c r="AC124" i="38"/>
  <c r="X124" i="38"/>
  <c r="T124" i="38"/>
  <c r="P124" i="38"/>
  <c r="L124" i="38"/>
  <c r="H124" i="38"/>
  <c r="D124" i="38"/>
  <c r="AG123" i="38"/>
  <c r="AC123" i="38"/>
  <c r="X123" i="38"/>
  <c r="T123" i="38"/>
  <c r="P123" i="38"/>
  <c r="L123" i="38"/>
  <c r="H123" i="38"/>
  <c r="D123" i="38"/>
  <c r="AG122" i="38"/>
  <c r="AC122" i="38"/>
  <c r="X122" i="38"/>
  <c r="T122" i="38"/>
  <c r="P122" i="38"/>
  <c r="L122" i="38"/>
  <c r="H122" i="38"/>
  <c r="D122" i="38"/>
  <c r="AG121" i="38"/>
  <c r="AC121" i="38"/>
  <c r="X121" i="38"/>
  <c r="T121" i="38"/>
  <c r="P121" i="38"/>
  <c r="L121" i="38"/>
  <c r="H121" i="38"/>
  <c r="D121" i="38"/>
  <c r="AI120" i="38"/>
  <c r="AH120" i="38"/>
  <c r="AG120" i="38"/>
  <c r="AE120" i="38"/>
  <c r="AD120" i="38"/>
  <c r="AC120" i="38"/>
  <c r="X120" i="38"/>
  <c r="T120" i="38"/>
  <c r="P120" i="38"/>
  <c r="L120" i="38"/>
  <c r="H120" i="38"/>
  <c r="D120" i="38"/>
  <c r="AA119" i="38"/>
  <c r="Z119" i="38"/>
  <c r="Y119" i="38"/>
  <c r="Y112" i="38" s="1"/>
  <c r="W119" i="38"/>
  <c r="V119" i="38"/>
  <c r="U119" i="38"/>
  <c r="S119" i="38"/>
  <c r="R119" i="38"/>
  <c r="Q119" i="38"/>
  <c r="O119" i="38"/>
  <c r="N119" i="38"/>
  <c r="M119" i="38"/>
  <c r="K119" i="38"/>
  <c r="J119" i="38"/>
  <c r="I119" i="38"/>
  <c r="G119" i="38"/>
  <c r="F119" i="38"/>
  <c r="E119" i="38"/>
  <c r="AG118" i="38"/>
  <c r="AC118" i="38"/>
  <c r="X118" i="38"/>
  <c r="H118" i="38"/>
  <c r="D118" i="38"/>
  <c r="AI117" i="38"/>
  <c r="AE117" i="38"/>
  <c r="X117" i="38"/>
  <c r="T117" i="38"/>
  <c r="P117" i="38"/>
  <c r="L117" i="38"/>
  <c r="H117" i="38"/>
  <c r="D117" i="38"/>
  <c r="AI116" i="38"/>
  <c r="AE116" i="38"/>
  <c r="X116" i="38"/>
  <c r="T116" i="38"/>
  <c r="P116" i="38"/>
  <c r="L116" i="38"/>
  <c r="H116" i="38"/>
  <c r="D116" i="38"/>
  <c r="AI115" i="38"/>
  <c r="AE115" i="38"/>
  <c r="X115" i="38"/>
  <c r="T115" i="38"/>
  <c r="P115" i="38"/>
  <c r="L115" i="38"/>
  <c r="H115" i="38"/>
  <c r="D115" i="38"/>
  <c r="AI114" i="38"/>
  <c r="AE114" i="38"/>
  <c r="X114" i="38"/>
  <c r="T114" i="38"/>
  <c r="P114" i="38"/>
  <c r="P113" i="38" s="1"/>
  <c r="L114" i="38"/>
  <c r="H114" i="38"/>
  <c r="H113" i="38" s="1"/>
  <c r="D114" i="38"/>
  <c r="AA113" i="38"/>
  <c r="Z113" i="38"/>
  <c r="Y113" i="38"/>
  <c r="W113" i="38"/>
  <c r="V113" i="38"/>
  <c r="U113" i="38"/>
  <c r="S113" i="38"/>
  <c r="R113" i="38"/>
  <c r="Q113" i="38"/>
  <c r="O113" i="38"/>
  <c r="N113" i="38"/>
  <c r="M113" i="38"/>
  <c r="K113" i="38"/>
  <c r="J113" i="38"/>
  <c r="I113" i="38"/>
  <c r="G113" i="38"/>
  <c r="F113" i="38"/>
  <c r="E113" i="38"/>
  <c r="AI111" i="38"/>
  <c r="AE111" i="38"/>
  <c r="X111" i="38"/>
  <c r="X109" i="38" s="1"/>
  <c r="T111" i="38"/>
  <c r="P111" i="38"/>
  <c r="P109" i="38" s="1"/>
  <c r="L111" i="38"/>
  <c r="H111" i="38"/>
  <c r="H109" i="38" s="1"/>
  <c r="D111" i="38"/>
  <c r="AI110" i="38"/>
  <c r="X110" i="38"/>
  <c r="T110" i="38"/>
  <c r="T109" i="38" s="1"/>
  <c r="P110" i="38"/>
  <c r="L110" i="38"/>
  <c r="L109" i="38" s="1"/>
  <c r="H110" i="38"/>
  <c r="D110" i="38"/>
  <c r="D109" i="38" s="1"/>
  <c r="AA109" i="38"/>
  <c r="Z109" i="38"/>
  <c r="Y109" i="38"/>
  <c r="W109" i="38"/>
  <c r="V109" i="38"/>
  <c r="U109" i="38"/>
  <c r="S109" i="38"/>
  <c r="R109" i="38"/>
  <c r="Q109" i="38"/>
  <c r="O109" i="38"/>
  <c r="N109" i="38"/>
  <c r="M109" i="38"/>
  <c r="K109" i="38"/>
  <c r="J109" i="38"/>
  <c r="I109" i="38"/>
  <c r="G109" i="38"/>
  <c r="F109" i="38"/>
  <c r="E109" i="38"/>
  <c r="F22" i="38"/>
  <c r="AI23" i="38"/>
  <c r="AE23" i="38"/>
  <c r="X23" i="38"/>
  <c r="T23" i="38"/>
  <c r="T22" i="38" s="1"/>
  <c r="P23" i="38"/>
  <c r="L23" i="38"/>
  <c r="L22" i="38" s="1"/>
  <c r="H23" i="38"/>
  <c r="D23" i="38"/>
  <c r="AA22" i="38"/>
  <c r="Z22" i="38"/>
  <c r="Y22" i="38"/>
  <c r="W22" i="38"/>
  <c r="V22" i="38"/>
  <c r="U22" i="38"/>
  <c r="S22" i="38"/>
  <c r="R22" i="38"/>
  <c r="Q22" i="38"/>
  <c r="O22" i="38"/>
  <c r="N22" i="38"/>
  <c r="M22" i="38"/>
  <c r="K22" i="38"/>
  <c r="J22" i="38"/>
  <c r="I22" i="38"/>
  <c r="E22" i="38"/>
  <c r="AI21" i="38"/>
  <c r="AG21" i="38"/>
  <c r="AE21" i="38"/>
  <c r="AC21" i="38"/>
  <c r="X21" i="38"/>
  <c r="T21" i="38"/>
  <c r="P21" i="38"/>
  <c r="L21" i="38"/>
  <c r="H21" i="38"/>
  <c r="D21" i="38"/>
  <c r="AI20" i="38"/>
  <c r="AE20" i="38"/>
  <c r="X20" i="38"/>
  <c r="T20" i="38"/>
  <c r="T19" i="38" s="1"/>
  <c r="P20" i="38"/>
  <c r="P19" i="38" s="1"/>
  <c r="L20" i="38"/>
  <c r="L19" i="38" s="1"/>
  <c r="H20" i="38"/>
  <c r="D20" i="38"/>
  <c r="AA19" i="38"/>
  <c r="Z19" i="38"/>
  <c r="Y19" i="38"/>
  <c r="W19" i="38"/>
  <c r="V19" i="38"/>
  <c r="U19" i="38"/>
  <c r="S19" i="38"/>
  <c r="R19" i="38"/>
  <c r="Q19" i="38"/>
  <c r="O19" i="38"/>
  <c r="N19" i="38"/>
  <c r="M19" i="38"/>
  <c r="K19" i="38"/>
  <c r="J19" i="38"/>
  <c r="I19" i="38"/>
  <c r="G19" i="38"/>
  <c r="F19" i="38"/>
  <c r="E19" i="38"/>
  <c r="AI18" i="38"/>
  <c r="AH18" i="38"/>
  <c r="AG18" i="38"/>
  <c r="AE18" i="38"/>
  <c r="AD18" i="38"/>
  <c r="AC18" i="38"/>
  <c r="X18" i="38"/>
  <c r="T18" i="38"/>
  <c r="P18" i="38"/>
  <c r="L18" i="38"/>
  <c r="H18" i="38"/>
  <c r="D18" i="38"/>
  <c r="AI17" i="38"/>
  <c r="AG17" i="38"/>
  <c r="AE17" i="38"/>
  <c r="AC17" i="38"/>
  <c r="X17" i="38"/>
  <c r="T17" i="38"/>
  <c r="P17" i="38"/>
  <c r="L17" i="38"/>
  <c r="H17" i="38"/>
  <c r="D17" i="38"/>
  <c r="AI16" i="38"/>
  <c r="AE16" i="38"/>
  <c r="X16" i="38"/>
  <c r="T16" i="38"/>
  <c r="P16" i="38"/>
  <c r="P15" i="38" s="1"/>
  <c r="L16" i="38"/>
  <c r="L15" i="38" s="1"/>
  <c r="H16" i="38"/>
  <c r="H15" i="38" s="1"/>
  <c r="D16" i="38"/>
  <c r="AA15" i="38"/>
  <c r="Z15" i="38"/>
  <c r="Y15" i="38"/>
  <c r="W15" i="38"/>
  <c r="V15" i="38"/>
  <c r="U15" i="38"/>
  <c r="S15" i="38"/>
  <c r="R15" i="38"/>
  <c r="Q15" i="38"/>
  <c r="O15" i="38"/>
  <c r="N15" i="38"/>
  <c r="M15" i="38"/>
  <c r="K15" i="38"/>
  <c r="J15" i="38"/>
  <c r="I15" i="38"/>
  <c r="G15" i="38"/>
  <c r="F15" i="38"/>
  <c r="E15" i="38"/>
  <c r="AI14" i="38"/>
  <c r="AG14" i="38"/>
  <c r="AE14" i="38"/>
  <c r="AC14" i="38"/>
  <c r="X14" i="38"/>
  <c r="T14" i="38"/>
  <c r="P14" i="38"/>
  <c r="L14" i="38"/>
  <c r="H14" i="38"/>
  <c r="D14" i="38"/>
  <c r="AI13" i="38"/>
  <c r="AG13" i="38"/>
  <c r="AE13" i="38"/>
  <c r="AC13" i="38"/>
  <c r="X13" i="38"/>
  <c r="T13" i="38"/>
  <c r="P13" i="38"/>
  <c r="L13" i="38"/>
  <c r="H13" i="38"/>
  <c r="F13" i="38"/>
  <c r="AI12" i="38"/>
  <c r="AE12" i="38"/>
  <c r="X12" i="38"/>
  <c r="X11" i="38" s="1"/>
  <c r="T12" i="38"/>
  <c r="T11" i="38" s="1"/>
  <c r="P12" i="38"/>
  <c r="P11" i="38" s="1"/>
  <c r="L12" i="38"/>
  <c r="H12" i="38"/>
  <c r="H11" i="38" s="1"/>
  <c r="D12" i="38"/>
  <c r="AA11" i="38"/>
  <c r="Z11" i="38"/>
  <c r="Y11" i="38"/>
  <c r="W11" i="38"/>
  <c r="V11" i="38"/>
  <c r="U11" i="38"/>
  <c r="S11" i="38"/>
  <c r="R11" i="38"/>
  <c r="Q11" i="38"/>
  <c r="O11" i="38"/>
  <c r="N11" i="38"/>
  <c r="M11" i="38"/>
  <c r="L11" i="38"/>
  <c r="K11" i="38"/>
  <c r="J11" i="38"/>
  <c r="I11" i="38"/>
  <c r="G11" i="38"/>
  <c r="E11" i="38"/>
  <c r="AI10" i="38"/>
  <c r="AG10" i="38"/>
  <c r="AE10" i="38"/>
  <c r="AC10" i="38"/>
  <c r="X10" i="38"/>
  <c r="T10" i="38"/>
  <c r="P10" i="38"/>
  <c r="L10" i="38"/>
  <c r="H10" i="38"/>
  <c r="D10" i="38"/>
  <c r="AI9" i="38"/>
  <c r="AG9" i="38"/>
  <c r="AE9" i="38"/>
  <c r="AC9" i="38"/>
  <c r="X9" i="38"/>
  <c r="T9" i="38"/>
  <c r="P9" i="38"/>
  <c r="L9" i="38"/>
  <c r="H9" i="38"/>
  <c r="D9" i="38"/>
  <c r="AI8" i="38"/>
  <c r="AH8" i="38"/>
  <c r="AG8" i="38"/>
  <c r="X8" i="38"/>
  <c r="T8" i="38"/>
  <c r="P8" i="38"/>
  <c r="L8" i="38"/>
  <c r="H8" i="38"/>
  <c r="D8" i="38"/>
  <c r="AI7" i="38"/>
  <c r="AE7" i="38"/>
  <c r="X7" i="38"/>
  <c r="T7" i="38"/>
  <c r="T6" i="38" s="1"/>
  <c r="P7" i="38"/>
  <c r="L7" i="38"/>
  <c r="L6" i="38" s="1"/>
  <c r="H7" i="38"/>
  <c r="D7" i="38"/>
  <c r="AA6" i="38"/>
  <c r="Z6" i="38"/>
  <c r="AH6" i="38" s="1"/>
  <c r="Y6" i="38"/>
  <c r="W6" i="38"/>
  <c r="V6" i="38"/>
  <c r="U6" i="38"/>
  <c r="S6" i="38"/>
  <c r="R6" i="38"/>
  <c r="Q6" i="38"/>
  <c r="O6" i="38"/>
  <c r="N6" i="38"/>
  <c r="M6" i="38"/>
  <c r="M5" i="38" s="1"/>
  <c r="K6" i="38"/>
  <c r="J6" i="38"/>
  <c r="I6" i="38"/>
  <c r="G6" i="38"/>
  <c r="F6" i="38"/>
  <c r="E6" i="38"/>
  <c r="Q112" i="38" l="1"/>
  <c r="AF128" i="38"/>
  <c r="AI129" i="38"/>
  <c r="X40" i="38"/>
  <c r="AF41" i="38"/>
  <c r="AI40" i="38"/>
  <c r="AB60" i="38"/>
  <c r="AB23" i="38"/>
  <c r="P39" i="38"/>
  <c r="AF23" i="38"/>
  <c r="AE109" i="38"/>
  <c r="AG113" i="38"/>
  <c r="G112" i="38"/>
  <c r="M112" i="38"/>
  <c r="O112" i="38"/>
  <c r="U112" i="38"/>
  <c r="W112" i="38"/>
  <c r="Z112" i="38"/>
  <c r="P119" i="38"/>
  <c r="AF122" i="38"/>
  <c r="AB128" i="38"/>
  <c r="AC40" i="38"/>
  <c r="AF97" i="38"/>
  <c r="T39" i="38"/>
  <c r="T78" i="38"/>
  <c r="AG129" i="38"/>
  <c r="H6" i="38"/>
  <c r="S5" i="38"/>
  <c r="S4" i="38" s="1"/>
  <c r="AC15" i="38"/>
  <c r="AF110" i="38"/>
  <c r="AF111" i="38"/>
  <c r="E112" i="38"/>
  <c r="AG112" i="38" s="1"/>
  <c r="AB117" i="38"/>
  <c r="AF126" i="38"/>
  <c r="AB130" i="38"/>
  <c r="AB102" i="38"/>
  <c r="D113" i="38"/>
  <c r="N112" i="38"/>
  <c r="V112" i="38"/>
  <c r="AG119" i="38"/>
  <c r="AI119" i="38"/>
  <c r="AB124" i="38"/>
  <c r="AE127" i="38"/>
  <c r="J133" i="38"/>
  <c r="U133" i="38"/>
  <c r="W133" i="38"/>
  <c r="AB139" i="38"/>
  <c r="AE86" i="38"/>
  <c r="AG101" i="38"/>
  <c r="D40" i="38"/>
  <c r="D39" i="38" s="1"/>
  <c r="H40" i="38"/>
  <c r="H39" i="38" s="1"/>
  <c r="AF60" i="38"/>
  <c r="AB27" i="38"/>
  <c r="Q5" i="38"/>
  <c r="Q4" i="38" s="1"/>
  <c r="P6" i="38"/>
  <c r="AG15" i="38"/>
  <c r="AH15" i="38"/>
  <c r="T15" i="38"/>
  <c r="T5" i="38" s="1"/>
  <c r="T4" i="38" s="1"/>
  <c r="AC19" i="38"/>
  <c r="AE19" i="38"/>
  <c r="K5" i="38"/>
  <c r="K4" i="38" s="1"/>
  <c r="N5" i="38"/>
  <c r="N4" i="38" s="1"/>
  <c r="V5" i="38"/>
  <c r="V4" i="38" s="1"/>
  <c r="F112" i="38"/>
  <c r="I112" i="38"/>
  <c r="AC112" i="38" s="1"/>
  <c r="K112" i="38"/>
  <c r="S112" i="38"/>
  <c r="L113" i="38"/>
  <c r="T113" i="38"/>
  <c r="AF117" i="38"/>
  <c r="AF123" i="38"/>
  <c r="D125" i="38"/>
  <c r="AF125" i="38" s="1"/>
  <c r="D127" i="38"/>
  <c r="AF127" i="38" s="1"/>
  <c r="J112" i="38"/>
  <c r="R112" i="38"/>
  <c r="AF131" i="38"/>
  <c r="G133" i="38"/>
  <c r="AB135" i="38"/>
  <c r="AF137" i="38"/>
  <c r="AF139" i="38"/>
  <c r="AI86" i="38"/>
  <c r="AG86" i="38"/>
  <c r="AI11" i="38"/>
  <c r="J5" i="38"/>
  <c r="J4" i="38" s="1"/>
  <c r="R5" i="38"/>
  <c r="R4" i="38" s="1"/>
  <c r="AB115" i="38"/>
  <c r="L133" i="38"/>
  <c r="AF55" i="38"/>
  <c r="AB55" i="38"/>
  <c r="AH78" i="38"/>
  <c r="AF102" i="38"/>
  <c r="AF69" i="38"/>
  <c r="AB69" i="38"/>
  <c r="AC78" i="38"/>
  <c r="AG78" i="38"/>
  <c r="X39" i="38"/>
  <c r="AB40" i="38"/>
  <c r="AF79" i="38"/>
  <c r="AB79" i="38"/>
  <c r="AF74" i="38"/>
  <c r="AB74" i="38"/>
  <c r="AI39" i="38"/>
  <c r="AE39" i="38"/>
  <c r="D92" i="38"/>
  <c r="D86" i="38" s="1"/>
  <c r="D78" i="38" s="1"/>
  <c r="AB101" i="38"/>
  <c r="AF101" i="38"/>
  <c r="I5" i="38"/>
  <c r="I4" i="38" s="1"/>
  <c r="X31" i="38"/>
  <c r="AF31" i="38" s="1"/>
  <c r="AF32" i="38"/>
  <c r="AG39" i="38"/>
  <c r="AC39" i="38"/>
  <c r="AE78" i="38"/>
  <c r="AI78" i="38"/>
  <c r="AB92" i="38"/>
  <c r="X86" i="38"/>
  <c r="X78" i="38" s="1"/>
  <c r="AE22" i="38"/>
  <c r="U5" i="38"/>
  <c r="U4" i="38" s="1"/>
  <c r="AC22" i="38"/>
  <c r="AB12" i="38"/>
  <c r="AB13" i="38"/>
  <c r="AF18" i="38"/>
  <c r="AB20" i="38"/>
  <c r="H19" i="38"/>
  <c r="D15" i="38"/>
  <c r="H22" i="38"/>
  <c r="AB14" i="38"/>
  <c r="AB17" i="38"/>
  <c r="P22" i="38"/>
  <c r="Z5" i="38"/>
  <c r="Z4" i="38" s="1"/>
  <c r="AF8" i="38"/>
  <c r="AG6" i="38"/>
  <c r="X6" i="38"/>
  <c r="AI19" i="38"/>
  <c r="AF21" i="38"/>
  <c r="AF20" i="38"/>
  <c r="D19" i="38"/>
  <c r="Y5" i="38"/>
  <c r="Y4" i="38" s="1"/>
  <c r="AB18" i="38"/>
  <c r="AF16" i="38"/>
  <c r="AE11" i="38"/>
  <c r="AF12" i="38"/>
  <c r="AG11" i="38"/>
  <c r="AF17" i="38"/>
  <c r="X15" i="38"/>
  <c r="AB15" i="38" s="1"/>
  <c r="AI15" i="38"/>
  <c r="D6" i="38"/>
  <c r="AF10" i="38"/>
  <c r="AF9" i="38"/>
  <c r="AH112" i="38"/>
  <c r="H119" i="38"/>
  <c r="H112" i="38" s="1"/>
  <c r="X119" i="38"/>
  <c r="AB119" i="38" s="1"/>
  <c r="E133" i="38"/>
  <c r="Z133" i="38"/>
  <c r="AI109" i="38"/>
  <c r="AC113" i="38"/>
  <c r="AF115" i="38"/>
  <c r="AB118" i="38"/>
  <c r="AH119" i="38"/>
  <c r="L119" i="38"/>
  <c r="AB120" i="38"/>
  <c r="AF120" i="38"/>
  <c r="D119" i="38"/>
  <c r="T119" i="38"/>
  <c r="T112" i="38" s="1"/>
  <c r="AE129" i="38"/>
  <c r="AF130" i="38"/>
  <c r="AB131" i="38"/>
  <c r="F133" i="38"/>
  <c r="Q133" i="38"/>
  <c r="V133" i="38"/>
  <c r="AB138" i="38"/>
  <c r="AF109" i="38"/>
  <c r="AB114" i="38"/>
  <c r="AB121" i="38"/>
  <c r="AB129" i="38"/>
  <c r="AB134" i="38"/>
  <c r="M133" i="38"/>
  <c r="R133" i="38"/>
  <c r="T133" i="38"/>
  <c r="AB111" i="38"/>
  <c r="AI113" i="38"/>
  <c r="AB116" i="38"/>
  <c r="AF118" i="38"/>
  <c r="AB122" i="38"/>
  <c r="AB123" i="38"/>
  <c r="AF124" i="38"/>
  <c r="AB126" i="38"/>
  <c r="AG127" i="38"/>
  <c r="AC129" i="38"/>
  <c r="AC134" i="38"/>
  <c r="AF135" i="38"/>
  <c r="I133" i="38"/>
  <c r="N133" i="38"/>
  <c r="AG136" i="38"/>
  <c r="H136" i="38"/>
  <c r="H133" i="38" s="1"/>
  <c r="AB137" i="38"/>
  <c r="P136" i="38"/>
  <c r="P133" i="38" s="1"/>
  <c r="O5" i="38"/>
  <c r="O4" i="38" s="1"/>
  <c r="W5" i="38"/>
  <c r="W4" i="38" s="1"/>
  <c r="M4" i="38"/>
  <c r="L5" i="38"/>
  <c r="L4" i="38" s="1"/>
  <c r="AA5" i="38"/>
  <c r="AA4" i="38" s="1"/>
  <c r="AB7" i="38"/>
  <c r="AC11" i="38"/>
  <c r="D13" i="38"/>
  <c r="D11" i="38" s="1"/>
  <c r="F11" i="38"/>
  <c r="F5" i="38" s="1"/>
  <c r="F4" i="38" s="1"/>
  <c r="AI6" i="38"/>
  <c r="AE6" i="38"/>
  <c r="AF7" i="38"/>
  <c r="AB10" i="38"/>
  <c r="AB9" i="38"/>
  <c r="AB11" i="38"/>
  <c r="AC6" i="38"/>
  <c r="AF14" i="38"/>
  <c r="AB16" i="38"/>
  <c r="AB21" i="38"/>
  <c r="AE15" i="38"/>
  <c r="G22" i="38"/>
  <c r="E5" i="38"/>
  <c r="X19" i="38"/>
  <c r="AG19" i="38"/>
  <c r="X22" i="38"/>
  <c r="AG22" i="38"/>
  <c r="P112" i="38"/>
  <c r="AE113" i="38"/>
  <c r="AF114" i="38"/>
  <c r="AF116" i="38"/>
  <c r="AC119" i="38"/>
  <c r="AF129" i="38"/>
  <c r="AF134" i="38"/>
  <c r="D136" i="38"/>
  <c r="D133" i="38" s="1"/>
  <c r="X136" i="38"/>
  <c r="AF138" i="38"/>
  <c r="AB109" i="38"/>
  <c r="AD119" i="38"/>
  <c r="AF121" i="38"/>
  <c r="AB127" i="38"/>
  <c r="AC136" i="38"/>
  <c r="AA112" i="38"/>
  <c r="X113" i="38"/>
  <c r="AE119" i="38"/>
  <c r="Y133" i="38"/>
  <c r="G280" i="33"/>
  <c r="I280" i="33"/>
  <c r="J280" i="33"/>
  <c r="K280" i="33"/>
  <c r="M280" i="33"/>
  <c r="N280" i="33"/>
  <c r="O280" i="33"/>
  <c r="Q280" i="33"/>
  <c r="R280" i="33"/>
  <c r="S280" i="33"/>
  <c r="U280" i="33"/>
  <c r="V280" i="33"/>
  <c r="W280" i="33"/>
  <c r="Y280" i="33"/>
  <c r="Z280" i="33"/>
  <c r="AA280" i="33"/>
  <c r="AD280" i="33"/>
  <c r="G276" i="33"/>
  <c r="I276" i="33"/>
  <c r="J276" i="33"/>
  <c r="K276" i="33"/>
  <c r="M276" i="33"/>
  <c r="N276" i="33"/>
  <c r="O276" i="33"/>
  <c r="Q276" i="33"/>
  <c r="R276" i="33"/>
  <c r="S276" i="33"/>
  <c r="U276" i="33"/>
  <c r="V276" i="33"/>
  <c r="W276" i="33"/>
  <c r="Y276" i="33"/>
  <c r="Z276" i="33"/>
  <c r="AA276" i="33"/>
  <c r="AD276" i="33"/>
  <c r="P5" i="38" l="1"/>
  <c r="P4" i="38" s="1"/>
  <c r="L112" i="38"/>
  <c r="AF40" i="38"/>
  <c r="AE4" i="38"/>
  <c r="AF119" i="38"/>
  <c r="AC5" i="38"/>
  <c r="AB6" i="38"/>
  <c r="H5" i="38"/>
  <c r="H4" i="38" s="1"/>
  <c r="AF78" i="38"/>
  <c r="AB78" i="38"/>
  <c r="AF92" i="38"/>
  <c r="AB39" i="38"/>
  <c r="AF39" i="38"/>
  <c r="AF86" i="38"/>
  <c r="AB86" i="38"/>
  <c r="AD4" i="38"/>
  <c r="AH4" i="38"/>
  <c r="AF6" i="38"/>
  <c r="AF15" i="38"/>
  <c r="D112" i="38"/>
  <c r="AE5" i="38"/>
  <c r="E4" i="38"/>
  <c r="AG5" i="38"/>
  <c r="AB19" i="38"/>
  <c r="AF19" i="38"/>
  <c r="AC133" i="38"/>
  <c r="AG133" i="38"/>
  <c r="AF13" i="38"/>
  <c r="X112" i="38"/>
  <c r="AB113" i="38"/>
  <c r="AF113" i="38"/>
  <c r="AI112" i="38"/>
  <c r="AE112" i="38"/>
  <c r="AI22" i="38"/>
  <c r="G5" i="38"/>
  <c r="X5" i="38"/>
  <c r="AH5" i="38"/>
  <c r="AF136" i="38"/>
  <c r="X133" i="38"/>
  <c r="AB136" i="38"/>
  <c r="AB22" i="38"/>
  <c r="AF11" i="38"/>
  <c r="AC4" i="38"/>
  <c r="D22" i="38"/>
  <c r="D5" i="38" s="1"/>
  <c r="D4" i="38" s="1"/>
  <c r="AG131" i="33"/>
  <c r="AI122" i="33"/>
  <c r="AG122" i="33"/>
  <c r="AI120" i="33"/>
  <c r="G4" i="38" l="1"/>
  <c r="AI5" i="38"/>
  <c r="AF22" i="38"/>
  <c r="AB5" i="38"/>
  <c r="AF5" i="38"/>
  <c r="X4" i="38"/>
  <c r="AB112" i="38"/>
  <c r="AF112" i="38"/>
  <c r="AG4" i="38"/>
  <c r="AB133" i="38"/>
  <c r="AF133" i="38"/>
  <c r="AH121" i="33"/>
  <c r="AH119" i="33"/>
  <c r="AI114" i="33"/>
  <c r="AI258" i="33"/>
  <c r="AG108" i="33"/>
  <c r="AI4" i="38" l="1"/>
  <c r="AF4" i="38"/>
  <c r="AB4" i="38"/>
  <c r="X82" i="33"/>
  <c r="AI82" i="33"/>
  <c r="D82" i="33"/>
  <c r="AF82" i="33" s="1"/>
  <c r="X44" i="33" l="1"/>
  <c r="X45" i="33"/>
  <c r="X46" i="33"/>
  <c r="X47" i="33"/>
  <c r="X42" i="33"/>
  <c r="G41" i="33"/>
  <c r="I41" i="33"/>
  <c r="J41" i="33"/>
  <c r="K41" i="33"/>
  <c r="M41" i="33"/>
  <c r="N41" i="33"/>
  <c r="O41" i="33"/>
  <c r="Q41" i="33"/>
  <c r="R41" i="33"/>
  <c r="S41" i="33"/>
  <c r="U41" i="33"/>
  <c r="V41" i="33"/>
  <c r="W41" i="33"/>
  <c r="Y41" i="33"/>
  <c r="Z41" i="33"/>
  <c r="AA41" i="33"/>
  <c r="X166" i="33" l="1"/>
  <c r="AG166" i="33"/>
  <c r="D166" i="33"/>
  <c r="X165" i="33"/>
  <c r="AG165" i="33"/>
  <c r="D165" i="33"/>
  <c r="AF165" i="33" l="1"/>
  <c r="X114" i="33"/>
  <c r="D114" i="33"/>
  <c r="D12" i="33"/>
  <c r="X12" i="33"/>
  <c r="AI12" i="33"/>
  <c r="AG175" i="33" l="1"/>
  <c r="AI131" i="33"/>
  <c r="AI86" i="33"/>
  <c r="AI87" i="33"/>
  <c r="AI88" i="33"/>
  <c r="AI83" i="33"/>
  <c r="AI46" i="33"/>
  <c r="AI11" i="33"/>
  <c r="AI13" i="33"/>
  <c r="AI14" i="33"/>
  <c r="AI15" i="33"/>
  <c r="AD254" i="33"/>
  <c r="AE184" i="33"/>
  <c r="AE185" i="33"/>
  <c r="AE188" i="33"/>
  <c r="AE189" i="33"/>
  <c r="AE183" i="33"/>
  <c r="AE181" i="33"/>
  <c r="AE178" i="33"/>
  <c r="AE170" i="33"/>
  <c r="AE171" i="33"/>
  <c r="AE172" i="33"/>
  <c r="AE169" i="33"/>
  <c r="AE162" i="33"/>
  <c r="AE163" i="33"/>
  <c r="AD131" i="33"/>
  <c r="AE131" i="33"/>
  <c r="AC108" i="33"/>
  <c r="AE24" i="33"/>
  <c r="AE23" i="33"/>
  <c r="E200" i="33" l="1"/>
  <c r="F200" i="33"/>
  <c r="G200" i="33"/>
  <c r="I200" i="33"/>
  <c r="J200" i="33"/>
  <c r="K200" i="33"/>
  <c r="M200" i="33"/>
  <c r="N200" i="33"/>
  <c r="O200" i="33"/>
  <c r="Q200" i="33"/>
  <c r="R200" i="33"/>
  <c r="S200" i="33"/>
  <c r="U200" i="33"/>
  <c r="V200" i="33"/>
  <c r="W200" i="33"/>
  <c r="Y200" i="33"/>
  <c r="Z200" i="33"/>
  <c r="AA200" i="33"/>
  <c r="X197" i="33"/>
  <c r="AI197" i="33"/>
  <c r="H197" i="33"/>
  <c r="D197" i="33"/>
  <c r="H175" i="33"/>
  <c r="X175" i="33"/>
  <c r="D175" i="33"/>
  <c r="AF175" i="33" l="1"/>
  <c r="AF197" i="33"/>
  <c r="H46" i="33"/>
  <c r="D46" i="33"/>
  <c r="X25" i="33"/>
  <c r="AI25" i="33"/>
  <c r="H25" i="33"/>
  <c r="D25" i="33"/>
  <c r="D24" i="33"/>
  <c r="X24" i="33"/>
  <c r="AI24" i="33"/>
  <c r="H24" i="33"/>
  <c r="X23" i="33"/>
  <c r="AI23" i="33"/>
  <c r="H23" i="33"/>
  <c r="D23" i="33"/>
  <c r="D11" i="33"/>
  <c r="D13" i="33"/>
  <c r="D14" i="33"/>
  <c r="D15" i="33"/>
  <c r="H11" i="33"/>
  <c r="H13" i="33"/>
  <c r="H14" i="33"/>
  <c r="H15" i="33"/>
  <c r="X11" i="33"/>
  <c r="AF11" i="33" s="1"/>
  <c r="X13" i="33"/>
  <c r="AF13" i="33" s="1"/>
  <c r="X14" i="33"/>
  <c r="AF14" i="33" s="1"/>
  <c r="X15" i="33"/>
  <c r="AF15" i="33" s="1"/>
  <c r="AF24" i="33" l="1"/>
  <c r="AB23" i="33"/>
  <c r="AB24" i="33"/>
  <c r="AF46" i="33"/>
  <c r="AF23" i="33"/>
  <c r="AF25" i="33"/>
  <c r="X61" i="33" l="1"/>
  <c r="AE61" i="33"/>
  <c r="AI61" i="33"/>
  <c r="H61" i="33"/>
  <c r="D61" i="33"/>
  <c r="AF61" i="33" s="1"/>
  <c r="AB61" i="33" l="1"/>
  <c r="AG272" i="33"/>
  <c r="AG262" i="33"/>
  <c r="AG264" i="33"/>
  <c r="AG265" i="33"/>
  <c r="AI254" i="33"/>
  <c r="AG252" i="33"/>
  <c r="AG237" i="33"/>
  <c r="AI217" i="33"/>
  <c r="AI218" i="33"/>
  <c r="AH212" i="33"/>
  <c r="AI201" i="33"/>
  <c r="AI202" i="33"/>
  <c r="AG193" i="33"/>
  <c r="AG198" i="33"/>
  <c r="AG162" i="33"/>
  <c r="AG167" i="33"/>
  <c r="AG174" i="33"/>
  <c r="AG180" i="33"/>
  <c r="AG186" i="33"/>
  <c r="AI162" i="33"/>
  <c r="AI163" i="33"/>
  <c r="AI169" i="33"/>
  <c r="AI170" i="33"/>
  <c r="AI171" i="33"/>
  <c r="AI172" i="33"/>
  <c r="AI178" i="33"/>
  <c r="AI181" i="33"/>
  <c r="AI183" i="33"/>
  <c r="AI184" i="33"/>
  <c r="AI185" i="33"/>
  <c r="AI188" i="33"/>
  <c r="AI189" i="33"/>
  <c r="AG138" i="33"/>
  <c r="AI147" i="33"/>
  <c r="AH131" i="33"/>
  <c r="AG107" i="33"/>
  <c r="AI79" i="33"/>
  <c r="AI80" i="33"/>
  <c r="AI81" i="33"/>
  <c r="AI84" i="33"/>
  <c r="AI85" i="33"/>
  <c r="AI89" i="33"/>
  <c r="AI90" i="33"/>
  <c r="AG83" i="33"/>
  <c r="AG84" i="33"/>
  <c r="AG85" i="33"/>
  <c r="AG86" i="33"/>
  <c r="AG87" i="33"/>
  <c r="AG88" i="33"/>
  <c r="AG89" i="33"/>
  <c r="AI21" i="33"/>
  <c r="AI22" i="33"/>
  <c r="AI26" i="33"/>
  <c r="AI27" i="33"/>
  <c r="AI28" i="33"/>
  <c r="AI29" i="33"/>
  <c r="AI30" i="33"/>
  <c r="AI32" i="33"/>
  <c r="AI33" i="33"/>
  <c r="AI34" i="33"/>
  <c r="AI35" i="33"/>
  <c r="AI37" i="33"/>
  <c r="AI38" i="33"/>
  <c r="AI39" i="33"/>
  <c r="AI43" i="33"/>
  <c r="AI44" i="33"/>
  <c r="AI47" i="33"/>
  <c r="AI49" i="33"/>
  <c r="AI55" i="33"/>
  <c r="AI56" i="33"/>
  <c r="AI57" i="33"/>
  <c r="AI58" i="33"/>
  <c r="AI59" i="33"/>
  <c r="AI60" i="33"/>
  <c r="AI62" i="33"/>
  <c r="AI63" i="33"/>
  <c r="AI64" i="33"/>
  <c r="AI65" i="33"/>
  <c r="AI67" i="33"/>
  <c r="AI68" i="33"/>
  <c r="AI69" i="33"/>
  <c r="AI71" i="33"/>
  <c r="AI73" i="33"/>
  <c r="AI76" i="33"/>
  <c r="AH73" i="33"/>
  <c r="AG18" i="33"/>
  <c r="AG19" i="33"/>
  <c r="AG20" i="33"/>
  <c r="AG21" i="33"/>
  <c r="AG31" i="33"/>
  <c r="AG33" i="33"/>
  <c r="AG49" i="33"/>
  <c r="AG50" i="33"/>
  <c r="AG51" i="33"/>
  <c r="AG52" i="33"/>
  <c r="AG53" i="33"/>
  <c r="AG70" i="33"/>
  <c r="AI9" i="33"/>
  <c r="AI10" i="33"/>
  <c r="AI16" i="33"/>
  <c r="AI17" i="33"/>
  <c r="AI18" i="33"/>
  <c r="AI19" i="33"/>
  <c r="AI20" i="33"/>
  <c r="AG16" i="33"/>
  <c r="AG17" i="33"/>
  <c r="AC269" i="33"/>
  <c r="AC271" i="33"/>
  <c r="AC272" i="33"/>
  <c r="AC273" i="33"/>
  <c r="AE216" i="33"/>
  <c r="AE217" i="33"/>
  <c r="AE218" i="33"/>
  <c r="AE222" i="33"/>
  <c r="AE223" i="33"/>
  <c r="AE224" i="33"/>
  <c r="AE228" i="33"/>
  <c r="AE231" i="33"/>
  <c r="AE232" i="33"/>
  <c r="AE233" i="33"/>
  <c r="AE234" i="33"/>
  <c r="AE235" i="33"/>
  <c r="AE236" i="33"/>
  <c r="AE237" i="33"/>
  <c r="AE239" i="33"/>
  <c r="AE242" i="33"/>
  <c r="AE245" i="33"/>
  <c r="AE248" i="33"/>
  <c r="AE249" i="33"/>
  <c r="AE250" i="33"/>
  <c r="AE251" i="33"/>
  <c r="AE254" i="33"/>
  <c r="AE262" i="33"/>
  <c r="AE264" i="33"/>
  <c r="AE265" i="33"/>
  <c r="AC216" i="33"/>
  <c r="AC252" i="33"/>
  <c r="AC254" i="33"/>
  <c r="AC255" i="33"/>
  <c r="AC256" i="33"/>
  <c r="AC257" i="33"/>
  <c r="AC258" i="33"/>
  <c r="AC260" i="33"/>
  <c r="AC264" i="33"/>
  <c r="AE193" i="33"/>
  <c r="AE194" i="33"/>
  <c r="AE195" i="33"/>
  <c r="AE196" i="33"/>
  <c r="AE203" i="33"/>
  <c r="AE206" i="33"/>
  <c r="AE207" i="33"/>
  <c r="AE208" i="33"/>
  <c r="AC198" i="33"/>
  <c r="AC206" i="33"/>
  <c r="AC207" i="33"/>
  <c r="AC156" i="33"/>
  <c r="AC157" i="33"/>
  <c r="AC158" i="33"/>
  <c r="AC159" i="33"/>
  <c r="AC160" i="33"/>
  <c r="AC161" i="33"/>
  <c r="AC162" i="33"/>
  <c r="AC164" i="33"/>
  <c r="AC167" i="33"/>
  <c r="AC176" i="33"/>
  <c r="AC179" i="33"/>
  <c r="AC180" i="33"/>
  <c r="AC184" i="33"/>
  <c r="AC186" i="33"/>
  <c r="AC122" i="33"/>
  <c r="AC123" i="33"/>
  <c r="AC126" i="33"/>
  <c r="AC127" i="33"/>
  <c r="AC130" i="33"/>
  <c r="AC131" i="33"/>
  <c r="AC134" i="33"/>
  <c r="AC137" i="33"/>
  <c r="AC138" i="33"/>
  <c r="AC139" i="33"/>
  <c r="AC142" i="33"/>
  <c r="AC107" i="33"/>
  <c r="AE155" i="33"/>
  <c r="AE150" i="33"/>
  <c r="AE141" i="33"/>
  <c r="AE142" i="33"/>
  <c r="AE143" i="33"/>
  <c r="AE136" i="33"/>
  <c r="AE137" i="33"/>
  <c r="AE130" i="33"/>
  <c r="AE133" i="33"/>
  <c r="AE134" i="33"/>
  <c r="AE125" i="33"/>
  <c r="AE126" i="33"/>
  <c r="AE127" i="33"/>
  <c r="AE129" i="33"/>
  <c r="AE120" i="33"/>
  <c r="AE122" i="33"/>
  <c r="AE123" i="33"/>
  <c r="AE110" i="33"/>
  <c r="AE111" i="33"/>
  <c r="AE112" i="33"/>
  <c r="AE106" i="33"/>
  <c r="AE107" i="33"/>
  <c r="AE108" i="33"/>
  <c r="AE100" i="33"/>
  <c r="AE93" i="33"/>
  <c r="AE94" i="33"/>
  <c r="AE95" i="33"/>
  <c r="AE96" i="33"/>
  <c r="E270" i="33"/>
  <c r="F270" i="33"/>
  <c r="G270" i="33"/>
  <c r="I270" i="33"/>
  <c r="J270" i="33"/>
  <c r="K270" i="33"/>
  <c r="M270" i="33"/>
  <c r="N270" i="33"/>
  <c r="O270" i="33"/>
  <c r="Q270" i="33"/>
  <c r="R270" i="33"/>
  <c r="S270" i="33"/>
  <c r="V270" i="33"/>
  <c r="W270" i="33"/>
  <c r="Y270" i="33"/>
  <c r="Z270" i="33"/>
  <c r="AA270" i="33"/>
  <c r="X272" i="33"/>
  <c r="H272" i="33"/>
  <c r="D272" i="33"/>
  <c r="D269" i="33"/>
  <c r="D265" i="33"/>
  <c r="D264" i="33"/>
  <c r="D262" i="33"/>
  <c r="D255" i="33"/>
  <c r="E247" i="33"/>
  <c r="F247" i="33"/>
  <c r="G247" i="33"/>
  <c r="I247" i="33"/>
  <c r="J247" i="33"/>
  <c r="K247" i="33"/>
  <c r="M247" i="33"/>
  <c r="N247" i="33"/>
  <c r="O247" i="33"/>
  <c r="Q247" i="33"/>
  <c r="R247" i="33"/>
  <c r="S247" i="33"/>
  <c r="U247" i="33"/>
  <c r="V247" i="33"/>
  <c r="W247" i="33"/>
  <c r="Y247" i="33"/>
  <c r="AC247" i="33" s="1"/>
  <c r="Z247" i="33"/>
  <c r="AA247" i="33"/>
  <c r="AE247" i="33" s="1"/>
  <c r="X252" i="33"/>
  <c r="H252" i="33"/>
  <c r="D252" i="33"/>
  <c r="AF252" i="33" s="1"/>
  <c r="D249" i="33"/>
  <c r="D248" i="33"/>
  <c r="D244" i="33"/>
  <c r="H244" i="33"/>
  <c r="L244" i="33"/>
  <c r="P244" i="33"/>
  <c r="T244" i="33"/>
  <c r="X244" i="33"/>
  <c r="AI244" i="33"/>
  <c r="E238" i="33"/>
  <c r="F238" i="33"/>
  <c r="G238" i="33"/>
  <c r="I238" i="33"/>
  <c r="J238" i="33"/>
  <c r="K238" i="33"/>
  <c r="M238" i="33"/>
  <c r="N238" i="33"/>
  <c r="O238" i="33"/>
  <c r="Q238" i="33"/>
  <c r="R238" i="33"/>
  <c r="S238" i="33"/>
  <c r="U238" i="33"/>
  <c r="V238" i="33"/>
  <c r="W238" i="33"/>
  <c r="Y238" i="33"/>
  <c r="Z238" i="33"/>
  <c r="AA238" i="33"/>
  <c r="AE238" i="33" s="1"/>
  <c r="D241" i="33"/>
  <c r="D242" i="33"/>
  <c r="D239" i="33"/>
  <c r="D229" i="33"/>
  <c r="D228" i="33"/>
  <c r="E215" i="33"/>
  <c r="F215" i="33"/>
  <c r="G215" i="33"/>
  <c r="I215" i="33"/>
  <c r="J215" i="33"/>
  <c r="K215" i="33"/>
  <c r="M215" i="33"/>
  <c r="N215" i="33"/>
  <c r="O215" i="33"/>
  <c r="Q215" i="33"/>
  <c r="R215" i="33"/>
  <c r="S215" i="33"/>
  <c r="U215" i="33"/>
  <c r="V215" i="33"/>
  <c r="W215" i="33"/>
  <c r="Y215" i="33"/>
  <c r="AC215" i="33" s="1"/>
  <c r="Z215" i="33"/>
  <c r="AA215" i="33"/>
  <c r="H217" i="33"/>
  <c r="H218" i="33"/>
  <c r="X217" i="33"/>
  <c r="X218" i="33"/>
  <c r="D217" i="33"/>
  <c r="D218" i="33"/>
  <c r="D220" i="33"/>
  <c r="D216" i="33"/>
  <c r="D212" i="33"/>
  <c r="D211" i="33"/>
  <c r="D202" i="33"/>
  <c r="D203" i="33"/>
  <c r="D204" i="33"/>
  <c r="D201" i="33"/>
  <c r="D207" i="33"/>
  <c r="D208" i="33"/>
  <c r="D206" i="33"/>
  <c r="E192" i="33"/>
  <c r="F192" i="33"/>
  <c r="G192" i="33"/>
  <c r="I192" i="33"/>
  <c r="J192" i="33"/>
  <c r="K192" i="33"/>
  <c r="M192" i="33"/>
  <c r="N192" i="33"/>
  <c r="O192" i="33"/>
  <c r="Q192" i="33"/>
  <c r="R192" i="33"/>
  <c r="S192" i="33"/>
  <c r="U192" i="33"/>
  <c r="V192" i="33"/>
  <c r="Y192" i="33"/>
  <c r="Z192" i="33"/>
  <c r="AA192" i="33"/>
  <c r="X198" i="33"/>
  <c r="H198" i="33"/>
  <c r="D198" i="33"/>
  <c r="D200" i="33" l="1"/>
  <c r="AC270" i="33"/>
  <c r="AE215" i="33"/>
  <c r="AF272" i="33"/>
  <c r="AG247" i="33"/>
  <c r="AE192" i="33"/>
  <c r="AG192" i="33"/>
  <c r="AC192" i="33"/>
  <c r="AB217" i="33"/>
  <c r="AF217" i="33"/>
  <c r="AB272" i="33"/>
  <c r="AF218" i="33"/>
  <c r="AB252" i="33"/>
  <c r="AF244" i="33"/>
  <c r="D238" i="33"/>
  <c r="AB218" i="33"/>
  <c r="AB198" i="33"/>
  <c r="AF198" i="33"/>
  <c r="D184" i="33" l="1"/>
  <c r="D185" i="33"/>
  <c r="D186" i="33"/>
  <c r="D183" i="33"/>
  <c r="E182" i="33"/>
  <c r="F182" i="33"/>
  <c r="G182" i="33"/>
  <c r="I182" i="33"/>
  <c r="J182" i="33"/>
  <c r="K182" i="33"/>
  <c r="M182" i="33"/>
  <c r="N182" i="33"/>
  <c r="O182" i="33"/>
  <c r="Q182" i="33"/>
  <c r="R182" i="33"/>
  <c r="S182" i="33"/>
  <c r="U182" i="33"/>
  <c r="V182" i="33"/>
  <c r="W182" i="33"/>
  <c r="Y182" i="33"/>
  <c r="AC182" i="33" s="1"/>
  <c r="Z182" i="33"/>
  <c r="AA182" i="33"/>
  <c r="AE182" i="33" s="1"/>
  <c r="X186" i="33"/>
  <c r="H186" i="33"/>
  <c r="E154" i="33"/>
  <c r="F154" i="33"/>
  <c r="G154" i="33"/>
  <c r="I154" i="33"/>
  <c r="J154" i="33"/>
  <c r="K154" i="33"/>
  <c r="M154" i="33"/>
  <c r="N154" i="33"/>
  <c r="O154" i="33"/>
  <c r="Q154" i="33"/>
  <c r="R154" i="33"/>
  <c r="S154" i="33"/>
  <c r="U154" i="33"/>
  <c r="V154" i="33"/>
  <c r="W154" i="33"/>
  <c r="Y154" i="33"/>
  <c r="AC154" i="33" s="1"/>
  <c r="Z154" i="33"/>
  <c r="AA154" i="33"/>
  <c r="X167" i="33"/>
  <c r="H167" i="33"/>
  <c r="D167" i="33"/>
  <c r="AF167" i="33" s="1"/>
  <c r="I135" i="33"/>
  <c r="J135" i="33"/>
  <c r="K135" i="33"/>
  <c r="M135" i="33"/>
  <c r="N135" i="33"/>
  <c r="O135" i="33"/>
  <c r="Q135" i="33"/>
  <c r="R135" i="33"/>
  <c r="S135" i="33"/>
  <c r="U135" i="33"/>
  <c r="V135" i="33"/>
  <c r="W135" i="33"/>
  <c r="Y135" i="33"/>
  <c r="AC135" i="33" s="1"/>
  <c r="Z135" i="33"/>
  <c r="AA135" i="33"/>
  <c r="AE135" i="33" s="1"/>
  <c r="X138" i="33"/>
  <c r="H138" i="33"/>
  <c r="D138" i="33"/>
  <c r="E139" i="33"/>
  <c r="E135" i="33" s="1"/>
  <c r="F139" i="33"/>
  <c r="G139" i="33"/>
  <c r="G135" i="33" s="1"/>
  <c r="AE154" i="33" l="1"/>
  <c r="F135" i="33"/>
  <c r="AI182" i="33"/>
  <c r="AF138" i="33"/>
  <c r="AB186" i="33"/>
  <c r="AF186" i="33"/>
  <c r="D182" i="33"/>
  <c r="AB138" i="33"/>
  <c r="AB167" i="33"/>
  <c r="H79" i="33" l="1"/>
  <c r="X79" i="33"/>
  <c r="X88" i="33"/>
  <c r="H88" i="33"/>
  <c r="D88" i="33"/>
  <c r="X86" i="33"/>
  <c r="H86" i="33"/>
  <c r="D86" i="33"/>
  <c r="X85" i="33"/>
  <c r="H85" i="33"/>
  <c r="D85" i="33"/>
  <c r="D84" i="33"/>
  <c r="D87" i="33"/>
  <c r="H83" i="33"/>
  <c r="H84" i="33"/>
  <c r="H87" i="33"/>
  <c r="X83" i="33"/>
  <c r="X84" i="33"/>
  <c r="X87" i="33"/>
  <c r="AF87" i="33" s="1"/>
  <c r="D83" i="33"/>
  <c r="D79" i="33"/>
  <c r="X70" i="33"/>
  <c r="AC70" i="33"/>
  <c r="H70" i="33"/>
  <c r="D70" i="33"/>
  <c r="E72" i="33"/>
  <c r="F72" i="33"/>
  <c r="G72" i="33"/>
  <c r="I72" i="33"/>
  <c r="J72" i="33"/>
  <c r="K72" i="33"/>
  <c r="L72" i="33"/>
  <c r="M72" i="33"/>
  <c r="N72" i="33"/>
  <c r="O72" i="33"/>
  <c r="P72" i="33"/>
  <c r="Q72" i="33"/>
  <c r="R72" i="33"/>
  <c r="S72" i="33"/>
  <c r="T72" i="33"/>
  <c r="U72" i="33"/>
  <c r="V72" i="33"/>
  <c r="W72" i="33"/>
  <c r="Y72" i="33"/>
  <c r="Z72" i="33"/>
  <c r="AH72" i="33" s="1"/>
  <c r="AA72" i="33"/>
  <c r="AI72" i="33" s="1"/>
  <c r="F48" i="33"/>
  <c r="G48" i="33"/>
  <c r="I48" i="33"/>
  <c r="J48" i="33"/>
  <c r="K48" i="33"/>
  <c r="M48" i="33"/>
  <c r="N48" i="33"/>
  <c r="O48" i="33"/>
  <c r="Q48" i="33"/>
  <c r="R48" i="33"/>
  <c r="S48" i="33"/>
  <c r="U48" i="33"/>
  <c r="V48" i="33"/>
  <c r="W48" i="33"/>
  <c r="Y48" i="33"/>
  <c r="Z48" i="33"/>
  <c r="AA48" i="33"/>
  <c r="D49" i="33"/>
  <c r="D50" i="33"/>
  <c r="D51" i="33"/>
  <c r="D52" i="33"/>
  <c r="D53" i="33"/>
  <c r="D55" i="33"/>
  <c r="D56" i="33"/>
  <c r="D57" i="33"/>
  <c r="D58" i="33"/>
  <c r="D59" i="33"/>
  <c r="D60" i="33"/>
  <c r="D62" i="33"/>
  <c r="D63" i="33"/>
  <c r="D64" i="33"/>
  <c r="D65" i="33"/>
  <c r="D67" i="33"/>
  <c r="D68" i="33"/>
  <c r="D69" i="33"/>
  <c r="D71" i="33"/>
  <c r="D73" i="33"/>
  <c r="D72" i="33" s="1"/>
  <c r="D80" i="33"/>
  <c r="D81" i="33"/>
  <c r="X65" i="33"/>
  <c r="AF65" i="33" s="1"/>
  <c r="AE65" i="33"/>
  <c r="H65" i="33"/>
  <c r="X64" i="33"/>
  <c r="AF64" i="33" s="1"/>
  <c r="AE64" i="33"/>
  <c r="H64" i="33"/>
  <c r="AF84" i="33" l="1"/>
  <c r="AB70" i="33"/>
  <c r="AF70" i="33"/>
  <c r="AF79" i="33"/>
  <c r="AB65" i="33"/>
  <c r="AB64" i="33"/>
  <c r="AI48" i="33"/>
  <c r="AF83" i="33"/>
  <c r="AF85" i="33"/>
  <c r="AF88" i="33"/>
  <c r="AF86" i="33"/>
  <c r="D66" i="33"/>
  <c r="E8" i="33"/>
  <c r="F8" i="33"/>
  <c r="G8" i="33"/>
  <c r="I8" i="33"/>
  <c r="J8" i="33"/>
  <c r="K8" i="33"/>
  <c r="M8" i="33"/>
  <c r="N8" i="33"/>
  <c r="O8" i="33"/>
  <c r="Q8" i="33"/>
  <c r="R8" i="33"/>
  <c r="S8" i="33"/>
  <c r="U8" i="33"/>
  <c r="V8" i="33"/>
  <c r="W8" i="33"/>
  <c r="Y8" i="33"/>
  <c r="Z8" i="33"/>
  <c r="AA8" i="33"/>
  <c r="X34" i="33"/>
  <c r="AE34" i="33"/>
  <c r="H34" i="33"/>
  <c r="D34" i="33"/>
  <c r="AB34" i="33" l="1"/>
  <c r="AF34" i="33"/>
  <c r="D146" i="33" l="1"/>
  <c r="D147" i="33"/>
  <c r="D148" i="33"/>
  <c r="E168" i="33" l="1"/>
  <c r="F168" i="33"/>
  <c r="G168" i="33"/>
  <c r="I168" i="33"/>
  <c r="J168" i="33"/>
  <c r="K168" i="33"/>
  <c r="Y168" i="33"/>
  <c r="Z168" i="33"/>
  <c r="AA168" i="33"/>
  <c r="I77" i="33"/>
  <c r="J77" i="33"/>
  <c r="K77" i="33"/>
  <c r="M77" i="33"/>
  <c r="N77" i="33"/>
  <c r="O77" i="33"/>
  <c r="Q77" i="33"/>
  <c r="R77" i="33"/>
  <c r="S77" i="33"/>
  <c r="U77" i="33"/>
  <c r="V77" i="33"/>
  <c r="W77" i="33"/>
  <c r="Y77" i="33"/>
  <c r="Z77" i="33"/>
  <c r="AA77" i="33"/>
  <c r="H81" i="33"/>
  <c r="X81" i="33"/>
  <c r="AF81" i="33" s="1"/>
  <c r="X78" i="33"/>
  <c r="AI168" i="33" l="1"/>
  <c r="AE168" i="33"/>
  <c r="X171" i="33"/>
  <c r="H171" i="33"/>
  <c r="D171" i="33"/>
  <c r="AF171" i="33" l="1"/>
  <c r="AB171" i="33"/>
  <c r="D232" i="33" l="1"/>
  <c r="D234" i="33"/>
  <c r="D237" i="33"/>
  <c r="X208" i="33"/>
  <c r="X172" i="33"/>
  <c r="X170" i="33"/>
  <c r="X169" i="33"/>
  <c r="H170" i="33"/>
  <c r="H169" i="33"/>
  <c r="D170" i="33"/>
  <c r="AF170" i="33" s="1"/>
  <c r="D169" i="33"/>
  <c r="X147" i="33"/>
  <c r="E145" i="33"/>
  <c r="E144" i="33" s="1"/>
  <c r="F145" i="33"/>
  <c r="F144" i="33" s="1"/>
  <c r="I145" i="33"/>
  <c r="I144" i="33" s="1"/>
  <c r="J145" i="33"/>
  <c r="J144" i="33" s="1"/>
  <c r="M145" i="33"/>
  <c r="M144" i="33" s="1"/>
  <c r="N145" i="33"/>
  <c r="N144" i="33" s="1"/>
  <c r="O145" i="33"/>
  <c r="O144" i="33" s="1"/>
  <c r="P145" i="33"/>
  <c r="P144" i="33" s="1"/>
  <c r="Q145" i="33"/>
  <c r="Q144" i="33" s="1"/>
  <c r="R145" i="33"/>
  <c r="R144" i="33" s="1"/>
  <c r="S145" i="33"/>
  <c r="S144" i="33" s="1"/>
  <c r="T145" i="33"/>
  <c r="T144" i="33" s="1"/>
  <c r="U145" i="33"/>
  <c r="U144" i="33" s="1"/>
  <c r="V145" i="33"/>
  <c r="V144" i="33" s="1"/>
  <c r="W145" i="33"/>
  <c r="W144" i="33" s="1"/>
  <c r="Y145" i="33"/>
  <c r="Z145" i="33"/>
  <c r="AA145" i="33"/>
  <c r="AA144" i="33" s="1"/>
  <c r="K144" i="33"/>
  <c r="D120" i="33"/>
  <c r="H120" i="33"/>
  <c r="L120" i="33"/>
  <c r="P120" i="33"/>
  <c r="T120" i="33"/>
  <c r="X120" i="33"/>
  <c r="D113" i="33"/>
  <c r="G109" i="33"/>
  <c r="I109" i="33"/>
  <c r="J109" i="33"/>
  <c r="K109" i="33"/>
  <c r="M109" i="33"/>
  <c r="N109" i="33"/>
  <c r="O109" i="33"/>
  <c r="Q109" i="33"/>
  <c r="R109" i="33"/>
  <c r="S109" i="33"/>
  <c r="U109" i="33"/>
  <c r="V109" i="33"/>
  <c r="W109" i="33"/>
  <c r="Y109" i="33"/>
  <c r="Z109" i="33"/>
  <c r="AA109" i="33"/>
  <c r="X113" i="33"/>
  <c r="AI113" i="33"/>
  <c r="H113" i="33"/>
  <c r="I105" i="33"/>
  <c r="J105" i="33"/>
  <c r="K105" i="33"/>
  <c r="M105" i="33"/>
  <c r="N105" i="33"/>
  <c r="O105" i="33"/>
  <c r="Q105" i="33"/>
  <c r="R105" i="33"/>
  <c r="S105" i="33"/>
  <c r="U105" i="33"/>
  <c r="V105" i="33"/>
  <c r="W105" i="33"/>
  <c r="Y105" i="33"/>
  <c r="AC105" i="33" s="1"/>
  <c r="Z105" i="33"/>
  <c r="AA105" i="33"/>
  <c r="AE105" i="33" s="1"/>
  <c r="X73" i="33"/>
  <c r="X72" i="33" s="1"/>
  <c r="AF72" i="33" s="1"/>
  <c r="H73" i="33"/>
  <c r="H72" i="33" s="1"/>
  <c r="G66" i="33"/>
  <c r="I66" i="33"/>
  <c r="J66" i="33"/>
  <c r="K66" i="33"/>
  <c r="M66" i="33"/>
  <c r="N66" i="33"/>
  <c r="O66" i="33"/>
  <c r="Q66" i="33"/>
  <c r="R66" i="33"/>
  <c r="S66" i="33"/>
  <c r="U66" i="33"/>
  <c r="V66" i="33"/>
  <c r="W66" i="33"/>
  <c r="Y66" i="33"/>
  <c r="Z66" i="33"/>
  <c r="AA66" i="33"/>
  <c r="H71" i="33"/>
  <c r="X71" i="33"/>
  <c r="AE71" i="33"/>
  <c r="X63" i="33"/>
  <c r="H63" i="33"/>
  <c r="X62" i="33"/>
  <c r="H62" i="33"/>
  <c r="AB120" i="33" l="1"/>
  <c r="AF120" i="33"/>
  <c r="AB169" i="33"/>
  <c r="AE109" i="33"/>
  <c r="AF71" i="33"/>
  <c r="AB71" i="33"/>
  <c r="AI66" i="33"/>
  <c r="Y144" i="33"/>
  <c r="Z144" i="33"/>
  <c r="D168" i="33"/>
  <c r="H168" i="33"/>
  <c r="X168" i="33"/>
  <c r="AF62" i="33"/>
  <c r="AF63" i="33"/>
  <c r="AF73" i="33"/>
  <c r="AF113" i="33"/>
  <c r="AB170" i="33"/>
  <c r="AF169" i="33"/>
  <c r="AB168" i="33" l="1"/>
  <c r="AE26" i="33"/>
  <c r="AE27" i="33"/>
  <c r="AE28" i="33"/>
  <c r="AE29" i="33"/>
  <c r="AE30" i="33"/>
  <c r="AE32" i="33"/>
  <c r="AE33" i="33"/>
  <c r="AE35" i="33"/>
  <c r="AE37" i="33"/>
  <c r="AE38" i="33"/>
  <c r="AE39" i="33"/>
  <c r="AE43" i="33"/>
  <c r="AE44" i="33"/>
  <c r="AE276" i="33" s="1"/>
  <c r="AE280" i="33" s="1"/>
  <c r="AE47" i="33"/>
  <c r="AE49" i="33"/>
  <c r="AE55" i="33"/>
  <c r="AE56" i="33"/>
  <c r="AE57" i="33"/>
  <c r="AE58" i="33"/>
  <c r="AE59" i="33"/>
  <c r="AE60" i="33"/>
  <c r="AE67" i="33"/>
  <c r="AE68" i="33"/>
  <c r="AE69" i="33"/>
  <c r="AE76" i="33"/>
  <c r="AE90" i="33"/>
  <c r="AC31" i="33"/>
  <c r="AC33" i="33"/>
  <c r="AC49" i="33"/>
  <c r="AC50" i="33"/>
  <c r="AC51" i="33"/>
  <c r="AC52" i="33"/>
  <c r="AC276" i="33" s="1"/>
  <c r="AC280" i="33" s="1"/>
  <c r="AC53" i="33"/>
  <c r="AF147" i="33" l="1"/>
  <c r="H147" i="33"/>
  <c r="R104" i="33"/>
  <c r="S104" i="33"/>
  <c r="H115" i="33"/>
  <c r="H112" i="33"/>
  <c r="Q104" i="33"/>
  <c r="L163" i="33"/>
  <c r="P163" i="33"/>
  <c r="T163" i="33"/>
  <c r="X163" i="33"/>
  <c r="H163" i="33"/>
  <c r="L169" i="33"/>
  <c r="L168" i="33" s="1"/>
  <c r="M169" i="33"/>
  <c r="M168" i="33" s="1"/>
  <c r="N169" i="33"/>
  <c r="N168" i="33" s="1"/>
  <c r="O169" i="33"/>
  <c r="O168" i="33" s="1"/>
  <c r="P169" i="33"/>
  <c r="P168" i="33" s="1"/>
  <c r="Q169" i="33"/>
  <c r="Q168" i="33" s="1"/>
  <c r="R169" i="33"/>
  <c r="R168" i="33" s="1"/>
  <c r="S169" i="33"/>
  <c r="S168" i="33" s="1"/>
  <c r="T169" i="33"/>
  <c r="T168" i="33" s="1"/>
  <c r="U169" i="33"/>
  <c r="U168" i="33" s="1"/>
  <c r="V169" i="33"/>
  <c r="V168" i="33" s="1"/>
  <c r="W169" i="33"/>
  <c r="W168" i="33" s="1"/>
  <c r="M170" i="33"/>
  <c r="N170" i="33"/>
  <c r="O170" i="33"/>
  <c r="Q170" i="33"/>
  <c r="R170" i="33"/>
  <c r="S170" i="33"/>
  <c r="U170" i="33"/>
  <c r="V170" i="33"/>
  <c r="W170" i="33"/>
  <c r="H172" i="33"/>
  <c r="AB172" i="33" s="1"/>
  <c r="L172" i="33"/>
  <c r="P172" i="33"/>
  <c r="T172" i="33"/>
  <c r="L170" i="33"/>
  <c r="T170" i="33"/>
  <c r="R212" i="33"/>
  <c r="L208" i="33"/>
  <c r="AI208" i="33"/>
  <c r="H208" i="33"/>
  <c r="AE200" i="33"/>
  <c r="T204" i="33"/>
  <c r="P204" i="33"/>
  <c r="L204" i="33"/>
  <c r="H204" i="33"/>
  <c r="H203" i="33"/>
  <c r="T203" i="33"/>
  <c r="P203" i="33"/>
  <c r="W193" i="33"/>
  <c r="W192" i="33" s="1"/>
  <c r="AE77" i="33"/>
  <c r="AF208" i="33" l="1"/>
  <c r="AB208" i="33"/>
  <c r="AB163" i="33"/>
  <c r="D163" i="33"/>
  <c r="AF163" i="33" s="1"/>
  <c r="D112" i="33"/>
  <c r="D115" i="33"/>
  <c r="P170" i="33"/>
  <c r="D172" i="33"/>
  <c r="AF172" i="33" s="1"/>
  <c r="X26" i="33" l="1"/>
  <c r="X27" i="33"/>
  <c r="X28" i="33"/>
  <c r="T27" i="33"/>
  <c r="T28" i="33"/>
  <c r="X35" i="33"/>
  <c r="T35" i="33"/>
  <c r="P35" i="33"/>
  <c r="L35" i="33"/>
  <c r="H35" i="33"/>
  <c r="D35" i="33"/>
  <c r="D31" i="33"/>
  <c r="H31" i="33"/>
  <c r="L31" i="33"/>
  <c r="P31" i="33"/>
  <c r="T31" i="33"/>
  <c r="X31" i="33"/>
  <c r="D32" i="33"/>
  <c r="H32" i="33"/>
  <c r="L32" i="33"/>
  <c r="P32" i="33"/>
  <c r="T32" i="33"/>
  <c r="X32" i="33"/>
  <c r="AB32" i="33" s="1"/>
  <c r="D33" i="33"/>
  <c r="H33" i="33"/>
  <c r="L33" i="33"/>
  <c r="P33" i="33"/>
  <c r="T33" i="33"/>
  <c r="X33" i="33"/>
  <c r="AB33" i="33" s="1"/>
  <c r="T78" i="33"/>
  <c r="P78" i="33"/>
  <c r="L78" i="33"/>
  <c r="G78" i="33"/>
  <c r="H78" i="33"/>
  <c r="H80" i="33"/>
  <c r="L80" i="33"/>
  <c r="P80" i="33"/>
  <c r="T80" i="33"/>
  <c r="X80" i="33"/>
  <c r="AF80" i="33" s="1"/>
  <c r="D89" i="33"/>
  <c r="H89" i="33"/>
  <c r="L89" i="33"/>
  <c r="P89" i="33"/>
  <c r="T89" i="33"/>
  <c r="X89" i="33"/>
  <c r="P27" i="33"/>
  <c r="P28" i="33"/>
  <c r="L27" i="33"/>
  <c r="L28" i="33"/>
  <c r="H27" i="33"/>
  <c r="H28" i="33"/>
  <c r="T26" i="33"/>
  <c r="P26" i="33"/>
  <c r="L26" i="33"/>
  <c r="H26" i="33"/>
  <c r="X22" i="33"/>
  <c r="T22" i="33"/>
  <c r="P22" i="33"/>
  <c r="L22" i="33"/>
  <c r="H22" i="33"/>
  <c r="X19" i="33"/>
  <c r="T19" i="33"/>
  <c r="P19" i="33"/>
  <c r="L19" i="33"/>
  <c r="H19" i="33"/>
  <c r="X18" i="33"/>
  <c r="T18" i="33"/>
  <c r="P18" i="33"/>
  <c r="L18" i="33"/>
  <c r="H18" i="33"/>
  <c r="H17" i="33"/>
  <c r="D21" i="33"/>
  <c r="AF89" i="33" l="1"/>
  <c r="AB31" i="33"/>
  <c r="D78" i="33"/>
  <c r="AF78" i="33" s="1"/>
  <c r="AI78" i="33"/>
  <c r="AB28" i="33"/>
  <c r="AB26" i="33"/>
  <c r="AB35" i="33"/>
  <c r="AB27" i="33"/>
  <c r="AF35" i="33"/>
  <c r="AF33" i="33"/>
  <c r="AF32" i="33"/>
  <c r="AF31" i="33"/>
  <c r="AE8" i="33"/>
  <c r="AC8" i="33"/>
  <c r="D28" i="33"/>
  <c r="AF28" i="33" s="1"/>
  <c r="D27" i="33"/>
  <c r="AF27" i="33" s="1"/>
  <c r="D26" i="33"/>
  <c r="AF26" i="33" s="1"/>
  <c r="D22" i="33"/>
  <c r="AF22" i="33" s="1"/>
  <c r="D19" i="33"/>
  <c r="AF19" i="33" s="1"/>
  <c r="D18" i="33"/>
  <c r="AF18" i="33" s="1"/>
  <c r="D17" i="33"/>
  <c r="X30" i="33" l="1"/>
  <c r="T30" i="33"/>
  <c r="P30" i="33"/>
  <c r="L30" i="33"/>
  <c r="D30" i="33"/>
  <c r="H30" i="33"/>
  <c r="X21" i="33"/>
  <c r="AF21" i="33" s="1"/>
  <c r="T21" i="33"/>
  <c r="P21" i="33"/>
  <c r="H21" i="33"/>
  <c r="L21" i="33"/>
  <c r="D29" i="33"/>
  <c r="H29" i="33"/>
  <c r="L29" i="33"/>
  <c r="P29" i="33"/>
  <c r="T29" i="33"/>
  <c r="X29" i="33"/>
  <c r="AB29" i="33" s="1"/>
  <c r="X17" i="33"/>
  <c r="AF17" i="33" s="1"/>
  <c r="T17" i="33"/>
  <c r="P17" i="33"/>
  <c r="L17" i="33"/>
  <c r="X16" i="33"/>
  <c r="T16" i="33"/>
  <c r="P16" i="33"/>
  <c r="D16" i="33"/>
  <c r="H16" i="33"/>
  <c r="L16" i="33"/>
  <c r="X10" i="33"/>
  <c r="P10" i="33"/>
  <c r="T10" i="33"/>
  <c r="L10" i="33"/>
  <c r="H10" i="33"/>
  <c r="D10" i="33"/>
  <c r="X20" i="33"/>
  <c r="T20" i="33"/>
  <c r="P20" i="33"/>
  <c r="D20" i="33"/>
  <c r="L20" i="33"/>
  <c r="H20" i="33"/>
  <c r="AB30" i="33" l="1"/>
  <c r="AF29" i="33"/>
  <c r="AF20" i="33"/>
  <c r="AF10" i="33"/>
  <c r="AF16" i="33"/>
  <c r="AF30" i="33"/>
  <c r="AC66" i="33"/>
  <c r="AE66" i="33"/>
  <c r="T69" i="33"/>
  <c r="T68" i="33"/>
  <c r="T67" i="33"/>
  <c r="P69" i="33"/>
  <c r="P68" i="33"/>
  <c r="P67" i="33"/>
  <c r="L69" i="33"/>
  <c r="L68" i="33"/>
  <c r="L67" i="33"/>
  <c r="H69" i="33"/>
  <c r="H68" i="33"/>
  <c r="H67" i="33"/>
  <c r="F66" i="33"/>
  <c r="E66" i="33"/>
  <c r="AG66" i="33" s="1"/>
  <c r="AC48" i="33"/>
  <c r="AE48" i="33"/>
  <c r="T60" i="33"/>
  <c r="P60" i="33"/>
  <c r="L60" i="33"/>
  <c r="H60" i="33"/>
  <c r="X55" i="33"/>
  <c r="X56" i="33"/>
  <c r="X57" i="33"/>
  <c r="X58" i="33"/>
  <c r="X59" i="33"/>
  <c r="T55" i="33"/>
  <c r="T56" i="33"/>
  <c r="T57" i="33"/>
  <c r="T58" i="33"/>
  <c r="T59" i="33"/>
  <c r="P55" i="33"/>
  <c r="P56" i="33"/>
  <c r="P57" i="33"/>
  <c r="P58" i="33"/>
  <c r="P59" i="33"/>
  <c r="L55" i="33"/>
  <c r="L56" i="33"/>
  <c r="L57" i="33"/>
  <c r="L58" i="33"/>
  <c r="L59" i="33"/>
  <c r="H55" i="33"/>
  <c r="H56" i="33"/>
  <c r="H57" i="33"/>
  <c r="H58" i="33"/>
  <c r="H59" i="33"/>
  <c r="X50" i="33"/>
  <c r="X51" i="33"/>
  <c r="X52" i="33"/>
  <c r="X53" i="33"/>
  <c r="X54" i="33"/>
  <c r="T54" i="33"/>
  <c r="P54" i="33"/>
  <c r="L54" i="33"/>
  <c r="H54" i="33"/>
  <c r="E54" i="33"/>
  <c r="AG54" i="33" s="1"/>
  <c r="T50" i="33"/>
  <c r="T51" i="33"/>
  <c r="T52" i="33"/>
  <c r="T53" i="33"/>
  <c r="P50" i="33"/>
  <c r="P51" i="33"/>
  <c r="P52" i="33"/>
  <c r="P53" i="33"/>
  <c r="L50" i="33"/>
  <c r="L51" i="33"/>
  <c r="L52" i="33"/>
  <c r="L53" i="33"/>
  <c r="H50" i="33"/>
  <c r="H51" i="33"/>
  <c r="H52" i="33"/>
  <c r="H53" i="33"/>
  <c r="X49" i="33"/>
  <c r="T49" i="33"/>
  <c r="P49" i="33"/>
  <c r="L49" i="33"/>
  <c r="H49" i="33"/>
  <c r="P47" i="33"/>
  <c r="L47" i="33"/>
  <c r="T47" i="33"/>
  <c r="L45" i="33"/>
  <c r="P45" i="33"/>
  <c r="T45" i="33"/>
  <c r="T44" i="33"/>
  <c r="P44" i="33"/>
  <c r="L44" i="33"/>
  <c r="H44" i="33"/>
  <c r="H45" i="33"/>
  <c r="H47" i="33"/>
  <c r="T43" i="33"/>
  <c r="P43" i="33"/>
  <c r="L43" i="33"/>
  <c r="H43" i="33"/>
  <c r="T42" i="33"/>
  <c r="P42" i="33"/>
  <c r="L42" i="33"/>
  <c r="E43" i="33"/>
  <c r="F43" i="33"/>
  <c r="E44" i="33"/>
  <c r="E276" i="33" s="1"/>
  <c r="E280" i="33" s="1"/>
  <c r="F44" i="33"/>
  <c r="F276" i="33" s="1"/>
  <c r="F280" i="33" s="1"/>
  <c r="E45" i="33"/>
  <c r="F45" i="33"/>
  <c r="G45" i="33"/>
  <c r="AI45" i="33" s="1"/>
  <c r="E47" i="33"/>
  <c r="F47" i="33"/>
  <c r="G42" i="33"/>
  <c r="AI42" i="33" s="1"/>
  <c r="F42" i="33"/>
  <c r="E42" i="33"/>
  <c r="H42" i="33"/>
  <c r="I36" i="33"/>
  <c r="J36" i="33"/>
  <c r="K36" i="33"/>
  <c r="M36" i="33"/>
  <c r="N36" i="33"/>
  <c r="O36" i="33"/>
  <c r="Q36" i="33"/>
  <c r="R36" i="33"/>
  <c r="S36" i="33"/>
  <c r="U36" i="33"/>
  <c r="V36" i="33"/>
  <c r="W36" i="33"/>
  <c r="Y36" i="33"/>
  <c r="Z36" i="33"/>
  <c r="AA36" i="33"/>
  <c r="L40" i="33"/>
  <c r="H40" i="33"/>
  <c r="E40" i="33"/>
  <c r="F40" i="33"/>
  <c r="G40" i="33"/>
  <c r="AI40" i="33" s="1"/>
  <c r="T40" i="33"/>
  <c r="P40" i="33"/>
  <c r="T38" i="33"/>
  <c r="P38" i="33"/>
  <c r="L38" i="33"/>
  <c r="E38" i="33"/>
  <c r="F38" i="33"/>
  <c r="H38" i="33"/>
  <c r="T39" i="33"/>
  <c r="P39" i="33"/>
  <c r="L39" i="33"/>
  <c r="F39" i="33"/>
  <c r="E39" i="33"/>
  <c r="H39" i="33"/>
  <c r="T37" i="33"/>
  <c r="P37" i="33"/>
  <c r="F37" i="33"/>
  <c r="E37" i="33"/>
  <c r="H37" i="33"/>
  <c r="L37" i="33"/>
  <c r="X9" i="33"/>
  <c r="X8" i="33" s="1"/>
  <c r="T9" i="33"/>
  <c r="T8" i="33" s="1"/>
  <c r="L9" i="33"/>
  <c r="L8" i="33" s="1"/>
  <c r="H9" i="33"/>
  <c r="H8" i="33" s="1"/>
  <c r="P9" i="33"/>
  <c r="P8" i="33" s="1"/>
  <c r="H90" i="33"/>
  <c r="H77" i="33" s="1"/>
  <c r="T90" i="33"/>
  <c r="T77" i="33" s="1"/>
  <c r="P90" i="33"/>
  <c r="P77" i="33" s="1"/>
  <c r="L90" i="33"/>
  <c r="L77" i="33" s="1"/>
  <c r="E77" i="33"/>
  <c r="F77" i="33"/>
  <c r="I75" i="33"/>
  <c r="I74" i="33" s="1"/>
  <c r="J75" i="33"/>
  <c r="K75" i="33"/>
  <c r="K74" i="33" s="1"/>
  <c r="M75" i="33"/>
  <c r="N75" i="33"/>
  <c r="N74" i="33" s="1"/>
  <c r="O75" i="33"/>
  <c r="Q75" i="33"/>
  <c r="Q74" i="33" s="1"/>
  <c r="R75" i="33"/>
  <c r="S75" i="33"/>
  <c r="S74" i="33" s="1"/>
  <c r="U75" i="33"/>
  <c r="V75" i="33"/>
  <c r="V74" i="33" s="1"/>
  <c r="W75" i="33"/>
  <c r="Y75" i="33"/>
  <c r="Z75" i="33"/>
  <c r="AA75" i="33"/>
  <c r="F76" i="33"/>
  <c r="E76" i="33"/>
  <c r="T76" i="33"/>
  <c r="T75" i="33" s="1"/>
  <c r="P76" i="33"/>
  <c r="P75" i="33" s="1"/>
  <c r="L76" i="33"/>
  <c r="L75" i="33" s="1"/>
  <c r="H76" i="33"/>
  <c r="H75" i="33" s="1"/>
  <c r="I187" i="33"/>
  <c r="J187" i="33"/>
  <c r="K187" i="33"/>
  <c r="M187" i="33"/>
  <c r="N187" i="33"/>
  <c r="O187" i="33"/>
  <c r="Q187" i="33"/>
  <c r="R187" i="33"/>
  <c r="S187" i="33"/>
  <c r="U187" i="33"/>
  <c r="V187" i="33"/>
  <c r="W187" i="33"/>
  <c r="Y187" i="33"/>
  <c r="Z187" i="33"/>
  <c r="AA187" i="33"/>
  <c r="AE187" i="33" s="1"/>
  <c r="T189" i="33"/>
  <c r="T188" i="33"/>
  <c r="P189" i="33"/>
  <c r="P188" i="33"/>
  <c r="L189" i="33"/>
  <c r="L188" i="33"/>
  <c r="H189" i="33"/>
  <c r="H188" i="33"/>
  <c r="T185" i="33"/>
  <c r="P185" i="33"/>
  <c r="T184" i="33"/>
  <c r="P184" i="33"/>
  <c r="L184" i="33"/>
  <c r="L185" i="33"/>
  <c r="T183" i="33"/>
  <c r="T182" i="33" s="1"/>
  <c r="P183" i="33"/>
  <c r="P182" i="33" s="1"/>
  <c r="L183" i="33"/>
  <c r="H185" i="33"/>
  <c r="H184" i="33"/>
  <c r="H183" i="33"/>
  <c r="I177" i="33"/>
  <c r="J177" i="33"/>
  <c r="K177" i="33"/>
  <c r="M177" i="33"/>
  <c r="N177" i="33"/>
  <c r="O177" i="33"/>
  <c r="Q177" i="33"/>
  <c r="R177" i="33"/>
  <c r="S177" i="33"/>
  <c r="U177" i="33"/>
  <c r="V177" i="33"/>
  <c r="W177" i="33"/>
  <c r="Y177" i="33"/>
  <c r="AC177" i="33" s="1"/>
  <c r="Z177" i="33"/>
  <c r="AA177" i="33"/>
  <c r="AE177" i="33" s="1"/>
  <c r="X180" i="33"/>
  <c r="T180" i="33"/>
  <c r="P180" i="33"/>
  <c r="L180" i="33"/>
  <c r="H180" i="33"/>
  <c r="T181" i="33"/>
  <c r="T179" i="33"/>
  <c r="T178" i="33"/>
  <c r="P181" i="33"/>
  <c r="P179" i="33"/>
  <c r="P178" i="33"/>
  <c r="L181" i="33"/>
  <c r="L179" i="33"/>
  <c r="L178" i="33"/>
  <c r="H181" i="33"/>
  <c r="H179" i="33"/>
  <c r="H178" i="33"/>
  <c r="I173" i="33"/>
  <c r="J173" i="33"/>
  <c r="K173" i="33"/>
  <c r="M173" i="33"/>
  <c r="N173" i="33"/>
  <c r="O173" i="33"/>
  <c r="Q173" i="33"/>
  <c r="R173" i="33"/>
  <c r="S173" i="33"/>
  <c r="U173" i="33"/>
  <c r="V173" i="33"/>
  <c r="W173" i="33"/>
  <c r="Y173" i="33"/>
  <c r="AC173" i="33" s="1"/>
  <c r="Z173" i="33"/>
  <c r="AA173" i="33"/>
  <c r="T176" i="33"/>
  <c r="T174" i="33"/>
  <c r="P176" i="33"/>
  <c r="P174" i="33"/>
  <c r="L176" i="33"/>
  <c r="L174" i="33"/>
  <c r="H176" i="33"/>
  <c r="H174" i="33"/>
  <c r="I153" i="33"/>
  <c r="J153" i="33"/>
  <c r="K153" i="33"/>
  <c r="M153" i="33"/>
  <c r="N153" i="33"/>
  <c r="O153" i="33"/>
  <c r="Q153" i="33"/>
  <c r="R153" i="33"/>
  <c r="S153" i="33"/>
  <c r="U153" i="33"/>
  <c r="V153" i="33"/>
  <c r="W153" i="33"/>
  <c r="Y153" i="33"/>
  <c r="AC153" i="33" s="1"/>
  <c r="Z153" i="33"/>
  <c r="AA153" i="33"/>
  <c r="AE153" i="33" s="1"/>
  <c r="T162" i="33"/>
  <c r="P162" i="33"/>
  <c r="L162" i="33"/>
  <c r="H162" i="33"/>
  <c r="AG164" i="33"/>
  <c r="T164" i="33"/>
  <c r="P164" i="33"/>
  <c r="L164" i="33"/>
  <c r="H164" i="33"/>
  <c r="T161" i="33"/>
  <c r="P161" i="33"/>
  <c r="H161" i="33"/>
  <c r="L161" i="33"/>
  <c r="T160" i="33"/>
  <c r="P160" i="33"/>
  <c r="L160" i="33"/>
  <c r="H160" i="33"/>
  <c r="T159" i="33"/>
  <c r="P159" i="33"/>
  <c r="L159" i="33"/>
  <c r="H159" i="33"/>
  <c r="T158" i="33"/>
  <c r="P158" i="33"/>
  <c r="L158" i="33"/>
  <c r="H158" i="33"/>
  <c r="H157" i="33"/>
  <c r="L157" i="33"/>
  <c r="P157" i="33"/>
  <c r="T157" i="33"/>
  <c r="T156" i="33"/>
  <c r="P156" i="33"/>
  <c r="L156" i="33"/>
  <c r="H156" i="33"/>
  <c r="T155" i="33"/>
  <c r="P155" i="33"/>
  <c r="L155" i="33"/>
  <c r="H155" i="33"/>
  <c r="T150" i="33"/>
  <c r="T149" i="33" s="1"/>
  <c r="P150" i="33"/>
  <c r="P149" i="33" s="1"/>
  <c r="I149" i="33"/>
  <c r="J149" i="33"/>
  <c r="K149" i="33"/>
  <c r="M149" i="33"/>
  <c r="N149" i="33"/>
  <c r="O149" i="33"/>
  <c r="Q149" i="33"/>
  <c r="R149" i="33"/>
  <c r="S149" i="33"/>
  <c r="U149" i="33"/>
  <c r="V149" i="33"/>
  <c r="W149" i="33"/>
  <c r="Y149" i="33"/>
  <c r="Z149" i="33"/>
  <c r="AA149" i="33"/>
  <c r="AE149" i="33" s="1"/>
  <c r="G149" i="33"/>
  <c r="L146" i="33"/>
  <c r="L148" i="33"/>
  <c r="L150" i="33"/>
  <c r="L149" i="33" s="1"/>
  <c r="H146" i="33"/>
  <c r="H148" i="33"/>
  <c r="H150" i="33"/>
  <c r="H149" i="33" s="1"/>
  <c r="I140" i="33"/>
  <c r="J140" i="33"/>
  <c r="K140" i="33"/>
  <c r="M140" i="33"/>
  <c r="N140" i="33"/>
  <c r="O140" i="33"/>
  <c r="Q140" i="33"/>
  <c r="R140" i="33"/>
  <c r="S140" i="33"/>
  <c r="U140" i="33"/>
  <c r="V140" i="33"/>
  <c r="W140" i="33"/>
  <c r="Y140" i="33"/>
  <c r="AC140" i="33" s="1"/>
  <c r="Z140" i="33"/>
  <c r="AA140" i="33"/>
  <c r="AE140" i="33" s="1"/>
  <c r="T143" i="33"/>
  <c r="T142" i="33"/>
  <c r="T141" i="33"/>
  <c r="P143" i="33"/>
  <c r="P142" i="33"/>
  <c r="P141" i="33"/>
  <c r="L143" i="33"/>
  <c r="L142" i="33"/>
  <c r="L141" i="33"/>
  <c r="H143" i="33"/>
  <c r="H142" i="33"/>
  <c r="H141" i="33"/>
  <c r="T139" i="33"/>
  <c r="T137" i="33"/>
  <c r="T136" i="33"/>
  <c r="P139" i="33"/>
  <c r="P137" i="33"/>
  <c r="P136" i="33"/>
  <c r="L139" i="33"/>
  <c r="L137" i="33"/>
  <c r="L136" i="33"/>
  <c r="H139" i="33"/>
  <c r="H137" i="33"/>
  <c r="H136" i="33"/>
  <c r="I132" i="33"/>
  <c r="J132" i="33"/>
  <c r="K132" i="33"/>
  <c r="M132" i="33"/>
  <c r="N132" i="33"/>
  <c r="O132" i="33"/>
  <c r="Q132" i="33"/>
  <c r="R132" i="33"/>
  <c r="S132" i="33"/>
  <c r="U132" i="33"/>
  <c r="V132" i="33"/>
  <c r="W132" i="33"/>
  <c r="Y132" i="33"/>
  <c r="AC132" i="33" s="1"/>
  <c r="Z132" i="33"/>
  <c r="AA132" i="33"/>
  <c r="AE132" i="33" s="1"/>
  <c r="T134" i="33"/>
  <c r="T133" i="33"/>
  <c r="P134" i="33"/>
  <c r="P133" i="33"/>
  <c r="L134" i="33"/>
  <c r="L133" i="33"/>
  <c r="H134" i="33"/>
  <c r="H133" i="33"/>
  <c r="I128" i="33"/>
  <c r="J128" i="33"/>
  <c r="K128" i="33"/>
  <c r="M128" i="33"/>
  <c r="N128" i="33"/>
  <c r="O128" i="33"/>
  <c r="Q128" i="33"/>
  <c r="R128" i="33"/>
  <c r="S128" i="33"/>
  <c r="U128" i="33"/>
  <c r="V128" i="33"/>
  <c r="W128" i="33"/>
  <c r="Y128" i="33"/>
  <c r="AC128" i="33" s="1"/>
  <c r="Z128" i="33"/>
  <c r="AA128" i="33"/>
  <c r="AE128" i="33" s="1"/>
  <c r="T131" i="33"/>
  <c r="T130" i="33"/>
  <c r="T129" i="33"/>
  <c r="P131" i="33"/>
  <c r="P130" i="33"/>
  <c r="P129" i="33"/>
  <c r="L131" i="33"/>
  <c r="L130" i="33"/>
  <c r="L129" i="33"/>
  <c r="H131" i="33"/>
  <c r="H130" i="33"/>
  <c r="H129" i="33"/>
  <c r="I124" i="33"/>
  <c r="J124" i="33"/>
  <c r="K124" i="33"/>
  <c r="M124" i="33"/>
  <c r="N124" i="33"/>
  <c r="O124" i="33"/>
  <c r="Q124" i="33"/>
  <c r="R124" i="33"/>
  <c r="S124" i="33"/>
  <c r="U124" i="33"/>
  <c r="V124" i="33"/>
  <c r="W124" i="33"/>
  <c r="Y124" i="33"/>
  <c r="AC124" i="33" s="1"/>
  <c r="Z124" i="33"/>
  <c r="AA124" i="33"/>
  <c r="AE124" i="33" s="1"/>
  <c r="F126" i="33"/>
  <c r="T126" i="33"/>
  <c r="T127" i="33"/>
  <c r="T125" i="33"/>
  <c r="P127" i="33"/>
  <c r="P126" i="33"/>
  <c r="P125" i="33"/>
  <c r="L127" i="33"/>
  <c r="L126" i="33"/>
  <c r="L125" i="33"/>
  <c r="H127" i="33"/>
  <c r="H126" i="33"/>
  <c r="H125" i="33"/>
  <c r="I119" i="33"/>
  <c r="J119" i="33"/>
  <c r="K119" i="33"/>
  <c r="M119" i="33"/>
  <c r="N119" i="33"/>
  <c r="O119" i="33"/>
  <c r="Q119" i="33"/>
  <c r="R119" i="33"/>
  <c r="S119" i="33"/>
  <c r="U119" i="33"/>
  <c r="V119" i="33"/>
  <c r="W119" i="33"/>
  <c r="Y119" i="33"/>
  <c r="AC119" i="33" s="1"/>
  <c r="Z119" i="33"/>
  <c r="AA119" i="33"/>
  <c r="AE119" i="33" s="1"/>
  <c r="T123" i="33"/>
  <c r="P123" i="33"/>
  <c r="L123" i="33"/>
  <c r="H123" i="33"/>
  <c r="T121" i="33"/>
  <c r="T122" i="33"/>
  <c r="P121" i="33"/>
  <c r="P122" i="33"/>
  <c r="L121" i="33"/>
  <c r="L122" i="33"/>
  <c r="H121" i="33"/>
  <c r="H122" i="33"/>
  <c r="T111" i="33"/>
  <c r="P111" i="33"/>
  <c r="L111" i="33"/>
  <c r="H111" i="33"/>
  <c r="T110" i="33"/>
  <c r="T109" i="33" s="1"/>
  <c r="P110" i="33"/>
  <c r="P109" i="33" s="1"/>
  <c r="L110" i="33"/>
  <c r="L109" i="33" s="1"/>
  <c r="H110" i="33"/>
  <c r="T108" i="33"/>
  <c r="P108" i="33"/>
  <c r="L108" i="33"/>
  <c r="H108" i="33"/>
  <c r="T107" i="33"/>
  <c r="H107" i="33"/>
  <c r="L107" i="33"/>
  <c r="P107" i="33"/>
  <c r="E106" i="33"/>
  <c r="F106" i="33"/>
  <c r="H106" i="33"/>
  <c r="L106" i="33"/>
  <c r="P106" i="33"/>
  <c r="T106" i="33"/>
  <c r="I205" i="33"/>
  <c r="J205" i="33"/>
  <c r="K205" i="33"/>
  <c r="M205" i="33"/>
  <c r="N205" i="33"/>
  <c r="O205" i="33"/>
  <c r="Q205" i="33"/>
  <c r="R205" i="33"/>
  <c r="S205" i="33"/>
  <c r="U205" i="33"/>
  <c r="V205" i="33"/>
  <c r="W205" i="33"/>
  <c r="Y205" i="33"/>
  <c r="AC205" i="33" s="1"/>
  <c r="Z205" i="33"/>
  <c r="AA205" i="33"/>
  <c r="AE205" i="33" s="1"/>
  <c r="T212" i="33"/>
  <c r="T211" i="33"/>
  <c r="P212" i="33"/>
  <c r="P211" i="33"/>
  <c r="L212" i="33"/>
  <c r="L211" i="33"/>
  <c r="H212" i="33"/>
  <c r="H211" i="33"/>
  <c r="I210" i="33"/>
  <c r="J210" i="33"/>
  <c r="K210" i="33"/>
  <c r="M210" i="33"/>
  <c r="N210" i="33"/>
  <c r="O210" i="33"/>
  <c r="Q210" i="33"/>
  <c r="R210" i="33"/>
  <c r="S210" i="33"/>
  <c r="U210" i="33"/>
  <c r="V210" i="33"/>
  <c r="W210" i="33"/>
  <c r="Y210" i="33"/>
  <c r="Z210" i="33"/>
  <c r="AA210" i="33"/>
  <c r="X212" i="33"/>
  <c r="E209" i="33"/>
  <c r="G209" i="33"/>
  <c r="L209" i="33"/>
  <c r="P209" i="33"/>
  <c r="T209" i="33"/>
  <c r="T207" i="33"/>
  <c r="P207" i="33"/>
  <c r="H207" i="33"/>
  <c r="L207" i="33"/>
  <c r="H206" i="33"/>
  <c r="L206" i="33"/>
  <c r="T206" i="33"/>
  <c r="P206" i="33"/>
  <c r="L202" i="33"/>
  <c r="P202" i="33"/>
  <c r="T202" i="33"/>
  <c r="X202" i="33"/>
  <c r="H202" i="33"/>
  <c r="H201" i="33"/>
  <c r="L201" i="33"/>
  <c r="L200" i="33" s="1"/>
  <c r="P201" i="33"/>
  <c r="P200" i="33" s="1"/>
  <c r="T201" i="33"/>
  <c r="T200" i="33" s="1"/>
  <c r="X201" i="33"/>
  <c r="T194" i="33"/>
  <c r="T195" i="33"/>
  <c r="T196" i="33"/>
  <c r="P194" i="33"/>
  <c r="P195" i="33"/>
  <c r="P196" i="33"/>
  <c r="L194" i="33"/>
  <c r="L195" i="33"/>
  <c r="L196" i="33"/>
  <c r="H194" i="33"/>
  <c r="H195" i="33"/>
  <c r="H196" i="33"/>
  <c r="T193" i="33"/>
  <c r="P193" i="33"/>
  <c r="L193" i="33"/>
  <c r="H193" i="33"/>
  <c r="J253" i="33"/>
  <c r="K253" i="33"/>
  <c r="M253" i="33"/>
  <c r="N253" i="33"/>
  <c r="O253" i="33"/>
  <c r="Q253" i="33"/>
  <c r="R253" i="33"/>
  <c r="S253" i="33"/>
  <c r="U253" i="33"/>
  <c r="V253" i="33"/>
  <c r="W253" i="33"/>
  <c r="Y253" i="33"/>
  <c r="Z253" i="33"/>
  <c r="AD253" i="33" s="1"/>
  <c r="AA253" i="33"/>
  <c r="I263" i="33"/>
  <c r="J263" i="33"/>
  <c r="K263" i="33"/>
  <c r="M263" i="33"/>
  <c r="N263" i="33"/>
  <c r="O263" i="33"/>
  <c r="Q263" i="33"/>
  <c r="R263" i="33"/>
  <c r="S263" i="33"/>
  <c r="U263" i="33"/>
  <c r="V263" i="33"/>
  <c r="W263" i="33"/>
  <c r="Y263" i="33"/>
  <c r="Z263" i="33"/>
  <c r="AA263" i="33"/>
  <c r="AE263" i="33" s="1"/>
  <c r="T264" i="33"/>
  <c r="P264" i="33"/>
  <c r="T265" i="33"/>
  <c r="P265" i="33"/>
  <c r="L265" i="33"/>
  <c r="L264" i="33"/>
  <c r="H265" i="33"/>
  <c r="H264" i="33"/>
  <c r="I261" i="33"/>
  <c r="J261" i="33"/>
  <c r="K261" i="33"/>
  <c r="M261" i="33"/>
  <c r="N261" i="33"/>
  <c r="O261" i="33"/>
  <c r="Q261" i="33"/>
  <c r="R261" i="33"/>
  <c r="S261" i="33"/>
  <c r="U261" i="33"/>
  <c r="V261" i="33"/>
  <c r="W261" i="33"/>
  <c r="Y261" i="33"/>
  <c r="Z261" i="33"/>
  <c r="AA261" i="33"/>
  <c r="AE261" i="33" s="1"/>
  <c r="G261" i="33"/>
  <c r="F261" i="33"/>
  <c r="E261" i="33"/>
  <c r="T262" i="33"/>
  <c r="T261" i="33" s="1"/>
  <c r="P262" i="33"/>
  <c r="P261" i="33" s="1"/>
  <c r="H262" i="33"/>
  <c r="H261" i="33" s="1"/>
  <c r="L262" i="33"/>
  <c r="L261" i="33" s="1"/>
  <c r="F259" i="33"/>
  <c r="T260" i="33"/>
  <c r="P260" i="33"/>
  <c r="L260" i="33"/>
  <c r="H260" i="33"/>
  <c r="T259" i="33"/>
  <c r="P259" i="33"/>
  <c r="L259" i="33"/>
  <c r="H259" i="33"/>
  <c r="T258" i="33"/>
  <c r="P258" i="33"/>
  <c r="L258" i="33"/>
  <c r="H258" i="33"/>
  <c r="T257" i="33"/>
  <c r="P257" i="33"/>
  <c r="L257" i="33"/>
  <c r="H257" i="33"/>
  <c r="T256" i="33"/>
  <c r="P256" i="33"/>
  <c r="L256" i="33"/>
  <c r="T255" i="33"/>
  <c r="P255" i="33"/>
  <c r="H255" i="33"/>
  <c r="D254" i="33"/>
  <c r="L255" i="33"/>
  <c r="T254" i="33"/>
  <c r="P254" i="33"/>
  <c r="L254" i="33"/>
  <c r="H254" i="33"/>
  <c r="T251" i="33"/>
  <c r="P251" i="33"/>
  <c r="T250" i="33"/>
  <c r="P250" i="33"/>
  <c r="T249" i="33"/>
  <c r="P249" i="33"/>
  <c r="T248" i="33"/>
  <c r="T247" i="33" s="1"/>
  <c r="P248" i="33"/>
  <c r="P247" i="33" s="1"/>
  <c r="L251" i="33"/>
  <c r="L250" i="33"/>
  <c r="L249" i="33"/>
  <c r="L248" i="33"/>
  <c r="H249" i="33"/>
  <c r="H250" i="33"/>
  <c r="H251" i="33"/>
  <c r="H248" i="33"/>
  <c r="AA230" i="33"/>
  <c r="E230" i="33"/>
  <c r="F230" i="33"/>
  <c r="I230" i="33"/>
  <c r="J230" i="33"/>
  <c r="K230" i="33"/>
  <c r="M230" i="33"/>
  <c r="N230" i="33"/>
  <c r="O230" i="33"/>
  <c r="Q230" i="33"/>
  <c r="R230" i="33"/>
  <c r="S230" i="33"/>
  <c r="U230" i="33"/>
  <c r="V230" i="33"/>
  <c r="Y230" i="33"/>
  <c r="AG230" i="33" s="1"/>
  <c r="Z230" i="33"/>
  <c r="T233" i="33"/>
  <c r="T234" i="33"/>
  <c r="T235" i="33"/>
  <c r="T236" i="33"/>
  <c r="T237" i="33"/>
  <c r="P233" i="33"/>
  <c r="P234" i="33"/>
  <c r="P235" i="33"/>
  <c r="P236" i="33"/>
  <c r="P237" i="33"/>
  <c r="D236" i="33"/>
  <c r="D235" i="33"/>
  <c r="D233" i="33"/>
  <c r="T232" i="33"/>
  <c r="P232" i="33"/>
  <c r="T231" i="33"/>
  <c r="P231" i="33"/>
  <c r="L237" i="33"/>
  <c r="L236" i="33"/>
  <c r="L235" i="33"/>
  <c r="L234" i="33"/>
  <c r="L233" i="33"/>
  <c r="L232" i="33"/>
  <c r="L231" i="33"/>
  <c r="H232" i="33"/>
  <c r="H233" i="33"/>
  <c r="H234" i="33"/>
  <c r="H235" i="33"/>
  <c r="H236" i="33"/>
  <c r="H237" i="33"/>
  <c r="H231" i="33"/>
  <c r="E227" i="33"/>
  <c r="F227" i="33"/>
  <c r="I227" i="33"/>
  <c r="J227" i="33"/>
  <c r="K227" i="33"/>
  <c r="M227" i="33"/>
  <c r="N227" i="33"/>
  <c r="O227" i="33"/>
  <c r="Q227" i="33"/>
  <c r="R227" i="33"/>
  <c r="S227" i="33"/>
  <c r="U227" i="33"/>
  <c r="V227" i="33"/>
  <c r="W227" i="33"/>
  <c r="Y227" i="33"/>
  <c r="Z227" i="33"/>
  <c r="T228" i="33"/>
  <c r="P228" i="33"/>
  <c r="L228" i="33"/>
  <c r="H228" i="33"/>
  <c r="T229" i="33"/>
  <c r="H229" i="33"/>
  <c r="L229" i="33"/>
  <c r="P229" i="33"/>
  <c r="E92" i="33"/>
  <c r="F92" i="33"/>
  <c r="I92" i="33"/>
  <c r="J92" i="33"/>
  <c r="K92" i="33"/>
  <c r="M92" i="33"/>
  <c r="N92" i="33"/>
  <c r="O92" i="33"/>
  <c r="Q92" i="33"/>
  <c r="R92" i="33"/>
  <c r="S92" i="33"/>
  <c r="U92" i="33"/>
  <c r="V92" i="33"/>
  <c r="W92" i="33"/>
  <c r="Y92" i="33"/>
  <c r="Z92" i="33"/>
  <c r="AA92" i="33"/>
  <c r="AE92" i="33" s="1"/>
  <c r="P96" i="33"/>
  <c r="L96" i="33"/>
  <c r="H96" i="33"/>
  <c r="T95" i="33"/>
  <c r="T96" i="33"/>
  <c r="P95" i="33"/>
  <c r="L95" i="33"/>
  <c r="H95" i="33"/>
  <c r="T94" i="33"/>
  <c r="T93" i="33"/>
  <c r="P94" i="33"/>
  <c r="P93" i="33"/>
  <c r="L94" i="33"/>
  <c r="L93" i="33"/>
  <c r="H94" i="33"/>
  <c r="H93" i="33"/>
  <c r="D100" i="33"/>
  <c r="G102" i="33"/>
  <c r="T102" i="33"/>
  <c r="T101" i="33" s="1"/>
  <c r="T100" i="33"/>
  <c r="T99" i="33" s="1"/>
  <c r="U101" i="33"/>
  <c r="V101" i="33"/>
  <c r="W101" i="33"/>
  <c r="U99" i="33"/>
  <c r="V99" i="33"/>
  <c r="W99" i="33"/>
  <c r="P102" i="33"/>
  <c r="P101" i="33" s="1"/>
  <c r="P100" i="33"/>
  <c r="P99" i="33" s="1"/>
  <c r="Q101" i="33"/>
  <c r="R101" i="33"/>
  <c r="S101" i="33"/>
  <c r="Q99" i="33"/>
  <c r="R99" i="33"/>
  <c r="S99" i="33"/>
  <c r="M101" i="33"/>
  <c r="N101" i="33"/>
  <c r="O101" i="33"/>
  <c r="M99" i="33"/>
  <c r="N99" i="33"/>
  <c r="O99" i="33"/>
  <c r="L100" i="33"/>
  <c r="L99" i="33" s="1"/>
  <c r="L102" i="33"/>
  <c r="L101" i="33" s="1"/>
  <c r="H102" i="33"/>
  <c r="H101" i="33" s="1"/>
  <c r="I101" i="33"/>
  <c r="J101" i="33"/>
  <c r="K101" i="33"/>
  <c r="H100" i="33"/>
  <c r="H99" i="33" s="1"/>
  <c r="H98" i="33" s="1"/>
  <c r="I99" i="33"/>
  <c r="J99" i="33"/>
  <c r="J98" i="33" s="1"/>
  <c r="K99" i="33"/>
  <c r="K98" i="33" s="1"/>
  <c r="D215" i="33"/>
  <c r="P216" i="33"/>
  <c r="P215" i="33" s="1"/>
  <c r="T216" i="33"/>
  <c r="T215" i="33" s="1"/>
  <c r="L216" i="33"/>
  <c r="L215" i="33" s="1"/>
  <c r="H216" i="33"/>
  <c r="H215" i="33" s="1"/>
  <c r="E219" i="33"/>
  <c r="F219" i="33"/>
  <c r="I219" i="33"/>
  <c r="J219" i="33"/>
  <c r="K219" i="33"/>
  <c r="M219" i="33"/>
  <c r="N219" i="33"/>
  <c r="O219" i="33"/>
  <c r="Q219" i="33"/>
  <c r="R219" i="33"/>
  <c r="S219" i="33"/>
  <c r="U219" i="33"/>
  <c r="V219" i="33"/>
  <c r="W219" i="33"/>
  <c r="Y219" i="33"/>
  <c r="Z219" i="33"/>
  <c r="AA219" i="33"/>
  <c r="T220" i="33"/>
  <c r="T219" i="33" s="1"/>
  <c r="P220" i="33"/>
  <c r="P219" i="33" s="1"/>
  <c r="L220" i="33"/>
  <c r="L219" i="33" s="1"/>
  <c r="H220" i="33"/>
  <c r="H219" i="33" s="1"/>
  <c r="G219" i="33"/>
  <c r="E221" i="33"/>
  <c r="F221" i="33"/>
  <c r="I221" i="33"/>
  <c r="J221" i="33"/>
  <c r="K221" i="33"/>
  <c r="M221" i="33"/>
  <c r="N221" i="33"/>
  <c r="O221" i="33"/>
  <c r="Q221" i="33"/>
  <c r="R221" i="33"/>
  <c r="S221" i="33"/>
  <c r="U221" i="33"/>
  <c r="V221" i="33"/>
  <c r="W221" i="33"/>
  <c r="Y221" i="33"/>
  <c r="Z221" i="33"/>
  <c r="AA221" i="33"/>
  <c r="AE221" i="33" s="1"/>
  <c r="T223" i="33"/>
  <c r="T224" i="33"/>
  <c r="T225" i="33"/>
  <c r="P223" i="33"/>
  <c r="P224" i="33"/>
  <c r="P225" i="33"/>
  <c r="T222" i="33"/>
  <c r="P222" i="33"/>
  <c r="L223" i="33"/>
  <c r="L224" i="33"/>
  <c r="L225" i="33"/>
  <c r="L222" i="33"/>
  <c r="H223" i="33"/>
  <c r="H224" i="33"/>
  <c r="H225" i="33"/>
  <c r="H222" i="33"/>
  <c r="E243" i="33"/>
  <c r="F243" i="33"/>
  <c r="I243" i="33"/>
  <c r="J243" i="33"/>
  <c r="K243" i="33"/>
  <c r="M243" i="33"/>
  <c r="N243" i="33"/>
  <c r="O243" i="33"/>
  <c r="Q243" i="33"/>
  <c r="R243" i="33"/>
  <c r="S243" i="33"/>
  <c r="U243" i="33"/>
  <c r="V243" i="33"/>
  <c r="W243" i="33"/>
  <c r="T245" i="33"/>
  <c r="P245" i="33"/>
  <c r="L245" i="33"/>
  <c r="H245" i="33"/>
  <c r="T242" i="33"/>
  <c r="T241" i="33"/>
  <c r="T239" i="33"/>
  <c r="P242" i="33"/>
  <c r="P241" i="33"/>
  <c r="P239" i="33"/>
  <c r="L242" i="33"/>
  <c r="L241" i="33"/>
  <c r="L239" i="33"/>
  <c r="H241" i="33"/>
  <c r="H242" i="33"/>
  <c r="H239" i="33"/>
  <c r="E268" i="33"/>
  <c r="U271" i="33"/>
  <c r="U270" i="33" s="1"/>
  <c r="D273" i="33"/>
  <c r="P271" i="33"/>
  <c r="L271" i="33"/>
  <c r="H271" i="33"/>
  <c r="T273" i="33"/>
  <c r="L273" i="33"/>
  <c r="H273" i="33"/>
  <c r="P273" i="33"/>
  <c r="T269" i="33"/>
  <c r="T268" i="33" s="1"/>
  <c r="P269" i="33"/>
  <c r="P268" i="33" s="1"/>
  <c r="L269" i="33"/>
  <c r="L268" i="33" s="1"/>
  <c r="H269" i="33"/>
  <c r="H268" i="33" s="1"/>
  <c r="F268" i="33"/>
  <c r="F267" i="33" s="1"/>
  <c r="G268" i="33"/>
  <c r="I268" i="33"/>
  <c r="I267" i="33" s="1"/>
  <c r="J268" i="33"/>
  <c r="K268" i="33"/>
  <c r="K267" i="33" s="1"/>
  <c r="M268" i="33"/>
  <c r="N268" i="33"/>
  <c r="N267" i="33" s="1"/>
  <c r="O268" i="33"/>
  <c r="Q268" i="33"/>
  <c r="Q267" i="33" s="1"/>
  <c r="R268" i="33"/>
  <c r="S268" i="33"/>
  <c r="S267" i="33" s="1"/>
  <c r="U268" i="33"/>
  <c r="V268" i="33"/>
  <c r="W268" i="33"/>
  <c r="Y268" i="33"/>
  <c r="AC268" i="33" s="1"/>
  <c r="Z268" i="33"/>
  <c r="AA268" i="33"/>
  <c r="P276" i="33" l="1"/>
  <c r="P280" i="33" s="1"/>
  <c r="L41" i="33"/>
  <c r="T276" i="33"/>
  <c r="T280" i="33" s="1"/>
  <c r="H276" i="33"/>
  <c r="H280" i="33" s="1"/>
  <c r="T41" i="33"/>
  <c r="L276" i="33"/>
  <c r="L280" i="33" s="1"/>
  <c r="F41" i="33"/>
  <c r="H41" i="33"/>
  <c r="P41" i="33"/>
  <c r="H200" i="33"/>
  <c r="AG261" i="33"/>
  <c r="AE253" i="33"/>
  <c r="L270" i="33"/>
  <c r="AE230" i="33"/>
  <c r="AC263" i="33"/>
  <c r="H270" i="33"/>
  <c r="P270" i="33"/>
  <c r="P267" i="33" s="1"/>
  <c r="L247" i="33"/>
  <c r="G105" i="33"/>
  <c r="G104" i="33" s="1"/>
  <c r="AB53" i="33"/>
  <c r="AB51" i="33"/>
  <c r="AB59" i="33"/>
  <c r="AB57" i="33"/>
  <c r="AB55" i="33"/>
  <c r="AB49" i="33"/>
  <c r="AB52" i="33"/>
  <c r="AB50" i="33"/>
  <c r="AB58" i="33"/>
  <c r="AB56" i="33"/>
  <c r="H247" i="33"/>
  <c r="L238" i="33"/>
  <c r="T238" i="33"/>
  <c r="H238" i="33"/>
  <c r="P238" i="33"/>
  <c r="D209" i="33"/>
  <c r="D260" i="33"/>
  <c r="P205" i="33"/>
  <c r="L135" i="33"/>
  <c r="T135" i="33"/>
  <c r="P154" i="33"/>
  <c r="D76" i="33"/>
  <c r="D75" i="33" s="1"/>
  <c r="L182" i="33"/>
  <c r="H192" i="33"/>
  <c r="P192" i="33"/>
  <c r="L192" i="33"/>
  <c r="T192" i="33"/>
  <c r="H205" i="33"/>
  <c r="L154" i="33"/>
  <c r="L153" i="33" s="1"/>
  <c r="H182" i="33"/>
  <c r="T154" i="33"/>
  <c r="H154" i="33"/>
  <c r="H135" i="33"/>
  <c r="P135" i="33"/>
  <c r="D44" i="33"/>
  <c r="H48" i="33"/>
  <c r="P48" i="33"/>
  <c r="G77" i="33"/>
  <c r="AI77" i="33" s="1"/>
  <c r="D90" i="33"/>
  <c r="D77" i="33" s="1"/>
  <c r="D54" i="33"/>
  <c r="D48" i="33" s="1"/>
  <c r="E48" i="33"/>
  <c r="AG48" i="33" s="1"/>
  <c r="L48" i="33"/>
  <c r="T48" i="33"/>
  <c r="D129" i="33"/>
  <c r="Z226" i="33"/>
  <c r="D258" i="33"/>
  <c r="D257" i="33"/>
  <c r="D256" i="33"/>
  <c r="H92" i="33"/>
  <c r="D259" i="33"/>
  <c r="AB180" i="33"/>
  <c r="H109" i="33"/>
  <c r="Y226" i="33"/>
  <c r="T205" i="33"/>
  <c r="P105" i="33"/>
  <c r="F109" i="33"/>
  <c r="D111" i="33"/>
  <c r="F119" i="33"/>
  <c r="D123" i="33"/>
  <c r="D133" i="33"/>
  <c r="L145" i="33"/>
  <c r="L144" i="33" s="1"/>
  <c r="D156" i="33"/>
  <c r="D160" i="33"/>
  <c r="D164" i="33"/>
  <c r="Z152" i="33"/>
  <c r="W152" i="33"/>
  <c r="U152" i="33"/>
  <c r="R152" i="33"/>
  <c r="O152" i="33"/>
  <c r="J152" i="33"/>
  <c r="W7" i="33"/>
  <c r="U7" i="33"/>
  <c r="R7" i="33"/>
  <c r="O7" i="33"/>
  <c r="M7" i="33"/>
  <c r="J7" i="33"/>
  <c r="H66" i="33"/>
  <c r="P66" i="33"/>
  <c r="L105" i="33"/>
  <c r="L104" i="33" s="1"/>
  <c r="T105" i="33"/>
  <c r="T104" i="33" s="1"/>
  <c r="F105" i="33"/>
  <c r="D110" i="33"/>
  <c r="E109" i="33"/>
  <c r="E119" i="33"/>
  <c r="D121" i="33"/>
  <c r="F124" i="33"/>
  <c r="D126" i="33"/>
  <c r="D127" i="33"/>
  <c r="D131" i="33"/>
  <c r="H145" i="33"/>
  <c r="H144" i="33" s="1"/>
  <c r="G145" i="33"/>
  <c r="E149" i="33"/>
  <c r="D150" i="33"/>
  <c r="D149" i="33" s="1"/>
  <c r="H153" i="33"/>
  <c r="D157" i="33"/>
  <c r="D159" i="33"/>
  <c r="D162" i="33"/>
  <c r="D161" i="33"/>
  <c r="E153" i="33"/>
  <c r="D155" i="33"/>
  <c r="D122" i="33"/>
  <c r="E124" i="33"/>
  <c r="D125" i="33"/>
  <c r="D130" i="33"/>
  <c r="D158" i="33"/>
  <c r="F153" i="33"/>
  <c r="D134" i="33"/>
  <c r="H105" i="33"/>
  <c r="E105" i="33"/>
  <c r="I98" i="33"/>
  <c r="AE36" i="33"/>
  <c r="AA7" i="33"/>
  <c r="Y7" i="33"/>
  <c r="V7" i="33"/>
  <c r="S7" i="33"/>
  <c r="Q7" i="33"/>
  <c r="N7" i="33"/>
  <c r="K7" i="33"/>
  <c r="I7" i="33"/>
  <c r="V118" i="33"/>
  <c r="V117" i="33" s="1"/>
  <c r="S118" i="33"/>
  <c r="S117" i="33" s="1"/>
  <c r="N118" i="33"/>
  <c r="N117" i="33" s="1"/>
  <c r="K118" i="33"/>
  <c r="K117" i="33" s="1"/>
  <c r="I118" i="33"/>
  <c r="I117" i="33" s="1"/>
  <c r="Z7" i="33"/>
  <c r="L66" i="33"/>
  <c r="T66" i="33"/>
  <c r="Q118" i="33"/>
  <c r="Q117" i="33" s="1"/>
  <c r="W118" i="33"/>
  <c r="W117" i="33" s="1"/>
  <c r="U118" i="33"/>
  <c r="U117" i="33" s="1"/>
  <c r="R118" i="33"/>
  <c r="R117" i="33" s="1"/>
  <c r="O118" i="33"/>
  <c r="O117" i="33" s="1"/>
  <c r="M118" i="33"/>
  <c r="M117" i="33" s="1"/>
  <c r="J118" i="33"/>
  <c r="J117" i="33" s="1"/>
  <c r="AA74" i="33"/>
  <c r="AE75" i="33"/>
  <c r="Y74" i="33"/>
  <c r="AE41" i="33"/>
  <c r="AA152" i="33"/>
  <c r="Y152" i="33"/>
  <c r="V152" i="33"/>
  <c r="S152" i="33"/>
  <c r="Q152" i="33"/>
  <c r="N152" i="33"/>
  <c r="K152" i="33"/>
  <c r="I152" i="33"/>
  <c r="AI110" i="33"/>
  <c r="M152" i="33"/>
  <c r="H177" i="33"/>
  <c r="P177" i="33"/>
  <c r="D181" i="33"/>
  <c r="E187" i="33"/>
  <c r="G187" i="33"/>
  <c r="AI187" i="33" s="1"/>
  <c r="H187" i="33"/>
  <c r="O98" i="33"/>
  <c r="M98" i="33"/>
  <c r="S98" i="33"/>
  <c r="Q98" i="33"/>
  <c r="P98" i="33"/>
  <c r="W98" i="33"/>
  <c r="U98" i="33"/>
  <c r="T98" i="33"/>
  <c r="H210" i="33"/>
  <c r="P210" i="33"/>
  <c r="T210" i="33"/>
  <c r="Z199" i="33"/>
  <c r="W199" i="33"/>
  <c r="W191" i="33" s="1"/>
  <c r="U199" i="33"/>
  <c r="U191" i="33" s="1"/>
  <c r="R199" i="33"/>
  <c r="R191" i="33" s="1"/>
  <c r="O199" i="33"/>
  <c r="O191" i="33" s="1"/>
  <c r="M199" i="33"/>
  <c r="M191" i="33" s="1"/>
  <c r="J199" i="33"/>
  <c r="J191" i="33" s="1"/>
  <c r="AA267" i="33"/>
  <c r="Y267" i="33"/>
  <c r="AC267" i="33" s="1"/>
  <c r="V267" i="33"/>
  <c r="J104" i="33"/>
  <c r="E36" i="33"/>
  <c r="G36" i="33"/>
  <c r="AI36" i="33" s="1"/>
  <c r="E41" i="33"/>
  <c r="AI41" i="33"/>
  <c r="N98" i="33"/>
  <c r="R98" i="33"/>
  <c r="V98" i="33"/>
  <c r="AA199" i="33"/>
  <c r="Y199" i="33"/>
  <c r="V199" i="33"/>
  <c r="V191" i="33" s="1"/>
  <c r="S199" i="33"/>
  <c r="S191" i="33" s="1"/>
  <c r="Q199" i="33"/>
  <c r="Q191" i="33" s="1"/>
  <c r="N199" i="33"/>
  <c r="N191" i="33" s="1"/>
  <c r="K199" i="33"/>
  <c r="K191" i="33" s="1"/>
  <c r="I199" i="33"/>
  <c r="I191" i="33" s="1"/>
  <c r="Z104" i="33"/>
  <c r="W104" i="33"/>
  <c r="U104" i="33"/>
  <c r="O104" i="33"/>
  <c r="M104" i="33"/>
  <c r="L36" i="33"/>
  <c r="T36" i="33"/>
  <c r="R267" i="33"/>
  <c r="O267" i="33"/>
  <c r="M267" i="33"/>
  <c r="J267" i="33"/>
  <c r="G267" i="33"/>
  <c r="T271" i="33"/>
  <c r="L98" i="33"/>
  <c r="U226" i="33"/>
  <c r="R226" i="33"/>
  <c r="O226" i="33"/>
  <c r="M226" i="33"/>
  <c r="J226" i="33"/>
  <c r="F226" i="33"/>
  <c r="L128" i="33"/>
  <c r="Z267" i="33"/>
  <c r="W267" i="33"/>
  <c r="G92" i="33"/>
  <c r="V226" i="33"/>
  <c r="S226" i="33"/>
  <c r="Q226" i="33"/>
  <c r="N226" i="33"/>
  <c r="K226" i="33"/>
  <c r="I226" i="33"/>
  <c r="E226" i="33"/>
  <c r="L230" i="33"/>
  <c r="T230" i="33"/>
  <c r="E263" i="33"/>
  <c r="AG263" i="33" s="1"/>
  <c r="G263" i="33"/>
  <c r="H263" i="33"/>
  <c r="Y104" i="33"/>
  <c r="V104" i="33"/>
  <c r="N104" i="33"/>
  <c r="K104" i="33"/>
  <c r="I104" i="33"/>
  <c r="Z74" i="33"/>
  <c r="W74" i="33"/>
  <c r="U74" i="33"/>
  <c r="R74" i="33"/>
  <c r="O74" i="33"/>
  <c r="M74" i="33"/>
  <c r="J74" i="33"/>
  <c r="H36" i="33"/>
  <c r="F36" i="33"/>
  <c r="P36" i="33"/>
  <c r="AF58" i="33"/>
  <c r="AF56" i="33"/>
  <c r="H119" i="33"/>
  <c r="P119" i="33"/>
  <c r="G119" i="33"/>
  <c r="G177" i="33"/>
  <c r="AI177" i="33" s="1"/>
  <c r="AA104" i="33"/>
  <c r="AE104" i="33" s="1"/>
  <c r="P104" i="33"/>
  <c r="E267" i="33"/>
  <c r="AF53" i="33"/>
  <c r="AF59" i="33"/>
  <c r="AF57" i="33"/>
  <c r="AF55" i="33"/>
  <c r="AF50" i="33"/>
  <c r="AF52" i="33"/>
  <c r="AF51" i="33"/>
  <c r="AF49" i="33"/>
  <c r="L119" i="33"/>
  <c r="T119" i="33"/>
  <c r="H173" i="33"/>
  <c r="L173" i="33"/>
  <c r="T74" i="33"/>
  <c r="P74" i="33"/>
  <c r="L74" i="33"/>
  <c r="P173" i="33"/>
  <c r="T253" i="33"/>
  <c r="L187" i="33"/>
  <c r="P187" i="33"/>
  <c r="T187" i="33"/>
  <c r="D9" i="33"/>
  <c r="D8" i="33" s="1"/>
  <c r="H74" i="33"/>
  <c r="G153" i="33"/>
  <c r="P153" i="33"/>
  <c r="T173" i="33"/>
  <c r="G173" i="33"/>
  <c r="F187" i="33"/>
  <c r="L253" i="33"/>
  <c r="AF202" i="33"/>
  <c r="E205" i="33"/>
  <c r="F173" i="33"/>
  <c r="F177" i="33"/>
  <c r="E173" i="33"/>
  <c r="L177" i="33"/>
  <c r="T177" i="33"/>
  <c r="E177" i="33"/>
  <c r="D180" i="33"/>
  <c r="AF180" i="33" s="1"/>
  <c r="G210" i="33"/>
  <c r="L124" i="33"/>
  <c r="P124" i="33"/>
  <c r="P253" i="33"/>
  <c r="L205" i="33"/>
  <c r="E140" i="33"/>
  <c r="T153" i="33"/>
  <c r="P221" i="33"/>
  <c r="T128" i="33"/>
  <c r="H132" i="33"/>
  <c r="L132" i="33"/>
  <c r="P132" i="33"/>
  <c r="L140" i="33"/>
  <c r="T140" i="33"/>
  <c r="F140" i="33"/>
  <c r="L263" i="33"/>
  <c r="H140" i="33"/>
  <c r="P140" i="33"/>
  <c r="G140" i="33"/>
  <c r="F149" i="33"/>
  <c r="F205" i="33"/>
  <c r="G205" i="33"/>
  <c r="H124" i="33"/>
  <c r="T124" i="33"/>
  <c r="H128" i="33"/>
  <c r="P128" i="33"/>
  <c r="G128" i="33"/>
  <c r="F128" i="33"/>
  <c r="AH128" i="33" s="1"/>
  <c r="E132" i="33"/>
  <c r="E128" i="33"/>
  <c r="T132" i="33"/>
  <c r="G132" i="33"/>
  <c r="F132" i="33"/>
  <c r="H221" i="33"/>
  <c r="L221" i="33"/>
  <c r="G221" i="33"/>
  <c r="G214" i="33"/>
  <c r="P230" i="33"/>
  <c r="E210" i="33"/>
  <c r="L210" i="33"/>
  <c r="G124" i="33"/>
  <c r="AF212" i="33"/>
  <c r="F210" i="33"/>
  <c r="D196" i="33"/>
  <c r="F253" i="33"/>
  <c r="P263" i="33"/>
  <c r="AA246" i="33"/>
  <c r="Y246" i="33"/>
  <c r="V246" i="33"/>
  <c r="S246" i="33"/>
  <c r="Q246" i="33"/>
  <c r="N246" i="33"/>
  <c r="K246" i="33"/>
  <c r="H230" i="33"/>
  <c r="G253" i="33"/>
  <c r="AI253" i="33" s="1"/>
  <c r="F263" i="33"/>
  <c r="T263" i="33"/>
  <c r="Z246" i="33"/>
  <c r="W246" i="33"/>
  <c r="U246" i="33"/>
  <c r="R246" i="33"/>
  <c r="O246" i="33"/>
  <c r="M246" i="33"/>
  <c r="J246" i="33"/>
  <c r="AF201" i="33"/>
  <c r="E214" i="33"/>
  <c r="G227" i="33"/>
  <c r="D193" i="33"/>
  <c r="T221" i="33"/>
  <c r="H214" i="33"/>
  <c r="T214" i="33"/>
  <c r="F214" i="33"/>
  <c r="W214" i="33"/>
  <c r="U214" i="33"/>
  <c r="R214" i="33"/>
  <c r="O214" i="33"/>
  <c r="M214" i="33"/>
  <c r="J214" i="33"/>
  <c r="P227" i="33"/>
  <c r="W230" i="33"/>
  <c r="W226" i="33" s="1"/>
  <c r="H243" i="33"/>
  <c r="L243" i="33"/>
  <c r="P243" i="33"/>
  <c r="T243" i="33"/>
  <c r="G243" i="33"/>
  <c r="L214" i="33"/>
  <c r="P214" i="33"/>
  <c r="V214" i="33"/>
  <c r="S214" i="33"/>
  <c r="Q214" i="33"/>
  <c r="N214" i="33"/>
  <c r="K214" i="33"/>
  <c r="I214" i="33"/>
  <c r="L92" i="33"/>
  <c r="P92" i="33"/>
  <c r="T92" i="33"/>
  <c r="H227" i="33"/>
  <c r="L227" i="33"/>
  <c r="T227" i="33"/>
  <c r="U267" i="33"/>
  <c r="L267" i="33"/>
  <c r="H267" i="33"/>
  <c r="D154" i="33" l="1"/>
  <c r="H199" i="33"/>
  <c r="H191" i="33" s="1"/>
  <c r="P199" i="33"/>
  <c r="P191" i="33" s="1"/>
  <c r="D74" i="33"/>
  <c r="AF54" i="33"/>
  <c r="AG226" i="33"/>
  <c r="AC104" i="33"/>
  <c r="T270" i="33"/>
  <c r="T267" i="33" s="1"/>
  <c r="AA191" i="33"/>
  <c r="AE191" i="33" s="1"/>
  <c r="AE199" i="33"/>
  <c r="AC152" i="33"/>
  <c r="AE246" i="33"/>
  <c r="Y191" i="33"/>
  <c r="AC191" i="33" s="1"/>
  <c r="AC199" i="33"/>
  <c r="Z191" i="33"/>
  <c r="AE152" i="33"/>
  <c r="AE74" i="33"/>
  <c r="L152" i="33"/>
  <c r="P7" i="33"/>
  <c r="E152" i="33"/>
  <c r="G144" i="33"/>
  <c r="G118" i="33" s="1"/>
  <c r="G117" i="33" s="1"/>
  <c r="D145" i="33"/>
  <c r="T199" i="33"/>
  <c r="T191" i="33" s="1"/>
  <c r="AF9" i="33"/>
  <c r="G230" i="33"/>
  <c r="G226" i="33" s="1"/>
  <c r="D231" i="33"/>
  <c r="T226" i="33"/>
  <c r="D109" i="33"/>
  <c r="L7" i="33"/>
  <c r="T7" i="33"/>
  <c r="F7" i="33"/>
  <c r="AH7" i="33" s="1"/>
  <c r="E7" i="33"/>
  <c r="G7" i="33"/>
  <c r="AI7" i="33" s="1"/>
  <c r="AB8" i="33"/>
  <c r="H7" i="33"/>
  <c r="F152" i="33"/>
  <c r="T152" i="33"/>
  <c r="H152" i="33"/>
  <c r="AC7" i="33"/>
  <c r="AE7" i="33"/>
  <c r="L118" i="33"/>
  <c r="L117" i="33" s="1"/>
  <c r="H118" i="33"/>
  <c r="H117" i="33" s="1"/>
  <c r="T118" i="33"/>
  <c r="T117" i="33" s="1"/>
  <c r="P118" i="33"/>
  <c r="P117" i="33" s="1"/>
  <c r="G152" i="33"/>
  <c r="P152" i="33"/>
  <c r="P226" i="33"/>
  <c r="T246" i="33"/>
  <c r="F199" i="33"/>
  <c r="F191" i="33" s="1"/>
  <c r="H104" i="33"/>
  <c r="L226" i="33"/>
  <c r="G246" i="33"/>
  <c r="P246" i="33"/>
  <c r="G199" i="33"/>
  <c r="G191" i="33" s="1"/>
  <c r="E199" i="33"/>
  <c r="E191" i="33" s="1"/>
  <c r="H226" i="33"/>
  <c r="L246" i="33"/>
  <c r="W5" i="33"/>
  <c r="S5" i="33"/>
  <c r="K5" i="33"/>
  <c r="V5" i="33"/>
  <c r="R5" i="33"/>
  <c r="O5" i="33"/>
  <c r="U5" i="33"/>
  <c r="Q5" i="33"/>
  <c r="N5" i="33"/>
  <c r="M5" i="33"/>
  <c r="J5" i="33"/>
  <c r="L199" i="33"/>
  <c r="L191" i="33" s="1"/>
  <c r="F246" i="33"/>
  <c r="P5" i="33" l="1"/>
  <c r="L5" i="33"/>
  <c r="T5" i="33"/>
  <c r="X271" i="33" l="1"/>
  <c r="AB271" i="33" l="1"/>
  <c r="X115" i="33"/>
  <c r="AI93" i="33"/>
  <c r="X94" i="33"/>
  <c r="AB94" i="33" s="1"/>
  <c r="D94" i="33"/>
  <c r="X93" i="33"/>
  <c r="AB93" i="33" s="1"/>
  <c r="D93" i="33"/>
  <c r="AF93" i="33" l="1"/>
  <c r="AG157" i="33" l="1"/>
  <c r="AG156" i="33"/>
  <c r="AG137" i="33"/>
  <c r="AG134" i="33"/>
  <c r="X137" i="33"/>
  <c r="AB137" i="33" s="1"/>
  <c r="X127" i="33"/>
  <c r="AB127" i="33" s="1"/>
  <c r="AI111" i="33" l="1"/>
  <c r="AI112" i="33"/>
  <c r="AI115" i="33"/>
  <c r="X133" i="33"/>
  <c r="AB133" i="33" s="1"/>
  <c r="AI129" i="33"/>
  <c r="AI130" i="33"/>
  <c r="AI133" i="33"/>
  <c r="AI134" i="33"/>
  <c r="AG130" i="33"/>
  <c r="AI220" i="33"/>
  <c r="X220" i="33"/>
  <c r="D219" i="33"/>
  <c r="X219" i="33" l="1"/>
  <c r="AI219" i="33"/>
  <c r="AF220" i="33"/>
  <c r="AF219" i="33" l="1"/>
  <c r="AG269" i="33"/>
  <c r="AG271" i="33"/>
  <c r="AG273" i="33"/>
  <c r="AG216" i="33"/>
  <c r="AI216" i="33"/>
  <c r="AI222" i="33"/>
  <c r="AI223" i="33"/>
  <c r="AI224" i="33"/>
  <c r="AI225" i="33"/>
  <c r="AI228" i="33"/>
  <c r="AI229" i="33"/>
  <c r="AI231" i="33"/>
  <c r="AI232" i="33"/>
  <c r="AI233" i="33"/>
  <c r="AI234" i="33"/>
  <c r="AI235" i="33"/>
  <c r="AI236" i="33"/>
  <c r="AI237" i="33"/>
  <c r="AI239" i="33"/>
  <c r="AI241" i="33"/>
  <c r="AI242" i="33"/>
  <c r="AI245" i="33"/>
  <c r="AI248" i="33"/>
  <c r="AI249" i="33"/>
  <c r="AI250" i="33"/>
  <c r="AI251" i="33"/>
  <c r="AG254" i="33"/>
  <c r="AH254" i="33"/>
  <c r="AG255" i="33"/>
  <c r="AG257" i="33"/>
  <c r="AG258" i="33"/>
  <c r="AH259" i="33"/>
  <c r="AG260" i="33"/>
  <c r="AI262" i="33"/>
  <c r="AI264" i="33"/>
  <c r="AI265" i="33"/>
  <c r="AI193" i="33"/>
  <c r="AI194" i="33"/>
  <c r="AI195" i="33"/>
  <c r="AI196" i="33"/>
  <c r="AI203" i="33"/>
  <c r="AI204" i="33"/>
  <c r="AG206" i="33"/>
  <c r="AI206" i="33"/>
  <c r="AG207" i="33"/>
  <c r="AI207" i="33"/>
  <c r="AG209" i="33"/>
  <c r="AG211" i="33"/>
  <c r="AH211" i="33"/>
  <c r="AI211" i="33"/>
  <c r="AI155" i="33"/>
  <c r="AG158" i="33"/>
  <c r="AG159" i="33"/>
  <c r="AG160" i="33"/>
  <c r="AG161" i="33"/>
  <c r="AG176" i="33"/>
  <c r="AG179" i="33"/>
  <c r="AG184" i="33"/>
  <c r="AI121" i="33"/>
  <c r="AI123" i="33"/>
  <c r="AI125" i="33"/>
  <c r="AI126" i="33"/>
  <c r="AI127" i="33"/>
  <c r="AI136" i="33"/>
  <c r="AI137" i="33"/>
  <c r="AI141" i="33"/>
  <c r="AI142" i="33"/>
  <c r="AI143" i="33"/>
  <c r="AI146" i="33"/>
  <c r="AI148" i="33"/>
  <c r="AI150" i="33"/>
  <c r="AG121" i="33"/>
  <c r="AG123" i="33"/>
  <c r="AG126" i="33"/>
  <c r="AG127" i="33"/>
  <c r="AG139" i="33"/>
  <c r="AG142" i="33"/>
  <c r="AI100" i="33"/>
  <c r="AI102" i="33"/>
  <c r="AI94" i="33"/>
  <c r="AI95" i="33"/>
  <c r="AI96" i="33"/>
  <c r="AI238" i="33" l="1"/>
  <c r="X90" i="33"/>
  <c r="X77" i="33" l="1"/>
  <c r="AB77" i="33" s="1"/>
  <c r="AF90" i="33"/>
  <c r="AB90" i="33"/>
  <c r="AG77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X241" i="33" l="1"/>
  <c r="X148" i="33"/>
  <c r="X146" i="33"/>
  <c r="E118" i="33"/>
  <c r="E117" i="33" s="1"/>
  <c r="F118" i="33"/>
  <c r="F117" i="33" s="1"/>
  <c r="X185" i="33"/>
  <c r="X273" i="33"/>
  <c r="X270" i="33" s="1"/>
  <c r="X269" i="33"/>
  <c r="AB270" i="33" l="1"/>
  <c r="AB273" i="33"/>
  <c r="AF241" i="33"/>
  <c r="D144" i="33"/>
  <c r="AF185" i="33"/>
  <c r="AB185" i="33"/>
  <c r="X268" i="33"/>
  <c r="AB268" i="33" s="1"/>
  <c r="AB269" i="33"/>
  <c r="X145" i="33"/>
  <c r="AI261" i="33"/>
  <c r="AI145" i="33"/>
  <c r="Y118" i="33"/>
  <c r="AF146" i="33"/>
  <c r="Z118" i="33"/>
  <c r="AF148" i="33"/>
  <c r="AG135" i="33"/>
  <c r="AI135" i="33"/>
  <c r="X139" i="33"/>
  <c r="AB139" i="33" s="1"/>
  <c r="D139" i="33"/>
  <c r="X131" i="33"/>
  <c r="AB131" i="33" s="1"/>
  <c r="D128" i="33"/>
  <c r="X129" i="33"/>
  <c r="AB129" i="33" s="1"/>
  <c r="Z117" i="33" l="1"/>
  <c r="AH118" i="33"/>
  <c r="Y117" i="33"/>
  <c r="AC117" i="33" s="1"/>
  <c r="AC118" i="33"/>
  <c r="X267" i="33"/>
  <c r="AB267" i="33" s="1"/>
  <c r="X144" i="33"/>
  <c r="AF144" i="33" s="1"/>
  <c r="AI144" i="33"/>
  <c r="AA118" i="33"/>
  <c r="AG173" i="33"/>
  <c r="AF131" i="33"/>
  <c r="AG128" i="33"/>
  <c r="AF129" i="33"/>
  <c r="AI128" i="33"/>
  <c r="AF139" i="33"/>
  <c r="AF145" i="33"/>
  <c r="AG8" i="33"/>
  <c r="AA117" i="33" l="1"/>
  <c r="AE117" i="33" s="1"/>
  <c r="AE118" i="33"/>
  <c r="AH117" i="33"/>
  <c r="AD117" i="33"/>
  <c r="AI8" i="33"/>
  <c r="X134" i="33"/>
  <c r="X132" i="33" l="1"/>
  <c r="AB132" i="33" s="1"/>
  <c r="AB134" i="33"/>
  <c r="AF134" i="33"/>
  <c r="X123" i="33"/>
  <c r="AB123" i="33" s="1"/>
  <c r="X157" i="33"/>
  <c r="AB157" i="33" s="1"/>
  <c r="X38" i="33" l="1"/>
  <c r="AB38" i="33" s="1"/>
  <c r="X39" i="33"/>
  <c r="AB39" i="33" s="1"/>
  <c r="X40" i="33"/>
  <c r="X229" i="33" l="1"/>
  <c r="AI200" i="33" l="1"/>
  <c r="AI106" i="33"/>
  <c r="AI107" i="33"/>
  <c r="AI108" i="33"/>
  <c r="X255" i="33" l="1"/>
  <c r="AB255" i="33" s="1"/>
  <c r="AA227" i="33"/>
  <c r="AF229" i="33"/>
  <c r="AA226" i="33" l="1"/>
  <c r="AE226" i="33" s="1"/>
  <c r="AE227" i="33"/>
  <c r="AF255" i="33"/>
  <c r="AG270" i="33"/>
  <c r="AI227" i="33"/>
  <c r="AF273" i="33" l="1"/>
  <c r="D271" i="33"/>
  <c r="D270" i="33" s="1"/>
  <c r="D261" i="33"/>
  <c r="D250" i="33"/>
  <c r="D251" i="33"/>
  <c r="D245" i="33"/>
  <c r="D223" i="33"/>
  <c r="D224" i="33"/>
  <c r="D225" i="33"/>
  <c r="D222" i="33"/>
  <c r="D210" i="33"/>
  <c r="D205" i="33"/>
  <c r="D194" i="33"/>
  <c r="D195" i="33"/>
  <c r="D189" i="33"/>
  <c r="D188" i="33"/>
  <c r="D179" i="33"/>
  <c r="D178" i="33"/>
  <c r="D176" i="33"/>
  <c r="D174" i="33"/>
  <c r="AF157" i="33"/>
  <c r="D247" i="33" l="1"/>
  <c r="D192" i="33"/>
  <c r="D153" i="33"/>
  <c r="D199" i="33"/>
  <c r="D243" i="33"/>
  <c r="D177" i="33"/>
  <c r="D263" i="33"/>
  <c r="D221" i="33"/>
  <c r="D230" i="33"/>
  <c r="AF269" i="33"/>
  <c r="D268" i="33"/>
  <c r="AF271" i="33"/>
  <c r="D173" i="33"/>
  <c r="D142" i="33"/>
  <c r="D143" i="33"/>
  <c r="D141" i="33"/>
  <c r="D137" i="33"/>
  <c r="D136" i="33"/>
  <c r="D132" i="33"/>
  <c r="D124" i="33"/>
  <c r="AF123" i="33"/>
  <c r="D107" i="33"/>
  <c r="D108" i="33"/>
  <c r="D106" i="33"/>
  <c r="D95" i="33"/>
  <c r="D96" i="33"/>
  <c r="E75" i="33"/>
  <c r="F75" i="33"/>
  <c r="G75" i="33"/>
  <c r="D43" i="33"/>
  <c r="D45" i="33"/>
  <c r="D47" i="33"/>
  <c r="D42" i="33"/>
  <c r="D38" i="33"/>
  <c r="AF38" i="33" s="1"/>
  <c r="D39" i="33"/>
  <c r="AF39" i="33" s="1"/>
  <c r="D40" i="33"/>
  <c r="AF40" i="33" s="1"/>
  <c r="D37" i="33"/>
  <c r="D276" i="33" l="1"/>
  <c r="D280" i="33" s="1"/>
  <c r="D41" i="33"/>
  <c r="F74" i="33"/>
  <c r="G74" i="33"/>
  <c r="AI74" i="33" s="1"/>
  <c r="AI75" i="33"/>
  <c r="E74" i="33"/>
  <c r="D135" i="33"/>
  <c r="D105" i="33"/>
  <c r="D104" i="33" s="1"/>
  <c r="D119" i="33"/>
  <c r="D140" i="33"/>
  <c r="D267" i="33"/>
  <c r="D92" i="33"/>
  <c r="D36" i="33"/>
  <c r="D7" i="33" l="1"/>
  <c r="D118" i="33"/>
  <c r="D117" i="33" s="1"/>
  <c r="X259" i="33"/>
  <c r="AF259" i="33" l="1"/>
  <c r="X189" i="33"/>
  <c r="AG177" i="33"/>
  <c r="X181" i="33"/>
  <c r="AG105" i="33"/>
  <c r="AI105" i="33"/>
  <c r="AF181" i="33" l="1"/>
  <c r="AB181" i="33"/>
  <c r="AF189" i="33"/>
  <c r="AB189" i="33"/>
  <c r="X162" i="33"/>
  <c r="X164" i="33"/>
  <c r="AF164" i="33" l="1"/>
  <c r="AB164" i="33"/>
  <c r="AF162" i="33"/>
  <c r="AB162" i="33"/>
  <c r="AI192" i="33"/>
  <c r="AI230" i="33"/>
  <c r="X251" i="33" l="1"/>
  <c r="AG205" i="33"/>
  <c r="AI205" i="33"/>
  <c r="X204" i="33"/>
  <c r="X176" i="33"/>
  <c r="AF176" i="33" l="1"/>
  <c r="AB176" i="33"/>
  <c r="AF251" i="33"/>
  <c r="AB251" i="33"/>
  <c r="AF204" i="33"/>
  <c r="AI247" i="33"/>
  <c r="X111" i="33"/>
  <c r="AB111" i="33" s="1"/>
  <c r="AI109" i="33" l="1"/>
  <c r="AF111" i="33"/>
  <c r="X121" i="33" l="1"/>
  <c r="X122" i="33"/>
  <c r="AF122" i="33" s="1"/>
  <c r="AF127" i="33"/>
  <c r="AB122" i="33" l="1"/>
  <c r="AF45" i="33"/>
  <c r="AF121" i="33"/>
  <c r="X119" i="33"/>
  <c r="AB119" i="33" s="1"/>
  <c r="X239" i="33" l="1"/>
  <c r="X242" i="33"/>
  <c r="AB242" i="33" s="1"/>
  <c r="AB239" i="33" l="1"/>
  <c r="X238" i="33"/>
  <c r="AB238" i="33" s="1"/>
  <c r="AH253" i="33"/>
  <c r="E99" i="33" l="1"/>
  <c r="F99" i="33"/>
  <c r="G99" i="33"/>
  <c r="Y99" i="33"/>
  <c r="Z99" i="33"/>
  <c r="AA99" i="33"/>
  <c r="AE99" i="33" s="1"/>
  <c r="D99" i="33"/>
  <c r="X100" i="33"/>
  <c r="AB100" i="33" s="1"/>
  <c r="E101" i="33"/>
  <c r="F101" i="33"/>
  <c r="G101" i="33"/>
  <c r="Y101" i="33"/>
  <c r="Z101" i="33"/>
  <c r="AA101" i="33"/>
  <c r="D102" i="33"/>
  <c r="X102" i="33"/>
  <c r="AA98" i="33" l="1"/>
  <c r="AE98" i="33" s="1"/>
  <c r="Y98" i="33"/>
  <c r="F98" i="33"/>
  <c r="Z98" i="33"/>
  <c r="G98" i="33"/>
  <c r="E98" i="33"/>
  <c r="AF100" i="33"/>
  <c r="AI99" i="33"/>
  <c r="AF102" i="33"/>
  <c r="AI101" i="33"/>
  <c r="X101" i="33"/>
  <c r="D101" i="33"/>
  <c r="D98" i="33" s="1"/>
  <c r="X99" i="33"/>
  <c r="X196" i="33"/>
  <c r="AF196" i="33" l="1"/>
  <c r="AB196" i="33"/>
  <c r="X98" i="33"/>
  <c r="AB98" i="33" s="1"/>
  <c r="AB99" i="33"/>
  <c r="AF99" i="33"/>
  <c r="AF101" i="33"/>
  <c r="AI98" i="33"/>
  <c r="AI124" i="33" l="1"/>
  <c r="AG124" i="33"/>
  <c r="AF98" i="33"/>
  <c r="X237" i="33" l="1"/>
  <c r="AF237" i="33" l="1"/>
  <c r="AB237" i="33"/>
  <c r="X112" i="33"/>
  <c r="AB112" i="33" s="1"/>
  <c r="AG132" i="33"/>
  <c r="AI132" i="33" l="1"/>
  <c r="AF112" i="33"/>
  <c r="X110" i="33" l="1"/>
  <c r="X109" i="33" l="1"/>
  <c r="AB109" i="33" s="1"/>
  <c r="AB110" i="33"/>
  <c r="AF110" i="33"/>
  <c r="E104" i="33"/>
  <c r="F104" i="33"/>
  <c r="AF109" i="33" l="1"/>
  <c r="AG182" i="33"/>
  <c r="AI104" i="33"/>
  <c r="AG104" i="33"/>
  <c r="X211" i="33" l="1"/>
  <c r="AF211" i="33" l="1"/>
  <c r="X210" i="33"/>
  <c r="AI210" i="33"/>
  <c r="AB44" i="33" l="1"/>
  <c r="AF44" i="33" l="1"/>
  <c r="AG154" i="33" l="1"/>
  <c r="AI154" i="33"/>
  <c r="X160" i="33"/>
  <c r="AB160" i="33" s="1"/>
  <c r="X68" i="33"/>
  <c r="AB68" i="33" s="1"/>
  <c r="AF68" i="33" l="1"/>
  <c r="AF160" i="33"/>
  <c r="AI153" i="33" l="1"/>
  <c r="AG153" i="33"/>
  <c r="X265" i="33" l="1"/>
  <c r="X264" i="33"/>
  <c r="AB264" i="33" s="1"/>
  <c r="X256" i="33"/>
  <c r="X257" i="33"/>
  <c r="X258" i="33"/>
  <c r="X260" i="33"/>
  <c r="X254" i="33"/>
  <c r="AB254" i="33" s="1"/>
  <c r="Y243" i="33"/>
  <c r="Z243" i="33"/>
  <c r="AA243" i="33"/>
  <c r="AE243" i="33" s="1"/>
  <c r="X223" i="33"/>
  <c r="X224" i="33"/>
  <c r="X225" i="33"/>
  <c r="AF225" i="33" s="1"/>
  <c r="X222" i="33"/>
  <c r="AB222" i="33" s="1"/>
  <c r="Y214" i="33"/>
  <c r="AC214" i="33" s="1"/>
  <c r="Z214" i="33"/>
  <c r="AA214" i="33"/>
  <c r="AE214" i="33" s="1"/>
  <c r="X203" i="33"/>
  <c r="X206" i="33"/>
  <c r="AB206" i="33" s="1"/>
  <c r="X207" i="33"/>
  <c r="AB207" i="33" s="1"/>
  <c r="X209" i="33"/>
  <c r="AF209" i="33" s="1"/>
  <c r="X194" i="33"/>
  <c r="X195" i="33"/>
  <c r="X193" i="33"/>
  <c r="AB193" i="33" s="1"/>
  <c r="X130" i="33"/>
  <c r="X136" i="33"/>
  <c r="X135" i="33" s="1"/>
  <c r="AF137" i="33"/>
  <c r="X141" i="33"/>
  <c r="X142" i="33"/>
  <c r="X143" i="33"/>
  <c r="AB143" i="33" s="1"/>
  <c r="X150" i="33"/>
  <c r="AB150" i="33" s="1"/>
  <c r="X106" i="33"/>
  <c r="AB106" i="33" s="1"/>
  <c r="X107" i="33"/>
  <c r="AB107" i="33" s="1"/>
  <c r="X108" i="33"/>
  <c r="AB108" i="33" s="1"/>
  <c r="X60" i="33"/>
  <c r="AB203" i="33" l="1"/>
  <c r="X200" i="33"/>
  <c r="X48" i="33"/>
  <c r="AB48" i="33" s="1"/>
  <c r="AB60" i="33"/>
  <c r="AF142" i="33"/>
  <c r="AB142" i="33"/>
  <c r="AF141" i="33"/>
  <c r="AB141" i="33"/>
  <c r="X192" i="33"/>
  <c r="AB192" i="33" s="1"/>
  <c r="AF60" i="33"/>
  <c r="AF195" i="33"/>
  <c r="AB195" i="33"/>
  <c r="AF224" i="33"/>
  <c r="AB224" i="33"/>
  <c r="AF260" i="33"/>
  <c r="AB260" i="33"/>
  <c r="AF257" i="33"/>
  <c r="AB257" i="33"/>
  <c r="AF194" i="33"/>
  <c r="AB194" i="33"/>
  <c r="AF223" i="33"/>
  <c r="AB223" i="33"/>
  <c r="AF258" i="33"/>
  <c r="AB258" i="33"/>
  <c r="AF265" i="33"/>
  <c r="AB265" i="33"/>
  <c r="X128" i="33"/>
  <c r="AB128" i="33" s="1"/>
  <c r="AB130" i="33"/>
  <c r="AB135" i="33"/>
  <c r="AB136" i="33"/>
  <c r="X105" i="33"/>
  <c r="AB105" i="33" s="1"/>
  <c r="AF203" i="33"/>
  <c r="AF150" i="33"/>
  <c r="X149" i="33"/>
  <c r="AB149" i="33" s="1"/>
  <c r="AF143" i="33"/>
  <c r="X140" i="33"/>
  <c r="AF193" i="33"/>
  <c r="AF206" i="33"/>
  <c r="X205" i="33"/>
  <c r="AF207" i="33"/>
  <c r="AF254" i="33"/>
  <c r="X253" i="33"/>
  <c r="AF264" i="33"/>
  <c r="X263" i="33"/>
  <c r="AF222" i="33"/>
  <c r="X221" i="33"/>
  <c r="AB221" i="33" s="1"/>
  <c r="AF136" i="33"/>
  <c r="AF132" i="33"/>
  <c r="AF133" i="33"/>
  <c r="AF130" i="33"/>
  <c r="AF106" i="33"/>
  <c r="AF107" i="33"/>
  <c r="AF108" i="33"/>
  <c r="AF270" i="33"/>
  <c r="AF128" i="33" l="1"/>
  <c r="AF135" i="33"/>
  <c r="X104" i="33"/>
  <c r="AB104" i="33" s="1"/>
  <c r="AF263" i="33"/>
  <c r="AB263" i="33"/>
  <c r="AF205" i="33"/>
  <c r="AB205" i="33"/>
  <c r="AF200" i="33"/>
  <c r="AB200" i="33"/>
  <c r="AF140" i="33"/>
  <c r="AB140" i="33"/>
  <c r="AF48" i="33"/>
  <c r="X199" i="33"/>
  <c r="AG199" i="33"/>
  <c r="AI199" i="33"/>
  <c r="AF105" i="33"/>
  <c r="AG268" i="33"/>
  <c r="AI263" i="33"/>
  <c r="AI243" i="33"/>
  <c r="AI221" i="33"/>
  <c r="X191" i="33" l="1"/>
  <c r="AB191" i="33" s="1"/>
  <c r="AB199" i="33"/>
  <c r="AI226" i="33"/>
  <c r="AF268" i="33"/>
  <c r="AG267" i="33"/>
  <c r="AH246" i="33"/>
  <c r="AH210" i="33"/>
  <c r="AF8" i="33" l="1"/>
  <c r="AG210" i="33"/>
  <c r="AG191" i="33"/>
  <c r="AG215" i="33"/>
  <c r="AG214" i="33"/>
  <c r="AI215" i="33"/>
  <c r="AI214" i="33"/>
  <c r="AF242" i="33"/>
  <c r="AF267" i="33"/>
  <c r="AF210" i="33"/>
  <c r="AI152" i="33"/>
  <c r="AG152" i="33"/>
  <c r="AI149" i="33"/>
  <c r="AI140" i="33"/>
  <c r="AF192" i="33" l="1"/>
  <c r="AG140" i="33"/>
  <c r="D191" i="33"/>
  <c r="AH191" i="33"/>
  <c r="AF239" i="33" l="1"/>
  <c r="AF199" i="33"/>
  <c r="AI92" i="33"/>
  <c r="AF238" i="33" l="1"/>
  <c r="AF77" i="33" l="1"/>
  <c r="F5" i="33"/>
  <c r="X245" i="33" l="1"/>
  <c r="AF245" i="33" l="1"/>
  <c r="AB245" i="33"/>
  <c r="AI191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248" i="33" l="1"/>
  <c r="AB248" i="33" s="1"/>
  <c r="X249" i="33"/>
  <c r="X250" i="33"/>
  <c r="X262" i="33"/>
  <c r="AB262" i="33" s="1"/>
  <c r="X247" i="33" l="1"/>
  <c r="AF249" i="33"/>
  <c r="AB249" i="33"/>
  <c r="AF250" i="33"/>
  <c r="AB250" i="33"/>
  <c r="AF248" i="33"/>
  <c r="AF262" i="33"/>
  <c r="X261" i="33"/>
  <c r="AI246" i="33"/>
  <c r="AF261" i="33" l="1"/>
  <c r="AB261" i="33"/>
  <c r="AF247" i="33"/>
  <c r="AB247" i="33"/>
  <c r="X246" i="33"/>
  <c r="AG74" i="33" l="1"/>
  <c r="X174" i="33" l="1"/>
  <c r="AF174" i="33" l="1"/>
  <c r="X173" i="33"/>
  <c r="AF173" i="33" l="1"/>
  <c r="AB173" i="33"/>
  <c r="X233" i="33"/>
  <c r="X234" i="33"/>
  <c r="X235" i="33"/>
  <c r="X236" i="33"/>
  <c r="X232" i="33"/>
  <c r="AF236" i="33" l="1"/>
  <c r="AB236" i="33"/>
  <c r="AF234" i="33"/>
  <c r="AB234" i="33"/>
  <c r="AF232" i="33"/>
  <c r="AB232" i="33"/>
  <c r="AF235" i="33"/>
  <c r="AB235" i="33"/>
  <c r="AF233" i="33"/>
  <c r="AB233" i="33"/>
  <c r="X158" i="33" l="1"/>
  <c r="X126" i="33"/>
  <c r="X125" i="33"/>
  <c r="AB125" i="33" l="1"/>
  <c r="X276" i="33"/>
  <c r="X280" i="33" s="1"/>
  <c r="AF126" i="33"/>
  <c r="AB126" i="33"/>
  <c r="AF158" i="33"/>
  <c r="AB158" i="33"/>
  <c r="AF125" i="33"/>
  <c r="X124" i="33"/>
  <c r="AB276" i="33" l="1"/>
  <c r="AB280" i="33" s="1"/>
  <c r="X118" i="33"/>
  <c r="AB124" i="33"/>
  <c r="AF124" i="33"/>
  <c r="AG7" i="33"/>
  <c r="X117" i="33" l="1"/>
  <c r="AB117" i="33" s="1"/>
  <c r="AB118" i="33"/>
  <c r="G5" i="33"/>
  <c r="X188" i="33" l="1"/>
  <c r="AB188" i="33" s="1"/>
  <c r="D187" i="33"/>
  <c r="D152" i="33" s="1"/>
  <c r="X184" i="33"/>
  <c r="X183" i="33"/>
  <c r="AB183" i="33" s="1"/>
  <c r="X179" i="33"/>
  <c r="X178" i="33"/>
  <c r="AB178" i="33" s="1"/>
  <c r="X159" i="33"/>
  <c r="X161" i="33"/>
  <c r="AF168" i="33"/>
  <c r="X156" i="33"/>
  <c r="X155" i="33"/>
  <c r="AF161" i="33" l="1"/>
  <c r="AB161" i="33"/>
  <c r="AF179" i="33"/>
  <c r="AB179" i="33"/>
  <c r="X182" i="33"/>
  <c r="X154" i="33"/>
  <c r="AB154" i="33" s="1"/>
  <c r="AB155" i="33"/>
  <c r="AF184" i="33"/>
  <c r="AB184" i="33"/>
  <c r="AF156" i="33"/>
  <c r="AB156" i="33"/>
  <c r="AF159" i="33"/>
  <c r="AB159" i="33"/>
  <c r="AF188" i="33"/>
  <c r="X187" i="33"/>
  <c r="AF183" i="33"/>
  <c r="AF178" i="33"/>
  <c r="X177" i="33"/>
  <c r="AF155" i="33"/>
  <c r="X231" i="33"/>
  <c r="AB231" i="33" s="1"/>
  <c r="X228" i="33"/>
  <c r="D227" i="33"/>
  <c r="D226" i="33" s="1"/>
  <c r="X216" i="33"/>
  <c r="X215" i="33" s="1"/>
  <c r="D214" i="33"/>
  <c r="X153" i="33" l="1"/>
  <c r="AB153" i="33" s="1"/>
  <c r="AF177" i="33"/>
  <c r="AB177" i="33"/>
  <c r="AF182" i="33"/>
  <c r="AB182" i="33"/>
  <c r="AF187" i="33"/>
  <c r="AB187" i="33"/>
  <c r="AF216" i="33"/>
  <c r="AB216" i="33"/>
  <c r="X227" i="33"/>
  <c r="AB227" i="33" s="1"/>
  <c r="AB228" i="33"/>
  <c r="AF154" i="33"/>
  <c r="AF231" i="33"/>
  <c r="X230" i="33"/>
  <c r="AF228" i="33"/>
  <c r="AF227" i="33"/>
  <c r="X243" i="33"/>
  <c r="AF221" i="33"/>
  <c r="X152" i="33" l="1"/>
  <c r="AB152" i="33" s="1"/>
  <c r="X214" i="33"/>
  <c r="AB215" i="33"/>
  <c r="AF243" i="33"/>
  <c r="AB243" i="33"/>
  <c r="X226" i="33"/>
  <c r="AB226" i="33" s="1"/>
  <c r="AB230" i="33"/>
  <c r="AF153" i="33"/>
  <c r="AF230" i="33"/>
  <c r="AF215" i="33"/>
  <c r="AF115" i="33"/>
  <c r="X95" i="33"/>
  <c r="AB95" i="33" s="1"/>
  <c r="X96" i="33"/>
  <c r="AF94" i="33"/>
  <c r="AF152" i="33" l="1"/>
  <c r="AF214" i="33"/>
  <c r="AB214" i="33"/>
  <c r="AF96" i="33"/>
  <c r="AB96" i="33"/>
  <c r="AF149" i="33"/>
  <c r="X92" i="33"/>
  <c r="AF95" i="33"/>
  <c r="AF92" i="33" l="1"/>
  <c r="AB92" i="33"/>
  <c r="AF104" i="33"/>
  <c r="X76" i="33"/>
  <c r="AB76" i="33" s="1"/>
  <c r="X69" i="33"/>
  <c r="AB69" i="33" s="1"/>
  <c r="X67" i="33"/>
  <c r="AB67" i="33" s="1"/>
  <c r="X66" i="33" l="1"/>
  <c r="AB66" i="33" s="1"/>
  <c r="AF69" i="33"/>
  <c r="AF67" i="33"/>
  <c r="AF76" i="33"/>
  <c r="X75" i="33"/>
  <c r="AB75" i="33" s="1"/>
  <c r="X43" i="33"/>
  <c r="AB47" i="33"/>
  <c r="X37" i="33"/>
  <c r="AB37" i="33" s="1"/>
  <c r="AB43" i="33" l="1"/>
  <c r="X41" i="33"/>
  <c r="AB41" i="33" s="1"/>
  <c r="X74" i="33"/>
  <c r="AB74" i="33" s="1"/>
  <c r="AF43" i="33"/>
  <c r="AF47" i="33"/>
  <c r="AF66" i="33"/>
  <c r="AF37" i="33"/>
  <c r="X36" i="33"/>
  <c r="AB36" i="33" s="1"/>
  <c r="AF42" i="33"/>
  <c r="AF75" i="33"/>
  <c r="X7" i="33" l="1"/>
  <c r="AB7" i="33" s="1"/>
  <c r="AF74" i="33"/>
  <c r="AF36" i="33"/>
  <c r="AF41" i="33"/>
  <c r="AF7" i="33" l="1"/>
  <c r="AF191" i="33" l="1"/>
  <c r="AF226" i="33" l="1"/>
  <c r="Z5" i="33" l="1"/>
  <c r="AG119" i="33"/>
  <c r="AG118" i="33"/>
  <c r="AH5" i="33" l="1"/>
  <c r="AD5" i="33"/>
  <c r="Y5" i="33"/>
  <c r="AF118" i="33"/>
  <c r="AF119" i="33"/>
  <c r="AG117" i="33" l="1"/>
  <c r="AF117" i="33" l="1"/>
  <c r="X5" i="33"/>
  <c r="AI119" i="33"/>
  <c r="AI118" i="33"/>
  <c r="AA5" i="33" l="1"/>
  <c r="AI117" i="33"/>
  <c r="I253" i="33"/>
  <c r="AC253" i="33" s="1"/>
  <c r="H256" i="33"/>
  <c r="AG256" i="33"/>
  <c r="AI5" i="33" l="1"/>
  <c r="AE5" i="33"/>
  <c r="H253" i="33"/>
  <c r="AB256" i="33"/>
  <c r="I246" i="33"/>
  <c r="AC246" i="33" s="1"/>
  <c r="E253" i="33"/>
  <c r="I5" i="33" l="1"/>
  <c r="AC5" i="33" s="1"/>
  <c r="H246" i="33"/>
  <c r="AB253" i="33"/>
  <c r="AF256" i="33"/>
  <c r="D253" i="33"/>
  <c r="AG253" i="33"/>
  <c r="E246" i="33"/>
  <c r="H5" i="33" l="1"/>
  <c r="AB5" i="33" s="1"/>
  <c r="AB246" i="33"/>
  <c r="AG246" i="33"/>
  <c r="E5" i="33"/>
  <c r="AG5" i="33" s="1"/>
  <c r="AF253" i="33"/>
  <c r="D246" i="33"/>
  <c r="AF246" i="33" l="1"/>
  <c r="D5" i="33"/>
  <c r="AF5" i="33" s="1"/>
</calcChain>
</file>

<file path=xl/sharedStrings.xml><?xml version="1.0" encoding="utf-8"?>
<sst xmlns="http://schemas.openxmlformats.org/spreadsheetml/2006/main" count="1238" uniqueCount="493">
  <si>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</si>
  <si>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</si>
  <si>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</si>
  <si>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</si>
  <si>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</si>
  <si>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</si>
  <si>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</si>
  <si>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</si>
  <si>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</si>
  <si>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</si>
  <si>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</si>
  <si>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</si>
  <si>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</si>
  <si>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</si>
  <si>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</si>
  <si>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</si>
  <si>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</si>
  <si>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</si>
  <si>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</si>
  <si>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</si>
  <si>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</si>
  <si>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</si>
  <si>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</si>
  <si>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</si>
  <si>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</si>
  <si>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</si>
  <si>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</si>
  <si>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</si>
  <si>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</si>
  <si>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</si>
  <si>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</si>
  <si>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</si>
  <si>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</si>
  <si>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</si>
  <si>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</si>
  <si>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</si>
  <si>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</si>
  <si>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</si>
  <si>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</si>
  <si>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</si>
  <si>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</si>
  <si>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</si>
  <si>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</si>
  <si>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</si>
  <si>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</si>
  <si>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</si>
  <si>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</si>
  <si>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</si>
  <si>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</si>
  <si>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</si>
  <si>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</si>
  <si>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</si>
  <si>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</si>
  <si>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</si>
  <si>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</si>
  <si>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</si>
  <si>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</si>
  <si>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</si>
  <si>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</si>
  <si>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</si>
  <si>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</si>
  <si>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</si>
  <si>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</si>
  <si>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</si>
  <si>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</si>
  <si>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</si>
  <si>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</si>
  <si>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</si>
  <si>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</si>
  <si>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</si>
  <si>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</si>
  <si>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</si>
  <si>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</si>
  <si>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</si>
  <si>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</si>
  <si>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</si>
  <si>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</si>
  <si>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</si>
  <si>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</si>
  <si>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</si>
  <si>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</si>
  <si>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</si>
  <si>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</si>
  <si>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</si>
  <si>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</si>
  <si>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</si>
  <si>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</si>
  <si>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</si>
  <si>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</si>
  <si>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</si>
  <si>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</si>
  <si>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</si>
  <si>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</si>
  <si>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</si>
  <si>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</si>
  <si>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</si>
  <si>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</si>
  <si>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</si>
  <si>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</si>
  <si>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</si>
  <si>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</si>
  <si>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</si>
  <si>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</si>
  <si>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</si>
  <si>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</si>
  <si>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</si>
  <si>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</si>
  <si>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</si>
  <si>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</si>
  <si>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</si>
  <si>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</si>
  <si>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</si>
  <si>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</si>
  <si>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</si>
  <si>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</si>
  <si>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</si>
  <si>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</si>
  <si>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</si>
  <si>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</si>
  <si>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</si>
  <si>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</si>
  <si>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</si>
  <si>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</si>
  <si>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</si>
  <si>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</si>
  <si>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</si>
  <si>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</si>
  <si>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</si>
  <si>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</si>
  <si>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</si>
  <si>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</si>
  <si>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</si>
  <si>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</si>
  <si>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</si>
  <si>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</si>
  <si>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</si>
  <si>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</si>
  <si>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</si>
  <si>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</si>
  <si>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</si>
  <si>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</si>
  <si>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</si>
  <si>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</si>
  <si>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</si>
  <si>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</si>
  <si>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</si>
  <si>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</si>
  <si>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</si>
  <si>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</si>
  <si>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</si>
  <si>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</si>
  <si>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</si>
  <si>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</si>
  <si>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</si>
  <si>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</si>
  <si>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</si>
  <si>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</si>
  <si>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</si>
  <si>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</si>
  <si>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</si>
  <si>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</si>
  <si>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</si>
  <si>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</si>
  <si>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</si>
  <si>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</si>
  <si>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</si>
  <si>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</si>
  <si>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</si>
  <si>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</si>
  <si>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</si>
  <si>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</si>
  <si>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</si>
  <si>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</si>
  <si>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</si>
  <si>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</si>
  <si>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</si>
  <si>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</si>
  <si>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</si>
  <si>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</si>
  <si>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</si>
  <si>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</si>
  <si>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</si>
  <si>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</si>
  <si>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</si>
  <si>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</si>
  <si>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</si>
  <si>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</si>
  <si>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</si>
  <si>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</si>
  <si>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</si>
  <si>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</si>
  <si>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</si>
  <si>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</si>
  <si>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</si>
  <si>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</si>
  <si>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</si>
  <si>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</si>
  <si>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</si>
  <si>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</si>
  <si>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</si>
  <si>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</si>
  <si>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</si>
  <si>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</si>
  <si>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</si>
  <si>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</si>
  <si>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</si>
  <si>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</si>
  <si>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</si>
  <si>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</si>
  <si>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</si>
  <si>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</si>
  <si>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</si>
  <si>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</si>
  <si>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</si>
  <si>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</si>
  <si>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</si>
  <si>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</si>
  <si>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</si>
  <si>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</si>
  <si>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</si>
  <si>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</si>
  <si>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</si>
  <si>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</si>
  <si>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</si>
  <si>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</si>
  <si>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</si>
  <si>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</si>
  <si>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</si>
  <si>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</si>
  <si>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</si>
  <si>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</si>
  <si>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</si>
  <si>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</si>
  <si>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</si>
  <si>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</si>
  <si>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</si>
  <si>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</si>
  <si>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</si>
  <si>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</si>
  <si>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</si>
  <si>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</si>
  <si>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</si>
  <si>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</si>
  <si>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</si>
  <si>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</si>
  <si>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</si>
  <si>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</si>
  <si>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</si>
  <si>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</si>
  <si>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</si>
  <si>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</si>
  <si>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</si>
  <si>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</si>
  <si>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</si>
  <si>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</si>
  <si>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</si>
  <si>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</si>
  <si>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</si>
  <si>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</si>
  <si>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Модернизация информационных баз департамента финансов администрации города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</si>
  <si>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</si>
  <si>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</si>
  <si>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</si>
  <si>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</si>
  <si>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</si>
  <si>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</si>
  <si>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</si>
  <si>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</si>
  <si>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</si>
  <si>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11.2.2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</si>
  <si>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</si>
  <si>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</si>
  <si>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</si>
  <si>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</si>
  <si>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</si>
  <si>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</si>
  <si>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</si>
  <si>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</si>
  <si>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</si>
  <si>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</si>
  <si>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</si>
  <si>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</si>
  <si>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</si>
  <si>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</si>
  <si>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2.2.3</t>
  </si>
  <si>
    <t>2.2.4</t>
  </si>
  <si>
    <t>2.2.5</t>
  </si>
  <si>
    <t>Обеспечение функционирования сети автомобильных дорог общего пользования местного значения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</si>
  <si>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</si>
  <si>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</si>
  <si>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</si>
  <si>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</si>
  <si>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</si>
  <si>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</si>
  <si>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</si>
  <si>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</si>
  <si>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</si>
  <si>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</si>
  <si>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</si>
  <si>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</si>
  <si>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</si>
  <si>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</si>
  <si>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</si>
  <si>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</si>
  <si>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</si>
  <si>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</si>
  <si>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</si>
  <si>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</si>
  <si>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</si>
  <si>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</si>
  <si>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</si>
  <si>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</si>
  <si>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</si>
  <si>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</si>
  <si>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</si>
  <si>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</si>
  <si>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</si>
  <si>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</si>
  <si>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</si>
  <si>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</si>
  <si>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</si>
  <si>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1.4.3</t>
  </si>
  <si>
    <t>5.2.5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</si>
  <si>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</si>
  <si>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</si>
  <si>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</si>
  <si>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</si>
  <si>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</si>
  <si>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</si>
  <si>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Приобретение оборудования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</si>
  <si>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</si>
  <si>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</si>
  <si>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</si>
  <si>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</si>
  <si>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</si>
  <si>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</si>
  <si>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</si>
  <si>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</si>
  <si>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</si>
  <si>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(ПИР) Автодорога по ул. Нефтяников (участок от ул. Романа Кузоваткина до ул. Набережная)</t>
  </si>
  <si>
    <t>Дорога №5 (ул.Киевская (от ул.Парковая до ул. Объездная-1) (участок от ул. Парковая до ул.Жилая)</t>
  </si>
  <si>
    <t>17</t>
  </si>
  <si>
    <t>19</t>
  </si>
  <si>
    <t>20</t>
  </si>
  <si>
    <t>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</si>
  <si>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Канализационная насосная станция и напорный коллектор от 11А микрорайона до ул.Сургутская, инв.№ 71:118:002:000047400, адрес:Россия, Тюменская обл., ХМАО-Югра, г.Нефтеюганск, мкр-н 11А, от КНС вдоль ул.Березовая до ж/д №1, вдоль ул.Кедровая до ж/д №19 (капитальный ремонт напорного коллектора 2НК O 110 мм в 11А мкр., от КК-1 у КНС до КК-2 у ж/д № 45)</t>
  </si>
  <si>
    <t>Наружные сети водопровода, адрес: Россия, Тюменская обл., ХМАО-Югра, г.Нефтеюганск, мкр-н 14, вдоль ул.Нефтяников. Кадастровый номер: 86-86-04/023/2010-195(Капитальный ремонт водопровода ВO415 п/э, мкр-н 14, вдоль ул.Нефтяников)</t>
  </si>
  <si>
    <t>Водопроводная сеть (капитальный ремонт участка водопровода от ВК-сущ. в р-не ул.Сургутская/ ул.Парковая со стороны СТО до ВК/ПГ-8сущ. В р-не ул.Буровиков со стороны промзоны) Кадастровый номер: 86-86-04/023/2010-193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</si>
  <si>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</si>
  <si>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</si>
  <si>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</si>
  <si>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</si>
  <si>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</si>
  <si>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</si>
  <si>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</si>
  <si>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</si>
  <si>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</si>
  <si>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</si>
  <si>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</si>
  <si>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</si>
  <si>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</si>
  <si>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1.4.11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</si>
  <si>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</si>
  <si>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Обеспечение деятельности департамента финансов</t>
  </si>
  <si>
    <t>(ПИР) Сооружение, сети теплоснабжения в 2-х трубном исполнении(участок от МК 2а-5 Наб. до ТК 1-15 мкр.)</t>
  </si>
  <si>
    <t>1.1.9</t>
  </si>
  <si>
    <t>Сети теплоснабжения, от ЦК-1 до МК1-1Наб. (Реестр. №559218). Теплотрасса, от ТК-1-19 до ТК «КЦ Обь» во 2 микрорайоне. (Реестр. №366226)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</si>
  <si>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</si>
  <si>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ПИР "Наружные сети водопровода" по адресу: Россия,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</t>
  </si>
  <si>
    <t>ПИР "Хозпитьевой водопровод", протяженность 505,0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от ул.Нефтяников вдоль ул.Владимира Петухова до ВК-8)</t>
  </si>
  <si>
    <t>ПИР "Водопроводная сеть" по адресу:РФ, Тюменская обл., ХМАО-Югра, г.Нефтеюганск, Промышленная зона Пионерная, вдоль ул.Сургутская от ул.Парковая до кладбища. (Капитальный ремонт участка водопровода от ВК-сущ. в р-не ул.Сургутская/ ул.Парковая до ВК/ПГ-8сущ. В р-не ул.Буровиков со стороны промзоны) Кадастровый номер: 86-86-04/023/2010-193</t>
  </si>
  <si>
    <t>ПИР "Соединительные водоводы "Водоснабжение промзоны", по адресу: РФ, Тюменская обл., ХМАО-Югра, г.Нефтеюганск, мкр. 8А, вдоль объездной дороги у 8А микрорайона. (Капитальный ремонт участка водопровода вдоль ул.Мамонтовская, 8А мкр., от ВК-1 до ВК-3 сущ.) Кадастровый номер: 86-86-04/001/2010-264</t>
  </si>
  <si>
    <t>Модернизация нежилого строения станции обезжелезивания, г.Нефтеюганск, 7 микрорайон, строение 57/7. Реестровый № 522074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</si>
  <si>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</si>
  <si>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</si>
  <si>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Ремонт автомобильной дороги ул.Молодёжная (от ул.Парковая до ул. Набережная 1400 м.)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</si>
  <si>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</si>
  <si>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</si>
  <si>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</si>
  <si>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</si>
  <si>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</si>
  <si>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</si>
  <si>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</si>
  <si>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</si>
  <si>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</si>
  <si>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</si>
  <si>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</si>
  <si>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1.1.16</t>
  </si>
  <si>
    <t>1.1.17</t>
  </si>
  <si>
    <t>1.1.18</t>
  </si>
  <si>
    <t>1.1.19</t>
  </si>
  <si>
    <t>Хозпитьевой водопровод,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вдоль ул.Владимира Петухова от ул.Нефтяников до ВК-8)</t>
  </si>
  <si>
    <t>Соединительные водоводы "Водоснабжение промзоны" (капитальный ремонт участка водопровода вдоль ул.Мамонтовская, 8А мкр., от ВК-1 до ВК-3 сущ.) Кадастровый номер: 86-86-04/001/2010-264</t>
  </si>
  <si>
    <t>1.1.20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</si>
  <si>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</si>
  <si>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</si>
  <si>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</si>
  <si>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</si>
  <si>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</si>
  <si>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</si>
  <si>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Проектно-изыскательские работы по рекультивации свалки ТБО на 8 км автодороги Нефтеюганск - Сургут</t>
  </si>
  <si>
    <t>"Кладбище в юго-западной промзоне г.Нефтеюганска" (4 очередь)</t>
  </si>
  <si>
    <t>1.5.4</t>
  </si>
  <si>
    <t>1.6</t>
  </si>
  <si>
    <t>Подпрограмма "Формирование комфортной городской среды"</t>
  </si>
  <si>
    <t>Выполнение работ по комплексному благоустройству территорий</t>
  </si>
  <si>
    <t>1.6.1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</si>
  <si>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</si>
  <si>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</si>
  <si>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</si>
  <si>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</si>
  <si>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(ПИР) Автодорога по ул. Набережная (участок от ул.Романа Кузоваткина до ул.Нефтяников)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</si>
  <si>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</si>
  <si>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4.2</t>
  </si>
  <si>
    <t>4.2.1</t>
  </si>
  <si>
    <t>Департамент  градостроительства и земельных отношений администрации города</t>
  </si>
  <si>
    <t>Капитальный ремонт кровли здания, расположенного по адресу: г.Нефтеюганск, ул.Мира 1/1, вторая часть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</si>
  <si>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</si>
  <si>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ПЛАН  на 1 полугодие 2018 год (рублей)</t>
  </si>
  <si>
    <t>% исполнения  к плану на 1 полугодие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</si>
  <si>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</si>
  <si>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1.1.21</t>
  </si>
  <si>
    <t>Снос несанкционированных строений (ларьки)</t>
  </si>
  <si>
    <t>Организация и проведение субботника на землях общего пользования</t>
  </si>
  <si>
    <t>1.4.12</t>
  </si>
  <si>
    <t>1.4.13</t>
  </si>
  <si>
    <t>Иные межбюджетные трансферты за счет средств резервного фонда Правительства Ханты-Мансийского автономного округа-Югры</t>
  </si>
  <si>
    <t>1.5.5</t>
  </si>
  <si>
    <t>Автодорога общего пользования местного значения по улице Набережная на участке (от ПК 0+613 до ПК 0+711)</t>
  </si>
  <si>
    <t>Автодорога общего пользования местного значения по улице Гагарина (на участке от ул.Нефтяников ПК 0+000 до ул.Набережная ПК 1+176)</t>
  </si>
  <si>
    <t>Автодорога общего пользования местного значения по улице Нефтяников (на участке от ул.Сургутская ПК 0+060 до ул.Ленина ПК 1+580)</t>
  </si>
  <si>
    <t>Автодорога общего пользования местного значения по улице Нефтяников (на участке от ул. Аржанова ПК 3+116 до ул.В.Петухова ПК 3+508)</t>
  </si>
  <si>
    <t>Автодорога общего пользования местного значения по улице Усть-Балыкская (на участке от ул.Парковая ПК 0+445 до ул.Жилая ПК 0+980)</t>
  </si>
  <si>
    <t>Автодорога общего пользования местного значения по улице Парковая (на участке ПК 3+522 до ПК 4+217)</t>
  </si>
  <si>
    <t>Автодорога общего пользования местного значения по ул.Сургутская (на участке от ул.Жилая ПК 2+070 до ул.Парковая ПК 2+725)</t>
  </si>
  <si>
    <t>2.2.7</t>
  </si>
  <si>
    <t>2.2.8</t>
  </si>
  <si>
    <t>2.2.9</t>
  </si>
  <si>
    <t>2.2.10</t>
  </si>
  <si>
    <t>2.2.11</t>
  </si>
  <si>
    <t>2.2.13</t>
  </si>
  <si>
    <t>5.1.3</t>
  </si>
  <si>
    <t>6.1.5.4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</si>
  <si>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</si>
  <si>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</si>
  <si>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На дополнительное финансовое обеспечение мероприятий по организации питания обучающихся 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</si>
  <si>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</si>
  <si>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</si>
  <si>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8.1.5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</si>
  <si>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</si>
  <si>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14.1.5</t>
  </si>
  <si>
    <t>Подготовка спортивного резерва и спорта высших достижений, популяризация массового спорта</t>
  </si>
  <si>
    <t>Реконструкция магистральных водопроводов по ул. Нефтяников</t>
  </si>
  <si>
    <t>проектно-изыскательских работ по объекту «Уличное освещение по улице Мира (от улицы Жилая до улицы Строителей)»</t>
  </si>
  <si>
    <t>проектно-изыскательских работ по объекту «Уличное освещение по улице Нефтяников (от улицы Сургутская до улицы Киевская)»</t>
  </si>
  <si>
    <t>проектно-изыскательских работ по объекту «Уличное освещение по улице Проезд 5П (от улицы Набережная до проезда 8)»</t>
  </si>
  <si>
    <t>1.1.22</t>
  </si>
  <si>
    <t>1.1.23</t>
  </si>
  <si>
    <t>1.1.24</t>
  </si>
  <si>
    <t>1.1.25</t>
  </si>
  <si>
    <t>ПИР ««Канализационная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 (капитальный ремонт напорного коллектора 2КНO110 в 11А мкр., от КК-1 у КНС до КК-4 у ж/д №45)"</t>
  </si>
  <si>
    <t>ПИР "Соединительные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(Капи-тальный ремонт участка водопровода от Вкам/сущ. 8А мкр. по ул. Парковая до ВК6сущ. по ул.Молодежная у ж.д. №3 в 12 мкр.)»</t>
  </si>
  <si>
    <t>Смена наружных и ремонт внутренних инженерных сетей, установка элеваторного узла нежилого помещения "Здание школы" (реестровый №384011)</t>
  </si>
  <si>
    <t>Иные межбюджетные трансферты на реализацию проекта, имеющих статус региональных инновационных площадок</t>
  </si>
  <si>
    <t>7.2.3</t>
  </si>
  <si>
    <t>7.4.2</t>
  </si>
  <si>
    <t>Градостроительная деятельность</t>
  </si>
  <si>
    <t>8.1.6</t>
  </si>
  <si>
    <t>Инженерное обеспечение 4 микрорайона г.Нефтеюганска</t>
  </si>
  <si>
    <t>1.1.14</t>
  </si>
  <si>
    <t>1.1.15</t>
  </si>
  <si>
    <t>1.1.26</t>
  </si>
  <si>
    <t>1.1.27</t>
  </si>
  <si>
    <t>Капитальный ремонт "Спортивно-оздоровительного комплекса"</t>
  </si>
  <si>
    <t>Иные межбюджетные трансферты на развитие кадетских классов с казачьим компонентом на базе МБОУ</t>
  </si>
  <si>
    <t>Иные межбюджетные трансферты на оказание государственной поддержки системы дополнительного образования детей</t>
  </si>
  <si>
    <t>Освоение на 01.09.2018  (рублей)</t>
  </si>
  <si>
    <t>"Автодорога по ул. Нефтяников (от ул.Сургутская до ул. Пойменная) (участок от 
ул.Юганская до ул. Усть-Балыкская)</t>
  </si>
  <si>
    <t>2.2.12</t>
  </si>
  <si>
    <t>Аккарицидная обработка на территориях учреждений выполнена, договора заключены на 2-е обработки и на проверку обработки. Остатки второго и третьего квартала будут возвращены в бюджет округа по истечению года.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</si>
  <si>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Комплектование книжного фонда в сумме 283 920,39 рублей запланировано на сентябрь 2018 г согласно комплексного плана. Денежные средства будут освоены в полном обьеме.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</si>
  <si>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Комплектование книжного фонда в сумме 116 765,00 рублей запланировано на сентябрь 2018 г согласно комплексного плана. Денежные средства будут освоены в полном обьеме.</t>
  </si>
  <si>
    <t>Выплата заработной платы за август и перечисление страховых взносов  в ПФР производится в месяце, следующем за отчетным до 10.09.2017г. Денежные средства будут использованы в полном объёме.</t>
  </si>
  <si>
    <t xml:space="preserve"> 
        В соответствие с заключенными договорами:
- ООО «ТК «Оптимум Инвест Регион» на сумму 284 200,00 рублей.
- Индивидуальный предприниматель Курманов Александр Сергеевич на сумму 265 800,00 рублей.
- ООО «Фабрика моды Север» на сумму 300 000 рублей.
- ООО «МОССЕРВИС» на сумму 60 000 рублей.
- ООО «Транс Строй Плюс» на сумму 90 000 рублей.
- ООО «ТК «Оптимум Инвест Регион» на сумму 75 270 рублей.
произведена 30% предоплата за поставленный товар, выполненные работы (услуги). Заявки на кассовый расход в размере 70% по  данным договорам поданы, ожидается поступление средств на лицевой счет учреждения из окружного бюджета. Денежные средства будут использованы в полном объёме.
</t>
  </si>
  <si>
    <t>Выплата заработной платы за август  и перечисление страховых взносов  в ПФР производится в месяце, следующем за отчетным до 10.09.2017г. Денежные средства будут использованы в полном объёме.</t>
  </si>
  <si>
    <t>778</t>
  </si>
  <si>
    <t>В рамках реализации мероприятия программы заключен договор с ООО «Фабрика Окон» № 5586/18 от 14.08.2018г. Согласно условиям договора выполнение работ по установке пластиковых окон  запланировано на период с 10.09.2018 по 13.09.2018 года. Обязательства по оплате будут исполнены по факту выполненных работ в размере 100%.</t>
  </si>
  <si>
    <t>МБУК "КДК" : Согласно Плана-графика закупок товаров, работ, услуг на 2018г. закупка на поставку ступенькохода (устройство для подъема и перемещения инвалидов)  в электронной форме была запланирована на август 2018г. Извещение о проведении закупки размещено на электронной площадке 20.08.2018г. 03 сентября 2018г. состоялись торги. Цена контракта по итогам торгов составляет 250 200 (двести пятьдесят тысяч двести) руб.00 коп. с понижением от НМЦК на 30,50%. На данный момент проходит процедура заключения контракта с Поставщиком. Предварительная дата заключения контракта 17.09.2018г. Срок поставки в течение 30 (тридцать) календарных дней со дня подписания контракта. Условиями контракта предусмотрена досрочная поставка товара Поставщиком. Расчет за поставленный товар осуществляется в течение 15 (пятнадцати) рабочих дней с даты подписания Заказчиком документов о приемке товара на основании представленного Поставщиком счета/счета-фактуры. Исполнение планируется в октябре месяце. Экономия в размере 295 800 рублей, образовавшаяся по итогам торгов будет перераспределена на те же цели и исполнена в полном объеме до конца года;
МБУК "Городская библиотека" : по решению Думы города Нефтеюганска на муниципальную программу «Доступная среда в городе Нефтеюганске на 2014-2020 годы» выделены денежные средства (Справка от 31.08.2018г. №1029) в сумме 88 000,00 рублей на 4 квартал 2018 года. В данный момент ведется работа с контрагентами по заключению прямых договоров. Исполнение планируется в октябре месяце;                                                                                                                                         МБУ ДО "ДШИ" : заключили ГПД на поставку и установку ступенькоход в 1 корпусе учреждения на сумму 177 000 рублей. Поставка оборудования осуществлена 05.09.2018 г, согласно условиям договора внесен аванс в размере 53 100 рублей окончательный расчет будет произведен в течение 5 календарных дней. Подготовлен проект договора с ООО "ЮграИнклюзив" на приобретение 2-х систем "Вызов помощника" на сумму 96 000 рублей. Освоение планируется в течение 3 сентября 2018 г.</t>
  </si>
  <si>
    <t>Оплата производилась по фактически предоставленным документам согласно договорных обязательств на основании выставленных  счетов-фактур и акта выполненных работ.                              По решению Думы города Нефтеюганска от 08.08.2018 г № 434-VI на учреждения дополнительного образования перераспределены дополнительные средства на усовершенствование системы охранно-пожарной сигнализации, ПИРы на монтаж автоматической пожарной сигнализации, поставку материалов в сумме 1 564 564 рублей. По МБУ ДО "ДШИ": в сентябре начата процедура торгов в электронной форме с НМЦК 1 086 026 рублей (внесены изменения в план график); по МБУ ДО "ДМШ им. В.В.Андреева": закупочная деятельность будет начата в 4 квартале 2018 г на сумму 298 694 рубля; по НГ МАУК "ИХМК": заключены договоры с ООО "Вонт-трейд" на работы и услуги на сумму 239 784 рубля со сроком исполнения сентябрь 2018 г. Денежные средства будут освоены в полном обьеме.</t>
  </si>
  <si>
    <t>Освоение на 01.10.2018  (рублей)</t>
  </si>
  <si>
    <t>6.2.2</t>
  </si>
  <si>
    <t>Отчет об исполнении сетевого плана-графика по реализации муниципальной программы "Развитие культуры и туризма в городе Нефтеюганске на 2014-2020 год" на 01.10.2018</t>
  </si>
  <si>
    <t>Усиление социальной направленности культурной политики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</si>
</sst>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9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6" fontId="40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2" fillId="0" borderId="1" xfId="0" applyNumberFormat="1" applyFont="1" applyFill="1" applyBorder="1" applyAlignment="1">
      <alignment horizontal="center" vertical="center"/>
    </xf>
    <xf numFmtId="170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top" wrapText="1"/>
    </xf>
    <xf numFmtId="49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vertical="top" wrapText="1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4" fontId="3" fillId="0" borderId="0" xfId="0" applyNumberFormat="1" applyFont="1" applyFill="1"/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6" borderId="1" xfId="0" applyFont="1" applyFill="1" applyBorder="1" applyAlignment="1">
      <alignment horizontal="center" vertical="center"/>
    </xf>
    <xf numFmtId="0" fontId="10" fillId="26" borderId="1" xfId="0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center" vertical="center" wrapText="1"/>
    </xf>
    <xf numFmtId="166" fontId="3" fillId="26" borderId="1" xfId="0" applyNumberFormat="1" applyFont="1" applyFill="1" applyBorder="1" applyAlignment="1">
      <alignment horizontal="center" vertical="center" wrapText="1"/>
    </xf>
    <xf numFmtId="4" fontId="37" fillId="26" borderId="1" xfId="0" applyNumberFormat="1" applyFont="1" applyFill="1" applyBorder="1" applyAlignment="1">
      <alignment horizontal="center" vertical="center" wrapText="1"/>
    </xf>
    <xf numFmtId="4" fontId="3" fillId="26" borderId="1" xfId="0" applyNumberFormat="1" applyFont="1" applyFill="1" applyBorder="1" applyAlignment="1">
      <alignment horizontal="center" vertical="center"/>
    </xf>
    <xf numFmtId="49" fontId="33" fillId="26" borderId="1" xfId="0" applyNumberFormat="1" applyFont="1" applyFill="1" applyBorder="1" applyAlignment="1">
      <alignment horizontal="center" vertical="center"/>
    </xf>
    <xf numFmtId="4" fontId="33" fillId="26" borderId="1" xfId="0" applyNumberFormat="1" applyFont="1" applyFill="1" applyBorder="1" applyAlignment="1">
      <alignment horizontal="center" vertical="center"/>
    </xf>
    <xf numFmtId="0" fontId="33" fillId="26" borderId="1" xfId="0" applyFont="1" applyFill="1" applyBorder="1" applyAlignment="1">
      <alignment horizontal="left" vertical="top" wrapText="1"/>
    </xf>
    <xf numFmtId="0" fontId="33" fillId="26" borderId="1" xfId="0" applyFont="1" applyFill="1" applyBorder="1" applyAlignment="1">
      <alignment horizontal="center" vertical="center"/>
    </xf>
    <xf numFmtId="49" fontId="3" fillId="26" borderId="1" xfId="0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4" fontId="10" fillId="26" borderId="1" xfId="0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left" vertical="top" wrapText="1"/>
    </xf>
    <xf numFmtId="0" fontId="33" fillId="26" borderId="1" xfId="0" applyFont="1" applyFill="1" applyBorder="1" applyAlignment="1">
      <alignment wrapText="1"/>
    </xf>
    <xf numFmtId="0" fontId="3" fillId="26" borderId="1" xfId="0" applyFont="1" applyFill="1" applyBorder="1" applyAlignment="1">
      <alignment vertical="top" wrapText="1"/>
    </xf>
    <xf numFmtId="49" fontId="3" fillId="26" borderId="1" xfId="0" applyNumberFormat="1" applyFont="1" applyFill="1" applyBorder="1" applyAlignment="1">
      <alignment horizontal="center" vertical="center"/>
    </xf>
    <xf numFmtId="4" fontId="33" fillId="26" borderId="1" xfId="0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3" fillId="26" borderId="1" xfId="0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horizontal="left" vertical="center" wrapText="1"/>
    </xf>
    <xf numFmtId="0" fontId="33" fillId="26" borderId="1" xfId="0" applyFont="1" applyFill="1" applyBorder="1" applyAlignment="1">
      <alignment horizontal="center" vertical="center" wrapText="1"/>
    </xf>
    <xf numFmtId="4" fontId="3" fillId="26" borderId="1" xfId="0" applyNumberFormat="1" applyFont="1" applyFill="1" applyBorder="1" applyAlignment="1">
      <alignment horizontal="center" vertical="center" wrapText="1"/>
    </xf>
    <xf numFmtId="2" fontId="37" fillId="26" borderId="1" xfId="0" applyNumberFormat="1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left" vertical="center" wrapText="1"/>
    </xf>
    <xf numFmtId="2" fontId="37" fillId="26" borderId="1" xfId="0" applyNumberFormat="1" applyFont="1" applyFill="1" applyBorder="1" applyAlignment="1">
      <alignment horizontal="left" vertical="center" wrapText="1"/>
    </xf>
    <xf numFmtId="2" fontId="10" fillId="26" borderId="4" xfId="0" applyNumberFormat="1" applyFont="1" applyFill="1" applyBorder="1" applyAlignment="1">
      <alignment horizontal="left" vertical="center" wrapText="1"/>
    </xf>
    <xf numFmtId="49" fontId="33" fillId="26" borderId="5" xfId="0" applyNumberFormat="1" applyFont="1" applyFill="1" applyBorder="1" applyAlignment="1">
      <alignment horizontal="center" vertical="center"/>
    </xf>
    <xf numFmtId="4" fontId="10" fillId="26" borderId="1" xfId="2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left" vertical="center" wrapText="1"/>
    </xf>
    <xf numFmtId="4" fontId="37" fillId="26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26" borderId="1" xfId="0" applyFont="1" applyFill="1" applyBorder="1" applyAlignment="1" applyProtection="1">
      <alignment horizontal="left" vertical="center" wrapText="1"/>
      <protection locked="0"/>
    </xf>
    <xf numFmtId="0" fontId="10" fillId="26" borderId="1" xfId="0" applyFont="1" applyFill="1" applyBorder="1" applyAlignment="1" applyProtection="1">
      <alignment horizontal="left" vertical="center" wrapText="1"/>
      <protection locked="0"/>
    </xf>
    <xf numFmtId="4" fontId="33" fillId="26" borderId="6" xfId="0" applyNumberFormat="1" applyFont="1" applyFill="1" applyBorder="1" applyAlignment="1">
      <alignment horizontal="center" vertical="center"/>
    </xf>
    <xf numFmtId="167" fontId="3" fillId="26" borderId="1" xfId="2" applyNumberFormat="1" applyFont="1" applyFill="1" applyBorder="1" applyAlignment="1">
      <alignment horizontal="center" vertical="center"/>
    </xf>
    <xf numFmtId="49" fontId="3" fillId="26" borderId="0" xfId="0" applyNumberFormat="1" applyFont="1" applyFill="1" applyAlignment="1">
      <alignment horizontal="center" vertical="center"/>
    </xf>
    <xf numFmtId="0" fontId="3" fillId="26" borderId="0" xfId="0" applyFont="1" applyFill="1"/>
    <xf numFmtId="2" fontId="3" fillId="26" borderId="0" xfId="0" applyNumberFormat="1" applyFont="1" applyFill="1"/>
    <xf numFmtId="166" fontId="3" fillId="26" borderId="0" xfId="0" applyNumberFormat="1" applyFont="1" applyFill="1"/>
    <xf numFmtId="49" fontId="3" fillId="26" borderId="4" xfId="0" applyNumberFormat="1" applyFont="1" applyFill="1" applyBorder="1" applyAlignment="1">
      <alignment horizontal="center" vertical="center"/>
    </xf>
    <xf numFmtId="0" fontId="35" fillId="26" borderId="5" xfId="0" applyFont="1" applyFill="1" applyBorder="1" applyAlignment="1">
      <alignment vertical="center" wrapText="1"/>
    </xf>
    <xf numFmtId="49" fontId="33" fillId="26" borderId="20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6" borderId="1" xfId="0" applyFont="1" applyFill="1" applyBorder="1" applyAlignment="1">
      <alignment horizontal="center" vertical="center" wrapText="1"/>
    </xf>
    <xf numFmtId="2" fontId="10" fillId="26" borderId="1" xfId="0" applyNumberFormat="1" applyFont="1" applyFill="1" applyBorder="1" applyAlignment="1">
      <alignment horizontal="center" vertical="center" wrapText="1"/>
    </xf>
    <xf numFmtId="2" fontId="3" fillId="26" borderId="1" xfId="0" applyNumberFormat="1" applyFont="1" applyFill="1" applyBorder="1" applyAlignment="1">
      <alignment horizontal="center" vertical="center" wrapText="1"/>
    </xf>
    <xf numFmtId="2" fontId="3" fillId="26" borderId="2" xfId="0" applyNumberFormat="1" applyFont="1" applyFill="1" applyBorder="1" applyAlignment="1">
      <alignment horizontal="center" vertical="center" wrapText="1"/>
    </xf>
    <xf numFmtId="2" fontId="3" fillId="26" borderId="3" xfId="0" applyNumberFormat="1" applyFont="1" applyFill="1" applyBorder="1" applyAlignment="1">
      <alignment horizontal="center" vertical="center" wrapText="1"/>
    </xf>
    <xf numFmtId="2" fontId="3" fillId="26" borderId="6" xfId="0" applyNumberFormat="1" applyFont="1" applyFill="1" applyBorder="1" applyAlignment="1">
      <alignment horizontal="center" vertical="center" wrapText="1"/>
    </xf>
    <xf numFmtId="166" fontId="3" fillId="26" borderId="2" xfId="0" applyNumberFormat="1" applyFont="1" applyFill="1" applyBorder="1" applyAlignment="1">
      <alignment horizontal="center" vertical="center" wrapText="1"/>
    </xf>
    <xf numFmtId="166" fontId="3" fillId="26" borderId="3" xfId="0" applyNumberFormat="1" applyFont="1" applyFill="1" applyBorder="1" applyAlignment="1">
      <alignment horizontal="center" vertical="center" wrapText="1"/>
    </xf>
    <xf numFmtId="166" fontId="3" fillId="26" borderId="6" xfId="0" applyNumberFormat="1" applyFont="1" applyFill="1" applyBorder="1" applyAlignment="1">
      <alignment horizontal="center" vertical="center" wrapText="1"/>
    </xf>
    <xf numFmtId="49" fontId="3" fillId="26" borderId="1" xfId="0" applyNumberFormat="1" applyFont="1" applyFill="1" applyBorder="1" applyAlignment="1">
      <alignment horizontal="center" vertical="center"/>
    </xf>
    <xf numFmtId="49" fontId="3" fillId="26" borderId="7" xfId="0" applyNumberFormat="1" applyFont="1" applyFill="1" applyBorder="1" applyAlignment="1">
      <alignment horizontal="center" vertical="center"/>
    </xf>
    <xf numFmtId="49" fontId="3" fillId="26" borderId="5" xfId="0" applyNumberFormat="1" applyFont="1" applyFill="1" applyBorder="1" applyAlignment="1">
      <alignment horizontal="center" vertical="center"/>
    </xf>
    <xf numFmtId="49" fontId="33" fillId="26" borderId="4" xfId="0" applyNumberFormat="1" applyFont="1" applyFill="1" applyBorder="1" applyAlignment="1">
      <alignment horizontal="center" vertical="center"/>
    </xf>
    <xf numFmtId="49" fontId="33" fillId="26" borderId="7" xfId="0" applyNumberFormat="1" applyFont="1" applyFill="1" applyBorder="1" applyAlignment="1">
      <alignment horizontal="center" vertical="center"/>
    </xf>
    <xf numFmtId="49" fontId="33" fillId="26" borderId="5" xfId="0" applyNumberFormat="1" applyFont="1" applyFill="1" applyBorder="1" applyAlignment="1">
      <alignment horizontal="center" vertical="center"/>
    </xf>
    <xf numFmtId="0" fontId="33" fillId="26" borderId="1" xfId="0" applyFont="1" applyFill="1" applyBorder="1" applyAlignment="1">
      <alignment horizontal="left" vertical="center" wrapText="1"/>
    </xf>
    <xf numFmtId="0" fontId="33" fillId="26" borderId="2" xfId="0" applyFont="1" applyFill="1" applyBorder="1" applyAlignment="1">
      <alignment horizontal="center" vertical="center"/>
    </xf>
    <xf numFmtId="0" fontId="33" fillId="26" borderId="3" xfId="0" applyFont="1" applyFill="1" applyBorder="1" applyAlignment="1">
      <alignment horizontal="center" vertical="center"/>
    </xf>
    <xf numFmtId="2" fontId="10" fillId="26" borderId="4" xfId="0" applyNumberFormat="1" applyFont="1" applyFill="1" applyBorder="1" applyAlignment="1">
      <alignment horizontal="left" vertical="center" wrapText="1"/>
    </xf>
    <xf numFmtId="2" fontId="10" fillId="26" borderId="5" xfId="0" applyNumberFormat="1" applyFont="1" applyFill="1" applyBorder="1" applyAlignment="1">
      <alignment horizontal="left" vertical="center" wrapText="1"/>
    </xf>
    <xf numFmtId="0" fontId="0" fillId="26" borderId="7" xfId="0" applyFill="1" applyBorder="1" applyAlignment="1">
      <alignment horizontal="center"/>
    </xf>
    <xf numFmtId="0" fontId="0" fillId="26" borderId="5" xfId="0" applyFill="1" applyBorder="1" applyAlignment="1">
      <alignment horizontal="center"/>
    </xf>
    <xf numFmtId="0" fontId="3" fillId="26" borderId="4" xfId="0" applyFont="1" applyFill="1" applyBorder="1" applyAlignment="1">
      <alignment horizontal="center"/>
    </xf>
    <xf numFmtId="0" fontId="3" fillId="26" borderId="7" xfId="0" applyFont="1" applyFill="1" applyBorder="1" applyAlignment="1">
      <alignment horizontal="center"/>
    </xf>
    <xf numFmtId="0" fontId="3" fillId="26" borderId="4" xfId="0" applyFont="1" applyFill="1" applyBorder="1" applyAlignment="1">
      <alignment horizontal="left" vertical="center" wrapText="1"/>
    </xf>
    <xf numFmtId="0" fontId="3" fillId="26" borderId="7" xfId="0" applyFont="1" applyFill="1" applyBorder="1" applyAlignment="1">
      <alignment horizontal="left" vertical="center" wrapText="1"/>
    </xf>
    <xf numFmtId="49" fontId="33" fillId="26" borderId="2" xfId="0" applyNumberFormat="1" applyFont="1" applyFill="1" applyBorder="1" applyAlignment="1">
      <alignment horizontal="center" vertical="center"/>
    </xf>
    <xf numFmtId="49" fontId="33" fillId="26" borderId="3" xfId="0" applyNumberFormat="1" applyFont="1" applyFill="1" applyBorder="1" applyAlignment="1">
      <alignment horizontal="center" vertical="center"/>
    </xf>
    <xf numFmtId="0" fontId="10" fillId="26" borderId="4" xfId="0" applyFont="1" applyFill="1" applyBorder="1" applyAlignment="1" applyProtection="1">
      <alignment horizontal="left" vertical="center" wrapText="1"/>
      <protection locked="0"/>
    </xf>
    <xf numFmtId="0" fontId="3" fillId="26" borderId="5" xfId="0" applyFont="1" applyFill="1" applyBorder="1" applyAlignment="1">
      <alignment horizontal="left" vertical="center" wrapText="1"/>
    </xf>
    <xf numFmtId="0" fontId="37" fillId="26" borderId="1" xfId="0" applyFont="1" applyFill="1" applyBorder="1" applyAlignment="1" applyProtection="1">
      <alignment horizontal="left" vertical="center" wrapText="1"/>
      <protection locked="0"/>
    </xf>
    <xf numFmtId="0" fontId="33" fillId="26" borderId="2" xfId="0" applyFont="1" applyFill="1" applyBorder="1" applyAlignment="1">
      <alignment vertical="center" wrapText="1"/>
    </xf>
    <xf numFmtId="0" fontId="0" fillId="26" borderId="6" xfId="0" applyFill="1" applyBorder="1" applyAlignment="1"/>
    <xf numFmtId="0" fontId="35" fillId="26" borderId="1" xfId="0" applyFont="1" applyFill="1" applyBorder="1" applyAlignment="1">
      <alignment horizontal="center" vertical="center"/>
    </xf>
    <xf numFmtId="0" fontId="3" fillId="26" borderId="4" xfId="0" applyFont="1" applyFill="1" applyBorder="1" applyAlignment="1">
      <alignment vertical="center" wrapText="1"/>
    </xf>
    <xf numFmtId="0" fontId="3" fillId="26" borderId="7" xfId="0" applyFont="1" applyFill="1" applyBorder="1" applyAlignment="1">
      <alignment vertical="center" wrapText="1"/>
    </xf>
    <xf numFmtId="0" fontId="10" fillId="26" borderId="5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" fontId="3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/>
    <xf numFmtId="49" fontId="3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 wrapText="1"/>
    </xf>
    <xf numFmtId="0" fontId="0" fillId="25" borderId="5" xfId="0" applyFill="1" applyBorder="1" applyAlignment="1">
      <alignment horizontal="center" vertical="center" wrapText="1"/>
    </xf>
    <xf numFmtId="4" fontId="10" fillId="25" borderId="4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7" fillId="0" borderId="1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" fillId="25" borderId="4" xfId="0" applyFont="1" applyFill="1" applyBorder="1" applyAlignment="1">
      <alignment vertical="top" wrapText="1"/>
    </xf>
    <xf numFmtId="0" fontId="0" fillId="25" borderId="5" xfId="0" applyFill="1" applyBorder="1" applyAlignment="1">
      <alignment vertical="top" wrapText="1"/>
    </xf>
    <xf numFmtId="4" fontId="10" fillId="25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4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2"/>
  <sheetViews>
    <sheetView tabSelected="1" zoomScale="70" zoomScaleNormal="70" zoomScaleSheetLayoutView="50" workbookViewId="0">
      <pane xSplit="3" ySplit="3" topLeftCell="D36" activePane="bottomRight" state="frozen"/>
      <selection pane="topRight" activeCell="D1" sqref="D1"/>
      <selection pane="bottomLeft" activeCell="A5" sqref="A5"/>
      <selection pane="bottomRight" activeCell="AA159" sqref="AA159"/>
    </sheetView>
  </sheetViews>
  <sheetFormatPr defaultRowHeight="18.75" x14ac:dyDescent="0.3"/>
  <cols>
    <col min="1" max="1" width="9.42578125" style="5" customWidth="1"/>
    <col min="2" max="2" width="49" style="2" customWidth="1"/>
    <col min="3" max="3" width="13.140625" style="2" customWidth="1"/>
    <col min="4" max="4" width="23.42578125" style="2" customWidth="1"/>
    <col min="5" max="5" width="23.140625" style="2" customWidth="1"/>
    <col min="6" max="6" width="18.140625" style="2" customWidth="1"/>
    <col min="7" max="7" width="21" style="2" customWidth="1"/>
    <col min="8" max="8" width="26.85546875" style="2" hidden="1" customWidth="1"/>
    <col min="9" max="9" width="21.7109375" style="2" hidden="1" customWidth="1"/>
    <col min="10" max="10" width="21.42578125" style="2" hidden="1" customWidth="1"/>
    <col min="11" max="11" width="23.85546875" style="2" hidden="1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1.7109375" style="3" customWidth="1"/>
    <col min="25" max="25" width="17.5703125" style="3" customWidth="1"/>
    <col min="26" max="26" width="16" style="3" customWidth="1"/>
    <col min="27" max="27" width="20.28515625" style="3" customWidth="1"/>
    <col min="28" max="28" width="17.28515625" style="3" hidden="1" customWidth="1"/>
    <col min="29" max="29" width="14.28515625" style="3" hidden="1" customWidth="1"/>
    <col min="30" max="30" width="17.42578125" style="3" hidden="1" customWidth="1"/>
    <col min="31" max="31" width="13.5703125" style="3" hidden="1" customWidth="1"/>
    <col min="32" max="32" width="14.42578125" style="4" customWidth="1"/>
    <col min="33" max="33" width="13.85546875" style="4" customWidth="1"/>
    <col min="34" max="34" width="12.140625" style="4" customWidth="1"/>
    <col min="35" max="35" width="13.42578125" style="4" customWidth="1"/>
    <col min="36" max="16384" width="9.140625" style="2"/>
  </cols>
  <sheetData>
    <row r="1" spans="1:35" s="22" customFormat="1" ht="62.25" customHeight="1" x14ac:dyDescent="0.3">
      <c r="A1" s="158" t="s">
        <v>491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1:35" s="1" customFormat="1" ht="57" customHeight="1" x14ac:dyDescent="0.3">
      <c r="A2" s="159" t="s">
        <v>0</v>
      </c>
      <c r="B2" s="116" t="s">
        <v>1</v>
      </c>
      <c r="C2" s="160" t="s">
        <v>50</v>
      </c>
      <c r="D2" s="161" t="s">
        <v>325</v>
      </c>
      <c r="E2" s="161"/>
      <c r="F2" s="161"/>
      <c r="G2" s="161"/>
      <c r="H2" s="161" t="s">
        <v>418</v>
      </c>
      <c r="I2" s="161"/>
      <c r="J2" s="161"/>
      <c r="K2" s="161"/>
      <c r="L2" s="161" t="s">
        <v>326</v>
      </c>
      <c r="M2" s="161"/>
      <c r="N2" s="161"/>
      <c r="O2" s="161"/>
      <c r="P2" s="161" t="s">
        <v>327</v>
      </c>
      <c r="Q2" s="161"/>
      <c r="R2" s="161"/>
      <c r="S2" s="161"/>
      <c r="T2" s="161" t="s">
        <v>328</v>
      </c>
      <c r="U2" s="161"/>
      <c r="V2" s="161"/>
      <c r="W2" s="161"/>
      <c r="X2" s="162" t="s">
        <v>489</v>
      </c>
      <c r="Y2" s="162"/>
      <c r="Z2" s="162"/>
      <c r="AA2" s="162"/>
      <c r="AB2" s="163" t="s">
        <v>419</v>
      </c>
      <c r="AC2" s="164"/>
      <c r="AD2" s="164"/>
      <c r="AE2" s="165"/>
      <c r="AF2" s="166" t="s">
        <v>410</v>
      </c>
      <c r="AG2" s="167"/>
      <c r="AH2" s="167"/>
      <c r="AI2" s="168"/>
    </row>
    <row r="3" spans="1:35" s="1" customFormat="1" ht="37.5" customHeight="1" x14ac:dyDescent="0.3">
      <c r="A3" s="159"/>
      <c r="B3" s="117" t="s">
        <v>2</v>
      </c>
      <c r="C3" s="160"/>
      <c r="D3" s="118" t="s">
        <v>91</v>
      </c>
      <c r="E3" s="118" t="s">
        <v>92</v>
      </c>
      <c r="F3" s="118" t="s">
        <v>162</v>
      </c>
      <c r="G3" s="118" t="s">
        <v>93</v>
      </c>
      <c r="H3" s="118" t="s">
        <v>91</v>
      </c>
      <c r="I3" s="118" t="s">
        <v>92</v>
      </c>
      <c r="J3" s="118" t="s">
        <v>162</v>
      </c>
      <c r="K3" s="118" t="s">
        <v>93</v>
      </c>
      <c r="L3" s="118" t="s">
        <v>91</v>
      </c>
      <c r="M3" s="118" t="s">
        <v>92</v>
      </c>
      <c r="N3" s="118" t="s">
        <v>162</v>
      </c>
      <c r="O3" s="118" t="s">
        <v>93</v>
      </c>
      <c r="P3" s="118" t="s">
        <v>91</v>
      </c>
      <c r="Q3" s="118" t="s">
        <v>92</v>
      </c>
      <c r="R3" s="118" t="s">
        <v>162</v>
      </c>
      <c r="S3" s="118" t="s">
        <v>93</v>
      </c>
      <c r="T3" s="118" t="s">
        <v>91</v>
      </c>
      <c r="U3" s="118" t="s">
        <v>92</v>
      </c>
      <c r="V3" s="118" t="s">
        <v>162</v>
      </c>
      <c r="W3" s="118" t="s">
        <v>93</v>
      </c>
      <c r="X3" s="118" t="s">
        <v>91</v>
      </c>
      <c r="Y3" s="118" t="s">
        <v>92</v>
      </c>
      <c r="Z3" s="118" t="s">
        <v>162</v>
      </c>
      <c r="AA3" s="118" t="s">
        <v>93</v>
      </c>
      <c r="AB3" s="118" t="s">
        <v>91</v>
      </c>
      <c r="AC3" s="118" t="s">
        <v>92</v>
      </c>
      <c r="AD3" s="118" t="s">
        <v>162</v>
      </c>
      <c r="AE3" s="118" t="s">
        <v>93</v>
      </c>
      <c r="AF3" s="119" t="s">
        <v>91</v>
      </c>
      <c r="AG3" s="119" t="s">
        <v>92</v>
      </c>
      <c r="AH3" s="119" t="s">
        <v>162</v>
      </c>
      <c r="AI3" s="119" t="s">
        <v>93</v>
      </c>
    </row>
    <row r="4" spans="1:35" s="1" customFormat="1" ht="39.75" customHeight="1" x14ac:dyDescent="0.3">
      <c r="A4" s="122" t="s">
        <v>105</v>
      </c>
      <c r="B4" s="175" t="s">
        <v>30</v>
      </c>
      <c r="C4" s="175"/>
      <c r="D4" s="133">
        <f>D5+D36</f>
        <v>648575526</v>
      </c>
      <c r="E4" s="133">
        <f t="shared" ref="E4:AA4" si="0">E5+E36</f>
        <v>181356299</v>
      </c>
      <c r="F4" s="133">
        <f t="shared" si="0"/>
        <v>339700</v>
      </c>
      <c r="G4" s="133">
        <f t="shared" si="0"/>
        <v>466879527</v>
      </c>
      <c r="H4" s="133">
        <f t="shared" si="0"/>
        <v>319348968</v>
      </c>
      <c r="I4" s="133">
        <f t="shared" si="0"/>
        <v>68266952</v>
      </c>
      <c r="J4" s="133">
        <f t="shared" si="0"/>
        <v>700000</v>
      </c>
      <c r="K4" s="133">
        <f t="shared" si="0"/>
        <v>250382016</v>
      </c>
      <c r="L4" s="133">
        <f t="shared" si="0"/>
        <v>189962391</v>
      </c>
      <c r="M4" s="133">
        <f t="shared" si="0"/>
        <v>40040954</v>
      </c>
      <c r="N4" s="133">
        <f t="shared" si="0"/>
        <v>0</v>
      </c>
      <c r="O4" s="133">
        <f t="shared" si="0"/>
        <v>149921437</v>
      </c>
      <c r="P4" s="133">
        <f t="shared" si="0"/>
        <v>123572647</v>
      </c>
      <c r="Q4" s="133">
        <f t="shared" si="0"/>
        <v>31925605</v>
      </c>
      <c r="R4" s="133">
        <f t="shared" si="0"/>
        <v>0</v>
      </c>
      <c r="S4" s="133">
        <f t="shared" si="0"/>
        <v>91647042</v>
      </c>
      <c r="T4" s="133">
        <f t="shared" si="0"/>
        <v>144682463</v>
      </c>
      <c r="U4" s="133">
        <f t="shared" si="0"/>
        <v>37153791</v>
      </c>
      <c r="V4" s="133">
        <f t="shared" si="0"/>
        <v>0</v>
      </c>
      <c r="W4" s="133">
        <f t="shared" si="0"/>
        <v>107528672</v>
      </c>
      <c r="X4" s="133">
        <f t="shared" si="0"/>
        <v>406054775.31</v>
      </c>
      <c r="Y4" s="133">
        <f t="shared" si="0"/>
        <v>97544723.50999999</v>
      </c>
      <c r="Z4" s="133">
        <f t="shared" si="0"/>
        <v>96530.63</v>
      </c>
      <c r="AA4" s="133">
        <f t="shared" si="0"/>
        <v>308413521.17000002</v>
      </c>
      <c r="AB4" s="133">
        <f>X4/H4*100</f>
        <v>127.15080241311443</v>
      </c>
      <c r="AC4" s="123">
        <f t="shared" ref="AC4:AD29" si="1">Y4/I4*100</f>
        <v>142.88718135533574</v>
      </c>
      <c r="AD4" s="123">
        <f t="shared" si="1"/>
        <v>13.790089999999999</v>
      </c>
      <c r="AE4" s="123">
        <f t="shared" ref="AE4:AE42" si="2">AA4/K4*100</f>
        <v>123.17718584468942</v>
      </c>
      <c r="AF4" s="120">
        <f t="shared" ref="AF4:AH18" si="3">X4/D4*100</f>
        <v>62.607168946735747</v>
      </c>
      <c r="AG4" s="120">
        <f t="shared" si="3"/>
        <v>53.786234086084875</v>
      </c>
      <c r="AH4" s="120">
        <f t="shared" si="3"/>
        <v>28.416435089785107</v>
      </c>
      <c r="AI4" s="120">
        <f>AA4/G4*100</f>
        <v>66.058480471772768</v>
      </c>
    </row>
    <row r="5" spans="1:35" s="1" customFormat="1" ht="60.75" customHeight="1" x14ac:dyDescent="0.3">
      <c r="A5" s="122" t="s">
        <v>106</v>
      </c>
      <c r="B5" s="135" t="s">
        <v>74</v>
      </c>
      <c r="C5" s="135"/>
      <c r="D5" s="133">
        <f>D6+D11+D15+D19+D22+D27+D31</f>
        <v>624700556</v>
      </c>
      <c r="E5" s="133">
        <f t="shared" ref="E5:AA5" si="4">E6+E11+E15+E19+E22+E27+E31</f>
        <v>181356299</v>
      </c>
      <c r="F5" s="133">
        <f t="shared" si="4"/>
        <v>339700</v>
      </c>
      <c r="G5" s="133">
        <f t="shared" si="4"/>
        <v>443004557</v>
      </c>
      <c r="H5" s="133">
        <f>H6+H11+H15+H19+H22+H27+H31</f>
        <v>304620178</v>
      </c>
      <c r="I5" s="133">
        <f t="shared" si="4"/>
        <v>68266952</v>
      </c>
      <c r="J5" s="133">
        <f t="shared" si="4"/>
        <v>700000</v>
      </c>
      <c r="K5" s="133">
        <f t="shared" si="4"/>
        <v>235653226</v>
      </c>
      <c r="L5" s="133">
        <f t="shared" si="4"/>
        <v>184233691</v>
      </c>
      <c r="M5" s="133">
        <f t="shared" si="4"/>
        <v>40040954</v>
      </c>
      <c r="N5" s="133">
        <f t="shared" si="4"/>
        <v>0</v>
      </c>
      <c r="O5" s="133">
        <f t="shared" si="4"/>
        <v>144192737</v>
      </c>
      <c r="P5" s="133">
        <f t="shared" si="4"/>
        <v>119098647</v>
      </c>
      <c r="Q5" s="133">
        <f t="shared" si="4"/>
        <v>31925605</v>
      </c>
      <c r="R5" s="133">
        <f t="shared" si="4"/>
        <v>0</v>
      </c>
      <c r="S5" s="133">
        <f t="shared" si="4"/>
        <v>87173042</v>
      </c>
      <c r="T5" s="133">
        <f t="shared" si="4"/>
        <v>140253763</v>
      </c>
      <c r="U5" s="133">
        <f t="shared" si="4"/>
        <v>37153791</v>
      </c>
      <c r="V5" s="133">
        <f t="shared" si="4"/>
        <v>0</v>
      </c>
      <c r="W5" s="133">
        <f t="shared" si="4"/>
        <v>103099972</v>
      </c>
      <c r="X5" s="133">
        <f t="shared" si="4"/>
        <v>389137586.64999998</v>
      </c>
      <c r="Y5" s="133">
        <f t="shared" si="4"/>
        <v>97544723.50999999</v>
      </c>
      <c r="Z5" s="133">
        <f t="shared" si="4"/>
        <v>96530.63</v>
      </c>
      <c r="AA5" s="133">
        <f t="shared" si="4"/>
        <v>291496332.50999999</v>
      </c>
      <c r="AB5" s="133">
        <f t="shared" ref="AB5:AB37" si="5">X5/H5*100</f>
        <v>127.74517735657025</v>
      </c>
      <c r="AC5" s="123">
        <f t="shared" si="1"/>
        <v>142.88718135533574</v>
      </c>
      <c r="AD5" s="133"/>
      <c r="AE5" s="123">
        <f t="shared" si="2"/>
        <v>123.69715342237666</v>
      </c>
      <c r="AF5" s="120">
        <f t="shared" si="3"/>
        <v>62.291858541262442</v>
      </c>
      <c r="AG5" s="120">
        <f t="shared" si="3"/>
        <v>53.786234086084875</v>
      </c>
      <c r="AH5" s="120">
        <f t="shared" si="3"/>
        <v>28.416435089785107</v>
      </c>
      <c r="AI5" s="120">
        <f>AA5/G5*100</f>
        <v>65.799849663848946</v>
      </c>
    </row>
    <row r="6" spans="1:35" s="1" customFormat="1" ht="26.25" customHeight="1" x14ac:dyDescent="0.3">
      <c r="A6" s="122" t="s">
        <v>107</v>
      </c>
      <c r="B6" s="135" t="s">
        <v>167</v>
      </c>
      <c r="C6" s="139"/>
      <c r="D6" s="120">
        <f>SUM(D7:D10)</f>
        <v>114929999</v>
      </c>
      <c r="E6" s="120">
        <f t="shared" ref="E6:AA6" si="6">SUM(E7:E10)</f>
        <v>43117361</v>
      </c>
      <c r="F6" s="120">
        <f t="shared" si="6"/>
        <v>39700</v>
      </c>
      <c r="G6" s="120">
        <f t="shared" si="6"/>
        <v>71772938</v>
      </c>
      <c r="H6" s="120">
        <f t="shared" si="6"/>
        <v>50061828</v>
      </c>
      <c r="I6" s="120">
        <f t="shared" si="6"/>
        <v>13212153</v>
      </c>
      <c r="J6" s="120">
        <f t="shared" si="6"/>
        <v>0</v>
      </c>
      <c r="K6" s="120">
        <f t="shared" si="6"/>
        <v>36849675</v>
      </c>
      <c r="L6" s="120">
        <f t="shared" si="6"/>
        <v>28376812</v>
      </c>
      <c r="M6" s="120">
        <f t="shared" si="6"/>
        <v>7907605</v>
      </c>
      <c r="N6" s="120">
        <f t="shared" si="6"/>
        <v>0</v>
      </c>
      <c r="O6" s="120">
        <f t="shared" si="6"/>
        <v>20469207</v>
      </c>
      <c r="P6" s="120">
        <f t="shared" si="6"/>
        <v>28768539</v>
      </c>
      <c r="Q6" s="120">
        <f t="shared" si="6"/>
        <v>8322955</v>
      </c>
      <c r="R6" s="120">
        <f t="shared" si="6"/>
        <v>0</v>
      </c>
      <c r="S6" s="120">
        <f t="shared" si="6"/>
        <v>20445584</v>
      </c>
      <c r="T6" s="120">
        <f t="shared" si="6"/>
        <v>26245738</v>
      </c>
      <c r="U6" s="120">
        <f t="shared" si="6"/>
        <v>10481141</v>
      </c>
      <c r="V6" s="120">
        <f t="shared" si="6"/>
        <v>0</v>
      </c>
      <c r="W6" s="120">
        <f t="shared" si="6"/>
        <v>15764597</v>
      </c>
      <c r="X6" s="120">
        <f t="shared" si="6"/>
        <v>72760670.340000004</v>
      </c>
      <c r="Y6" s="120">
        <f t="shared" si="6"/>
        <v>21209506.43</v>
      </c>
      <c r="Z6" s="120">
        <f t="shared" si="6"/>
        <v>6530.67</v>
      </c>
      <c r="AA6" s="120">
        <f t="shared" si="6"/>
        <v>51544633.240000002</v>
      </c>
      <c r="AB6" s="133">
        <f t="shared" si="5"/>
        <v>145.34161705002063</v>
      </c>
      <c r="AC6" s="123">
        <f t="shared" si="1"/>
        <v>160.53028170351948</v>
      </c>
      <c r="AD6" s="120"/>
      <c r="AE6" s="123">
        <f t="shared" si="2"/>
        <v>139.87812169306787</v>
      </c>
      <c r="AF6" s="120">
        <f t="shared" si="3"/>
        <v>63.308684393184414</v>
      </c>
      <c r="AG6" s="120">
        <f t="shared" si="3"/>
        <v>49.190177548203842</v>
      </c>
      <c r="AH6" s="120">
        <f t="shared" si="3"/>
        <v>16.450050377833751</v>
      </c>
      <c r="AI6" s="120">
        <f>AA6/G6*100</f>
        <v>71.816250910614812</v>
      </c>
    </row>
    <row r="7" spans="1:35" s="1" customFormat="1" ht="57" customHeight="1" x14ac:dyDescent="0.3">
      <c r="A7" s="126" t="s">
        <v>168</v>
      </c>
      <c r="B7" s="140" t="s">
        <v>61</v>
      </c>
      <c r="C7" s="118" t="s">
        <v>296</v>
      </c>
      <c r="D7" s="138">
        <f>SUM(E7:G7)</f>
        <v>58236690</v>
      </c>
      <c r="E7" s="121">
        <v>0</v>
      </c>
      <c r="F7" s="121">
        <v>0</v>
      </c>
      <c r="G7" s="121">
        <v>58236690</v>
      </c>
      <c r="H7" s="121">
        <f t="shared" ref="H7:H37" si="7">I7+J7+K7</f>
        <v>31218479</v>
      </c>
      <c r="I7" s="121">
        <v>0</v>
      </c>
      <c r="J7" s="121">
        <v>0</v>
      </c>
      <c r="K7" s="121">
        <v>31218479</v>
      </c>
      <c r="L7" s="121">
        <f t="shared" ref="L7:L10" si="8">M7+N7+O7</f>
        <v>17108027</v>
      </c>
      <c r="M7" s="121">
        <v>0</v>
      </c>
      <c r="N7" s="121">
        <v>0</v>
      </c>
      <c r="O7" s="121">
        <v>17108027</v>
      </c>
      <c r="P7" s="121">
        <f t="shared" ref="P7:P10" si="9">Q7+R7+S7</f>
        <v>17011106</v>
      </c>
      <c r="Q7" s="121">
        <v>0</v>
      </c>
      <c r="R7" s="121">
        <v>0</v>
      </c>
      <c r="S7" s="121">
        <v>17011106</v>
      </c>
      <c r="T7" s="121">
        <f t="shared" ref="T7:T10" si="10">U7+V7+W7</f>
        <v>11294023</v>
      </c>
      <c r="U7" s="121">
        <v>0</v>
      </c>
      <c r="V7" s="121">
        <v>0</v>
      </c>
      <c r="W7" s="121">
        <v>11294023</v>
      </c>
      <c r="X7" s="128">
        <f t="shared" ref="X7:X10" si="11">SUM(Y7:AA7)</f>
        <v>42532337.340000004</v>
      </c>
      <c r="Y7" s="121">
        <v>0</v>
      </c>
      <c r="Z7" s="121">
        <v>0</v>
      </c>
      <c r="AA7" s="121">
        <v>42532337.340000004</v>
      </c>
      <c r="AB7" s="138">
        <f t="shared" si="5"/>
        <v>136.24090187097201</v>
      </c>
      <c r="AC7" s="121"/>
      <c r="AD7" s="121"/>
      <c r="AE7" s="121">
        <f t="shared" si="2"/>
        <v>136.24090187097201</v>
      </c>
      <c r="AF7" s="128">
        <f>X7/D7*100</f>
        <v>73.033576152765562</v>
      </c>
      <c r="AG7" s="128"/>
      <c r="AH7" s="128"/>
      <c r="AI7" s="128">
        <f>AA7/G7*100</f>
        <v>73.033576152765562</v>
      </c>
    </row>
    <row r="8" spans="1:35" s="1" customFormat="1" ht="44.25" customHeight="1" x14ac:dyDescent="0.3">
      <c r="A8" s="126" t="s">
        <v>169</v>
      </c>
      <c r="B8" s="140" t="s">
        <v>262</v>
      </c>
      <c r="C8" s="118" t="s">
        <v>296</v>
      </c>
      <c r="D8" s="138">
        <f t="shared" ref="D8:D10" si="12">SUM(E8:G8)</f>
        <v>283926.39</v>
      </c>
      <c r="E8" s="121">
        <v>201637.39</v>
      </c>
      <c r="F8" s="121">
        <v>39700</v>
      </c>
      <c r="G8" s="121">
        <v>42589</v>
      </c>
      <c r="H8" s="121">
        <f t="shared" si="7"/>
        <v>0</v>
      </c>
      <c r="I8" s="121">
        <v>0</v>
      </c>
      <c r="J8" s="121">
        <v>0</v>
      </c>
      <c r="K8" s="121">
        <v>0</v>
      </c>
      <c r="L8" s="121">
        <f t="shared" si="8"/>
        <v>0</v>
      </c>
      <c r="M8" s="121">
        <v>0</v>
      </c>
      <c r="N8" s="121">
        <v>0</v>
      </c>
      <c r="O8" s="121">
        <v>0</v>
      </c>
      <c r="P8" s="121">
        <f t="shared" si="9"/>
        <v>283883</v>
      </c>
      <c r="Q8" s="121">
        <v>241300</v>
      </c>
      <c r="R8" s="121">
        <v>0</v>
      </c>
      <c r="S8" s="121">
        <v>42583</v>
      </c>
      <c r="T8" s="121">
        <f t="shared" si="10"/>
        <v>0</v>
      </c>
      <c r="U8" s="121">
        <v>0</v>
      </c>
      <c r="V8" s="121">
        <v>0</v>
      </c>
      <c r="W8" s="121">
        <v>0</v>
      </c>
      <c r="X8" s="128">
        <f t="shared" si="11"/>
        <v>46706</v>
      </c>
      <c r="Y8" s="128">
        <v>33169.43</v>
      </c>
      <c r="Z8" s="128">
        <v>6530.67</v>
      </c>
      <c r="AA8" s="128">
        <v>7005.9</v>
      </c>
      <c r="AB8" s="138"/>
      <c r="AC8" s="121"/>
      <c r="AD8" s="128"/>
      <c r="AE8" s="121"/>
      <c r="AF8" s="128">
        <f t="shared" ref="AF8:AI23" si="13">X8/D8*100</f>
        <v>16.450038335640443</v>
      </c>
      <c r="AG8" s="128">
        <f t="shared" si="13"/>
        <v>16.450039350340727</v>
      </c>
      <c r="AH8" s="128">
        <f t="shared" si="13"/>
        <v>16.450050377833751</v>
      </c>
      <c r="AI8" s="128">
        <f t="shared" si="13"/>
        <v>16.450022306229307</v>
      </c>
    </row>
    <row r="9" spans="1:35" s="1" customFormat="1" ht="48.75" customHeight="1" x14ac:dyDescent="0.3">
      <c r="A9" s="126" t="s">
        <v>170</v>
      </c>
      <c r="B9" s="140" t="s">
        <v>261</v>
      </c>
      <c r="C9" s="118" t="s">
        <v>296</v>
      </c>
      <c r="D9" s="138">
        <f t="shared" si="12"/>
        <v>495721.61</v>
      </c>
      <c r="E9" s="121">
        <v>421362.61</v>
      </c>
      <c r="F9" s="121">
        <v>0</v>
      </c>
      <c r="G9" s="121">
        <v>74359</v>
      </c>
      <c r="H9" s="121">
        <f t="shared" si="7"/>
        <v>145498</v>
      </c>
      <c r="I9" s="121">
        <v>123674</v>
      </c>
      <c r="J9" s="121">
        <v>0</v>
      </c>
      <c r="K9" s="121">
        <v>21824</v>
      </c>
      <c r="L9" s="121">
        <f t="shared" si="8"/>
        <v>93749</v>
      </c>
      <c r="M9" s="121">
        <v>79687</v>
      </c>
      <c r="N9" s="121">
        <v>0</v>
      </c>
      <c r="O9" s="121">
        <v>14062</v>
      </c>
      <c r="P9" s="121">
        <f t="shared" si="9"/>
        <v>298514</v>
      </c>
      <c r="Q9" s="121">
        <v>253737</v>
      </c>
      <c r="R9" s="121">
        <v>0</v>
      </c>
      <c r="S9" s="121">
        <v>44777</v>
      </c>
      <c r="T9" s="121">
        <f t="shared" si="10"/>
        <v>51753</v>
      </c>
      <c r="U9" s="121">
        <v>43989</v>
      </c>
      <c r="V9" s="121">
        <v>0</v>
      </c>
      <c r="W9" s="121">
        <v>7764</v>
      </c>
      <c r="X9" s="128">
        <f t="shared" si="11"/>
        <v>326749</v>
      </c>
      <c r="Y9" s="128">
        <v>277949</v>
      </c>
      <c r="Z9" s="128">
        <v>0</v>
      </c>
      <c r="AA9" s="121">
        <v>48800</v>
      </c>
      <c r="AB9" s="138">
        <f t="shared" si="5"/>
        <v>224.57284636214928</v>
      </c>
      <c r="AC9" s="121">
        <f t="shared" si="1"/>
        <v>224.74327667901096</v>
      </c>
      <c r="AD9" s="121"/>
      <c r="AE9" s="121">
        <f t="shared" si="2"/>
        <v>223.60703812316714</v>
      </c>
      <c r="AF9" s="128">
        <f>X9/D9*100</f>
        <v>65.913809970882653</v>
      </c>
      <c r="AG9" s="128">
        <f>Y9/E9*100</f>
        <v>65.964324646650539</v>
      </c>
      <c r="AH9" s="128"/>
      <c r="AI9" s="128">
        <f>AA9/G9*100</f>
        <v>65.627563576702215</v>
      </c>
    </row>
    <row r="10" spans="1:35" s="1" customFormat="1" ht="201" customHeight="1" x14ac:dyDescent="0.3">
      <c r="A10" s="126" t="s">
        <v>290</v>
      </c>
      <c r="B10" s="136" t="s">
        <v>166</v>
      </c>
      <c r="C10" s="118" t="s">
        <v>296</v>
      </c>
      <c r="D10" s="138">
        <f t="shared" si="12"/>
        <v>55913661</v>
      </c>
      <c r="E10" s="121">
        <v>42494361</v>
      </c>
      <c r="F10" s="121">
        <v>0</v>
      </c>
      <c r="G10" s="121">
        <v>13419300</v>
      </c>
      <c r="H10" s="121">
        <f t="shared" si="7"/>
        <v>18697851</v>
      </c>
      <c r="I10" s="121">
        <v>13088479</v>
      </c>
      <c r="J10" s="121">
        <v>0</v>
      </c>
      <c r="K10" s="121">
        <v>5609372</v>
      </c>
      <c r="L10" s="121">
        <f t="shared" si="8"/>
        <v>11175036</v>
      </c>
      <c r="M10" s="121">
        <v>7827918</v>
      </c>
      <c r="N10" s="121">
        <v>0</v>
      </c>
      <c r="O10" s="121">
        <v>3347118</v>
      </c>
      <c r="P10" s="121">
        <f t="shared" si="9"/>
        <v>11175036</v>
      </c>
      <c r="Q10" s="121">
        <v>7827918</v>
      </c>
      <c r="R10" s="121">
        <v>0</v>
      </c>
      <c r="S10" s="121">
        <v>3347118</v>
      </c>
      <c r="T10" s="121">
        <f t="shared" si="10"/>
        <v>14899962</v>
      </c>
      <c r="U10" s="121">
        <v>10437152</v>
      </c>
      <c r="V10" s="121">
        <v>0</v>
      </c>
      <c r="W10" s="121">
        <v>4462810</v>
      </c>
      <c r="X10" s="128">
        <f t="shared" si="11"/>
        <v>29854878</v>
      </c>
      <c r="Y10" s="128">
        <v>20898388</v>
      </c>
      <c r="Z10" s="128">
        <v>0</v>
      </c>
      <c r="AA10" s="128">
        <v>8956490</v>
      </c>
      <c r="AB10" s="138">
        <f t="shared" si="5"/>
        <v>159.67010326480835</v>
      </c>
      <c r="AC10" s="121">
        <f t="shared" si="1"/>
        <v>159.67010376071963</v>
      </c>
      <c r="AD10" s="128"/>
      <c r="AE10" s="121">
        <f t="shared" si="2"/>
        <v>159.67010210768692</v>
      </c>
      <c r="AF10" s="128">
        <f t="shared" si="13"/>
        <v>53.39460422739981</v>
      </c>
      <c r="AG10" s="128">
        <f t="shared" si="13"/>
        <v>49.179202859409983</v>
      </c>
      <c r="AH10" s="128"/>
      <c r="AI10" s="128">
        <f t="shared" si="13"/>
        <v>66.743347268486431</v>
      </c>
    </row>
    <row r="11" spans="1:35" s="1" customFormat="1" ht="25.5" customHeight="1" x14ac:dyDescent="0.3">
      <c r="A11" s="122" t="s">
        <v>108</v>
      </c>
      <c r="B11" s="141" t="s">
        <v>171</v>
      </c>
      <c r="C11" s="139"/>
      <c r="D11" s="120">
        <f>D12+D13+D14</f>
        <v>50514012</v>
      </c>
      <c r="E11" s="120">
        <f t="shared" ref="E11:AA11" si="14">E12+E13+E14</f>
        <v>20145585</v>
      </c>
      <c r="F11" s="120">
        <f t="shared" si="14"/>
        <v>0</v>
      </c>
      <c r="G11" s="120">
        <f t="shared" si="14"/>
        <v>30368427</v>
      </c>
      <c r="H11" s="120">
        <f t="shared" si="14"/>
        <v>24221446</v>
      </c>
      <c r="I11" s="120">
        <f t="shared" si="14"/>
        <v>8690400</v>
      </c>
      <c r="J11" s="120">
        <f t="shared" si="14"/>
        <v>0</v>
      </c>
      <c r="K11" s="120">
        <f t="shared" si="14"/>
        <v>15531046</v>
      </c>
      <c r="L11" s="120">
        <f t="shared" si="14"/>
        <v>12798021</v>
      </c>
      <c r="M11" s="120">
        <f t="shared" si="14"/>
        <v>4503350</v>
      </c>
      <c r="N11" s="120">
        <f t="shared" si="14"/>
        <v>0</v>
      </c>
      <c r="O11" s="120">
        <f t="shared" si="14"/>
        <v>8294671</v>
      </c>
      <c r="P11" s="120">
        <f t="shared" si="14"/>
        <v>11942105</v>
      </c>
      <c r="Q11" s="120">
        <f t="shared" si="14"/>
        <v>3532150</v>
      </c>
      <c r="R11" s="120">
        <f t="shared" si="14"/>
        <v>0</v>
      </c>
      <c r="S11" s="120">
        <f t="shared" si="14"/>
        <v>8409955</v>
      </c>
      <c r="T11" s="120">
        <f t="shared" si="14"/>
        <v>10667283</v>
      </c>
      <c r="U11" s="120">
        <f t="shared" si="14"/>
        <v>3532050</v>
      </c>
      <c r="V11" s="120">
        <f t="shared" si="14"/>
        <v>0</v>
      </c>
      <c r="W11" s="120">
        <f t="shared" si="14"/>
        <v>7135233</v>
      </c>
      <c r="X11" s="120">
        <f t="shared" si="14"/>
        <v>33723724.329999998</v>
      </c>
      <c r="Y11" s="120">
        <f t="shared" si="14"/>
        <v>11697450</v>
      </c>
      <c r="Z11" s="120">
        <f t="shared" si="14"/>
        <v>0</v>
      </c>
      <c r="AA11" s="120">
        <f t="shared" si="14"/>
        <v>22026274.330000002</v>
      </c>
      <c r="AB11" s="133">
        <f t="shared" si="5"/>
        <v>139.23084662245185</v>
      </c>
      <c r="AC11" s="123">
        <f t="shared" si="1"/>
        <v>134.60197459265396</v>
      </c>
      <c r="AD11" s="120"/>
      <c r="AE11" s="123">
        <f t="shared" si="2"/>
        <v>141.82093292364212</v>
      </c>
      <c r="AF11" s="120">
        <f t="shared" si="13"/>
        <v>66.761128239031976</v>
      </c>
      <c r="AG11" s="120">
        <f t="shared" si="13"/>
        <v>58.064583381420796</v>
      </c>
      <c r="AH11" s="120"/>
      <c r="AI11" s="120">
        <f t="shared" si="13"/>
        <v>72.530178563413898</v>
      </c>
    </row>
    <row r="12" spans="1:35" s="1" customFormat="1" ht="82.5" customHeight="1" x14ac:dyDescent="0.3">
      <c r="A12" s="126" t="s">
        <v>172</v>
      </c>
      <c r="B12" s="140" t="s">
        <v>61</v>
      </c>
      <c r="C12" s="118" t="s">
        <v>296</v>
      </c>
      <c r="D12" s="138">
        <f>SUM(E12:G12)</f>
        <v>24142021</v>
      </c>
      <c r="E12" s="121">
        <v>0</v>
      </c>
      <c r="F12" s="121">
        <v>0</v>
      </c>
      <c r="G12" s="121">
        <v>24142021</v>
      </c>
      <c r="H12" s="121">
        <f t="shared" si="7"/>
        <v>12051454</v>
      </c>
      <c r="I12" s="121">
        <v>0</v>
      </c>
      <c r="J12" s="121">
        <v>0</v>
      </c>
      <c r="K12" s="121">
        <v>12051454</v>
      </c>
      <c r="L12" s="121">
        <f t="shared" ref="L12:L14" si="15">M12+N12+O12</f>
        <v>6479565</v>
      </c>
      <c r="M12" s="121">
        <v>0</v>
      </c>
      <c r="N12" s="121">
        <v>0</v>
      </c>
      <c r="O12" s="121">
        <v>6479565</v>
      </c>
      <c r="P12" s="121">
        <f t="shared" ref="P12:P14" si="16">Q12+R12+S12</f>
        <v>6766255</v>
      </c>
      <c r="Q12" s="121">
        <v>0</v>
      </c>
      <c r="R12" s="121">
        <v>0</v>
      </c>
      <c r="S12" s="121">
        <v>6766255</v>
      </c>
      <c r="T12" s="121">
        <f t="shared" ref="T12:T14" si="17">U12+V12+W12</f>
        <v>5751433</v>
      </c>
      <c r="U12" s="121">
        <v>0</v>
      </c>
      <c r="V12" s="121">
        <v>0</v>
      </c>
      <c r="W12" s="121">
        <v>5751433</v>
      </c>
      <c r="X12" s="128">
        <f t="shared" ref="X12:X13" si="18">Y12+AA12</f>
        <v>17234841.210000001</v>
      </c>
      <c r="Y12" s="128">
        <v>0</v>
      </c>
      <c r="Z12" s="128">
        <v>0</v>
      </c>
      <c r="AA12" s="128">
        <v>17234841.210000001</v>
      </c>
      <c r="AB12" s="138">
        <f t="shared" si="5"/>
        <v>143.01047168250406</v>
      </c>
      <c r="AC12" s="121"/>
      <c r="AD12" s="128"/>
      <c r="AE12" s="121">
        <f t="shared" si="2"/>
        <v>143.01047168250406</v>
      </c>
      <c r="AF12" s="128">
        <f t="shared" si="13"/>
        <v>71.389388692852179</v>
      </c>
      <c r="AG12" s="128"/>
      <c r="AH12" s="128"/>
      <c r="AI12" s="128">
        <f t="shared" si="13"/>
        <v>71.389388692852179</v>
      </c>
    </row>
    <row r="13" spans="1:35" s="1" customFormat="1" ht="211.5" customHeight="1" x14ac:dyDescent="0.3">
      <c r="A13" s="126" t="s">
        <v>173</v>
      </c>
      <c r="B13" s="136" t="s">
        <v>166</v>
      </c>
      <c r="C13" s="118" t="s">
        <v>296</v>
      </c>
      <c r="D13" s="138">
        <f t="shared" ref="D13:D14" si="19">SUM(E13:G13)</f>
        <v>25229285</v>
      </c>
      <c r="E13" s="121">
        <v>19174285</v>
      </c>
      <c r="F13" s="121">
        <f t="shared" ref="F13" si="20">J13+N13+R13+V13</f>
        <v>0</v>
      </c>
      <c r="G13" s="121">
        <v>6055000</v>
      </c>
      <c r="H13" s="121">
        <f t="shared" si="7"/>
        <v>11027286</v>
      </c>
      <c r="I13" s="121">
        <v>7719100</v>
      </c>
      <c r="J13" s="121">
        <v>0</v>
      </c>
      <c r="K13" s="121">
        <v>3308186</v>
      </c>
      <c r="L13" s="121">
        <f t="shared" si="15"/>
        <v>5175750</v>
      </c>
      <c r="M13" s="121">
        <v>3532050</v>
      </c>
      <c r="N13" s="121">
        <v>0</v>
      </c>
      <c r="O13" s="121">
        <v>1643700</v>
      </c>
      <c r="P13" s="121">
        <f t="shared" si="16"/>
        <v>5175850</v>
      </c>
      <c r="Q13" s="121">
        <v>3532150</v>
      </c>
      <c r="R13" s="121">
        <v>0</v>
      </c>
      <c r="S13" s="121">
        <v>1643700</v>
      </c>
      <c r="T13" s="121">
        <f t="shared" si="17"/>
        <v>4915850</v>
      </c>
      <c r="U13" s="121">
        <v>3532050</v>
      </c>
      <c r="V13" s="121">
        <v>0</v>
      </c>
      <c r="W13" s="121">
        <v>1383800</v>
      </c>
      <c r="X13" s="128">
        <f t="shared" si="18"/>
        <v>15346177.120000001</v>
      </c>
      <c r="Y13" s="128">
        <v>10726150</v>
      </c>
      <c r="Z13" s="128">
        <v>0</v>
      </c>
      <c r="AA13" s="121">
        <v>4620027.12</v>
      </c>
      <c r="AB13" s="138">
        <f t="shared" si="5"/>
        <v>139.16549475546387</v>
      </c>
      <c r="AC13" s="121">
        <f t="shared" si="1"/>
        <v>138.95596636913629</v>
      </c>
      <c r="AD13" s="121"/>
      <c r="AE13" s="121">
        <f t="shared" si="2"/>
        <v>139.65439428133726</v>
      </c>
      <c r="AF13" s="128">
        <f t="shared" si="13"/>
        <v>60.826841188721758</v>
      </c>
      <c r="AG13" s="128">
        <f>Y13/E13*100</f>
        <v>55.94028669126385</v>
      </c>
      <c r="AH13" s="128"/>
      <c r="AI13" s="128">
        <f t="shared" si="13"/>
        <v>76.301025928984316</v>
      </c>
    </row>
    <row r="14" spans="1:35" s="1" customFormat="1" ht="58.5" customHeight="1" x14ac:dyDescent="0.3">
      <c r="A14" s="126" t="s">
        <v>240</v>
      </c>
      <c r="B14" s="136" t="s">
        <v>261</v>
      </c>
      <c r="C14" s="118" t="s">
        <v>296</v>
      </c>
      <c r="D14" s="138">
        <f t="shared" si="19"/>
        <v>1142706</v>
      </c>
      <c r="E14" s="121">
        <v>971300</v>
      </c>
      <c r="F14" s="121">
        <v>0</v>
      </c>
      <c r="G14" s="121">
        <v>171406</v>
      </c>
      <c r="H14" s="121">
        <f t="shared" si="7"/>
        <v>1142706</v>
      </c>
      <c r="I14" s="121">
        <v>971300</v>
      </c>
      <c r="J14" s="121">
        <v>0</v>
      </c>
      <c r="K14" s="121">
        <v>171406</v>
      </c>
      <c r="L14" s="121">
        <f t="shared" si="15"/>
        <v>1142706</v>
      </c>
      <c r="M14" s="121">
        <v>971300</v>
      </c>
      <c r="N14" s="121">
        <v>0</v>
      </c>
      <c r="O14" s="121">
        <v>171406</v>
      </c>
      <c r="P14" s="121">
        <f t="shared" si="16"/>
        <v>0</v>
      </c>
      <c r="Q14" s="121">
        <v>0</v>
      </c>
      <c r="R14" s="121">
        <v>0</v>
      </c>
      <c r="S14" s="121">
        <v>0</v>
      </c>
      <c r="T14" s="121">
        <f t="shared" si="17"/>
        <v>0</v>
      </c>
      <c r="U14" s="121">
        <v>0</v>
      </c>
      <c r="V14" s="121">
        <v>0</v>
      </c>
      <c r="W14" s="121">
        <v>0</v>
      </c>
      <c r="X14" s="128">
        <f>Y14+AA14</f>
        <v>1142706</v>
      </c>
      <c r="Y14" s="121">
        <v>971300</v>
      </c>
      <c r="Z14" s="128">
        <v>0</v>
      </c>
      <c r="AA14" s="128">
        <v>171406</v>
      </c>
      <c r="AB14" s="138">
        <f t="shared" si="5"/>
        <v>100</v>
      </c>
      <c r="AC14" s="121">
        <f t="shared" si="1"/>
        <v>100</v>
      </c>
      <c r="AD14" s="128"/>
      <c r="AE14" s="121">
        <f t="shared" si="2"/>
        <v>100</v>
      </c>
      <c r="AF14" s="128">
        <f t="shared" si="13"/>
        <v>100</v>
      </c>
      <c r="AG14" s="128">
        <f>Y14/E14*100</f>
        <v>100</v>
      </c>
      <c r="AH14" s="128"/>
      <c r="AI14" s="128">
        <f t="shared" si="13"/>
        <v>100</v>
      </c>
    </row>
    <row r="15" spans="1:35" s="1" customFormat="1" ht="34.5" customHeight="1" x14ac:dyDescent="0.3">
      <c r="A15" s="122" t="s">
        <v>109</v>
      </c>
      <c r="B15" s="141" t="s">
        <v>174</v>
      </c>
      <c r="C15" s="139"/>
      <c r="D15" s="120">
        <f>D16+D17+D18</f>
        <v>52406568</v>
      </c>
      <c r="E15" s="120">
        <f t="shared" ref="E15:AA15" si="21">E16+E17+E18</f>
        <v>22465405</v>
      </c>
      <c r="F15" s="120">
        <f t="shared" si="21"/>
        <v>300000</v>
      </c>
      <c r="G15" s="120">
        <f t="shared" si="21"/>
        <v>29641163</v>
      </c>
      <c r="H15" s="120">
        <f t="shared" si="21"/>
        <v>24712200</v>
      </c>
      <c r="I15" s="120">
        <f t="shared" si="21"/>
        <v>8319250</v>
      </c>
      <c r="J15" s="120">
        <f t="shared" si="21"/>
        <v>700000</v>
      </c>
      <c r="K15" s="120">
        <f t="shared" si="21"/>
        <v>15692950</v>
      </c>
      <c r="L15" s="120">
        <f t="shared" si="21"/>
        <v>15242500</v>
      </c>
      <c r="M15" s="120">
        <f t="shared" si="21"/>
        <v>5010275</v>
      </c>
      <c r="N15" s="120">
        <f t="shared" si="21"/>
        <v>0</v>
      </c>
      <c r="O15" s="120">
        <f t="shared" si="21"/>
        <v>10232225</v>
      </c>
      <c r="P15" s="120">
        <f t="shared" si="21"/>
        <v>10183500</v>
      </c>
      <c r="Q15" s="120">
        <f t="shared" si="21"/>
        <v>4010275</v>
      </c>
      <c r="R15" s="120">
        <f t="shared" si="21"/>
        <v>0</v>
      </c>
      <c r="S15" s="120">
        <f t="shared" si="21"/>
        <v>6173225</v>
      </c>
      <c r="T15" s="120">
        <f t="shared" si="21"/>
        <v>12072938</v>
      </c>
      <c r="U15" s="120">
        <f t="shared" si="21"/>
        <v>4008075</v>
      </c>
      <c r="V15" s="120">
        <f t="shared" si="21"/>
        <v>0</v>
      </c>
      <c r="W15" s="120">
        <f t="shared" si="21"/>
        <v>8064863</v>
      </c>
      <c r="X15" s="120">
        <f t="shared" si="21"/>
        <v>29509434.699999999</v>
      </c>
      <c r="Y15" s="120">
        <f t="shared" si="21"/>
        <v>10825059.859999999</v>
      </c>
      <c r="Z15" s="120">
        <f t="shared" si="21"/>
        <v>89999.96</v>
      </c>
      <c r="AA15" s="120">
        <f t="shared" si="21"/>
        <v>18594374.879999999</v>
      </c>
      <c r="AB15" s="133">
        <f t="shared" si="5"/>
        <v>119.41241451590712</v>
      </c>
      <c r="AC15" s="123">
        <f t="shared" si="1"/>
        <v>130.12062217146979</v>
      </c>
      <c r="AD15" s="120"/>
      <c r="AE15" s="123">
        <f t="shared" si="2"/>
        <v>118.48871550600745</v>
      </c>
      <c r="AF15" s="120">
        <f t="shared" si="13"/>
        <v>56.308657151523448</v>
      </c>
      <c r="AG15" s="120">
        <f>Y15/E15*100</f>
        <v>48.185464984940175</v>
      </c>
      <c r="AH15" s="120">
        <f t="shared" si="3"/>
        <v>29.999986666666668</v>
      </c>
      <c r="AI15" s="120">
        <f t="shared" si="13"/>
        <v>62.731596867504827</v>
      </c>
    </row>
    <row r="16" spans="1:35" s="1" customFormat="1" ht="70.5" customHeight="1" x14ac:dyDescent="0.3">
      <c r="A16" s="126" t="s">
        <v>176</v>
      </c>
      <c r="B16" s="140" t="s">
        <v>61</v>
      </c>
      <c r="C16" s="118" t="s">
        <v>296</v>
      </c>
      <c r="D16" s="138">
        <f>SUM(E16:G16)</f>
        <v>22692593</v>
      </c>
      <c r="E16" s="121">
        <v>0</v>
      </c>
      <c r="F16" s="121">
        <v>0</v>
      </c>
      <c r="G16" s="121">
        <v>22692593</v>
      </c>
      <c r="H16" s="121">
        <f t="shared" si="7"/>
        <v>12597630</v>
      </c>
      <c r="I16" s="121">
        <v>0</v>
      </c>
      <c r="J16" s="121">
        <v>0</v>
      </c>
      <c r="K16" s="121">
        <v>12597630</v>
      </c>
      <c r="L16" s="121">
        <f t="shared" ref="L16:L18" si="22">M16+N16+O16</f>
        <v>8462400</v>
      </c>
      <c r="M16" s="121">
        <v>0</v>
      </c>
      <c r="N16" s="121">
        <v>0</v>
      </c>
      <c r="O16" s="121">
        <v>8462400</v>
      </c>
      <c r="P16" s="121">
        <f t="shared" ref="P16:P18" si="23">Q16+R16+S16</f>
        <v>4662300</v>
      </c>
      <c r="Q16" s="121">
        <v>0</v>
      </c>
      <c r="R16" s="121">
        <v>0</v>
      </c>
      <c r="S16" s="121">
        <v>4662300</v>
      </c>
      <c r="T16" s="121">
        <f t="shared" ref="T16:T18" si="24">U16+V16+W16</f>
        <v>5722538</v>
      </c>
      <c r="U16" s="121">
        <v>0</v>
      </c>
      <c r="V16" s="121">
        <v>0</v>
      </c>
      <c r="W16" s="121">
        <v>5722538</v>
      </c>
      <c r="X16" s="128">
        <f>SUM(Y16:AA16)</f>
        <v>14993797.289999999</v>
      </c>
      <c r="Y16" s="128">
        <v>0</v>
      </c>
      <c r="Z16" s="128">
        <v>0</v>
      </c>
      <c r="AA16" s="128">
        <v>14993797.289999999</v>
      </c>
      <c r="AB16" s="138">
        <f t="shared" si="5"/>
        <v>119.02077843213365</v>
      </c>
      <c r="AC16" s="121"/>
      <c r="AD16" s="128"/>
      <c r="AE16" s="121">
        <f t="shared" si="2"/>
        <v>119.02077843213365</v>
      </c>
      <c r="AF16" s="128">
        <f t="shared" si="13"/>
        <v>66.073530204327028</v>
      </c>
      <c r="AG16" s="128"/>
      <c r="AH16" s="128"/>
      <c r="AI16" s="128">
        <f t="shared" si="13"/>
        <v>66.073530204327028</v>
      </c>
    </row>
    <row r="17" spans="1:35" s="1" customFormat="1" ht="195.75" customHeight="1" x14ac:dyDescent="0.3">
      <c r="A17" s="126" t="s">
        <v>177</v>
      </c>
      <c r="B17" s="136" t="s">
        <v>166</v>
      </c>
      <c r="C17" s="118" t="s">
        <v>296</v>
      </c>
      <c r="D17" s="138">
        <f t="shared" ref="D17:D18" si="25">SUM(E17:G17)</f>
        <v>28638705</v>
      </c>
      <c r="E17" s="121">
        <v>21765405</v>
      </c>
      <c r="F17" s="121">
        <v>0</v>
      </c>
      <c r="G17" s="121">
        <v>6873300</v>
      </c>
      <c r="H17" s="121">
        <f t="shared" si="7"/>
        <v>11039300</v>
      </c>
      <c r="I17" s="121">
        <v>8019250</v>
      </c>
      <c r="J17" s="121">
        <v>0</v>
      </c>
      <c r="K17" s="121">
        <v>3020050</v>
      </c>
      <c r="L17" s="121">
        <f t="shared" si="22"/>
        <v>5780100</v>
      </c>
      <c r="M17" s="121">
        <v>4010275</v>
      </c>
      <c r="N17" s="121">
        <v>0</v>
      </c>
      <c r="O17" s="121">
        <v>1769825</v>
      </c>
      <c r="P17" s="121">
        <f t="shared" si="23"/>
        <v>5521200</v>
      </c>
      <c r="Q17" s="121">
        <v>4010275</v>
      </c>
      <c r="R17" s="121">
        <v>0</v>
      </c>
      <c r="S17" s="121">
        <v>1510925</v>
      </c>
      <c r="T17" s="121">
        <f t="shared" si="24"/>
        <v>6350400</v>
      </c>
      <c r="U17" s="121">
        <v>4008075</v>
      </c>
      <c r="V17" s="121">
        <v>0</v>
      </c>
      <c r="W17" s="121">
        <v>2342325</v>
      </c>
      <c r="X17" s="128">
        <f t="shared" ref="X17:X37" si="26">SUM(Y17:AA17)</f>
        <v>14193056.43</v>
      </c>
      <c r="Y17" s="128">
        <v>10615059.84</v>
      </c>
      <c r="Z17" s="128">
        <v>0</v>
      </c>
      <c r="AA17" s="121">
        <v>3577996.59</v>
      </c>
      <c r="AB17" s="138">
        <f t="shared" si="5"/>
        <v>128.56844573478389</v>
      </c>
      <c r="AC17" s="121">
        <f t="shared" si="1"/>
        <v>132.36973332917668</v>
      </c>
      <c r="AD17" s="121"/>
      <c r="AE17" s="121">
        <f t="shared" si="2"/>
        <v>118.47474677571563</v>
      </c>
      <c r="AF17" s="128">
        <f t="shared" si="13"/>
        <v>49.55900216158517</v>
      </c>
      <c r="AG17" s="128">
        <f>Y17/E17*100</f>
        <v>48.770329980076184</v>
      </c>
      <c r="AH17" s="128"/>
      <c r="AI17" s="128">
        <f t="shared" si="13"/>
        <v>52.056458906202266</v>
      </c>
    </row>
    <row r="18" spans="1:35" s="1" customFormat="1" ht="120.75" customHeight="1" x14ac:dyDescent="0.3">
      <c r="A18" s="126" t="s">
        <v>291</v>
      </c>
      <c r="B18" s="136" t="s">
        <v>332</v>
      </c>
      <c r="C18" s="118" t="s">
        <v>296</v>
      </c>
      <c r="D18" s="138">
        <f t="shared" si="25"/>
        <v>1075270</v>
      </c>
      <c r="E18" s="121">
        <v>700000</v>
      </c>
      <c r="F18" s="121">
        <v>300000</v>
      </c>
      <c r="G18" s="121">
        <v>75270</v>
      </c>
      <c r="H18" s="121">
        <f t="shared" si="7"/>
        <v>1075270</v>
      </c>
      <c r="I18" s="121">
        <v>300000</v>
      </c>
      <c r="J18" s="121">
        <v>700000</v>
      </c>
      <c r="K18" s="121">
        <v>75270</v>
      </c>
      <c r="L18" s="121">
        <f t="shared" si="22"/>
        <v>1000000</v>
      </c>
      <c r="M18" s="121">
        <v>1000000</v>
      </c>
      <c r="N18" s="121">
        <v>0</v>
      </c>
      <c r="O18" s="121">
        <v>0</v>
      </c>
      <c r="P18" s="121">
        <f t="shared" si="23"/>
        <v>0</v>
      </c>
      <c r="Q18" s="121">
        <v>0</v>
      </c>
      <c r="R18" s="121">
        <v>0</v>
      </c>
      <c r="S18" s="121">
        <v>0</v>
      </c>
      <c r="T18" s="121">
        <f t="shared" si="24"/>
        <v>0</v>
      </c>
      <c r="U18" s="121">
        <v>0</v>
      </c>
      <c r="V18" s="121">
        <v>0</v>
      </c>
      <c r="W18" s="121">
        <v>0</v>
      </c>
      <c r="X18" s="128">
        <f t="shared" si="26"/>
        <v>322580.98</v>
      </c>
      <c r="Y18" s="128">
        <v>210000.02</v>
      </c>
      <c r="Z18" s="128">
        <v>89999.96</v>
      </c>
      <c r="AA18" s="128">
        <v>22581</v>
      </c>
      <c r="AB18" s="138">
        <f t="shared" si="5"/>
        <v>29.999998140002042</v>
      </c>
      <c r="AC18" s="121">
        <f t="shared" si="1"/>
        <v>70.000006666666664</v>
      </c>
      <c r="AD18" s="121">
        <f t="shared" si="1"/>
        <v>12.857137142857145</v>
      </c>
      <c r="AE18" s="121">
        <f t="shared" si="2"/>
        <v>30</v>
      </c>
      <c r="AF18" s="128">
        <f t="shared" si="13"/>
        <v>29.999998140002042</v>
      </c>
      <c r="AG18" s="128">
        <f>Y18/E18*100</f>
        <v>30.000002857142853</v>
      </c>
      <c r="AH18" s="128">
        <f t="shared" si="3"/>
        <v>29.999986666666668</v>
      </c>
      <c r="AI18" s="128">
        <f t="shared" si="13"/>
        <v>30</v>
      </c>
    </row>
    <row r="19" spans="1:35" s="1" customFormat="1" ht="80.25" customHeight="1" x14ac:dyDescent="0.3">
      <c r="A19" s="122" t="s">
        <v>110</v>
      </c>
      <c r="B19" s="141" t="s">
        <v>175</v>
      </c>
      <c r="C19" s="139"/>
      <c r="D19" s="120">
        <f>D20+D21</f>
        <v>217302293</v>
      </c>
      <c r="E19" s="120">
        <f t="shared" ref="E19:AA19" si="27">E20+E21</f>
        <v>72551349</v>
      </c>
      <c r="F19" s="120">
        <f t="shared" si="27"/>
        <v>0</v>
      </c>
      <c r="G19" s="120">
        <f t="shared" si="27"/>
        <v>144750944</v>
      </c>
      <c r="H19" s="120">
        <f t="shared" si="27"/>
        <v>92033251</v>
      </c>
      <c r="I19" s="120">
        <f t="shared" si="27"/>
        <v>23881650</v>
      </c>
      <c r="J19" s="120">
        <f t="shared" si="27"/>
        <v>0</v>
      </c>
      <c r="K19" s="120">
        <f t="shared" si="27"/>
        <v>68151601</v>
      </c>
      <c r="L19" s="120">
        <f t="shared" si="27"/>
        <v>52492603</v>
      </c>
      <c r="M19" s="120">
        <f t="shared" si="27"/>
        <v>13364725</v>
      </c>
      <c r="N19" s="120">
        <f t="shared" si="27"/>
        <v>0</v>
      </c>
      <c r="O19" s="120">
        <f t="shared" si="27"/>
        <v>39127878</v>
      </c>
      <c r="P19" s="120">
        <f t="shared" si="27"/>
        <v>41873068</v>
      </c>
      <c r="Q19" s="120">
        <f t="shared" si="27"/>
        <v>13364725</v>
      </c>
      <c r="R19" s="120">
        <f t="shared" si="27"/>
        <v>0</v>
      </c>
      <c r="S19" s="120">
        <f t="shared" si="27"/>
        <v>28508343</v>
      </c>
      <c r="T19" s="120">
        <f t="shared" si="27"/>
        <v>45415522</v>
      </c>
      <c r="U19" s="120">
        <f t="shared" si="27"/>
        <v>14379925</v>
      </c>
      <c r="V19" s="120">
        <f t="shared" si="27"/>
        <v>0</v>
      </c>
      <c r="W19" s="120">
        <f t="shared" si="27"/>
        <v>31035597</v>
      </c>
      <c r="X19" s="120">
        <f t="shared" si="27"/>
        <v>119283159.09999999</v>
      </c>
      <c r="Y19" s="120">
        <f t="shared" si="27"/>
        <v>36302708.219999999</v>
      </c>
      <c r="Z19" s="120">
        <f t="shared" si="27"/>
        <v>0</v>
      </c>
      <c r="AA19" s="120">
        <f t="shared" si="27"/>
        <v>82980450.879999995</v>
      </c>
      <c r="AB19" s="133">
        <f t="shared" si="5"/>
        <v>129.60876401073779</v>
      </c>
      <c r="AC19" s="123">
        <f t="shared" si="1"/>
        <v>152.01088794115984</v>
      </c>
      <c r="AD19" s="120"/>
      <c r="AE19" s="123">
        <f t="shared" si="2"/>
        <v>121.75862292655457</v>
      </c>
      <c r="AF19" s="120">
        <f t="shared" si="13"/>
        <v>54.892729134708205</v>
      </c>
      <c r="AG19" s="120">
        <f>Y19/E19*100</f>
        <v>50.037261498748975</v>
      </c>
      <c r="AH19" s="120"/>
      <c r="AI19" s="120">
        <f t="shared" si="13"/>
        <v>57.326362500268047</v>
      </c>
    </row>
    <row r="20" spans="1:35" s="1" customFormat="1" ht="57.75" customHeight="1" x14ac:dyDescent="0.3">
      <c r="A20" s="126" t="s">
        <v>178</v>
      </c>
      <c r="B20" s="140" t="s">
        <v>61</v>
      </c>
      <c r="C20" s="118" t="s">
        <v>296</v>
      </c>
      <c r="D20" s="138">
        <f>SUM(E20:G20)</f>
        <v>121839944</v>
      </c>
      <c r="E20" s="121">
        <v>0</v>
      </c>
      <c r="F20" s="121">
        <v>0</v>
      </c>
      <c r="G20" s="121">
        <v>121839944</v>
      </c>
      <c r="H20" s="121">
        <f t="shared" si="7"/>
        <v>57916101</v>
      </c>
      <c r="I20" s="121">
        <v>0</v>
      </c>
      <c r="J20" s="121">
        <v>0</v>
      </c>
      <c r="K20" s="121">
        <v>57916101</v>
      </c>
      <c r="L20" s="121">
        <f t="shared" ref="L20:L21" si="28">M20+N20+O20</f>
        <v>32986678</v>
      </c>
      <c r="M20" s="121">
        <v>0</v>
      </c>
      <c r="N20" s="121">
        <v>0</v>
      </c>
      <c r="O20" s="121">
        <v>32986678</v>
      </c>
      <c r="P20" s="121">
        <f t="shared" ref="P20:P21" si="29">Q20+R20+S20</f>
        <v>23173243</v>
      </c>
      <c r="Q20" s="121">
        <v>0</v>
      </c>
      <c r="R20" s="121">
        <v>0</v>
      </c>
      <c r="S20" s="121">
        <v>23173243</v>
      </c>
      <c r="T20" s="121">
        <f t="shared" ref="T20:T21" si="30">U20+V20+W20</f>
        <v>23695197</v>
      </c>
      <c r="U20" s="121">
        <v>0</v>
      </c>
      <c r="V20" s="121">
        <v>0</v>
      </c>
      <c r="W20" s="121">
        <v>23695197</v>
      </c>
      <c r="X20" s="128">
        <f>SUM(Y20:AA20)</f>
        <v>67456678.709999993</v>
      </c>
      <c r="Y20" s="128">
        <v>0</v>
      </c>
      <c r="Z20" s="128">
        <v>0</v>
      </c>
      <c r="AA20" s="128">
        <v>67456678.709999993</v>
      </c>
      <c r="AB20" s="138">
        <f t="shared" si="5"/>
        <v>116.47310082217032</v>
      </c>
      <c r="AC20" s="121"/>
      <c r="AD20" s="128"/>
      <c r="AE20" s="121">
        <f t="shared" si="2"/>
        <v>116.47310082217032</v>
      </c>
      <c r="AF20" s="128">
        <f t="shared" si="13"/>
        <v>55.36499484110071</v>
      </c>
      <c r="AG20" s="128"/>
      <c r="AH20" s="128"/>
      <c r="AI20" s="128">
        <f t="shared" si="13"/>
        <v>55.36499484110071</v>
      </c>
    </row>
    <row r="21" spans="1:35" s="1" customFormat="1" ht="178.5" customHeight="1" x14ac:dyDescent="0.3">
      <c r="A21" s="126" t="s">
        <v>179</v>
      </c>
      <c r="B21" s="136" t="s">
        <v>166</v>
      </c>
      <c r="C21" s="118" t="s">
        <v>296</v>
      </c>
      <c r="D21" s="138">
        <f>SUM(E21:G21)</f>
        <v>95462349</v>
      </c>
      <c r="E21" s="121">
        <v>72551349</v>
      </c>
      <c r="F21" s="121">
        <v>0</v>
      </c>
      <c r="G21" s="121">
        <v>22911000</v>
      </c>
      <c r="H21" s="121">
        <f t="shared" si="7"/>
        <v>34117150</v>
      </c>
      <c r="I21" s="121">
        <v>23881650</v>
      </c>
      <c r="J21" s="121">
        <v>0</v>
      </c>
      <c r="K21" s="121">
        <v>10235500</v>
      </c>
      <c r="L21" s="121">
        <f t="shared" si="28"/>
        <v>19505925</v>
      </c>
      <c r="M21" s="121">
        <v>13364725</v>
      </c>
      <c r="N21" s="121">
        <v>0</v>
      </c>
      <c r="O21" s="121">
        <v>6141200</v>
      </c>
      <c r="P21" s="121">
        <f t="shared" si="29"/>
        <v>18699825</v>
      </c>
      <c r="Q21" s="121">
        <v>13364725</v>
      </c>
      <c r="R21" s="121">
        <v>0</v>
      </c>
      <c r="S21" s="121">
        <v>5335100</v>
      </c>
      <c r="T21" s="121">
        <f t="shared" si="30"/>
        <v>21720325</v>
      </c>
      <c r="U21" s="121">
        <v>14379925</v>
      </c>
      <c r="V21" s="121">
        <v>0</v>
      </c>
      <c r="W21" s="121">
        <v>7340400</v>
      </c>
      <c r="X21" s="128">
        <f t="shared" ref="X21" si="31">SUM(Y21:AA21)</f>
        <v>51826480.390000001</v>
      </c>
      <c r="Y21" s="128">
        <v>36302708.219999999</v>
      </c>
      <c r="Z21" s="128">
        <v>0</v>
      </c>
      <c r="AA21" s="128">
        <v>15523772.17</v>
      </c>
      <c r="AB21" s="138">
        <f t="shared" si="5"/>
        <v>151.90741427698387</v>
      </c>
      <c r="AC21" s="121">
        <f t="shared" si="1"/>
        <v>152.01088794115984</v>
      </c>
      <c r="AD21" s="128"/>
      <c r="AE21" s="121">
        <f t="shared" si="2"/>
        <v>151.66598768990278</v>
      </c>
      <c r="AF21" s="128">
        <f t="shared" si="13"/>
        <v>54.289969745035293</v>
      </c>
      <c r="AG21" s="128">
        <f>Y21/E21*100</f>
        <v>50.037261498748975</v>
      </c>
      <c r="AH21" s="128"/>
      <c r="AI21" s="128">
        <f t="shared" si="13"/>
        <v>67.756851163196714</v>
      </c>
    </row>
    <row r="22" spans="1:35" s="1" customFormat="1" ht="43.5" customHeight="1" x14ac:dyDescent="0.3">
      <c r="A22" s="122" t="s">
        <v>181</v>
      </c>
      <c r="B22" s="141" t="s">
        <v>180</v>
      </c>
      <c r="C22" s="139"/>
      <c r="D22" s="120">
        <f>SUM(D23:D26)</f>
        <v>181605481</v>
      </c>
      <c r="E22" s="120">
        <f t="shared" ref="E22:AA22" si="32">SUM(E23:E26)</f>
        <v>22468600</v>
      </c>
      <c r="F22" s="120">
        <f t="shared" si="32"/>
        <v>0</v>
      </c>
      <c r="G22" s="120">
        <f t="shared" si="32"/>
        <v>159136881</v>
      </c>
      <c r="H22" s="120">
        <f t="shared" si="32"/>
        <v>110199545</v>
      </c>
      <c r="I22" s="120">
        <f t="shared" si="32"/>
        <v>13555500</v>
      </c>
      <c r="J22" s="120">
        <f t="shared" si="32"/>
        <v>0</v>
      </c>
      <c r="K22" s="120">
        <f t="shared" si="32"/>
        <v>96644045</v>
      </c>
      <c r="L22" s="120">
        <f t="shared" si="32"/>
        <v>72546847</v>
      </c>
      <c r="M22" s="120">
        <f t="shared" si="32"/>
        <v>8647000</v>
      </c>
      <c r="N22" s="120">
        <f t="shared" si="32"/>
        <v>0</v>
      </c>
      <c r="O22" s="120">
        <f t="shared" si="32"/>
        <v>63899847</v>
      </c>
      <c r="P22" s="120">
        <f t="shared" si="32"/>
        <v>26166435</v>
      </c>
      <c r="Q22" s="120">
        <f t="shared" si="32"/>
        <v>2695500</v>
      </c>
      <c r="R22" s="120">
        <f t="shared" si="32"/>
        <v>0</v>
      </c>
      <c r="S22" s="120">
        <f t="shared" si="32"/>
        <v>23470935</v>
      </c>
      <c r="T22" s="120">
        <f t="shared" si="32"/>
        <v>44917282</v>
      </c>
      <c r="U22" s="120">
        <f t="shared" si="32"/>
        <v>4752600</v>
      </c>
      <c r="V22" s="120">
        <f t="shared" si="32"/>
        <v>0</v>
      </c>
      <c r="W22" s="120">
        <f t="shared" si="32"/>
        <v>40164682</v>
      </c>
      <c r="X22" s="120">
        <f t="shared" si="32"/>
        <v>130303736.16999999</v>
      </c>
      <c r="Y22" s="120">
        <f t="shared" si="32"/>
        <v>16902000</v>
      </c>
      <c r="Z22" s="120">
        <f t="shared" si="32"/>
        <v>0</v>
      </c>
      <c r="AA22" s="120">
        <f t="shared" si="32"/>
        <v>113401736.16999999</v>
      </c>
      <c r="AB22" s="133">
        <f t="shared" si="5"/>
        <v>118.24344299243702</v>
      </c>
      <c r="AC22" s="123">
        <f t="shared" si="1"/>
        <v>124.68739625982073</v>
      </c>
      <c r="AD22" s="120"/>
      <c r="AE22" s="123">
        <f t="shared" si="2"/>
        <v>117.33960035509688</v>
      </c>
      <c r="AF22" s="120">
        <f t="shared" si="13"/>
        <v>71.750993115675826</v>
      </c>
      <c r="AG22" s="120">
        <f>Y22/E22*100</f>
        <v>75.224980639648223</v>
      </c>
      <c r="AH22" s="120"/>
      <c r="AI22" s="120">
        <f t="shared" si="13"/>
        <v>71.260499425020143</v>
      </c>
    </row>
    <row r="23" spans="1:35" s="1" customFormat="1" ht="63" customHeight="1" x14ac:dyDescent="0.3">
      <c r="A23" s="126" t="s">
        <v>182</v>
      </c>
      <c r="B23" s="140" t="s">
        <v>61</v>
      </c>
      <c r="C23" s="118" t="s">
        <v>296</v>
      </c>
      <c r="D23" s="138">
        <f>SUM(E23:G23)</f>
        <v>150525781</v>
      </c>
      <c r="E23" s="121">
        <v>0</v>
      </c>
      <c r="F23" s="121">
        <v>0</v>
      </c>
      <c r="G23" s="121">
        <v>150525781</v>
      </c>
      <c r="H23" s="121">
        <f t="shared" si="7"/>
        <v>91228945</v>
      </c>
      <c r="I23" s="121">
        <v>0</v>
      </c>
      <c r="J23" s="121">
        <v>0</v>
      </c>
      <c r="K23" s="121">
        <v>91228945</v>
      </c>
      <c r="L23" s="121">
        <f t="shared" ref="L23:L26" si="33">M23+N23+O23</f>
        <v>60198047</v>
      </c>
      <c r="M23" s="121">
        <v>0</v>
      </c>
      <c r="N23" s="121">
        <v>0</v>
      </c>
      <c r="O23" s="121">
        <v>60198047</v>
      </c>
      <c r="P23" s="121">
        <f t="shared" ref="P23:P26" si="34">Q23+R23+S23</f>
        <v>22315635</v>
      </c>
      <c r="Q23" s="121">
        <v>0</v>
      </c>
      <c r="R23" s="121">
        <v>0</v>
      </c>
      <c r="S23" s="121">
        <v>22315635</v>
      </c>
      <c r="T23" s="121">
        <f t="shared" ref="T23:T26" si="35">U23+V23+W23</f>
        <v>38123982</v>
      </c>
      <c r="U23" s="121">
        <v>0</v>
      </c>
      <c r="V23" s="121">
        <v>0</v>
      </c>
      <c r="W23" s="121">
        <v>38123982</v>
      </c>
      <c r="X23" s="128">
        <f t="shared" si="26"/>
        <v>106854584.23999999</v>
      </c>
      <c r="Y23" s="128">
        <v>0</v>
      </c>
      <c r="Z23" s="128">
        <v>0</v>
      </c>
      <c r="AA23" s="128">
        <v>106854584.23999999</v>
      </c>
      <c r="AB23" s="138">
        <f t="shared" si="5"/>
        <v>117.12794030447245</v>
      </c>
      <c r="AC23" s="121"/>
      <c r="AD23" s="128"/>
      <c r="AE23" s="121">
        <f t="shared" si="2"/>
        <v>117.12794030447245</v>
      </c>
      <c r="AF23" s="128">
        <f t="shared" si="13"/>
        <v>70.987563412808328</v>
      </c>
      <c r="AG23" s="128"/>
      <c r="AH23" s="128"/>
      <c r="AI23" s="128">
        <f t="shared" si="13"/>
        <v>70.987563412808328</v>
      </c>
    </row>
    <row r="24" spans="1:35" s="1" customFormat="1" ht="204" customHeight="1" x14ac:dyDescent="0.3">
      <c r="A24" s="126" t="s">
        <v>183</v>
      </c>
      <c r="B24" s="136" t="s">
        <v>166</v>
      </c>
      <c r="C24" s="118" t="s">
        <v>296</v>
      </c>
      <c r="D24" s="138">
        <f t="shared" ref="D24:D26" si="36">SUM(E24:G24)</f>
        <v>28703700</v>
      </c>
      <c r="E24" s="121">
        <v>20092600</v>
      </c>
      <c r="F24" s="121">
        <v>0</v>
      </c>
      <c r="G24" s="121">
        <v>8611100</v>
      </c>
      <c r="H24" s="121">
        <f t="shared" si="7"/>
        <v>18059600</v>
      </c>
      <c r="I24" s="121">
        <v>12644500</v>
      </c>
      <c r="J24" s="121">
        <v>0</v>
      </c>
      <c r="K24" s="121">
        <v>5415100</v>
      </c>
      <c r="L24" s="121">
        <f t="shared" si="33"/>
        <v>12348800</v>
      </c>
      <c r="M24" s="121">
        <v>8647000</v>
      </c>
      <c r="N24" s="121">
        <v>0</v>
      </c>
      <c r="O24" s="121">
        <v>3701800</v>
      </c>
      <c r="P24" s="121">
        <f t="shared" si="34"/>
        <v>3850800</v>
      </c>
      <c r="Q24" s="121">
        <v>2695500</v>
      </c>
      <c r="R24" s="121">
        <v>0</v>
      </c>
      <c r="S24" s="121">
        <v>1155300</v>
      </c>
      <c r="T24" s="121">
        <f t="shared" si="35"/>
        <v>6793300</v>
      </c>
      <c r="U24" s="121">
        <v>4752600</v>
      </c>
      <c r="V24" s="121">
        <v>0</v>
      </c>
      <c r="W24" s="121">
        <v>2040700</v>
      </c>
      <c r="X24" s="128">
        <f>SUM(Y24:AA24)</f>
        <v>21887151.93</v>
      </c>
      <c r="Y24" s="128">
        <v>15340000</v>
      </c>
      <c r="Z24" s="128">
        <v>0</v>
      </c>
      <c r="AA24" s="121">
        <v>6547151.9299999997</v>
      </c>
      <c r="AB24" s="138">
        <f t="shared" si="5"/>
        <v>121.19400169438967</v>
      </c>
      <c r="AC24" s="121">
        <f t="shared" si="1"/>
        <v>121.31756890347583</v>
      </c>
      <c r="AD24" s="121"/>
      <c r="AE24" s="121">
        <f t="shared" si="2"/>
        <v>120.90546675038318</v>
      </c>
      <c r="AF24" s="128">
        <f t="shared" ref="AF24:AF37" si="37">X24/D24*100</f>
        <v>76.252023014454579</v>
      </c>
      <c r="AG24" s="128">
        <f>Y24/E24*100</f>
        <v>76.346515632620964</v>
      </c>
      <c r="AH24" s="128"/>
      <c r="AI24" s="128">
        <f t="shared" ref="AI24" si="38">AA24/G24*100</f>
        <v>76.031539872954667</v>
      </c>
    </row>
    <row r="25" spans="1:35" s="1" customFormat="1" ht="82.5" customHeight="1" x14ac:dyDescent="0.3">
      <c r="A25" s="126" t="s">
        <v>241</v>
      </c>
      <c r="B25" s="136" t="s">
        <v>426</v>
      </c>
      <c r="C25" s="118" t="s">
        <v>296</v>
      </c>
      <c r="D25" s="138">
        <f t="shared" si="36"/>
        <v>1986000</v>
      </c>
      <c r="E25" s="121">
        <v>1986000</v>
      </c>
      <c r="F25" s="121">
        <v>0</v>
      </c>
      <c r="G25" s="121">
        <v>0</v>
      </c>
      <c r="H25" s="121">
        <f t="shared" si="7"/>
        <v>521000</v>
      </c>
      <c r="I25" s="121">
        <v>521000</v>
      </c>
      <c r="J25" s="121">
        <v>0</v>
      </c>
      <c r="K25" s="121">
        <v>0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8">
        <f>SUM(Y25:AA25)</f>
        <v>1172000</v>
      </c>
      <c r="Y25" s="128">
        <v>1172000</v>
      </c>
      <c r="Z25" s="128">
        <v>0</v>
      </c>
      <c r="AA25" s="121">
        <v>0</v>
      </c>
      <c r="AB25" s="138">
        <f t="shared" si="5"/>
        <v>224.95201535508636</v>
      </c>
      <c r="AC25" s="121">
        <f t="shared" si="1"/>
        <v>224.95201535508636</v>
      </c>
      <c r="AD25" s="121"/>
      <c r="AE25" s="121"/>
      <c r="AF25" s="128">
        <f t="shared" si="37"/>
        <v>59.013091641490433</v>
      </c>
      <c r="AG25" s="128">
        <f>Y25/E25*100</f>
        <v>59.013091641490433</v>
      </c>
      <c r="AH25" s="128"/>
      <c r="AI25" s="128"/>
    </row>
    <row r="26" spans="1:35" s="1" customFormat="1" ht="78" customHeight="1" x14ac:dyDescent="0.3">
      <c r="A26" s="126" t="s">
        <v>442</v>
      </c>
      <c r="B26" s="136" t="s">
        <v>239</v>
      </c>
      <c r="C26" s="118" t="s">
        <v>296</v>
      </c>
      <c r="D26" s="138">
        <f t="shared" si="36"/>
        <v>390000</v>
      </c>
      <c r="E26" s="121">
        <f t="shared" ref="E26:G26" si="39">I26+M26+Q26+U26</f>
        <v>390000</v>
      </c>
      <c r="F26" s="121">
        <f t="shared" si="39"/>
        <v>0</v>
      </c>
      <c r="G26" s="121">
        <f t="shared" si="39"/>
        <v>0</v>
      </c>
      <c r="H26" s="121">
        <f t="shared" si="7"/>
        <v>390000</v>
      </c>
      <c r="I26" s="121">
        <v>390000</v>
      </c>
      <c r="J26" s="121">
        <v>0</v>
      </c>
      <c r="K26" s="121">
        <v>0</v>
      </c>
      <c r="L26" s="121">
        <f t="shared" si="33"/>
        <v>0</v>
      </c>
      <c r="M26" s="121">
        <v>0</v>
      </c>
      <c r="N26" s="121">
        <v>0</v>
      </c>
      <c r="O26" s="121">
        <v>0</v>
      </c>
      <c r="P26" s="121">
        <f t="shared" si="34"/>
        <v>0</v>
      </c>
      <c r="Q26" s="121">
        <v>0</v>
      </c>
      <c r="R26" s="121">
        <v>0</v>
      </c>
      <c r="S26" s="121">
        <v>0</v>
      </c>
      <c r="T26" s="121">
        <f t="shared" si="35"/>
        <v>0</v>
      </c>
      <c r="U26" s="121">
        <v>0</v>
      </c>
      <c r="V26" s="121">
        <v>0</v>
      </c>
      <c r="W26" s="121">
        <v>0</v>
      </c>
      <c r="X26" s="128">
        <f t="shared" si="26"/>
        <v>390000</v>
      </c>
      <c r="Y26" s="128">
        <v>390000</v>
      </c>
      <c r="Z26" s="128">
        <v>0</v>
      </c>
      <c r="AA26" s="128">
        <v>0</v>
      </c>
      <c r="AB26" s="138">
        <f t="shared" si="5"/>
        <v>100</v>
      </c>
      <c r="AC26" s="121">
        <f t="shared" si="1"/>
        <v>100</v>
      </c>
      <c r="AD26" s="128"/>
      <c r="AE26" s="121"/>
      <c r="AF26" s="128">
        <f t="shared" si="37"/>
        <v>100</v>
      </c>
      <c r="AG26" s="128">
        <f>Y26/E26*100</f>
        <v>100</v>
      </c>
      <c r="AH26" s="128"/>
      <c r="AI26" s="128"/>
    </row>
    <row r="27" spans="1:35" s="27" customFormat="1" ht="77.25" customHeight="1" x14ac:dyDescent="0.3">
      <c r="A27" s="122" t="s">
        <v>185</v>
      </c>
      <c r="B27" s="141" t="s">
        <v>184</v>
      </c>
      <c r="C27" s="139"/>
      <c r="D27" s="120">
        <f>D28+D29+D30</f>
        <v>4241908</v>
      </c>
      <c r="E27" s="120">
        <f t="shared" ref="E27:AA27" si="40">E28+E29+E30</f>
        <v>607999</v>
      </c>
      <c r="F27" s="120">
        <f t="shared" si="40"/>
        <v>0</v>
      </c>
      <c r="G27" s="120">
        <f t="shared" si="40"/>
        <v>3633909</v>
      </c>
      <c r="H27" s="120">
        <f t="shared" si="40"/>
        <v>3391908</v>
      </c>
      <c r="I27" s="120">
        <f t="shared" si="40"/>
        <v>607999</v>
      </c>
      <c r="J27" s="120">
        <f t="shared" si="40"/>
        <v>0</v>
      </c>
      <c r="K27" s="120">
        <f t="shared" si="40"/>
        <v>2783909</v>
      </c>
      <c r="L27" s="120">
        <f t="shared" si="40"/>
        <v>2776908</v>
      </c>
      <c r="M27" s="120">
        <f t="shared" si="40"/>
        <v>607999</v>
      </c>
      <c r="N27" s="120">
        <f t="shared" si="40"/>
        <v>0</v>
      </c>
      <c r="O27" s="120">
        <f t="shared" si="40"/>
        <v>2168909</v>
      </c>
      <c r="P27" s="120">
        <f t="shared" si="40"/>
        <v>165000</v>
      </c>
      <c r="Q27" s="120">
        <f t="shared" si="40"/>
        <v>0</v>
      </c>
      <c r="R27" s="120">
        <f t="shared" si="40"/>
        <v>0</v>
      </c>
      <c r="S27" s="120">
        <f t="shared" si="40"/>
        <v>165000</v>
      </c>
      <c r="T27" s="120">
        <f t="shared" si="40"/>
        <v>935000</v>
      </c>
      <c r="U27" s="120">
        <f t="shared" si="40"/>
        <v>0</v>
      </c>
      <c r="V27" s="120">
        <f t="shared" si="40"/>
        <v>0</v>
      </c>
      <c r="W27" s="120">
        <f t="shared" si="40"/>
        <v>935000</v>
      </c>
      <c r="X27" s="120">
        <f t="shared" si="40"/>
        <v>3556862.01</v>
      </c>
      <c r="Y27" s="120">
        <f t="shared" si="40"/>
        <v>607999</v>
      </c>
      <c r="Z27" s="120">
        <f t="shared" si="40"/>
        <v>0</v>
      </c>
      <c r="AA27" s="120">
        <f t="shared" si="40"/>
        <v>2948863.01</v>
      </c>
      <c r="AB27" s="133">
        <f t="shared" si="5"/>
        <v>104.86316285701145</v>
      </c>
      <c r="AC27" s="123">
        <f t="shared" si="1"/>
        <v>100</v>
      </c>
      <c r="AD27" s="120"/>
      <c r="AE27" s="123">
        <f t="shared" si="2"/>
        <v>105.92526587614752</v>
      </c>
      <c r="AF27" s="120">
        <f t="shared" si="37"/>
        <v>83.85052221783215</v>
      </c>
      <c r="AG27" s="120">
        <f>Y27/E27*100</f>
        <v>100</v>
      </c>
      <c r="AH27" s="120"/>
      <c r="AI27" s="120">
        <f t="shared" ref="AI27:AI37" si="41">AA27/G27*100</f>
        <v>81.148510047995131</v>
      </c>
    </row>
    <row r="28" spans="1:35" s="1" customFormat="1" ht="45.75" customHeight="1" x14ac:dyDescent="0.3">
      <c r="A28" s="126" t="s">
        <v>187</v>
      </c>
      <c r="B28" s="140" t="s">
        <v>71</v>
      </c>
      <c r="C28" s="118" t="s">
        <v>296</v>
      </c>
      <c r="D28" s="138">
        <f>SUM(E28:G28)</f>
        <v>370338</v>
      </c>
      <c r="E28" s="121">
        <v>0</v>
      </c>
      <c r="F28" s="121">
        <v>0</v>
      </c>
      <c r="G28" s="121">
        <v>370338</v>
      </c>
      <c r="H28" s="121">
        <f t="shared" si="7"/>
        <v>370338</v>
      </c>
      <c r="I28" s="121">
        <v>0</v>
      </c>
      <c r="J28" s="121">
        <v>0</v>
      </c>
      <c r="K28" s="121">
        <v>370338</v>
      </c>
      <c r="L28" s="121">
        <f t="shared" ref="L28:L37" si="42">M28+N28+O28</f>
        <v>370338</v>
      </c>
      <c r="M28" s="121"/>
      <c r="N28" s="121"/>
      <c r="O28" s="121">
        <v>370338</v>
      </c>
      <c r="P28" s="121">
        <f t="shared" ref="P28:P30" si="43">Q28+R28+S28</f>
        <v>0</v>
      </c>
      <c r="Q28" s="121"/>
      <c r="R28" s="121"/>
      <c r="S28" s="121">
        <v>0</v>
      </c>
      <c r="T28" s="121">
        <f t="shared" ref="T28:T30" si="44">U28+V28+W28</f>
        <v>0</v>
      </c>
      <c r="U28" s="121"/>
      <c r="V28" s="121"/>
      <c r="W28" s="121">
        <v>0</v>
      </c>
      <c r="X28" s="128">
        <f t="shared" si="26"/>
        <v>370337.18</v>
      </c>
      <c r="Y28" s="128">
        <v>0</v>
      </c>
      <c r="Z28" s="128">
        <v>0</v>
      </c>
      <c r="AA28" s="121">
        <v>370337.18</v>
      </c>
      <c r="AB28" s="138">
        <f t="shared" si="5"/>
        <v>99.999778580647941</v>
      </c>
      <c r="AC28" s="121"/>
      <c r="AD28" s="121"/>
      <c r="AE28" s="121">
        <f t="shared" si="2"/>
        <v>99.999778580647941</v>
      </c>
      <c r="AF28" s="128">
        <f t="shared" si="37"/>
        <v>99.999778580647941</v>
      </c>
      <c r="AG28" s="128"/>
      <c r="AH28" s="128"/>
      <c r="AI28" s="128">
        <f t="shared" si="41"/>
        <v>99.999778580647941</v>
      </c>
    </row>
    <row r="29" spans="1:35" s="1" customFormat="1" ht="93.75" customHeight="1" x14ac:dyDescent="0.3">
      <c r="A29" s="126" t="s">
        <v>188</v>
      </c>
      <c r="B29" s="136" t="s">
        <v>333</v>
      </c>
      <c r="C29" s="118" t="s">
        <v>296</v>
      </c>
      <c r="D29" s="138">
        <f t="shared" ref="D29:D30" si="45">SUM(E29:G29)</f>
        <v>868570</v>
      </c>
      <c r="E29" s="121">
        <v>607999</v>
      </c>
      <c r="F29" s="121">
        <v>0</v>
      </c>
      <c r="G29" s="121">
        <v>260571</v>
      </c>
      <c r="H29" s="121">
        <f t="shared" si="7"/>
        <v>868570</v>
      </c>
      <c r="I29" s="121">
        <v>607999</v>
      </c>
      <c r="J29" s="121">
        <v>0</v>
      </c>
      <c r="K29" s="121">
        <v>260571</v>
      </c>
      <c r="L29" s="121">
        <f t="shared" si="42"/>
        <v>868570</v>
      </c>
      <c r="M29" s="121">
        <v>607999</v>
      </c>
      <c r="N29" s="121">
        <v>0</v>
      </c>
      <c r="O29" s="121">
        <v>260571</v>
      </c>
      <c r="P29" s="121">
        <f t="shared" si="43"/>
        <v>0</v>
      </c>
      <c r="Q29" s="121">
        <v>0</v>
      </c>
      <c r="R29" s="121">
        <v>0</v>
      </c>
      <c r="S29" s="121">
        <v>0</v>
      </c>
      <c r="T29" s="121">
        <f t="shared" si="44"/>
        <v>0</v>
      </c>
      <c r="U29" s="121">
        <v>0</v>
      </c>
      <c r="V29" s="121">
        <v>0</v>
      </c>
      <c r="W29" s="121">
        <v>0</v>
      </c>
      <c r="X29" s="128">
        <f t="shared" si="26"/>
        <v>868568.75</v>
      </c>
      <c r="Y29" s="128">
        <v>607999</v>
      </c>
      <c r="Z29" s="128">
        <v>0</v>
      </c>
      <c r="AA29" s="128">
        <v>260569.75</v>
      </c>
      <c r="AB29" s="138">
        <f t="shared" si="5"/>
        <v>99.999856085289622</v>
      </c>
      <c r="AC29" s="121">
        <f t="shared" si="1"/>
        <v>100</v>
      </c>
      <c r="AD29" s="128"/>
      <c r="AE29" s="121">
        <f t="shared" si="2"/>
        <v>99.999520284298711</v>
      </c>
      <c r="AF29" s="128">
        <f t="shared" si="37"/>
        <v>99.999856085289622</v>
      </c>
      <c r="AG29" s="128">
        <f>Y29/E29*100</f>
        <v>100</v>
      </c>
      <c r="AH29" s="128"/>
      <c r="AI29" s="128">
        <f t="shared" si="41"/>
        <v>99.999520284298711</v>
      </c>
    </row>
    <row r="30" spans="1:35" s="1" customFormat="1" ht="39" customHeight="1" x14ac:dyDescent="0.3">
      <c r="A30" s="126" t="s">
        <v>190</v>
      </c>
      <c r="B30" s="140" t="s">
        <v>189</v>
      </c>
      <c r="C30" s="118" t="s">
        <v>296</v>
      </c>
      <c r="D30" s="138">
        <f t="shared" si="45"/>
        <v>3003000</v>
      </c>
      <c r="E30" s="121">
        <v>0</v>
      </c>
      <c r="F30" s="121">
        <v>0</v>
      </c>
      <c r="G30" s="121">
        <v>3003000</v>
      </c>
      <c r="H30" s="121">
        <f t="shared" si="7"/>
        <v>2153000</v>
      </c>
      <c r="I30" s="121">
        <v>0</v>
      </c>
      <c r="J30" s="121">
        <v>0</v>
      </c>
      <c r="K30" s="121">
        <v>2153000</v>
      </c>
      <c r="L30" s="121">
        <f t="shared" si="42"/>
        <v>1538000</v>
      </c>
      <c r="M30" s="121">
        <v>0</v>
      </c>
      <c r="N30" s="121">
        <v>0</v>
      </c>
      <c r="O30" s="121">
        <v>1538000</v>
      </c>
      <c r="P30" s="121">
        <f t="shared" si="43"/>
        <v>165000</v>
      </c>
      <c r="Q30" s="121">
        <v>0</v>
      </c>
      <c r="R30" s="121">
        <v>0</v>
      </c>
      <c r="S30" s="121">
        <v>165000</v>
      </c>
      <c r="T30" s="121">
        <f t="shared" si="44"/>
        <v>935000</v>
      </c>
      <c r="U30" s="121">
        <v>0</v>
      </c>
      <c r="V30" s="121">
        <v>0</v>
      </c>
      <c r="W30" s="121">
        <v>935000</v>
      </c>
      <c r="X30" s="128">
        <f t="shared" si="26"/>
        <v>2317956.08</v>
      </c>
      <c r="Y30" s="128">
        <v>0</v>
      </c>
      <c r="Z30" s="128">
        <v>0</v>
      </c>
      <c r="AA30" s="128">
        <v>2317956.08</v>
      </c>
      <c r="AB30" s="138">
        <f t="shared" si="5"/>
        <v>107.6616850905713</v>
      </c>
      <c r="AC30" s="121"/>
      <c r="AD30" s="128"/>
      <c r="AE30" s="121">
        <f t="shared" si="2"/>
        <v>107.6616850905713</v>
      </c>
      <c r="AF30" s="128">
        <f t="shared" si="37"/>
        <v>77.188014652014658</v>
      </c>
      <c r="AG30" s="128"/>
      <c r="AH30" s="128"/>
      <c r="AI30" s="128">
        <f t="shared" si="41"/>
        <v>77.188014652014658</v>
      </c>
    </row>
    <row r="31" spans="1:35" s="1" customFormat="1" ht="57.75" customHeight="1" x14ac:dyDescent="0.3">
      <c r="A31" s="122" t="s">
        <v>111</v>
      </c>
      <c r="B31" s="141" t="s">
        <v>297</v>
      </c>
      <c r="C31" s="139" t="s">
        <v>271</v>
      </c>
      <c r="D31" s="133">
        <f>D32</f>
        <v>3700295</v>
      </c>
      <c r="E31" s="133">
        <f t="shared" ref="E31:AA31" si="46">E32</f>
        <v>0</v>
      </c>
      <c r="F31" s="133">
        <f t="shared" si="46"/>
        <v>0</v>
      </c>
      <c r="G31" s="133">
        <f t="shared" si="46"/>
        <v>3700295</v>
      </c>
      <c r="H31" s="133">
        <f t="shared" si="46"/>
        <v>0</v>
      </c>
      <c r="I31" s="133">
        <f t="shared" si="46"/>
        <v>0</v>
      </c>
      <c r="J31" s="133">
        <f t="shared" si="46"/>
        <v>0</v>
      </c>
      <c r="K31" s="133">
        <f t="shared" si="46"/>
        <v>0</v>
      </c>
      <c r="L31" s="133">
        <f t="shared" si="46"/>
        <v>0</v>
      </c>
      <c r="M31" s="133">
        <f t="shared" si="46"/>
        <v>0</v>
      </c>
      <c r="N31" s="133">
        <f t="shared" si="46"/>
        <v>0</v>
      </c>
      <c r="O31" s="133">
        <f t="shared" si="46"/>
        <v>0</v>
      </c>
      <c r="P31" s="133">
        <f t="shared" si="46"/>
        <v>0</v>
      </c>
      <c r="Q31" s="133">
        <f t="shared" si="46"/>
        <v>0</v>
      </c>
      <c r="R31" s="133">
        <f t="shared" si="46"/>
        <v>0</v>
      </c>
      <c r="S31" s="133">
        <f t="shared" si="46"/>
        <v>0</v>
      </c>
      <c r="T31" s="133">
        <f t="shared" si="46"/>
        <v>0</v>
      </c>
      <c r="U31" s="133">
        <f t="shared" si="46"/>
        <v>0</v>
      </c>
      <c r="V31" s="133">
        <f t="shared" si="46"/>
        <v>0</v>
      </c>
      <c r="W31" s="133">
        <f t="shared" si="46"/>
        <v>0</v>
      </c>
      <c r="X31" s="133">
        <f t="shared" si="46"/>
        <v>0</v>
      </c>
      <c r="Y31" s="133">
        <f t="shared" si="46"/>
        <v>0</v>
      </c>
      <c r="Z31" s="133">
        <f t="shared" si="46"/>
        <v>0</v>
      </c>
      <c r="AA31" s="133">
        <f t="shared" si="46"/>
        <v>0</v>
      </c>
      <c r="AB31" s="138"/>
      <c r="AC31" s="121"/>
      <c r="AD31" s="138"/>
      <c r="AE31" s="121"/>
      <c r="AF31" s="120">
        <f t="shared" si="37"/>
        <v>0</v>
      </c>
      <c r="AG31" s="120"/>
      <c r="AH31" s="120"/>
      <c r="AI31" s="120">
        <f t="shared" si="41"/>
        <v>0</v>
      </c>
    </row>
    <row r="32" spans="1:35" s="1" customFormat="1" ht="43.5" customHeight="1" x14ac:dyDescent="0.3">
      <c r="A32" s="126" t="s">
        <v>191</v>
      </c>
      <c r="B32" s="140" t="s">
        <v>298</v>
      </c>
      <c r="C32" s="118" t="s">
        <v>271</v>
      </c>
      <c r="D32" s="138">
        <f>SUM(E32:G32)</f>
        <v>3700295</v>
      </c>
      <c r="E32" s="138">
        <f t="shared" ref="E32:AA32" si="47">E33+E34+E35</f>
        <v>0</v>
      </c>
      <c r="F32" s="138">
        <f t="shared" si="47"/>
        <v>0</v>
      </c>
      <c r="G32" s="138">
        <f t="shared" si="47"/>
        <v>3700295</v>
      </c>
      <c r="H32" s="138">
        <f t="shared" si="47"/>
        <v>0</v>
      </c>
      <c r="I32" s="138">
        <f t="shared" si="47"/>
        <v>0</v>
      </c>
      <c r="J32" s="138">
        <f t="shared" si="47"/>
        <v>0</v>
      </c>
      <c r="K32" s="138">
        <v>0</v>
      </c>
      <c r="L32" s="138">
        <f t="shared" si="47"/>
        <v>0</v>
      </c>
      <c r="M32" s="138">
        <f t="shared" si="47"/>
        <v>0</v>
      </c>
      <c r="N32" s="138">
        <f t="shared" si="47"/>
        <v>0</v>
      </c>
      <c r="O32" s="138">
        <f t="shared" si="47"/>
        <v>0</v>
      </c>
      <c r="P32" s="138">
        <f t="shared" si="47"/>
        <v>0</v>
      </c>
      <c r="Q32" s="138">
        <f t="shared" si="47"/>
        <v>0</v>
      </c>
      <c r="R32" s="138">
        <f t="shared" si="47"/>
        <v>0</v>
      </c>
      <c r="S32" s="138">
        <f t="shared" si="47"/>
        <v>0</v>
      </c>
      <c r="T32" s="138">
        <f t="shared" si="47"/>
        <v>0</v>
      </c>
      <c r="U32" s="138">
        <f t="shared" si="47"/>
        <v>0</v>
      </c>
      <c r="V32" s="138">
        <f t="shared" si="47"/>
        <v>0</v>
      </c>
      <c r="W32" s="138">
        <f t="shared" si="47"/>
        <v>0</v>
      </c>
      <c r="X32" s="138">
        <f t="shared" si="47"/>
        <v>0</v>
      </c>
      <c r="Y32" s="138">
        <f t="shared" si="47"/>
        <v>0</v>
      </c>
      <c r="Z32" s="138">
        <f t="shared" si="47"/>
        <v>0</v>
      </c>
      <c r="AA32" s="138">
        <f t="shared" si="47"/>
        <v>0</v>
      </c>
      <c r="AB32" s="138"/>
      <c r="AC32" s="121"/>
      <c r="AD32" s="138"/>
      <c r="AE32" s="121"/>
      <c r="AF32" s="128">
        <f t="shared" si="37"/>
        <v>0</v>
      </c>
      <c r="AG32" s="128"/>
      <c r="AH32" s="128"/>
      <c r="AI32" s="128">
        <f t="shared" si="41"/>
        <v>0</v>
      </c>
    </row>
    <row r="33" spans="1:35" s="1" customFormat="1" ht="101.25" customHeight="1" x14ac:dyDescent="0.3">
      <c r="A33" s="172"/>
      <c r="B33" s="140" t="s">
        <v>299</v>
      </c>
      <c r="C33" s="118"/>
      <c r="D33" s="138">
        <f t="shared" ref="D33:D35" si="48">SUM(E33:G33)</f>
        <v>899225</v>
      </c>
      <c r="E33" s="121">
        <v>0</v>
      </c>
      <c r="F33" s="121">
        <v>0</v>
      </c>
      <c r="G33" s="121">
        <v>899225</v>
      </c>
      <c r="H33" s="121">
        <f t="shared" si="7"/>
        <v>0</v>
      </c>
      <c r="I33" s="121">
        <v>0</v>
      </c>
      <c r="J33" s="121">
        <v>0</v>
      </c>
      <c r="K33" s="121">
        <v>0</v>
      </c>
      <c r="L33" s="121">
        <f t="shared" si="42"/>
        <v>0</v>
      </c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8">
        <f t="shared" si="26"/>
        <v>0</v>
      </c>
      <c r="Y33" s="128">
        <v>0</v>
      </c>
      <c r="Z33" s="128">
        <v>0</v>
      </c>
      <c r="AA33" s="128">
        <v>0</v>
      </c>
      <c r="AB33" s="138"/>
      <c r="AC33" s="121"/>
      <c r="AD33" s="128"/>
      <c r="AE33" s="121"/>
      <c r="AF33" s="128">
        <f t="shared" si="37"/>
        <v>0</v>
      </c>
      <c r="AG33" s="128"/>
      <c r="AH33" s="128"/>
      <c r="AI33" s="128">
        <f t="shared" si="41"/>
        <v>0</v>
      </c>
    </row>
    <row r="34" spans="1:35" s="1" customFormat="1" ht="78" customHeight="1" x14ac:dyDescent="0.3">
      <c r="A34" s="173"/>
      <c r="B34" s="140" t="s">
        <v>397</v>
      </c>
      <c r="C34" s="118"/>
      <c r="D34" s="138">
        <f t="shared" si="48"/>
        <v>1722496</v>
      </c>
      <c r="E34" s="121">
        <v>0</v>
      </c>
      <c r="F34" s="121">
        <v>0</v>
      </c>
      <c r="G34" s="121">
        <v>1722496</v>
      </c>
      <c r="H34" s="121">
        <f t="shared" si="7"/>
        <v>0</v>
      </c>
      <c r="I34" s="121">
        <v>0</v>
      </c>
      <c r="J34" s="121">
        <v>0</v>
      </c>
      <c r="K34" s="121">
        <v>0</v>
      </c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8">
        <f t="shared" si="26"/>
        <v>0</v>
      </c>
      <c r="Y34" s="128">
        <v>0</v>
      </c>
      <c r="Z34" s="128">
        <v>0</v>
      </c>
      <c r="AA34" s="128">
        <v>0</v>
      </c>
      <c r="AB34" s="138"/>
      <c r="AC34" s="121"/>
      <c r="AD34" s="128"/>
      <c r="AE34" s="121"/>
      <c r="AF34" s="128">
        <f t="shared" si="37"/>
        <v>0</v>
      </c>
      <c r="AG34" s="128"/>
      <c r="AH34" s="128"/>
      <c r="AI34" s="128">
        <f t="shared" si="41"/>
        <v>0</v>
      </c>
    </row>
    <row r="35" spans="1:35" s="1" customFormat="1" ht="123" customHeight="1" x14ac:dyDescent="0.3">
      <c r="A35" s="174"/>
      <c r="B35" s="140" t="s">
        <v>300</v>
      </c>
      <c r="C35" s="118"/>
      <c r="D35" s="138">
        <f t="shared" si="48"/>
        <v>1078574</v>
      </c>
      <c r="E35" s="121">
        <v>0</v>
      </c>
      <c r="F35" s="121">
        <v>0</v>
      </c>
      <c r="G35" s="121">
        <v>1078574</v>
      </c>
      <c r="H35" s="121">
        <f t="shared" si="7"/>
        <v>0</v>
      </c>
      <c r="I35" s="121">
        <v>0</v>
      </c>
      <c r="J35" s="121">
        <v>0</v>
      </c>
      <c r="K35" s="121">
        <v>0</v>
      </c>
      <c r="L35" s="121">
        <f t="shared" si="42"/>
        <v>0</v>
      </c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8">
        <f t="shared" si="26"/>
        <v>0</v>
      </c>
      <c r="Y35" s="128">
        <v>0</v>
      </c>
      <c r="Z35" s="128">
        <v>0</v>
      </c>
      <c r="AA35" s="128">
        <v>0</v>
      </c>
      <c r="AB35" s="138"/>
      <c r="AC35" s="121"/>
      <c r="AD35" s="128"/>
      <c r="AE35" s="121"/>
      <c r="AF35" s="128">
        <f t="shared" si="37"/>
        <v>0</v>
      </c>
      <c r="AG35" s="128"/>
      <c r="AH35" s="128"/>
      <c r="AI35" s="128">
        <f t="shared" si="41"/>
        <v>0</v>
      </c>
    </row>
    <row r="36" spans="1:35" s="27" customFormat="1" ht="65.25" customHeight="1" x14ac:dyDescent="0.3">
      <c r="A36" s="122" t="s">
        <v>112</v>
      </c>
      <c r="B36" s="141" t="s">
        <v>58</v>
      </c>
      <c r="C36" s="139"/>
      <c r="D36" s="120">
        <f>D37</f>
        <v>23874970</v>
      </c>
      <c r="E36" s="120">
        <f t="shared" ref="E36:AA36" si="49">E37</f>
        <v>0</v>
      </c>
      <c r="F36" s="120">
        <f t="shared" si="49"/>
        <v>0</v>
      </c>
      <c r="G36" s="120">
        <f t="shared" si="49"/>
        <v>23874970</v>
      </c>
      <c r="H36" s="120">
        <f t="shared" si="49"/>
        <v>14728790</v>
      </c>
      <c r="I36" s="120">
        <f t="shared" si="49"/>
        <v>0</v>
      </c>
      <c r="J36" s="120">
        <f t="shared" si="49"/>
        <v>0</v>
      </c>
      <c r="K36" s="120">
        <f t="shared" si="49"/>
        <v>14728790</v>
      </c>
      <c r="L36" s="120">
        <f t="shared" si="49"/>
        <v>5728700</v>
      </c>
      <c r="M36" s="120">
        <f t="shared" si="49"/>
        <v>0</v>
      </c>
      <c r="N36" s="120">
        <f t="shared" si="49"/>
        <v>0</v>
      </c>
      <c r="O36" s="120">
        <f t="shared" si="49"/>
        <v>5728700</v>
      </c>
      <c r="P36" s="120">
        <f t="shared" si="49"/>
        <v>4474000</v>
      </c>
      <c r="Q36" s="120">
        <f t="shared" si="49"/>
        <v>0</v>
      </c>
      <c r="R36" s="120">
        <f t="shared" si="49"/>
        <v>0</v>
      </c>
      <c r="S36" s="120">
        <f t="shared" si="49"/>
        <v>4474000</v>
      </c>
      <c r="T36" s="120">
        <f t="shared" si="49"/>
        <v>4428700</v>
      </c>
      <c r="U36" s="120">
        <f t="shared" si="49"/>
        <v>0</v>
      </c>
      <c r="V36" s="120">
        <f t="shared" si="49"/>
        <v>0</v>
      </c>
      <c r="W36" s="120">
        <f t="shared" si="49"/>
        <v>4428700</v>
      </c>
      <c r="X36" s="120">
        <f t="shared" si="49"/>
        <v>16917188.66</v>
      </c>
      <c r="Y36" s="120">
        <f t="shared" si="49"/>
        <v>0</v>
      </c>
      <c r="Z36" s="120">
        <f t="shared" si="49"/>
        <v>0</v>
      </c>
      <c r="AA36" s="120">
        <f t="shared" si="49"/>
        <v>16917188.66</v>
      </c>
      <c r="AB36" s="133">
        <f t="shared" si="5"/>
        <v>114.85796633667805</v>
      </c>
      <c r="AC36" s="123"/>
      <c r="AD36" s="120"/>
      <c r="AE36" s="123">
        <f t="shared" si="2"/>
        <v>114.85796633667805</v>
      </c>
      <c r="AF36" s="120">
        <f t="shared" si="37"/>
        <v>70.857423737076957</v>
      </c>
      <c r="AG36" s="120"/>
      <c r="AH36" s="120"/>
      <c r="AI36" s="120">
        <f t="shared" si="41"/>
        <v>70.857423737076957</v>
      </c>
    </row>
    <row r="37" spans="1:35" s="1" customFormat="1" ht="55.5" customHeight="1" x14ac:dyDescent="0.3">
      <c r="A37" s="126" t="s">
        <v>113</v>
      </c>
      <c r="B37" s="140" t="s">
        <v>192</v>
      </c>
      <c r="C37" s="118" t="s">
        <v>296</v>
      </c>
      <c r="D37" s="138">
        <f>SUM(E37:G37)</f>
        <v>23874970</v>
      </c>
      <c r="E37" s="121">
        <v>0</v>
      </c>
      <c r="F37" s="121">
        <v>0</v>
      </c>
      <c r="G37" s="121">
        <v>23874970</v>
      </c>
      <c r="H37" s="121">
        <f t="shared" si="7"/>
        <v>14728790</v>
      </c>
      <c r="I37" s="121">
        <v>0</v>
      </c>
      <c r="J37" s="121">
        <v>0</v>
      </c>
      <c r="K37" s="121">
        <v>14728790</v>
      </c>
      <c r="L37" s="121">
        <f t="shared" si="42"/>
        <v>5728700</v>
      </c>
      <c r="M37" s="121">
        <v>0</v>
      </c>
      <c r="N37" s="121">
        <v>0</v>
      </c>
      <c r="O37" s="121">
        <v>5728700</v>
      </c>
      <c r="P37" s="121">
        <f t="shared" ref="P37" si="50">Q37+R37+S37</f>
        <v>4474000</v>
      </c>
      <c r="Q37" s="121">
        <v>0</v>
      </c>
      <c r="R37" s="121">
        <v>0</v>
      </c>
      <c r="S37" s="121">
        <v>4474000</v>
      </c>
      <c r="T37" s="121">
        <f t="shared" ref="T37" si="51">U37+V37+W37</f>
        <v>4428700</v>
      </c>
      <c r="U37" s="121">
        <v>0</v>
      </c>
      <c r="V37" s="121">
        <v>0</v>
      </c>
      <c r="W37" s="121">
        <v>4428700</v>
      </c>
      <c r="X37" s="128">
        <f t="shared" si="26"/>
        <v>16917188.66</v>
      </c>
      <c r="Y37" s="128">
        <v>0</v>
      </c>
      <c r="Z37" s="128">
        <v>0</v>
      </c>
      <c r="AA37" s="128">
        <v>16917188.66</v>
      </c>
      <c r="AB37" s="138">
        <f t="shared" si="5"/>
        <v>114.85796633667805</v>
      </c>
      <c r="AC37" s="121"/>
      <c r="AD37" s="128"/>
      <c r="AE37" s="121">
        <f t="shared" si="2"/>
        <v>114.85796633667805</v>
      </c>
      <c r="AF37" s="128">
        <f t="shared" si="37"/>
        <v>70.857423737076957</v>
      </c>
      <c r="AG37" s="128"/>
      <c r="AH37" s="128"/>
      <c r="AI37" s="128">
        <f t="shared" si="41"/>
        <v>70.857423737076957</v>
      </c>
    </row>
    <row r="38" spans="1:35" s="27" customFormat="1" ht="25.5" hidden="1" customHeight="1" x14ac:dyDescent="0.3">
      <c r="A38" s="176" t="s">
        <v>9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</row>
    <row r="39" spans="1:35" s="1" customFormat="1" ht="40.5" hidden="1" customHeight="1" x14ac:dyDescent="0.3">
      <c r="A39" s="122" t="s">
        <v>135</v>
      </c>
      <c r="B39" s="175" t="s">
        <v>31</v>
      </c>
      <c r="C39" s="175"/>
      <c r="D39" s="133">
        <f t="shared" ref="D39:AA39" si="52">D40+D60+D64+D69+D74</f>
        <v>3603986552</v>
      </c>
      <c r="E39" s="133">
        <f t="shared" si="52"/>
        <v>2836478590</v>
      </c>
      <c r="F39" s="133">
        <f t="shared" si="52"/>
        <v>0</v>
      </c>
      <c r="G39" s="133">
        <f t="shared" si="52"/>
        <v>767507962</v>
      </c>
      <c r="H39" s="133">
        <f t="shared" si="52"/>
        <v>2003258384.54</v>
      </c>
      <c r="I39" s="133">
        <f t="shared" si="52"/>
        <v>1614815907</v>
      </c>
      <c r="J39" s="133">
        <f t="shared" si="52"/>
        <v>0</v>
      </c>
      <c r="K39" s="133">
        <f t="shared" si="52"/>
        <v>388442477.53999996</v>
      </c>
      <c r="L39" s="133" t="e">
        <f t="shared" si="52"/>
        <v>#REF!</v>
      </c>
      <c r="M39" s="133" t="e">
        <f t="shared" si="52"/>
        <v>#REF!</v>
      </c>
      <c r="N39" s="133" t="e">
        <f t="shared" si="52"/>
        <v>#REF!</v>
      </c>
      <c r="O39" s="133" t="e">
        <f t="shared" si="52"/>
        <v>#REF!</v>
      </c>
      <c r="P39" s="133" t="e">
        <f t="shared" si="52"/>
        <v>#REF!</v>
      </c>
      <c r="Q39" s="133" t="e">
        <f t="shared" si="52"/>
        <v>#REF!</v>
      </c>
      <c r="R39" s="133" t="e">
        <f t="shared" si="52"/>
        <v>#REF!</v>
      </c>
      <c r="S39" s="133" t="e">
        <f t="shared" si="52"/>
        <v>#REF!</v>
      </c>
      <c r="T39" s="133" t="e">
        <f t="shared" si="52"/>
        <v>#REF!</v>
      </c>
      <c r="U39" s="133" t="e">
        <f t="shared" si="52"/>
        <v>#REF!</v>
      </c>
      <c r="V39" s="133" t="e">
        <f t="shared" si="52"/>
        <v>#REF!</v>
      </c>
      <c r="W39" s="133" t="e">
        <f t="shared" si="52"/>
        <v>#REF!</v>
      </c>
      <c r="X39" s="133">
        <f t="shared" si="52"/>
        <v>2105787242.5</v>
      </c>
      <c r="Y39" s="133">
        <f t="shared" si="52"/>
        <v>1691158637.03</v>
      </c>
      <c r="Z39" s="133">
        <f t="shared" si="52"/>
        <v>0</v>
      </c>
      <c r="AA39" s="133">
        <f t="shared" si="52"/>
        <v>414628605.47000003</v>
      </c>
      <c r="AB39" s="133">
        <f>X39/H39*100</f>
        <v>105.11810452167623</v>
      </c>
      <c r="AC39" s="123">
        <f t="shared" ref="AC39:AC73" si="53">Y39/I39*100</f>
        <v>104.72764292815452</v>
      </c>
      <c r="AD39" s="123"/>
      <c r="AE39" s="123">
        <f t="shared" si="2"/>
        <v>106.74131420843477</v>
      </c>
      <c r="AF39" s="120">
        <f t="shared" ref="AF39:AG54" si="54">X39/D39*100</f>
        <v>58.429386794781799</v>
      </c>
      <c r="AG39" s="120">
        <f t="shared" si="54"/>
        <v>59.621766333515666</v>
      </c>
      <c r="AH39" s="120"/>
      <c r="AI39" s="120">
        <f>AA39/G39*100</f>
        <v>54.022710642577024</v>
      </c>
    </row>
    <row r="40" spans="1:35" s="27" customFormat="1" ht="43.5" hidden="1" customHeight="1" x14ac:dyDescent="0.3">
      <c r="A40" s="122" t="s">
        <v>136</v>
      </c>
      <c r="B40" s="135" t="s">
        <v>75</v>
      </c>
      <c r="C40" s="125"/>
      <c r="D40" s="123">
        <f t="shared" ref="D40:AA40" si="55">D41+D55+D59</f>
        <v>3391601652</v>
      </c>
      <c r="E40" s="123">
        <f t="shared" si="55"/>
        <v>2800221806</v>
      </c>
      <c r="F40" s="123">
        <f t="shared" si="55"/>
        <v>0</v>
      </c>
      <c r="G40" s="123">
        <f t="shared" si="55"/>
        <v>591379846</v>
      </c>
      <c r="H40" s="123">
        <f t="shared" si="55"/>
        <v>1890924972.54</v>
      </c>
      <c r="I40" s="123">
        <f t="shared" si="55"/>
        <v>1597097854</v>
      </c>
      <c r="J40" s="123">
        <f t="shared" si="55"/>
        <v>0</v>
      </c>
      <c r="K40" s="123">
        <f t="shared" si="55"/>
        <v>293827118.53999996</v>
      </c>
      <c r="L40" s="123" t="e">
        <f t="shared" si="55"/>
        <v>#REF!</v>
      </c>
      <c r="M40" s="123" t="e">
        <f t="shared" si="55"/>
        <v>#REF!</v>
      </c>
      <c r="N40" s="123" t="e">
        <f t="shared" si="55"/>
        <v>#REF!</v>
      </c>
      <c r="O40" s="123" t="e">
        <f t="shared" si="55"/>
        <v>#REF!</v>
      </c>
      <c r="P40" s="123" t="e">
        <f t="shared" si="55"/>
        <v>#REF!</v>
      </c>
      <c r="Q40" s="123" t="e">
        <f t="shared" si="55"/>
        <v>#REF!</v>
      </c>
      <c r="R40" s="123" t="e">
        <f t="shared" si="55"/>
        <v>#REF!</v>
      </c>
      <c r="S40" s="123" t="e">
        <f t="shared" si="55"/>
        <v>#REF!</v>
      </c>
      <c r="T40" s="123" t="e">
        <f t="shared" si="55"/>
        <v>#REF!</v>
      </c>
      <c r="U40" s="123" t="e">
        <f t="shared" si="55"/>
        <v>#REF!</v>
      </c>
      <c r="V40" s="123" t="e">
        <f t="shared" si="55"/>
        <v>#REF!</v>
      </c>
      <c r="W40" s="123" t="e">
        <f t="shared" si="55"/>
        <v>#REF!</v>
      </c>
      <c r="X40" s="123">
        <f t="shared" si="55"/>
        <v>1951893528.98</v>
      </c>
      <c r="Y40" s="123">
        <f t="shared" si="55"/>
        <v>1660189227.77</v>
      </c>
      <c r="Z40" s="123">
        <f t="shared" si="55"/>
        <v>0</v>
      </c>
      <c r="AA40" s="123">
        <f t="shared" si="55"/>
        <v>291704301.21000004</v>
      </c>
      <c r="AB40" s="133">
        <f t="shared" ref="AB40:AB76" si="56">X40/H40*100</f>
        <v>103.22427157742295</v>
      </c>
      <c r="AC40" s="123">
        <f t="shared" si="53"/>
        <v>103.95037621595853</v>
      </c>
      <c r="AD40" s="123"/>
      <c r="AE40" s="123">
        <f t="shared" si="2"/>
        <v>99.277528452598929</v>
      </c>
      <c r="AF40" s="120">
        <f t="shared" si="54"/>
        <v>57.55078954596523</v>
      </c>
      <c r="AG40" s="120">
        <f t="shared" si="54"/>
        <v>59.287775854496005</v>
      </c>
      <c r="AH40" s="120"/>
      <c r="AI40" s="120">
        <f>AA40/G40*100</f>
        <v>49.326047071614283</v>
      </c>
    </row>
    <row r="41" spans="1:35" s="27" customFormat="1" ht="41.25" hidden="1" customHeight="1" x14ac:dyDescent="0.3">
      <c r="A41" s="122" t="s">
        <v>137</v>
      </c>
      <c r="B41" s="135" t="s">
        <v>193</v>
      </c>
      <c r="C41" s="125"/>
      <c r="D41" s="123">
        <f>SUM(D42:D54)</f>
        <v>3259906961</v>
      </c>
      <c r="E41" s="123">
        <f t="shared" ref="E41:AA41" si="57">SUM(E42:E54)</f>
        <v>2800221806</v>
      </c>
      <c r="F41" s="123">
        <f t="shared" si="57"/>
        <v>0</v>
      </c>
      <c r="G41" s="123">
        <f t="shared" si="57"/>
        <v>459685155</v>
      </c>
      <c r="H41" s="123">
        <f>SUM(H42:H54)</f>
        <v>1836940368.54</v>
      </c>
      <c r="I41" s="123">
        <f t="shared" si="57"/>
        <v>1597097854</v>
      </c>
      <c r="J41" s="123">
        <f t="shared" si="57"/>
        <v>0</v>
      </c>
      <c r="K41" s="123">
        <f t="shared" si="57"/>
        <v>239842514.53999999</v>
      </c>
      <c r="L41" s="123">
        <f t="shared" si="57"/>
        <v>1120593343</v>
      </c>
      <c r="M41" s="123">
        <f t="shared" si="57"/>
        <v>987072522</v>
      </c>
      <c r="N41" s="123">
        <f t="shared" si="57"/>
        <v>0</v>
      </c>
      <c r="O41" s="123">
        <f t="shared" si="57"/>
        <v>133520821</v>
      </c>
      <c r="P41" s="123">
        <f t="shared" si="57"/>
        <v>604321558</v>
      </c>
      <c r="Q41" s="123">
        <f t="shared" si="57"/>
        <v>476568700</v>
      </c>
      <c r="R41" s="123">
        <f t="shared" si="57"/>
        <v>0</v>
      </c>
      <c r="S41" s="123">
        <f t="shared" si="57"/>
        <v>127752858</v>
      </c>
      <c r="T41" s="123">
        <f t="shared" si="57"/>
        <v>797473407</v>
      </c>
      <c r="U41" s="123">
        <f t="shared" si="57"/>
        <v>691964978</v>
      </c>
      <c r="V41" s="123">
        <f t="shared" si="57"/>
        <v>0</v>
      </c>
      <c r="W41" s="123">
        <f t="shared" si="57"/>
        <v>105508429</v>
      </c>
      <c r="X41" s="123">
        <f t="shared" si="57"/>
        <v>1913489086.45</v>
      </c>
      <c r="Y41" s="123">
        <f t="shared" si="57"/>
        <v>1660189227.77</v>
      </c>
      <c r="Z41" s="123">
        <f t="shared" si="57"/>
        <v>0</v>
      </c>
      <c r="AA41" s="123">
        <f t="shared" si="57"/>
        <v>253299858.68000001</v>
      </c>
      <c r="AB41" s="133">
        <f t="shared" si="56"/>
        <v>104.16718578463389</v>
      </c>
      <c r="AC41" s="123">
        <f t="shared" si="53"/>
        <v>103.95037621595853</v>
      </c>
      <c r="AD41" s="123"/>
      <c r="AE41" s="123">
        <f t="shared" si="2"/>
        <v>105.61090854380433</v>
      </c>
      <c r="AF41" s="120">
        <f t="shared" si="54"/>
        <v>58.69765945292572</v>
      </c>
      <c r="AG41" s="120">
        <f t="shared" si="54"/>
        <v>59.287775854496005</v>
      </c>
      <c r="AH41" s="120"/>
      <c r="AI41" s="120">
        <f>AA41/G41*100</f>
        <v>55.102901610995033</v>
      </c>
    </row>
    <row r="42" spans="1:35" s="1" customFormat="1" ht="39" hidden="1" customHeight="1" x14ac:dyDescent="0.3">
      <c r="A42" s="126" t="s">
        <v>195</v>
      </c>
      <c r="B42" s="140" t="s">
        <v>61</v>
      </c>
      <c r="C42" s="127" t="s">
        <v>5</v>
      </c>
      <c r="D42" s="121">
        <f>SUM(E42:G42)</f>
        <v>450848855</v>
      </c>
      <c r="E42" s="121">
        <v>0</v>
      </c>
      <c r="F42" s="121">
        <v>0</v>
      </c>
      <c r="G42" s="121">
        <v>450848855</v>
      </c>
      <c r="H42" s="121">
        <f t="shared" ref="H42:H54" si="58">I42+J42+K42</f>
        <v>235445342.53999999</v>
      </c>
      <c r="I42" s="121">
        <v>0</v>
      </c>
      <c r="J42" s="121">
        <v>0</v>
      </c>
      <c r="K42" s="121">
        <v>235445342.53999999</v>
      </c>
      <c r="L42" s="121">
        <f t="shared" ref="L42:L50" si="59">M42+N42+O42</f>
        <v>131240621</v>
      </c>
      <c r="M42" s="121">
        <v>0</v>
      </c>
      <c r="N42" s="121">
        <v>0</v>
      </c>
      <c r="O42" s="121">
        <v>131240621</v>
      </c>
      <c r="P42" s="121">
        <f t="shared" ref="P42:P59" si="60">Q42+R42+S42</f>
        <v>126958458</v>
      </c>
      <c r="Q42" s="121">
        <v>0</v>
      </c>
      <c r="R42" s="121">
        <v>0</v>
      </c>
      <c r="S42" s="121">
        <v>126958458</v>
      </c>
      <c r="T42" s="121">
        <f t="shared" ref="T42:T59" si="61">U42+V42+W42</f>
        <v>101839229</v>
      </c>
      <c r="U42" s="121">
        <v>0</v>
      </c>
      <c r="V42" s="121">
        <v>0</v>
      </c>
      <c r="W42" s="121">
        <v>101839229</v>
      </c>
      <c r="X42" s="121">
        <f>Y42+AA42</f>
        <v>247885677.99000001</v>
      </c>
      <c r="Y42" s="121">
        <v>0</v>
      </c>
      <c r="Z42" s="121">
        <v>0</v>
      </c>
      <c r="AA42" s="121">
        <v>247885677.99000001</v>
      </c>
      <c r="AB42" s="138">
        <f t="shared" si="56"/>
        <v>105.28374667164483</v>
      </c>
      <c r="AC42" s="121"/>
      <c r="AD42" s="121"/>
      <c r="AE42" s="121">
        <f t="shared" si="2"/>
        <v>105.28374667164483</v>
      </c>
      <c r="AF42" s="128">
        <f t="shared" si="54"/>
        <v>54.981991246268116</v>
      </c>
      <c r="AG42" s="128"/>
      <c r="AH42" s="128"/>
      <c r="AI42" s="128">
        <f>AA42/G42*100</f>
        <v>54.981991246268116</v>
      </c>
    </row>
    <row r="43" spans="1:35" s="1" customFormat="1" ht="62.25" hidden="1" customHeight="1" x14ac:dyDescent="0.3">
      <c r="A43" s="126" t="s">
        <v>196</v>
      </c>
      <c r="B43" s="140" t="s">
        <v>445</v>
      </c>
      <c r="C43" s="127" t="s">
        <v>5</v>
      </c>
      <c r="D43" s="121">
        <f t="shared" ref="D43:D54" si="62">SUM(E43:G43)</f>
        <v>76292500</v>
      </c>
      <c r="E43" s="121">
        <v>76292500</v>
      </c>
      <c r="F43" s="121">
        <v>0</v>
      </c>
      <c r="G43" s="121">
        <v>0</v>
      </c>
      <c r="H43" s="121">
        <f t="shared" si="58"/>
        <v>45114630</v>
      </c>
      <c r="I43" s="121">
        <v>45114630</v>
      </c>
      <c r="J43" s="121">
        <v>0</v>
      </c>
      <c r="K43" s="121">
        <v>0</v>
      </c>
      <c r="L43" s="121">
        <f t="shared" si="59"/>
        <v>25839630</v>
      </c>
      <c r="M43" s="121">
        <v>25839630</v>
      </c>
      <c r="N43" s="121">
        <v>0</v>
      </c>
      <c r="O43" s="121">
        <v>0</v>
      </c>
      <c r="P43" s="121">
        <f t="shared" si="60"/>
        <v>9000000</v>
      </c>
      <c r="Q43" s="121">
        <v>9000000</v>
      </c>
      <c r="R43" s="121">
        <v>0</v>
      </c>
      <c r="S43" s="121">
        <v>0</v>
      </c>
      <c r="T43" s="121">
        <f t="shared" si="61"/>
        <v>22177870</v>
      </c>
      <c r="U43" s="121">
        <v>22177870</v>
      </c>
      <c r="V43" s="121">
        <v>0</v>
      </c>
      <c r="W43" s="121">
        <v>0</v>
      </c>
      <c r="X43" s="121">
        <f t="shared" ref="X43:X54" si="63">Y43+AA43</f>
        <v>36805140.460000001</v>
      </c>
      <c r="Y43" s="121">
        <v>36805140.460000001</v>
      </c>
      <c r="Z43" s="121">
        <v>0</v>
      </c>
      <c r="AA43" s="121">
        <v>0</v>
      </c>
      <c r="AB43" s="138">
        <f t="shared" si="56"/>
        <v>81.581386038187603</v>
      </c>
      <c r="AC43" s="121">
        <f t="shared" si="53"/>
        <v>81.581386038187603</v>
      </c>
      <c r="AD43" s="121"/>
      <c r="AE43" s="121"/>
      <c r="AF43" s="128">
        <f t="shared" si="54"/>
        <v>48.242147602975393</v>
      </c>
      <c r="AG43" s="128">
        <f t="shared" si="54"/>
        <v>48.242147602975393</v>
      </c>
      <c r="AH43" s="128"/>
      <c r="AI43" s="128"/>
    </row>
    <row r="44" spans="1:35" s="1" customFormat="1" ht="138" hidden="1" customHeight="1" x14ac:dyDescent="0.3">
      <c r="A44" s="126" t="s">
        <v>197</v>
      </c>
      <c r="B44" s="140" t="s">
        <v>443</v>
      </c>
      <c r="C44" s="127" t="s">
        <v>5</v>
      </c>
      <c r="D44" s="121">
        <f t="shared" si="62"/>
        <v>8640000</v>
      </c>
      <c r="E44" s="121">
        <v>8640000</v>
      </c>
      <c r="F44" s="121">
        <v>0</v>
      </c>
      <c r="G44" s="121">
        <v>0</v>
      </c>
      <c r="H44" s="121">
        <f t="shared" si="58"/>
        <v>4542000</v>
      </c>
      <c r="I44" s="121">
        <v>4542000</v>
      </c>
      <c r="J44" s="121">
        <v>0</v>
      </c>
      <c r="K44" s="121">
        <v>0</v>
      </c>
      <c r="L44" s="121">
        <f t="shared" si="59"/>
        <v>2160000</v>
      </c>
      <c r="M44" s="121">
        <v>2160000</v>
      </c>
      <c r="N44" s="121">
        <v>0</v>
      </c>
      <c r="O44" s="121">
        <v>0</v>
      </c>
      <c r="P44" s="121">
        <f t="shared" si="60"/>
        <v>2160000</v>
      </c>
      <c r="Q44" s="121">
        <v>2160000</v>
      </c>
      <c r="R44" s="121">
        <v>0</v>
      </c>
      <c r="S44" s="121">
        <v>0</v>
      </c>
      <c r="T44" s="121">
        <f t="shared" si="61"/>
        <v>2160000</v>
      </c>
      <c r="U44" s="121">
        <v>2160000</v>
      </c>
      <c r="V44" s="121">
        <v>0</v>
      </c>
      <c r="W44" s="121">
        <v>0</v>
      </c>
      <c r="X44" s="121">
        <f t="shared" si="63"/>
        <v>6045000</v>
      </c>
      <c r="Y44" s="121">
        <v>6045000</v>
      </c>
      <c r="Z44" s="121">
        <v>0</v>
      </c>
      <c r="AA44" s="121">
        <v>0</v>
      </c>
      <c r="AB44" s="138">
        <f t="shared" si="56"/>
        <v>133.09114927344783</v>
      </c>
      <c r="AC44" s="121">
        <f t="shared" si="53"/>
        <v>133.09114927344783</v>
      </c>
      <c r="AD44" s="121"/>
      <c r="AE44" s="121"/>
      <c r="AF44" s="128">
        <f t="shared" si="54"/>
        <v>69.965277777777786</v>
      </c>
      <c r="AG44" s="128">
        <f t="shared" si="54"/>
        <v>69.965277777777786</v>
      </c>
      <c r="AH44" s="128"/>
      <c r="AI44" s="128"/>
    </row>
    <row r="45" spans="1:35" s="1" customFormat="1" ht="179.25" hidden="1" customHeight="1" x14ac:dyDescent="0.3">
      <c r="A45" s="126" t="s">
        <v>198</v>
      </c>
      <c r="B45" s="140" t="s">
        <v>444</v>
      </c>
      <c r="C45" s="127" t="s">
        <v>5</v>
      </c>
      <c r="D45" s="121">
        <f t="shared" si="62"/>
        <v>87833000</v>
      </c>
      <c r="E45" s="121">
        <v>87833000</v>
      </c>
      <c r="F45" s="121">
        <v>0</v>
      </c>
      <c r="G45" s="121">
        <v>0</v>
      </c>
      <c r="H45" s="121">
        <f t="shared" si="58"/>
        <v>51497392</v>
      </c>
      <c r="I45" s="121">
        <v>51497392</v>
      </c>
      <c r="J45" s="121">
        <v>0</v>
      </c>
      <c r="K45" s="121">
        <v>0</v>
      </c>
      <c r="L45" s="121">
        <f t="shared" si="59"/>
        <v>2660800</v>
      </c>
      <c r="M45" s="121">
        <v>2660800</v>
      </c>
      <c r="N45" s="121">
        <v>0</v>
      </c>
      <c r="O45" s="121">
        <v>0</v>
      </c>
      <c r="P45" s="121">
        <f t="shared" si="60"/>
        <v>1330400</v>
      </c>
      <c r="Q45" s="121">
        <v>1330400</v>
      </c>
      <c r="R45" s="121">
        <v>0</v>
      </c>
      <c r="S45" s="121">
        <v>0</v>
      </c>
      <c r="T45" s="121">
        <f t="shared" si="61"/>
        <v>3990800</v>
      </c>
      <c r="U45" s="121">
        <v>3990800</v>
      </c>
      <c r="V45" s="121">
        <v>0</v>
      </c>
      <c r="W45" s="121">
        <v>0</v>
      </c>
      <c r="X45" s="121">
        <f t="shared" si="63"/>
        <v>41611452.899999999</v>
      </c>
      <c r="Y45" s="121">
        <v>41611452.899999999</v>
      </c>
      <c r="Z45" s="121">
        <v>0</v>
      </c>
      <c r="AA45" s="121">
        <v>0</v>
      </c>
      <c r="AB45" s="138">
        <f t="shared" si="56"/>
        <v>80.803029598081395</v>
      </c>
      <c r="AC45" s="121">
        <f t="shared" si="53"/>
        <v>80.803029598081395</v>
      </c>
      <c r="AD45" s="121"/>
      <c r="AE45" s="121"/>
      <c r="AF45" s="128">
        <f t="shared" si="54"/>
        <v>47.375647991073969</v>
      </c>
      <c r="AG45" s="128">
        <f t="shared" si="54"/>
        <v>47.375647991073969</v>
      </c>
      <c r="AH45" s="128"/>
      <c r="AI45" s="128"/>
    </row>
    <row r="46" spans="1:35" s="27" customFormat="1" ht="108" hidden="1" customHeight="1" x14ac:dyDescent="0.3">
      <c r="A46" s="126" t="s">
        <v>199</v>
      </c>
      <c r="B46" s="140" t="s">
        <v>446</v>
      </c>
      <c r="C46" s="127" t="s">
        <v>5</v>
      </c>
      <c r="D46" s="121">
        <f t="shared" si="62"/>
        <v>78910000</v>
      </c>
      <c r="E46" s="121">
        <v>78910000</v>
      </c>
      <c r="F46" s="121">
        <v>0</v>
      </c>
      <c r="G46" s="121">
        <v>0</v>
      </c>
      <c r="H46" s="121">
        <f t="shared" si="58"/>
        <v>38982680</v>
      </c>
      <c r="I46" s="121">
        <v>38982680</v>
      </c>
      <c r="J46" s="121">
        <v>0</v>
      </c>
      <c r="K46" s="121">
        <v>0</v>
      </c>
      <c r="L46" s="121">
        <f t="shared" si="59"/>
        <v>30617392</v>
      </c>
      <c r="M46" s="121">
        <v>30617392</v>
      </c>
      <c r="N46" s="121">
        <v>0</v>
      </c>
      <c r="O46" s="121">
        <v>0</v>
      </c>
      <c r="P46" s="121">
        <f t="shared" si="60"/>
        <v>8800000</v>
      </c>
      <c r="Q46" s="121">
        <v>8800000</v>
      </c>
      <c r="R46" s="121">
        <v>0</v>
      </c>
      <c r="S46" s="121">
        <v>0</v>
      </c>
      <c r="T46" s="121">
        <f t="shared" si="61"/>
        <v>27535608</v>
      </c>
      <c r="U46" s="121">
        <v>27535608</v>
      </c>
      <c r="V46" s="121">
        <v>0</v>
      </c>
      <c r="W46" s="121">
        <v>0</v>
      </c>
      <c r="X46" s="121">
        <f t="shared" si="63"/>
        <v>46874563.439999998</v>
      </c>
      <c r="Y46" s="121">
        <v>46874563.439999998</v>
      </c>
      <c r="Z46" s="121">
        <v>0</v>
      </c>
      <c r="AA46" s="121">
        <v>0</v>
      </c>
      <c r="AB46" s="138">
        <f t="shared" si="56"/>
        <v>120.2445892380924</v>
      </c>
      <c r="AC46" s="121">
        <f t="shared" si="53"/>
        <v>120.2445892380924</v>
      </c>
      <c r="AD46" s="121"/>
      <c r="AE46" s="121"/>
      <c r="AF46" s="128">
        <f t="shared" si="54"/>
        <v>59.402564237739199</v>
      </c>
      <c r="AG46" s="128">
        <f t="shared" si="54"/>
        <v>59.402564237739199</v>
      </c>
      <c r="AH46" s="128"/>
      <c r="AI46" s="128"/>
    </row>
    <row r="47" spans="1:35" s="27" customFormat="1" ht="116.25" hidden="1" customHeight="1" x14ac:dyDescent="0.3">
      <c r="A47" s="126" t="s">
        <v>200</v>
      </c>
      <c r="B47" s="140" t="s">
        <v>417</v>
      </c>
      <c r="C47" s="127" t="s">
        <v>5</v>
      </c>
      <c r="D47" s="121">
        <f t="shared" si="62"/>
        <v>2522397500</v>
      </c>
      <c r="E47" s="121">
        <v>2522397500</v>
      </c>
      <c r="F47" s="121">
        <v>0</v>
      </c>
      <c r="G47" s="121">
        <v>0</v>
      </c>
      <c r="H47" s="121">
        <f t="shared" si="58"/>
        <v>1447593232</v>
      </c>
      <c r="I47" s="121">
        <v>1447593232</v>
      </c>
      <c r="J47" s="121">
        <v>0</v>
      </c>
      <c r="K47" s="121">
        <v>0</v>
      </c>
      <c r="L47" s="121">
        <f t="shared" si="59"/>
        <v>925649300</v>
      </c>
      <c r="M47" s="121">
        <v>925649300</v>
      </c>
      <c r="N47" s="121">
        <v>0</v>
      </c>
      <c r="O47" s="121">
        <v>0</v>
      </c>
      <c r="P47" s="121">
        <f t="shared" si="60"/>
        <v>455278300</v>
      </c>
      <c r="Q47" s="121">
        <v>455278300</v>
      </c>
      <c r="R47" s="121">
        <v>0</v>
      </c>
      <c r="S47" s="121">
        <v>0</v>
      </c>
      <c r="T47" s="121">
        <f t="shared" si="61"/>
        <v>636100700</v>
      </c>
      <c r="U47" s="121">
        <v>636100700</v>
      </c>
      <c r="V47" s="121">
        <v>0</v>
      </c>
      <c r="W47" s="121">
        <v>0</v>
      </c>
      <c r="X47" s="121">
        <f t="shared" si="63"/>
        <v>1512871265.4300001</v>
      </c>
      <c r="Y47" s="121">
        <v>1512871265.4300001</v>
      </c>
      <c r="Z47" s="121">
        <v>0</v>
      </c>
      <c r="AA47" s="121">
        <v>0</v>
      </c>
      <c r="AB47" s="138">
        <f t="shared" si="56"/>
        <v>104.50941825279271</v>
      </c>
      <c r="AC47" s="121">
        <f t="shared" si="53"/>
        <v>104.50941825279271</v>
      </c>
      <c r="AD47" s="121"/>
      <c r="AE47" s="121"/>
      <c r="AF47" s="128">
        <f t="shared" si="54"/>
        <v>59.977512086417782</v>
      </c>
      <c r="AG47" s="128">
        <f t="shared" si="54"/>
        <v>59.977512086417782</v>
      </c>
      <c r="AH47" s="128"/>
      <c r="AI47" s="128"/>
    </row>
    <row r="48" spans="1:35" s="27" customFormat="1" ht="46.5" hidden="1" customHeight="1" x14ac:dyDescent="0.3">
      <c r="A48" s="126" t="s">
        <v>201</v>
      </c>
      <c r="B48" s="140" t="s">
        <v>194</v>
      </c>
      <c r="C48" s="127" t="s">
        <v>5</v>
      </c>
      <c r="D48" s="121">
        <f t="shared" si="62"/>
        <v>145380</v>
      </c>
      <c r="E48" s="121">
        <v>145380</v>
      </c>
      <c r="F48" s="121">
        <v>0</v>
      </c>
      <c r="G48" s="121">
        <v>0</v>
      </c>
      <c r="H48" s="121">
        <f t="shared" si="58"/>
        <v>145400</v>
      </c>
      <c r="I48" s="121">
        <v>145400</v>
      </c>
      <c r="J48" s="121">
        <v>0</v>
      </c>
      <c r="K48" s="121">
        <v>0</v>
      </c>
      <c r="L48" s="121">
        <f t="shared" si="59"/>
        <v>145400</v>
      </c>
      <c r="M48" s="121">
        <v>145400</v>
      </c>
      <c r="N48" s="121">
        <v>0</v>
      </c>
      <c r="O48" s="121">
        <v>0</v>
      </c>
      <c r="P48" s="121">
        <f t="shared" si="60"/>
        <v>0</v>
      </c>
      <c r="Q48" s="121">
        <v>0</v>
      </c>
      <c r="R48" s="121">
        <v>0</v>
      </c>
      <c r="S48" s="121">
        <v>0</v>
      </c>
      <c r="T48" s="121">
        <f t="shared" si="61"/>
        <v>0</v>
      </c>
      <c r="U48" s="121">
        <v>0</v>
      </c>
      <c r="V48" s="121">
        <v>0</v>
      </c>
      <c r="W48" s="121">
        <v>0</v>
      </c>
      <c r="X48" s="121">
        <f t="shared" si="63"/>
        <v>145380</v>
      </c>
      <c r="Y48" s="121">
        <v>145380</v>
      </c>
      <c r="Z48" s="121">
        <v>0</v>
      </c>
      <c r="AA48" s="121">
        <v>0</v>
      </c>
      <c r="AB48" s="138">
        <f t="shared" si="56"/>
        <v>99.98624484181569</v>
      </c>
      <c r="AC48" s="121">
        <f t="shared" si="53"/>
        <v>99.98624484181569</v>
      </c>
      <c r="AD48" s="121"/>
      <c r="AE48" s="121"/>
      <c r="AF48" s="128">
        <f t="shared" si="54"/>
        <v>100</v>
      </c>
      <c r="AG48" s="128">
        <f t="shared" si="54"/>
        <v>100</v>
      </c>
      <c r="AH48" s="128"/>
      <c r="AI48" s="128"/>
    </row>
    <row r="49" spans="1:35" s="27" customFormat="1" ht="139.5" hidden="1" customHeight="1" x14ac:dyDescent="0.3">
      <c r="A49" s="126" t="s">
        <v>202</v>
      </c>
      <c r="B49" s="140" t="s">
        <v>334</v>
      </c>
      <c r="C49" s="127" t="s">
        <v>5</v>
      </c>
      <c r="D49" s="121">
        <f t="shared" si="62"/>
        <v>17104600</v>
      </c>
      <c r="E49" s="121">
        <v>11973200</v>
      </c>
      <c r="F49" s="121">
        <v>0</v>
      </c>
      <c r="G49" s="121">
        <v>5131400</v>
      </c>
      <c r="H49" s="121">
        <f t="shared" si="58"/>
        <v>9503000</v>
      </c>
      <c r="I49" s="121">
        <v>6652000</v>
      </c>
      <c r="J49" s="121">
        <v>0</v>
      </c>
      <c r="K49" s="121">
        <v>2851000</v>
      </c>
      <c r="L49" s="121">
        <f t="shared" si="59"/>
        <v>1140300</v>
      </c>
      <c r="M49" s="121">
        <v>0</v>
      </c>
      <c r="N49" s="121">
        <v>0</v>
      </c>
      <c r="O49" s="121">
        <v>1140300</v>
      </c>
      <c r="P49" s="121">
        <f t="shared" si="60"/>
        <v>570400</v>
      </c>
      <c r="Q49" s="121">
        <v>0</v>
      </c>
      <c r="R49" s="121">
        <v>0</v>
      </c>
      <c r="S49" s="121">
        <v>570400</v>
      </c>
      <c r="T49" s="121">
        <f t="shared" si="61"/>
        <v>1710000</v>
      </c>
      <c r="U49" s="121">
        <v>0</v>
      </c>
      <c r="V49" s="121">
        <v>0</v>
      </c>
      <c r="W49" s="121">
        <v>1710000</v>
      </c>
      <c r="X49" s="121">
        <f t="shared" si="63"/>
        <v>13657817.99</v>
      </c>
      <c r="Y49" s="121">
        <v>9586332</v>
      </c>
      <c r="Z49" s="121">
        <v>0</v>
      </c>
      <c r="AA49" s="121">
        <v>4071485.99</v>
      </c>
      <c r="AB49" s="138">
        <f t="shared" si="56"/>
        <v>143.72111954119754</v>
      </c>
      <c r="AC49" s="121">
        <f t="shared" si="53"/>
        <v>144.11202645820808</v>
      </c>
      <c r="AD49" s="121"/>
      <c r="AE49" s="138">
        <f t="shared" ref="AE49:AE50" si="64">AA49/K49*100</f>
        <v>142.809049105577</v>
      </c>
      <c r="AF49" s="128">
        <f t="shared" si="54"/>
        <v>79.848800848894456</v>
      </c>
      <c r="AG49" s="128">
        <f t="shared" si="54"/>
        <v>80.064911635987031</v>
      </c>
      <c r="AH49" s="128"/>
      <c r="AI49" s="128">
        <f t="shared" ref="AI49:AI76" si="65">AA49/G49*100</f>
        <v>79.344545153369452</v>
      </c>
    </row>
    <row r="50" spans="1:35" s="27" customFormat="1" ht="36.75" hidden="1" customHeight="1" x14ac:dyDescent="0.3">
      <c r="A50" s="126" t="s">
        <v>273</v>
      </c>
      <c r="B50" s="140" t="s">
        <v>189</v>
      </c>
      <c r="C50" s="127" t="s">
        <v>5</v>
      </c>
      <c r="D50" s="121">
        <f t="shared" si="62"/>
        <v>3704900</v>
      </c>
      <c r="E50" s="121">
        <v>0</v>
      </c>
      <c r="F50" s="121">
        <v>0</v>
      </c>
      <c r="G50" s="121">
        <v>3704900</v>
      </c>
      <c r="H50" s="121">
        <f t="shared" si="58"/>
        <v>1546172</v>
      </c>
      <c r="I50" s="121">
        <v>0</v>
      </c>
      <c r="J50" s="121">
        <v>0</v>
      </c>
      <c r="K50" s="121">
        <v>1546172</v>
      </c>
      <c r="L50" s="121">
        <f t="shared" si="59"/>
        <v>1139900</v>
      </c>
      <c r="M50" s="121">
        <v>0</v>
      </c>
      <c r="N50" s="121">
        <v>0</v>
      </c>
      <c r="O50" s="121">
        <v>1139900</v>
      </c>
      <c r="P50" s="121">
        <f t="shared" si="60"/>
        <v>224000</v>
      </c>
      <c r="Q50" s="121">
        <v>0</v>
      </c>
      <c r="R50" s="121">
        <v>0</v>
      </c>
      <c r="S50" s="121">
        <v>224000</v>
      </c>
      <c r="T50" s="121">
        <f t="shared" si="61"/>
        <v>1959200</v>
      </c>
      <c r="U50" s="121">
        <v>0</v>
      </c>
      <c r="V50" s="121">
        <v>0</v>
      </c>
      <c r="W50" s="121">
        <v>1959200</v>
      </c>
      <c r="X50" s="121">
        <f t="shared" si="63"/>
        <v>1342694.7</v>
      </c>
      <c r="Y50" s="121">
        <v>0</v>
      </c>
      <c r="Z50" s="121">
        <v>0</v>
      </c>
      <c r="AA50" s="121">
        <v>1342694.7</v>
      </c>
      <c r="AB50" s="138">
        <f t="shared" si="56"/>
        <v>86.839931133146891</v>
      </c>
      <c r="AC50" s="138"/>
      <c r="AD50" s="138"/>
      <c r="AE50" s="138">
        <f t="shared" si="64"/>
        <v>86.839931133146891</v>
      </c>
      <c r="AF50" s="128">
        <f t="shared" si="54"/>
        <v>36.241051040513909</v>
      </c>
      <c r="AG50" s="128"/>
      <c r="AH50" s="128"/>
      <c r="AI50" s="128">
        <f t="shared" si="65"/>
        <v>36.241051040513909</v>
      </c>
    </row>
    <row r="51" spans="1:35" s="27" customFormat="1" ht="57" hidden="1" customHeight="1" x14ac:dyDescent="0.3">
      <c r="A51" s="126" t="s">
        <v>274</v>
      </c>
      <c r="B51" s="140" t="s">
        <v>239</v>
      </c>
      <c r="C51" s="127" t="s">
        <v>5</v>
      </c>
      <c r="D51" s="121">
        <f t="shared" si="62"/>
        <v>3732172</v>
      </c>
      <c r="E51" s="121">
        <v>3732172</v>
      </c>
      <c r="F51" s="121">
        <v>0</v>
      </c>
      <c r="G51" s="121">
        <v>0</v>
      </c>
      <c r="H51" s="121">
        <f t="shared" si="58"/>
        <v>425000</v>
      </c>
      <c r="I51" s="121">
        <v>425000</v>
      </c>
      <c r="J51" s="121">
        <v>0</v>
      </c>
      <c r="K51" s="121">
        <v>0</v>
      </c>
      <c r="L51" s="121">
        <f>M51+N51+O51</f>
        <v>0</v>
      </c>
      <c r="M51" s="121">
        <v>0</v>
      </c>
      <c r="N51" s="121">
        <v>0</v>
      </c>
      <c r="O51" s="121">
        <v>0</v>
      </c>
      <c r="P51" s="121">
        <f t="shared" si="60"/>
        <v>0</v>
      </c>
      <c r="Q51" s="121">
        <v>0</v>
      </c>
      <c r="R51" s="121">
        <v>0</v>
      </c>
      <c r="S51" s="121">
        <v>0</v>
      </c>
      <c r="T51" s="121">
        <f t="shared" si="61"/>
        <v>0</v>
      </c>
      <c r="U51" s="121">
        <v>0</v>
      </c>
      <c r="V51" s="121">
        <v>0</v>
      </c>
      <c r="W51" s="121">
        <v>0</v>
      </c>
      <c r="X51" s="121">
        <f t="shared" si="63"/>
        <v>725000</v>
      </c>
      <c r="Y51" s="121">
        <v>725000</v>
      </c>
      <c r="Z51" s="121">
        <v>0</v>
      </c>
      <c r="AA51" s="121">
        <v>0</v>
      </c>
      <c r="AB51" s="138">
        <f t="shared" si="56"/>
        <v>170.58823529411765</v>
      </c>
      <c r="AC51" s="121">
        <f t="shared" si="53"/>
        <v>170.58823529411765</v>
      </c>
      <c r="AD51" s="121"/>
      <c r="AE51" s="121"/>
      <c r="AF51" s="128">
        <f t="shared" si="54"/>
        <v>19.42568563292367</v>
      </c>
      <c r="AG51" s="128">
        <f>Y51/E51*100</f>
        <v>19.42568563292367</v>
      </c>
      <c r="AH51" s="128"/>
      <c r="AI51" s="128"/>
    </row>
    <row r="52" spans="1:35" s="27" customFormat="1" ht="57" hidden="1" customHeight="1" x14ac:dyDescent="0.3">
      <c r="A52" s="126"/>
      <c r="B52" s="140" t="s">
        <v>474</v>
      </c>
      <c r="C52" s="127" t="s">
        <v>5</v>
      </c>
      <c r="D52" s="121">
        <f t="shared" si="62"/>
        <v>900000</v>
      </c>
      <c r="E52" s="121">
        <v>900000</v>
      </c>
      <c r="F52" s="121">
        <v>0</v>
      </c>
      <c r="G52" s="121">
        <v>0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>
        <f t="shared" si="63"/>
        <v>177172</v>
      </c>
      <c r="Y52" s="121">
        <v>177172</v>
      </c>
      <c r="Z52" s="121">
        <v>0</v>
      </c>
      <c r="AA52" s="121">
        <v>0</v>
      </c>
      <c r="AB52" s="138"/>
      <c r="AC52" s="121"/>
      <c r="AD52" s="121"/>
      <c r="AE52" s="121"/>
      <c r="AF52" s="128">
        <f t="shared" si="54"/>
        <v>19.685777777777776</v>
      </c>
      <c r="AG52" s="128">
        <f>Y52/E52*100</f>
        <v>19.685777777777776</v>
      </c>
      <c r="AH52" s="128"/>
      <c r="AI52" s="128"/>
    </row>
    <row r="53" spans="1:35" s="27" customFormat="1" ht="57" hidden="1" customHeight="1" x14ac:dyDescent="0.3">
      <c r="A53" s="126"/>
      <c r="B53" s="140" t="s">
        <v>475</v>
      </c>
      <c r="C53" s="127" t="s">
        <v>5</v>
      </c>
      <c r="D53" s="121">
        <f t="shared" si="62"/>
        <v>815900</v>
      </c>
      <c r="E53" s="121">
        <v>815900</v>
      </c>
      <c r="F53" s="121">
        <v>0</v>
      </c>
      <c r="G53" s="121">
        <v>0</v>
      </c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>
        <f t="shared" si="63"/>
        <v>672300</v>
      </c>
      <c r="Y53" s="121">
        <v>672300</v>
      </c>
      <c r="Z53" s="121">
        <v>0</v>
      </c>
      <c r="AA53" s="121">
        <v>0</v>
      </c>
      <c r="AB53" s="138"/>
      <c r="AC53" s="121"/>
      <c r="AD53" s="121"/>
      <c r="AE53" s="121"/>
      <c r="AF53" s="128"/>
      <c r="AG53" s="128">
        <f>Y53/E53*100</f>
        <v>82.399803897536458</v>
      </c>
      <c r="AH53" s="128"/>
      <c r="AI53" s="128"/>
    </row>
    <row r="54" spans="1:35" s="27" customFormat="1" ht="75" hidden="1" customHeight="1" x14ac:dyDescent="0.3">
      <c r="A54" s="126" t="s">
        <v>447</v>
      </c>
      <c r="B54" s="140" t="s">
        <v>426</v>
      </c>
      <c r="C54" s="127" t="s">
        <v>5</v>
      </c>
      <c r="D54" s="121">
        <f t="shared" si="62"/>
        <v>8582154</v>
      </c>
      <c r="E54" s="121">
        <v>8582154</v>
      </c>
      <c r="F54" s="121">
        <v>0</v>
      </c>
      <c r="G54" s="121">
        <v>0</v>
      </c>
      <c r="H54" s="121">
        <f t="shared" si="58"/>
        <v>2145520</v>
      </c>
      <c r="I54" s="121">
        <v>2145520</v>
      </c>
      <c r="J54" s="121">
        <v>0</v>
      </c>
      <c r="K54" s="121">
        <v>0</v>
      </c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>
        <f t="shared" si="63"/>
        <v>4675621.54</v>
      </c>
      <c r="Y54" s="121">
        <v>4675621.54</v>
      </c>
      <c r="Z54" s="121">
        <v>0</v>
      </c>
      <c r="AA54" s="121">
        <v>0</v>
      </c>
      <c r="AB54" s="138">
        <f t="shared" si="56"/>
        <v>217.92486390245722</v>
      </c>
      <c r="AC54" s="121">
        <f t="shared" si="53"/>
        <v>217.92486390245722</v>
      </c>
      <c r="AD54" s="121"/>
      <c r="AE54" s="121"/>
      <c r="AF54" s="128">
        <f t="shared" si="54"/>
        <v>54.480746208935429</v>
      </c>
      <c r="AG54" s="128">
        <f t="shared" si="54"/>
        <v>54.480746208935429</v>
      </c>
      <c r="AH54" s="128"/>
      <c r="AI54" s="128"/>
    </row>
    <row r="55" spans="1:35" s="27" customFormat="1" ht="44.25" hidden="1" customHeight="1" x14ac:dyDescent="0.3">
      <c r="A55" s="122" t="s">
        <v>138</v>
      </c>
      <c r="B55" s="141" t="s">
        <v>203</v>
      </c>
      <c r="C55" s="125"/>
      <c r="D55" s="123">
        <f>SUM(D56:D58)</f>
        <v>46138804</v>
      </c>
      <c r="E55" s="123">
        <f t="shared" ref="E55:AA55" si="66">SUM(E56:E58)</f>
        <v>0</v>
      </c>
      <c r="F55" s="123">
        <f t="shared" si="66"/>
        <v>0</v>
      </c>
      <c r="G55" s="123">
        <f t="shared" si="66"/>
        <v>46138804</v>
      </c>
      <c r="H55" s="123">
        <f t="shared" si="66"/>
        <v>4362189</v>
      </c>
      <c r="I55" s="123">
        <f t="shared" si="66"/>
        <v>0</v>
      </c>
      <c r="J55" s="123">
        <f t="shared" si="66"/>
        <v>0</v>
      </c>
      <c r="K55" s="123">
        <f t="shared" si="66"/>
        <v>4362189</v>
      </c>
      <c r="L55" s="123" t="e">
        <f t="shared" si="66"/>
        <v>#REF!</v>
      </c>
      <c r="M55" s="123" t="e">
        <f t="shared" si="66"/>
        <v>#REF!</v>
      </c>
      <c r="N55" s="123" t="e">
        <f t="shared" si="66"/>
        <v>#REF!</v>
      </c>
      <c r="O55" s="123" t="e">
        <f t="shared" si="66"/>
        <v>#REF!</v>
      </c>
      <c r="P55" s="123" t="e">
        <f t="shared" si="66"/>
        <v>#REF!</v>
      </c>
      <c r="Q55" s="123" t="e">
        <f t="shared" si="66"/>
        <v>#REF!</v>
      </c>
      <c r="R55" s="123" t="e">
        <f t="shared" si="66"/>
        <v>#REF!</v>
      </c>
      <c r="S55" s="123" t="e">
        <f t="shared" si="66"/>
        <v>#REF!</v>
      </c>
      <c r="T55" s="123" t="e">
        <f t="shared" si="66"/>
        <v>#REF!</v>
      </c>
      <c r="U55" s="123" t="e">
        <f t="shared" si="66"/>
        <v>#REF!</v>
      </c>
      <c r="V55" s="123" t="e">
        <f t="shared" si="66"/>
        <v>#REF!</v>
      </c>
      <c r="W55" s="123" t="e">
        <f t="shared" si="66"/>
        <v>#REF!</v>
      </c>
      <c r="X55" s="123">
        <f t="shared" si="66"/>
        <v>1511012.58</v>
      </c>
      <c r="Y55" s="123">
        <f t="shared" si="66"/>
        <v>0</v>
      </c>
      <c r="Z55" s="123">
        <f t="shared" si="66"/>
        <v>0</v>
      </c>
      <c r="AA55" s="123">
        <f t="shared" si="66"/>
        <v>1511012.58</v>
      </c>
      <c r="AB55" s="133">
        <f t="shared" si="56"/>
        <v>34.638860902175495</v>
      </c>
      <c r="AC55" s="133"/>
      <c r="AD55" s="133"/>
      <c r="AE55" s="133">
        <f t="shared" ref="AE55:AE59" si="67">AA55/K55*100</f>
        <v>34.638860902175495</v>
      </c>
      <c r="AF55" s="120">
        <f t="shared" ref="AF55:AG76" si="68">X55/D55*100</f>
        <v>3.2749279326789655</v>
      </c>
      <c r="AG55" s="120"/>
      <c r="AH55" s="120"/>
      <c r="AI55" s="120">
        <f t="shared" si="65"/>
        <v>3.2749279326789655</v>
      </c>
    </row>
    <row r="56" spans="1:35" s="27" customFormat="1" ht="51" hidden="1" customHeight="1" x14ac:dyDescent="0.3">
      <c r="A56" s="126" t="s">
        <v>336</v>
      </c>
      <c r="B56" s="142" t="s">
        <v>335</v>
      </c>
      <c r="C56" s="127" t="s">
        <v>271</v>
      </c>
      <c r="D56" s="121">
        <f>SUM(E56:G56)</f>
        <v>14687754</v>
      </c>
      <c r="E56" s="121">
        <v>0</v>
      </c>
      <c r="F56" s="121">
        <v>0</v>
      </c>
      <c r="G56" s="121">
        <v>14687754</v>
      </c>
      <c r="H56" s="121">
        <f>SUM(I56:K56)</f>
        <v>35072</v>
      </c>
      <c r="I56" s="121">
        <v>0</v>
      </c>
      <c r="J56" s="121">
        <v>0</v>
      </c>
      <c r="K56" s="121">
        <v>35072</v>
      </c>
      <c r="L56" s="121" t="e">
        <f>#REF!+#REF!+#REF!+#REF!+#REF!</f>
        <v>#REF!</v>
      </c>
      <c r="M56" s="121" t="e">
        <f>#REF!+#REF!+#REF!+#REF!+#REF!</f>
        <v>#REF!</v>
      </c>
      <c r="N56" s="121" t="e">
        <f>#REF!+#REF!+#REF!+#REF!+#REF!</f>
        <v>#REF!</v>
      </c>
      <c r="O56" s="121" t="e">
        <f>#REF!+#REF!+#REF!+#REF!+#REF!</f>
        <v>#REF!</v>
      </c>
      <c r="P56" s="121" t="e">
        <f>#REF!+#REF!+#REF!+#REF!+#REF!</f>
        <v>#REF!</v>
      </c>
      <c r="Q56" s="121" t="e">
        <f>#REF!+#REF!+#REF!+#REF!+#REF!</f>
        <v>#REF!</v>
      </c>
      <c r="R56" s="121" t="e">
        <f>#REF!+#REF!+#REF!+#REF!+#REF!</f>
        <v>#REF!</v>
      </c>
      <c r="S56" s="121" t="e">
        <f>#REF!+#REF!+#REF!+#REF!+#REF!</f>
        <v>#REF!</v>
      </c>
      <c r="T56" s="121" t="e">
        <f>#REF!+#REF!+#REF!+#REF!+#REF!</f>
        <v>#REF!</v>
      </c>
      <c r="U56" s="121" t="e">
        <f>#REF!+#REF!+#REF!+#REF!+#REF!</f>
        <v>#REF!</v>
      </c>
      <c r="V56" s="121" t="e">
        <f>#REF!+#REF!+#REF!+#REF!+#REF!</f>
        <v>#REF!</v>
      </c>
      <c r="W56" s="121" t="e">
        <f>#REF!+#REF!+#REF!+#REF!+#REF!</f>
        <v>#REF!</v>
      </c>
      <c r="X56" s="121">
        <f>SUM(Y56:AA56)</f>
        <v>0</v>
      </c>
      <c r="Y56" s="121">
        <v>0</v>
      </c>
      <c r="Z56" s="121">
        <v>0</v>
      </c>
      <c r="AA56" s="121">
        <v>0</v>
      </c>
      <c r="AB56" s="138">
        <f t="shared" si="56"/>
        <v>0</v>
      </c>
      <c r="AC56" s="138"/>
      <c r="AD56" s="138"/>
      <c r="AE56" s="138">
        <f t="shared" si="67"/>
        <v>0</v>
      </c>
      <c r="AF56" s="128">
        <f t="shared" si="68"/>
        <v>0</v>
      </c>
      <c r="AG56" s="128"/>
      <c r="AH56" s="128"/>
      <c r="AI56" s="128">
        <f t="shared" si="65"/>
        <v>0</v>
      </c>
    </row>
    <row r="57" spans="1:35" s="27" customFormat="1" ht="34.5" hidden="1" customHeight="1" x14ac:dyDescent="0.3">
      <c r="A57" s="156" t="s">
        <v>395</v>
      </c>
      <c r="B57" s="178" t="s">
        <v>189</v>
      </c>
      <c r="C57" s="127" t="s">
        <v>271</v>
      </c>
      <c r="D57" s="121">
        <f>SUM(E57:G57)</f>
        <v>13987227</v>
      </c>
      <c r="E57" s="121">
        <v>0</v>
      </c>
      <c r="F57" s="121">
        <v>0</v>
      </c>
      <c r="G57" s="121">
        <v>13987227</v>
      </c>
      <c r="H57" s="121">
        <f>SUM(I57:K57)</f>
        <v>2815491</v>
      </c>
      <c r="I57" s="121">
        <v>0</v>
      </c>
      <c r="J57" s="121">
        <v>0</v>
      </c>
      <c r="K57" s="121">
        <v>2815491</v>
      </c>
      <c r="L57" s="121" t="e">
        <f>#REF!+#REF!+#REF!+#REF!+#REF!+#REF!+#REF!+#REF!+#REF!+#REF!+#REF!+#REF!</f>
        <v>#REF!</v>
      </c>
      <c r="M57" s="121" t="e">
        <f>#REF!+#REF!+#REF!+#REF!+#REF!+#REF!+#REF!+#REF!+#REF!+#REF!+#REF!+#REF!</f>
        <v>#REF!</v>
      </c>
      <c r="N57" s="121" t="e">
        <f>#REF!+#REF!+#REF!+#REF!+#REF!+#REF!+#REF!+#REF!+#REF!+#REF!+#REF!+#REF!</f>
        <v>#REF!</v>
      </c>
      <c r="O57" s="121" t="e">
        <f>#REF!+#REF!+#REF!+#REF!+#REF!+#REF!+#REF!+#REF!+#REF!+#REF!+#REF!+#REF!</f>
        <v>#REF!</v>
      </c>
      <c r="P57" s="121" t="e">
        <f>#REF!+#REF!+#REF!+#REF!+#REF!+#REF!+#REF!+#REF!+#REF!+#REF!+#REF!+#REF!</f>
        <v>#REF!</v>
      </c>
      <c r="Q57" s="121" t="e">
        <f>#REF!+#REF!+#REF!+#REF!+#REF!+#REF!+#REF!+#REF!+#REF!+#REF!+#REF!+#REF!</f>
        <v>#REF!</v>
      </c>
      <c r="R57" s="121" t="e">
        <f>#REF!+#REF!+#REF!+#REF!+#REF!+#REF!+#REF!+#REF!+#REF!+#REF!+#REF!+#REF!</f>
        <v>#REF!</v>
      </c>
      <c r="S57" s="121" t="e">
        <f>#REF!+#REF!+#REF!+#REF!+#REF!+#REF!+#REF!+#REF!+#REF!+#REF!+#REF!+#REF!</f>
        <v>#REF!</v>
      </c>
      <c r="T57" s="121" t="e">
        <f>#REF!+#REF!+#REF!+#REF!+#REF!+#REF!+#REF!+#REF!+#REF!+#REF!+#REF!+#REF!</f>
        <v>#REF!</v>
      </c>
      <c r="U57" s="121" t="e">
        <f>#REF!+#REF!+#REF!+#REF!+#REF!+#REF!+#REF!+#REF!+#REF!+#REF!+#REF!+#REF!</f>
        <v>#REF!</v>
      </c>
      <c r="V57" s="121" t="e">
        <f>#REF!+#REF!+#REF!+#REF!+#REF!+#REF!+#REF!+#REF!+#REF!+#REF!+#REF!+#REF!</f>
        <v>#REF!</v>
      </c>
      <c r="W57" s="121" t="e">
        <f>#REF!+#REF!+#REF!+#REF!+#REF!+#REF!+#REF!+#REF!+#REF!+#REF!+#REF!+#REF!</f>
        <v>#REF!</v>
      </c>
      <c r="X57" s="121">
        <f>SUM(Y57:AA57)</f>
        <v>0</v>
      </c>
      <c r="Y57" s="121">
        <v>0</v>
      </c>
      <c r="Z57" s="121">
        <v>0</v>
      </c>
      <c r="AA57" s="121">
        <v>0</v>
      </c>
      <c r="AB57" s="138">
        <f t="shared" si="56"/>
        <v>0</v>
      </c>
      <c r="AC57" s="121"/>
      <c r="AD57" s="121"/>
      <c r="AE57" s="138">
        <f t="shared" si="67"/>
        <v>0</v>
      </c>
      <c r="AF57" s="128">
        <f t="shared" si="68"/>
        <v>0</v>
      </c>
      <c r="AG57" s="128"/>
      <c r="AH57" s="128"/>
      <c r="AI57" s="128">
        <f t="shared" si="65"/>
        <v>0</v>
      </c>
    </row>
    <row r="58" spans="1:35" s="27" customFormat="1" ht="30.75" hidden="1" customHeight="1" x14ac:dyDescent="0.3">
      <c r="A58" s="171"/>
      <c r="B58" s="179"/>
      <c r="C58" s="127" t="s">
        <v>3</v>
      </c>
      <c r="D58" s="121">
        <f>SUM(E58:G58)</f>
        <v>17463823</v>
      </c>
      <c r="E58" s="121">
        <v>0</v>
      </c>
      <c r="F58" s="121">
        <v>0</v>
      </c>
      <c r="G58" s="121">
        <v>17463823</v>
      </c>
      <c r="H58" s="121">
        <f>SUM(I58:K58)</f>
        <v>1511626</v>
      </c>
      <c r="I58" s="121">
        <v>0</v>
      </c>
      <c r="J58" s="121">
        <v>0</v>
      </c>
      <c r="K58" s="121">
        <v>1511626</v>
      </c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>
        <f>SUM(Y58:AA58)</f>
        <v>1511012.58</v>
      </c>
      <c r="Y58" s="121">
        <v>0</v>
      </c>
      <c r="Z58" s="121">
        <v>0</v>
      </c>
      <c r="AA58" s="121">
        <v>1511012.58</v>
      </c>
      <c r="AB58" s="138">
        <f t="shared" si="56"/>
        <v>99.959419856498897</v>
      </c>
      <c r="AC58" s="121"/>
      <c r="AD58" s="121"/>
      <c r="AE58" s="138">
        <f t="shared" si="67"/>
        <v>99.959419856498897</v>
      </c>
      <c r="AF58" s="128">
        <f t="shared" si="68"/>
        <v>8.6522440132381107</v>
      </c>
      <c r="AG58" s="128"/>
      <c r="AH58" s="128"/>
      <c r="AI58" s="128">
        <f t="shared" si="65"/>
        <v>8.6522440132381107</v>
      </c>
    </row>
    <row r="59" spans="1:35" s="27" customFormat="1" ht="81" hidden="1" customHeight="1" x14ac:dyDescent="0.3">
      <c r="A59" s="143" t="s">
        <v>281</v>
      </c>
      <c r="B59" s="141" t="s">
        <v>282</v>
      </c>
      <c r="C59" s="127" t="s">
        <v>5</v>
      </c>
      <c r="D59" s="123">
        <f t="shared" ref="D59" si="69">SUM(E59:G59)</f>
        <v>85555887</v>
      </c>
      <c r="E59" s="123">
        <v>0</v>
      </c>
      <c r="F59" s="123">
        <v>0</v>
      </c>
      <c r="G59" s="123">
        <v>85555887</v>
      </c>
      <c r="H59" s="123">
        <f t="shared" ref="H59" si="70">I59+J59+K59</f>
        <v>49622415</v>
      </c>
      <c r="I59" s="123">
        <v>0</v>
      </c>
      <c r="J59" s="123">
        <v>0</v>
      </c>
      <c r="K59" s="123">
        <v>49622415</v>
      </c>
      <c r="L59" s="123">
        <f t="shared" ref="L59" si="71">M59+N59+O59</f>
        <v>29089002</v>
      </c>
      <c r="M59" s="123"/>
      <c r="N59" s="123"/>
      <c r="O59" s="123">
        <v>29089002</v>
      </c>
      <c r="P59" s="123">
        <f t="shared" si="60"/>
        <v>16255619</v>
      </c>
      <c r="Q59" s="123"/>
      <c r="R59" s="123"/>
      <c r="S59" s="123">
        <v>16255619</v>
      </c>
      <c r="T59" s="123">
        <f t="shared" si="61"/>
        <v>19677853</v>
      </c>
      <c r="U59" s="123"/>
      <c r="V59" s="123"/>
      <c r="W59" s="123">
        <v>19677853</v>
      </c>
      <c r="X59" s="123">
        <f>SUM(Y59:AA59)</f>
        <v>36893429.950000003</v>
      </c>
      <c r="Y59" s="123">
        <v>0</v>
      </c>
      <c r="Z59" s="123">
        <v>0</v>
      </c>
      <c r="AA59" s="123">
        <v>36893429.950000003</v>
      </c>
      <c r="AB59" s="133">
        <f t="shared" si="56"/>
        <v>74.348316078530246</v>
      </c>
      <c r="AC59" s="123"/>
      <c r="AD59" s="123"/>
      <c r="AE59" s="133">
        <f t="shared" si="67"/>
        <v>74.348316078530246</v>
      </c>
      <c r="AF59" s="120">
        <f t="shared" si="68"/>
        <v>43.122023794809124</v>
      </c>
      <c r="AG59" s="120"/>
      <c r="AH59" s="120"/>
      <c r="AI59" s="120">
        <f t="shared" si="65"/>
        <v>43.122023794809124</v>
      </c>
    </row>
    <row r="60" spans="1:35" s="27" customFormat="1" ht="79.5" hidden="1" customHeight="1" x14ac:dyDescent="0.3">
      <c r="A60" s="122" t="s">
        <v>139</v>
      </c>
      <c r="B60" s="141" t="s">
        <v>76</v>
      </c>
      <c r="C60" s="125"/>
      <c r="D60" s="123">
        <f>SUM(D61:D63)</f>
        <v>1082000</v>
      </c>
      <c r="E60" s="123">
        <f t="shared" ref="E60:AA60" si="72">SUM(E61:E63)</f>
        <v>1082000</v>
      </c>
      <c r="F60" s="123">
        <f t="shared" si="72"/>
        <v>0</v>
      </c>
      <c r="G60" s="123">
        <f t="shared" si="72"/>
        <v>0</v>
      </c>
      <c r="H60" s="123">
        <f t="shared" si="72"/>
        <v>162000</v>
      </c>
      <c r="I60" s="123">
        <f t="shared" si="72"/>
        <v>162000</v>
      </c>
      <c r="J60" s="123">
        <f t="shared" si="72"/>
        <v>0</v>
      </c>
      <c r="K60" s="123">
        <f t="shared" si="72"/>
        <v>0</v>
      </c>
      <c r="L60" s="123">
        <f t="shared" si="72"/>
        <v>162000</v>
      </c>
      <c r="M60" s="123">
        <f t="shared" si="72"/>
        <v>162000</v>
      </c>
      <c r="N60" s="123">
        <f t="shared" si="72"/>
        <v>0</v>
      </c>
      <c r="O60" s="123">
        <f t="shared" si="72"/>
        <v>0</v>
      </c>
      <c r="P60" s="123">
        <f t="shared" si="72"/>
        <v>320000</v>
      </c>
      <c r="Q60" s="123">
        <f t="shared" si="72"/>
        <v>320000</v>
      </c>
      <c r="R60" s="123">
        <f t="shared" si="72"/>
        <v>0</v>
      </c>
      <c r="S60" s="123">
        <f t="shared" si="72"/>
        <v>0</v>
      </c>
      <c r="T60" s="123">
        <f t="shared" si="72"/>
        <v>0</v>
      </c>
      <c r="U60" s="123">
        <f t="shared" si="72"/>
        <v>0</v>
      </c>
      <c r="V60" s="123">
        <f t="shared" si="72"/>
        <v>0</v>
      </c>
      <c r="W60" s="123">
        <f t="shared" si="72"/>
        <v>0</v>
      </c>
      <c r="X60" s="123">
        <f t="shared" si="72"/>
        <v>396000</v>
      </c>
      <c r="Y60" s="123">
        <f t="shared" si="72"/>
        <v>396000</v>
      </c>
      <c r="Z60" s="123">
        <f t="shared" si="72"/>
        <v>0</v>
      </c>
      <c r="AA60" s="123">
        <f t="shared" si="72"/>
        <v>0</v>
      </c>
      <c r="AB60" s="138">
        <f t="shared" si="56"/>
        <v>244.44444444444446</v>
      </c>
      <c r="AC60" s="121">
        <f t="shared" si="53"/>
        <v>244.44444444444446</v>
      </c>
      <c r="AD60" s="121"/>
      <c r="AE60" s="121"/>
      <c r="AF60" s="128">
        <f t="shared" si="68"/>
        <v>36.598890942698709</v>
      </c>
      <c r="AG60" s="128">
        <f>Y60/E60*100</f>
        <v>36.598890942698709</v>
      </c>
      <c r="AH60" s="128"/>
      <c r="AI60" s="128"/>
    </row>
    <row r="61" spans="1:35" s="27" customFormat="1" ht="30.75" hidden="1" customHeight="1" x14ac:dyDescent="0.3">
      <c r="A61" s="126" t="s">
        <v>151</v>
      </c>
      <c r="B61" s="140" t="s">
        <v>189</v>
      </c>
      <c r="C61" s="127" t="s">
        <v>5</v>
      </c>
      <c r="D61" s="121">
        <f>SUM(E61:G61)</f>
        <v>320000</v>
      </c>
      <c r="E61" s="121">
        <v>320000</v>
      </c>
      <c r="F61" s="121">
        <v>0</v>
      </c>
      <c r="G61" s="121">
        <v>0</v>
      </c>
      <c r="H61" s="121">
        <f t="shared" ref="H61:H76" si="73">I61+J61+K61</f>
        <v>0</v>
      </c>
      <c r="I61" s="121">
        <v>0</v>
      </c>
      <c r="J61" s="121">
        <v>0</v>
      </c>
      <c r="K61" s="121">
        <v>0</v>
      </c>
      <c r="L61" s="121">
        <f t="shared" ref="L61:L63" si="74">M61+N61+O61</f>
        <v>0</v>
      </c>
      <c r="M61" s="121">
        <v>0</v>
      </c>
      <c r="N61" s="121"/>
      <c r="O61" s="121"/>
      <c r="P61" s="121">
        <f t="shared" ref="P61:P63" si="75">Q61+R61+S61</f>
        <v>320000</v>
      </c>
      <c r="Q61" s="121">
        <v>320000</v>
      </c>
      <c r="R61" s="121">
        <v>0</v>
      </c>
      <c r="S61" s="121">
        <v>0</v>
      </c>
      <c r="T61" s="121">
        <f t="shared" ref="T61:T63" si="76">U61+V61+W61</f>
        <v>0</v>
      </c>
      <c r="U61" s="121">
        <v>0</v>
      </c>
      <c r="V61" s="121">
        <v>0</v>
      </c>
      <c r="W61" s="121">
        <v>0</v>
      </c>
      <c r="X61" s="121">
        <f>Y61+AA61</f>
        <v>0</v>
      </c>
      <c r="Y61" s="121">
        <v>0</v>
      </c>
      <c r="Z61" s="121">
        <v>0</v>
      </c>
      <c r="AA61" s="121">
        <v>0</v>
      </c>
      <c r="AB61" s="138"/>
      <c r="AC61" s="121"/>
      <c r="AD61" s="121"/>
      <c r="AE61" s="121"/>
      <c r="AF61" s="128">
        <f t="shared" si="68"/>
        <v>0</v>
      </c>
      <c r="AG61" s="128">
        <f>Y61/E61*100</f>
        <v>0</v>
      </c>
      <c r="AH61" s="128"/>
      <c r="AI61" s="128"/>
    </row>
    <row r="62" spans="1:35" s="27" customFormat="1" ht="63" hidden="1" customHeight="1" x14ac:dyDescent="0.3">
      <c r="A62" s="126" t="s">
        <v>268</v>
      </c>
      <c r="B62" s="140" t="s">
        <v>463</v>
      </c>
      <c r="C62" s="127" t="s">
        <v>5</v>
      </c>
      <c r="D62" s="121">
        <f>SUM(E62:G62)</f>
        <v>600000</v>
      </c>
      <c r="E62" s="121">
        <v>600000</v>
      </c>
      <c r="F62" s="121">
        <v>0</v>
      </c>
      <c r="G62" s="121">
        <v>0</v>
      </c>
      <c r="H62" s="121">
        <f t="shared" si="73"/>
        <v>0</v>
      </c>
      <c r="I62" s="121">
        <v>0</v>
      </c>
      <c r="J62" s="121">
        <v>0</v>
      </c>
      <c r="K62" s="121">
        <v>0</v>
      </c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>
        <f>Y62+AA62</f>
        <v>234000</v>
      </c>
      <c r="Y62" s="121">
        <v>234000</v>
      </c>
      <c r="Z62" s="121">
        <v>0</v>
      </c>
      <c r="AA62" s="121">
        <v>0</v>
      </c>
      <c r="AB62" s="138"/>
      <c r="AC62" s="121"/>
      <c r="AD62" s="121"/>
      <c r="AE62" s="121"/>
      <c r="AF62" s="128">
        <f t="shared" si="68"/>
        <v>39</v>
      </c>
      <c r="AG62" s="128">
        <f>Y62/E62*100</f>
        <v>39</v>
      </c>
      <c r="AH62" s="128"/>
      <c r="AI62" s="128"/>
    </row>
    <row r="63" spans="1:35" s="27" customFormat="1" ht="66" hidden="1" customHeight="1" x14ac:dyDescent="0.3">
      <c r="A63" s="126" t="s">
        <v>464</v>
      </c>
      <c r="B63" s="140" t="s">
        <v>263</v>
      </c>
      <c r="C63" s="127" t="s">
        <v>5</v>
      </c>
      <c r="D63" s="121">
        <f>SUM(E63:G63)</f>
        <v>162000</v>
      </c>
      <c r="E63" s="121">
        <v>162000</v>
      </c>
      <c r="F63" s="121">
        <v>0</v>
      </c>
      <c r="G63" s="121">
        <v>0</v>
      </c>
      <c r="H63" s="121">
        <f t="shared" si="73"/>
        <v>162000</v>
      </c>
      <c r="I63" s="121">
        <v>162000</v>
      </c>
      <c r="J63" s="121">
        <v>0</v>
      </c>
      <c r="K63" s="121">
        <v>0</v>
      </c>
      <c r="L63" s="121">
        <f t="shared" si="74"/>
        <v>162000</v>
      </c>
      <c r="M63" s="121">
        <v>162000</v>
      </c>
      <c r="N63" s="121">
        <v>0</v>
      </c>
      <c r="O63" s="121">
        <v>0</v>
      </c>
      <c r="P63" s="121">
        <f t="shared" si="75"/>
        <v>0</v>
      </c>
      <c r="Q63" s="121">
        <v>0</v>
      </c>
      <c r="R63" s="121">
        <v>0</v>
      </c>
      <c r="S63" s="121">
        <v>0</v>
      </c>
      <c r="T63" s="121">
        <f t="shared" si="76"/>
        <v>0</v>
      </c>
      <c r="U63" s="121">
        <v>0</v>
      </c>
      <c r="V63" s="121">
        <v>0</v>
      </c>
      <c r="W63" s="121">
        <v>0</v>
      </c>
      <c r="X63" s="121">
        <f>Y63+AA63</f>
        <v>162000</v>
      </c>
      <c r="Y63" s="121">
        <v>162000</v>
      </c>
      <c r="Z63" s="121">
        <v>0</v>
      </c>
      <c r="AA63" s="121">
        <v>0</v>
      </c>
      <c r="AB63" s="138">
        <f t="shared" si="56"/>
        <v>100</v>
      </c>
      <c r="AC63" s="121">
        <f t="shared" si="53"/>
        <v>100</v>
      </c>
      <c r="AD63" s="121"/>
      <c r="AE63" s="121"/>
      <c r="AF63" s="128">
        <f t="shared" si="68"/>
        <v>100</v>
      </c>
      <c r="AG63" s="128">
        <f>Y63/E63*100</f>
        <v>100</v>
      </c>
      <c r="AH63" s="128"/>
      <c r="AI63" s="128"/>
    </row>
    <row r="64" spans="1:35" s="27" customFormat="1" ht="39.75" hidden="1" customHeight="1" x14ac:dyDescent="0.3">
      <c r="A64" s="122" t="s">
        <v>140</v>
      </c>
      <c r="B64" s="141" t="s">
        <v>77</v>
      </c>
      <c r="C64" s="125"/>
      <c r="D64" s="123">
        <f>SUM(D65:D68)</f>
        <v>44970793</v>
      </c>
      <c r="E64" s="123">
        <f t="shared" ref="E64:AA64" si="77">SUM(E65:E68)</f>
        <v>32033390</v>
      </c>
      <c r="F64" s="123">
        <f t="shared" si="77"/>
        <v>0</v>
      </c>
      <c r="G64" s="123">
        <f t="shared" si="77"/>
        <v>12937403</v>
      </c>
      <c r="H64" s="123">
        <f t="shared" si="77"/>
        <v>21051744</v>
      </c>
      <c r="I64" s="123">
        <f t="shared" si="77"/>
        <v>16388453</v>
      </c>
      <c r="J64" s="123">
        <f t="shared" si="77"/>
        <v>0</v>
      </c>
      <c r="K64" s="123">
        <f t="shared" si="77"/>
        <v>4663291</v>
      </c>
      <c r="L64" s="123">
        <f t="shared" si="77"/>
        <v>13836519</v>
      </c>
      <c r="M64" s="123">
        <f t="shared" si="77"/>
        <v>10988439</v>
      </c>
      <c r="N64" s="123">
        <f t="shared" si="77"/>
        <v>0</v>
      </c>
      <c r="O64" s="123">
        <f t="shared" si="77"/>
        <v>2848080</v>
      </c>
      <c r="P64" s="123">
        <f t="shared" si="77"/>
        <v>24526648</v>
      </c>
      <c r="Q64" s="123">
        <f t="shared" si="77"/>
        <v>14574975</v>
      </c>
      <c r="R64" s="123">
        <f t="shared" si="77"/>
        <v>0</v>
      </c>
      <c r="S64" s="123">
        <f t="shared" si="77"/>
        <v>9951673</v>
      </c>
      <c r="T64" s="123">
        <f t="shared" si="77"/>
        <v>1046976</v>
      </c>
      <c r="U64" s="123">
        <f t="shared" si="77"/>
        <v>1046976</v>
      </c>
      <c r="V64" s="123">
        <f t="shared" si="77"/>
        <v>0</v>
      </c>
      <c r="W64" s="123">
        <f t="shared" si="77"/>
        <v>0</v>
      </c>
      <c r="X64" s="123">
        <f t="shared" si="77"/>
        <v>40288033.939999998</v>
      </c>
      <c r="Y64" s="123">
        <f t="shared" si="77"/>
        <v>29003552.559999999</v>
      </c>
      <c r="Z64" s="123">
        <f t="shared" si="77"/>
        <v>0</v>
      </c>
      <c r="AA64" s="123">
        <f t="shared" si="77"/>
        <v>11284481.380000001</v>
      </c>
      <c r="AB64" s="133">
        <f t="shared" si="56"/>
        <v>191.37622963684149</v>
      </c>
      <c r="AC64" s="123">
        <f t="shared" si="53"/>
        <v>176.97553612900495</v>
      </c>
      <c r="AD64" s="123"/>
      <c r="AE64" s="123">
        <f t="shared" ref="AE64:AE65" si="78">AA64/K64*100</f>
        <v>241.98535712225552</v>
      </c>
      <c r="AF64" s="120">
        <f t="shared" si="68"/>
        <v>89.587110327362922</v>
      </c>
      <c r="AG64" s="120">
        <f>Y64/E64*100</f>
        <v>90.541627220846749</v>
      </c>
      <c r="AH64" s="120"/>
      <c r="AI64" s="120">
        <f t="shared" si="65"/>
        <v>87.223698450144909</v>
      </c>
    </row>
    <row r="65" spans="1:35" s="27" customFormat="1" ht="47.25" hidden="1" customHeight="1" x14ac:dyDescent="0.3">
      <c r="A65" s="126" t="s">
        <v>141</v>
      </c>
      <c r="B65" s="140" t="s">
        <v>71</v>
      </c>
      <c r="C65" s="127" t="s">
        <v>5</v>
      </c>
      <c r="D65" s="121">
        <f>SUM(E65:G65)</f>
        <v>8761608</v>
      </c>
      <c r="E65" s="121">
        <v>0</v>
      </c>
      <c r="F65" s="121">
        <v>0</v>
      </c>
      <c r="G65" s="121">
        <v>8761608</v>
      </c>
      <c r="H65" s="121">
        <f t="shared" si="73"/>
        <v>2525390</v>
      </c>
      <c r="I65" s="121">
        <v>0</v>
      </c>
      <c r="J65" s="121">
        <v>0</v>
      </c>
      <c r="K65" s="121">
        <v>2525390</v>
      </c>
      <c r="L65" s="121">
        <f t="shared" ref="L65:L72" si="79">M65+N65+O65</f>
        <v>1305981</v>
      </c>
      <c r="M65" s="121">
        <v>0</v>
      </c>
      <c r="N65" s="121">
        <v>0</v>
      </c>
      <c r="O65" s="121">
        <v>1305981</v>
      </c>
      <c r="P65" s="121">
        <f t="shared" ref="P65:P72" si="80">Q65+R65+S65</f>
        <v>7317977</v>
      </c>
      <c r="Q65" s="121">
        <v>0</v>
      </c>
      <c r="R65" s="121">
        <v>0</v>
      </c>
      <c r="S65" s="121">
        <v>7317977</v>
      </c>
      <c r="T65" s="121">
        <f t="shared" ref="T65:T68" si="81">U65+V65+W65</f>
        <v>0</v>
      </c>
      <c r="U65" s="121"/>
      <c r="V65" s="121"/>
      <c r="W65" s="121"/>
      <c r="X65" s="121">
        <f>Y65+AA65</f>
        <v>7293314.0700000003</v>
      </c>
      <c r="Y65" s="121">
        <v>0</v>
      </c>
      <c r="Z65" s="121">
        <v>0</v>
      </c>
      <c r="AA65" s="121">
        <v>7293314.0700000003</v>
      </c>
      <c r="AB65" s="138">
        <f t="shared" si="56"/>
        <v>288.79951492640743</v>
      </c>
      <c r="AC65" s="138"/>
      <c r="AD65" s="138"/>
      <c r="AE65" s="138">
        <f t="shared" si="78"/>
        <v>288.79951492640743</v>
      </c>
      <c r="AF65" s="128">
        <f t="shared" si="68"/>
        <v>83.241729942722841</v>
      </c>
      <c r="AG65" s="128"/>
      <c r="AH65" s="128"/>
      <c r="AI65" s="128">
        <f t="shared" si="65"/>
        <v>83.241729942722841</v>
      </c>
    </row>
    <row r="66" spans="1:35" s="27" customFormat="1" ht="131.25" hidden="1" x14ac:dyDescent="0.3">
      <c r="A66" s="126" t="s">
        <v>142</v>
      </c>
      <c r="B66" s="136" t="s">
        <v>264</v>
      </c>
      <c r="C66" s="127" t="s">
        <v>5</v>
      </c>
      <c r="D66" s="121">
        <f t="shared" ref="D66:D68" si="82">SUM(E66:G66)</f>
        <v>9743390</v>
      </c>
      <c r="E66" s="121">
        <v>9743390</v>
      </c>
      <c r="F66" s="121">
        <v>0</v>
      </c>
      <c r="G66" s="121">
        <v>0</v>
      </c>
      <c r="H66" s="121">
        <f t="shared" si="73"/>
        <v>4988453</v>
      </c>
      <c r="I66" s="121">
        <v>4988453</v>
      </c>
      <c r="J66" s="121">
        <v>0</v>
      </c>
      <c r="K66" s="121">
        <v>0</v>
      </c>
      <c r="L66" s="121">
        <f t="shared" si="79"/>
        <v>4988439</v>
      </c>
      <c r="M66" s="121">
        <v>4988439</v>
      </c>
      <c r="N66" s="121">
        <v>0</v>
      </c>
      <c r="O66" s="121">
        <v>0</v>
      </c>
      <c r="P66" s="121">
        <f t="shared" si="80"/>
        <v>4574975</v>
      </c>
      <c r="Q66" s="121">
        <v>4574975</v>
      </c>
      <c r="R66" s="121">
        <v>0</v>
      </c>
      <c r="S66" s="121">
        <v>0</v>
      </c>
      <c r="T66" s="121">
        <f t="shared" si="81"/>
        <v>179976</v>
      </c>
      <c r="U66" s="121">
        <v>179976</v>
      </c>
      <c r="V66" s="121">
        <v>0</v>
      </c>
      <c r="W66" s="121">
        <v>0</v>
      </c>
      <c r="X66" s="121">
        <f t="shared" ref="X66:X68" si="83">Y66+AA66</f>
        <v>9313445.1600000001</v>
      </c>
      <c r="Y66" s="121">
        <v>9313445.1600000001</v>
      </c>
      <c r="Z66" s="121">
        <v>0</v>
      </c>
      <c r="AA66" s="121">
        <v>0</v>
      </c>
      <c r="AB66" s="138">
        <f t="shared" si="56"/>
        <v>186.70006833781935</v>
      </c>
      <c r="AC66" s="121">
        <f t="shared" si="53"/>
        <v>186.70006833781935</v>
      </c>
      <c r="AD66" s="121"/>
      <c r="AE66" s="121"/>
      <c r="AF66" s="128">
        <f t="shared" si="68"/>
        <v>95.587317761066743</v>
      </c>
      <c r="AG66" s="128">
        <f>Y66/E66*100</f>
        <v>95.587317761066743</v>
      </c>
      <c r="AH66" s="128"/>
      <c r="AI66" s="128"/>
    </row>
    <row r="67" spans="1:35" s="27" customFormat="1" ht="112.5" hidden="1" x14ac:dyDescent="0.3">
      <c r="A67" s="126" t="s">
        <v>338</v>
      </c>
      <c r="B67" s="136" t="s">
        <v>337</v>
      </c>
      <c r="C67" s="127" t="s">
        <v>5</v>
      </c>
      <c r="D67" s="121">
        <f>SUM(E67:G67)</f>
        <v>22290000</v>
      </c>
      <c r="E67" s="121">
        <v>22290000</v>
      </c>
      <c r="F67" s="121">
        <v>0</v>
      </c>
      <c r="G67" s="121">
        <v>0</v>
      </c>
      <c r="H67" s="121">
        <f t="shared" si="73"/>
        <v>11400000</v>
      </c>
      <c r="I67" s="121">
        <v>11400000</v>
      </c>
      <c r="J67" s="121">
        <v>0</v>
      </c>
      <c r="K67" s="121">
        <v>0</v>
      </c>
      <c r="L67" s="121">
        <f t="shared" si="79"/>
        <v>6000000</v>
      </c>
      <c r="M67" s="121">
        <v>6000000</v>
      </c>
      <c r="N67" s="121">
        <v>0</v>
      </c>
      <c r="O67" s="121">
        <v>0</v>
      </c>
      <c r="P67" s="121">
        <f t="shared" si="80"/>
        <v>10000000</v>
      </c>
      <c r="Q67" s="121">
        <v>10000000</v>
      </c>
      <c r="R67" s="121">
        <v>0</v>
      </c>
      <c r="S67" s="121">
        <v>0</v>
      </c>
      <c r="T67" s="121">
        <f t="shared" si="81"/>
        <v>867000</v>
      </c>
      <c r="U67" s="121">
        <v>867000</v>
      </c>
      <c r="V67" s="121">
        <v>0</v>
      </c>
      <c r="W67" s="121">
        <v>0</v>
      </c>
      <c r="X67" s="121">
        <f t="shared" si="83"/>
        <v>19690107.399999999</v>
      </c>
      <c r="Y67" s="121">
        <v>19690107.399999999</v>
      </c>
      <c r="Z67" s="121">
        <v>0</v>
      </c>
      <c r="AA67" s="121">
        <v>0</v>
      </c>
      <c r="AB67" s="138">
        <f t="shared" si="56"/>
        <v>172.72024035087719</v>
      </c>
      <c r="AC67" s="121">
        <f t="shared" si="53"/>
        <v>172.72024035087719</v>
      </c>
      <c r="AD67" s="121"/>
      <c r="AE67" s="121"/>
      <c r="AF67" s="128">
        <f t="shared" si="68"/>
        <v>88.336058322117538</v>
      </c>
      <c r="AG67" s="128">
        <f t="shared" si="68"/>
        <v>88.336058322117538</v>
      </c>
      <c r="AH67" s="128"/>
      <c r="AI67" s="128"/>
    </row>
    <row r="68" spans="1:35" s="27" customFormat="1" ht="64.5" hidden="1" customHeight="1" x14ac:dyDescent="0.3">
      <c r="A68" s="126" t="s">
        <v>275</v>
      </c>
      <c r="B68" s="140" t="s">
        <v>186</v>
      </c>
      <c r="C68" s="127" t="s">
        <v>5</v>
      </c>
      <c r="D68" s="121">
        <f t="shared" si="82"/>
        <v>4175795</v>
      </c>
      <c r="E68" s="121">
        <v>0</v>
      </c>
      <c r="F68" s="121">
        <v>0</v>
      </c>
      <c r="G68" s="121">
        <v>4175795</v>
      </c>
      <c r="H68" s="121">
        <f t="shared" si="73"/>
        <v>2137901</v>
      </c>
      <c r="I68" s="121">
        <v>0</v>
      </c>
      <c r="J68" s="121">
        <v>0</v>
      </c>
      <c r="K68" s="121">
        <v>2137901</v>
      </c>
      <c r="L68" s="121">
        <f t="shared" si="79"/>
        <v>1542099</v>
      </c>
      <c r="M68" s="121">
        <v>0</v>
      </c>
      <c r="N68" s="121">
        <v>0</v>
      </c>
      <c r="O68" s="121">
        <v>1542099</v>
      </c>
      <c r="P68" s="121">
        <f t="shared" si="80"/>
        <v>2633696</v>
      </c>
      <c r="Q68" s="121">
        <v>0</v>
      </c>
      <c r="R68" s="121">
        <v>0</v>
      </c>
      <c r="S68" s="121">
        <v>2633696</v>
      </c>
      <c r="T68" s="121">
        <f t="shared" si="81"/>
        <v>0</v>
      </c>
      <c r="U68" s="121">
        <v>0</v>
      </c>
      <c r="V68" s="121">
        <v>0</v>
      </c>
      <c r="W68" s="121">
        <v>0</v>
      </c>
      <c r="X68" s="121">
        <f t="shared" si="83"/>
        <v>3991167.31</v>
      </c>
      <c r="Y68" s="121">
        <v>0</v>
      </c>
      <c r="Z68" s="121">
        <v>0</v>
      </c>
      <c r="AA68" s="121">
        <v>3991167.31</v>
      </c>
      <c r="AB68" s="138">
        <f t="shared" si="56"/>
        <v>186.68625488270973</v>
      </c>
      <c r="AC68" s="138"/>
      <c r="AD68" s="138"/>
      <c r="AE68" s="138">
        <f t="shared" ref="AE68:AE76" si="84">AA68/K68*100</f>
        <v>186.68625488270973</v>
      </c>
      <c r="AF68" s="128">
        <f t="shared" si="68"/>
        <v>95.578621795370694</v>
      </c>
      <c r="AG68" s="128"/>
      <c r="AH68" s="128"/>
      <c r="AI68" s="128">
        <f t="shared" si="65"/>
        <v>95.578621795370694</v>
      </c>
    </row>
    <row r="69" spans="1:35" s="27" customFormat="1" ht="37.5" hidden="1" x14ac:dyDescent="0.3">
      <c r="A69" s="122" t="s">
        <v>143</v>
      </c>
      <c r="B69" s="141" t="s">
        <v>78</v>
      </c>
      <c r="C69" s="125"/>
      <c r="D69" s="123">
        <f>SUM(D70:D73)</f>
        <v>49345194</v>
      </c>
      <c r="E69" s="123">
        <f t="shared" ref="E69:AA69" si="85">SUM(E70:E73)</f>
        <v>3141394</v>
      </c>
      <c r="F69" s="123">
        <f t="shared" si="85"/>
        <v>0</v>
      </c>
      <c r="G69" s="123">
        <f t="shared" si="85"/>
        <v>46203800</v>
      </c>
      <c r="H69" s="123">
        <f t="shared" si="85"/>
        <v>23977935</v>
      </c>
      <c r="I69" s="123">
        <f t="shared" si="85"/>
        <v>1167600</v>
      </c>
      <c r="J69" s="123">
        <f t="shared" si="85"/>
        <v>0</v>
      </c>
      <c r="K69" s="123">
        <f t="shared" si="85"/>
        <v>22810335</v>
      </c>
      <c r="L69" s="123">
        <f t="shared" si="85"/>
        <v>14457190</v>
      </c>
      <c r="M69" s="123">
        <f t="shared" si="85"/>
        <v>677690</v>
      </c>
      <c r="N69" s="123">
        <f t="shared" si="85"/>
        <v>0</v>
      </c>
      <c r="O69" s="123">
        <f t="shared" si="85"/>
        <v>13779500</v>
      </c>
      <c r="P69" s="123">
        <f t="shared" si="85"/>
        <v>12457450</v>
      </c>
      <c r="Q69" s="123">
        <f t="shared" si="85"/>
        <v>658000</v>
      </c>
      <c r="R69" s="123">
        <f t="shared" si="85"/>
        <v>0</v>
      </c>
      <c r="S69" s="123">
        <f t="shared" si="85"/>
        <v>11799450</v>
      </c>
      <c r="T69" s="123">
        <f t="shared" si="85"/>
        <v>11933725</v>
      </c>
      <c r="U69" s="123">
        <f t="shared" si="85"/>
        <v>333200</v>
      </c>
      <c r="V69" s="123">
        <f t="shared" si="85"/>
        <v>0</v>
      </c>
      <c r="W69" s="123">
        <f t="shared" si="85"/>
        <v>11600525</v>
      </c>
      <c r="X69" s="123">
        <f t="shared" si="85"/>
        <v>29005741.740000002</v>
      </c>
      <c r="Y69" s="123">
        <f t="shared" si="85"/>
        <v>1569856.7000000002</v>
      </c>
      <c r="Z69" s="123">
        <f t="shared" si="85"/>
        <v>0</v>
      </c>
      <c r="AA69" s="123">
        <f t="shared" si="85"/>
        <v>27435885.039999999</v>
      </c>
      <c r="AB69" s="133">
        <f t="shared" si="56"/>
        <v>120.96847263953299</v>
      </c>
      <c r="AC69" s="123">
        <f t="shared" si="53"/>
        <v>134.45158444672836</v>
      </c>
      <c r="AD69" s="123"/>
      <c r="AE69" s="123">
        <f t="shared" si="84"/>
        <v>120.27830823177301</v>
      </c>
      <c r="AF69" s="120">
        <f t="shared" si="68"/>
        <v>58.781290311676557</v>
      </c>
      <c r="AG69" s="120">
        <f>Y69/E69*100</f>
        <v>49.973250728816573</v>
      </c>
      <c r="AH69" s="120"/>
      <c r="AI69" s="120">
        <f t="shared" si="65"/>
        <v>59.380148472636449</v>
      </c>
    </row>
    <row r="70" spans="1:35" s="27" customFormat="1" ht="53.25" hidden="1" customHeight="1" x14ac:dyDescent="0.3">
      <c r="A70" s="126" t="s">
        <v>144</v>
      </c>
      <c r="B70" s="140" t="s">
        <v>61</v>
      </c>
      <c r="C70" s="127" t="s">
        <v>5</v>
      </c>
      <c r="D70" s="121">
        <f>SUM(E70:G70)</f>
        <v>35991300</v>
      </c>
      <c r="E70" s="121">
        <v>0</v>
      </c>
      <c r="F70" s="121">
        <v>0</v>
      </c>
      <c r="G70" s="121">
        <v>35991300</v>
      </c>
      <c r="H70" s="121">
        <f t="shared" si="73"/>
        <v>16853710</v>
      </c>
      <c r="I70" s="121">
        <v>0</v>
      </c>
      <c r="J70" s="121">
        <v>0</v>
      </c>
      <c r="K70" s="121">
        <v>16853710</v>
      </c>
      <c r="L70" s="121">
        <f t="shared" si="79"/>
        <v>9849650</v>
      </c>
      <c r="M70" s="121">
        <v>0</v>
      </c>
      <c r="N70" s="121">
        <v>0</v>
      </c>
      <c r="O70" s="121">
        <v>9849650</v>
      </c>
      <c r="P70" s="121">
        <f t="shared" si="80"/>
        <v>8411750</v>
      </c>
      <c r="Q70" s="121">
        <v>0</v>
      </c>
      <c r="R70" s="121">
        <v>0</v>
      </c>
      <c r="S70" s="121">
        <v>8411750</v>
      </c>
      <c r="T70" s="121">
        <f t="shared" ref="T70:T72" si="86">U70+V70+W70</f>
        <v>10732350</v>
      </c>
      <c r="U70" s="121">
        <v>0</v>
      </c>
      <c r="V70" s="121">
        <v>0</v>
      </c>
      <c r="W70" s="121">
        <v>10732350</v>
      </c>
      <c r="X70" s="121">
        <f>Y70+AA70</f>
        <v>20394582.34</v>
      </c>
      <c r="Y70" s="121">
        <v>0</v>
      </c>
      <c r="Z70" s="121">
        <v>0</v>
      </c>
      <c r="AA70" s="121">
        <v>20394582.34</v>
      </c>
      <c r="AB70" s="138">
        <f t="shared" si="56"/>
        <v>121.00945334884723</v>
      </c>
      <c r="AC70" s="138"/>
      <c r="AD70" s="138"/>
      <c r="AE70" s="138">
        <f t="shared" si="84"/>
        <v>121.00945334884723</v>
      </c>
      <c r="AF70" s="128">
        <f t="shared" si="68"/>
        <v>56.665311728112066</v>
      </c>
      <c r="AG70" s="128"/>
      <c r="AH70" s="128"/>
      <c r="AI70" s="128">
        <f t="shared" si="65"/>
        <v>56.665311728112066</v>
      </c>
    </row>
    <row r="71" spans="1:35" s="27" customFormat="1" ht="45" hidden="1" customHeight="1" x14ac:dyDescent="0.3">
      <c r="A71" s="126" t="s">
        <v>465</v>
      </c>
      <c r="B71" s="140" t="s">
        <v>79</v>
      </c>
      <c r="C71" s="127" t="s">
        <v>5</v>
      </c>
      <c r="D71" s="121">
        <f t="shared" ref="D71:D73" si="87">SUM(E71:G71)</f>
        <v>11217894</v>
      </c>
      <c r="E71" s="121">
        <v>1798394</v>
      </c>
      <c r="F71" s="121">
        <v>0</v>
      </c>
      <c r="G71" s="121">
        <v>9419500</v>
      </c>
      <c r="H71" s="121">
        <f t="shared" si="73"/>
        <v>6188200</v>
      </c>
      <c r="I71" s="121">
        <v>833600</v>
      </c>
      <c r="J71" s="121">
        <v>0</v>
      </c>
      <c r="K71" s="121">
        <v>5354600</v>
      </c>
      <c r="L71" s="121">
        <f t="shared" si="79"/>
        <v>4500540</v>
      </c>
      <c r="M71" s="121">
        <v>677690</v>
      </c>
      <c r="N71" s="121">
        <v>0</v>
      </c>
      <c r="O71" s="121">
        <v>3822850</v>
      </c>
      <c r="P71" s="121">
        <f t="shared" si="80"/>
        <v>4025700</v>
      </c>
      <c r="Q71" s="121">
        <v>658000</v>
      </c>
      <c r="R71" s="121">
        <v>0</v>
      </c>
      <c r="S71" s="121">
        <v>3367700</v>
      </c>
      <c r="T71" s="121">
        <f t="shared" si="86"/>
        <v>1030400</v>
      </c>
      <c r="U71" s="121">
        <v>333200</v>
      </c>
      <c r="V71" s="121">
        <v>0</v>
      </c>
      <c r="W71" s="121">
        <v>697200</v>
      </c>
      <c r="X71" s="121">
        <f t="shared" ref="X71:X73" si="88">Y71+AA71</f>
        <v>7870966.2599999998</v>
      </c>
      <c r="Y71" s="121">
        <v>1297123.56</v>
      </c>
      <c r="Z71" s="121">
        <v>0</v>
      </c>
      <c r="AA71" s="121">
        <v>6573842.7000000002</v>
      </c>
      <c r="AB71" s="138">
        <f t="shared" si="56"/>
        <v>127.19314598752464</v>
      </c>
      <c r="AC71" s="121">
        <f t="shared" si="53"/>
        <v>155.60503358925143</v>
      </c>
      <c r="AD71" s="121"/>
      <c r="AE71" s="138">
        <f t="shared" si="84"/>
        <v>122.77000522914878</v>
      </c>
      <c r="AF71" s="128">
        <f t="shared" si="68"/>
        <v>70.164384330962662</v>
      </c>
      <c r="AG71" s="128">
        <f>Y71/E71*100</f>
        <v>72.126773109785731</v>
      </c>
      <c r="AH71" s="128"/>
      <c r="AI71" s="128">
        <f t="shared" si="65"/>
        <v>69.789720261160355</v>
      </c>
    </row>
    <row r="72" spans="1:35" s="27" customFormat="1" ht="30" hidden="1" customHeight="1" x14ac:dyDescent="0.3">
      <c r="A72" s="126" t="s">
        <v>145</v>
      </c>
      <c r="B72" s="140" t="s">
        <v>189</v>
      </c>
      <c r="C72" s="127" t="s">
        <v>5</v>
      </c>
      <c r="D72" s="121">
        <f t="shared" si="87"/>
        <v>793000</v>
      </c>
      <c r="E72" s="121">
        <v>0</v>
      </c>
      <c r="F72" s="121">
        <v>0</v>
      </c>
      <c r="G72" s="121">
        <v>793000</v>
      </c>
      <c r="H72" s="121">
        <f t="shared" si="73"/>
        <v>602025</v>
      </c>
      <c r="I72" s="121">
        <v>0</v>
      </c>
      <c r="J72" s="121">
        <v>0</v>
      </c>
      <c r="K72" s="121">
        <v>602025</v>
      </c>
      <c r="L72" s="121">
        <f t="shared" si="79"/>
        <v>107000</v>
      </c>
      <c r="M72" s="121">
        <v>0</v>
      </c>
      <c r="N72" s="121">
        <v>0</v>
      </c>
      <c r="O72" s="121">
        <v>107000</v>
      </c>
      <c r="P72" s="121">
        <f t="shared" si="80"/>
        <v>20000</v>
      </c>
      <c r="Q72" s="121">
        <v>0</v>
      </c>
      <c r="R72" s="121">
        <v>0</v>
      </c>
      <c r="S72" s="121">
        <v>20000</v>
      </c>
      <c r="T72" s="121">
        <f t="shared" si="86"/>
        <v>170975</v>
      </c>
      <c r="U72" s="121">
        <v>0</v>
      </c>
      <c r="V72" s="121">
        <v>0</v>
      </c>
      <c r="W72" s="121">
        <v>170975</v>
      </c>
      <c r="X72" s="121">
        <f t="shared" si="88"/>
        <v>467460</v>
      </c>
      <c r="Y72" s="121">
        <v>0</v>
      </c>
      <c r="Z72" s="121">
        <v>0</v>
      </c>
      <c r="AA72" s="121">
        <v>467460</v>
      </c>
      <c r="AB72" s="138">
        <f t="shared" si="56"/>
        <v>77.647938208546151</v>
      </c>
      <c r="AC72" s="121"/>
      <c r="AD72" s="121"/>
      <c r="AE72" s="138">
        <f t="shared" si="84"/>
        <v>77.647938208546151</v>
      </c>
      <c r="AF72" s="128">
        <f t="shared" si="68"/>
        <v>58.948297604035304</v>
      </c>
      <c r="AG72" s="128"/>
      <c r="AH72" s="128"/>
      <c r="AI72" s="128">
        <f t="shared" si="65"/>
        <v>58.948297604035304</v>
      </c>
    </row>
    <row r="73" spans="1:35" s="27" customFormat="1" ht="78.75" hidden="1" customHeight="1" x14ac:dyDescent="0.3">
      <c r="A73" s="126" t="s">
        <v>146</v>
      </c>
      <c r="B73" s="140" t="s">
        <v>426</v>
      </c>
      <c r="C73" s="127" t="s">
        <v>5</v>
      </c>
      <c r="D73" s="121">
        <f t="shared" si="87"/>
        <v>1343000</v>
      </c>
      <c r="E73" s="121">
        <v>1343000</v>
      </c>
      <c r="F73" s="121">
        <v>0</v>
      </c>
      <c r="G73" s="121">
        <v>0</v>
      </c>
      <c r="H73" s="121">
        <f t="shared" si="73"/>
        <v>334000</v>
      </c>
      <c r="I73" s="121">
        <v>334000</v>
      </c>
      <c r="J73" s="121">
        <v>0</v>
      </c>
      <c r="K73" s="121">
        <v>0</v>
      </c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>
        <f t="shared" si="88"/>
        <v>272733.14</v>
      </c>
      <c r="Y73" s="121">
        <v>272733.14</v>
      </c>
      <c r="Z73" s="121">
        <v>0</v>
      </c>
      <c r="AA73" s="121">
        <v>0</v>
      </c>
      <c r="AB73" s="138">
        <f t="shared" si="56"/>
        <v>81.656628742514968</v>
      </c>
      <c r="AC73" s="121">
        <f t="shared" si="53"/>
        <v>81.656628742514968</v>
      </c>
      <c r="AD73" s="121"/>
      <c r="AE73" s="138"/>
      <c r="AF73" s="128">
        <f t="shared" si="68"/>
        <v>20.30775428145942</v>
      </c>
      <c r="AG73" s="128">
        <f t="shared" si="68"/>
        <v>20.30775428145942</v>
      </c>
      <c r="AH73" s="128"/>
      <c r="AI73" s="128"/>
    </row>
    <row r="74" spans="1:35" s="27" customFormat="1" ht="56.25" hidden="1" x14ac:dyDescent="0.3">
      <c r="A74" s="122" t="s">
        <v>147</v>
      </c>
      <c r="B74" s="141" t="s">
        <v>80</v>
      </c>
      <c r="C74" s="125"/>
      <c r="D74" s="123">
        <f>D75+D76</f>
        <v>116986913</v>
      </c>
      <c r="E74" s="123">
        <f t="shared" ref="E74:AA74" si="89">E75+E76</f>
        <v>0</v>
      </c>
      <c r="F74" s="123">
        <f t="shared" si="89"/>
        <v>0</v>
      </c>
      <c r="G74" s="123">
        <f t="shared" si="89"/>
        <v>116986913</v>
      </c>
      <c r="H74" s="123">
        <f t="shared" si="89"/>
        <v>67141733</v>
      </c>
      <c r="I74" s="123">
        <f t="shared" si="89"/>
        <v>0</v>
      </c>
      <c r="J74" s="123">
        <f t="shared" si="89"/>
        <v>0</v>
      </c>
      <c r="K74" s="123">
        <f t="shared" si="89"/>
        <v>67141733</v>
      </c>
      <c r="L74" s="123">
        <f t="shared" si="89"/>
        <v>30638849</v>
      </c>
      <c r="M74" s="123">
        <f t="shared" si="89"/>
        <v>0</v>
      </c>
      <c r="N74" s="123">
        <f t="shared" si="89"/>
        <v>0</v>
      </c>
      <c r="O74" s="123">
        <f t="shared" si="89"/>
        <v>30638849</v>
      </c>
      <c r="P74" s="123">
        <f t="shared" si="89"/>
        <v>25695522</v>
      </c>
      <c r="Q74" s="123">
        <f t="shared" si="89"/>
        <v>0</v>
      </c>
      <c r="R74" s="123">
        <f t="shared" si="89"/>
        <v>0</v>
      </c>
      <c r="S74" s="123">
        <f t="shared" si="89"/>
        <v>25695522</v>
      </c>
      <c r="T74" s="123">
        <f t="shared" si="89"/>
        <v>27081700</v>
      </c>
      <c r="U74" s="123">
        <f t="shared" si="89"/>
        <v>0</v>
      </c>
      <c r="V74" s="123">
        <f t="shared" si="89"/>
        <v>0</v>
      </c>
      <c r="W74" s="123">
        <f t="shared" si="89"/>
        <v>27081700</v>
      </c>
      <c r="X74" s="123">
        <f t="shared" si="89"/>
        <v>84203937.840000004</v>
      </c>
      <c r="Y74" s="123">
        <f t="shared" si="89"/>
        <v>0</v>
      </c>
      <c r="Z74" s="123">
        <f t="shared" si="89"/>
        <v>0</v>
      </c>
      <c r="AA74" s="123">
        <f t="shared" si="89"/>
        <v>84203937.840000004</v>
      </c>
      <c r="AB74" s="133">
        <f t="shared" si="56"/>
        <v>125.41221990799671</v>
      </c>
      <c r="AC74" s="123"/>
      <c r="AD74" s="123"/>
      <c r="AE74" s="133">
        <f t="shared" si="84"/>
        <v>125.41221990799671</v>
      </c>
      <c r="AF74" s="120">
        <f t="shared" si="68"/>
        <v>71.977228632402671</v>
      </c>
      <c r="AG74" s="120"/>
      <c r="AH74" s="120"/>
      <c r="AI74" s="120">
        <f t="shared" si="65"/>
        <v>71.977228632402671</v>
      </c>
    </row>
    <row r="75" spans="1:35" s="27" customFormat="1" ht="56.25" hidden="1" x14ac:dyDescent="0.3">
      <c r="A75" s="126" t="s">
        <v>148</v>
      </c>
      <c r="B75" s="140" t="s">
        <v>204</v>
      </c>
      <c r="C75" s="127" t="s">
        <v>5</v>
      </c>
      <c r="D75" s="121">
        <f>SUM(E75:G75)</f>
        <v>53338687</v>
      </c>
      <c r="E75" s="121">
        <v>0</v>
      </c>
      <c r="F75" s="121">
        <v>0</v>
      </c>
      <c r="G75" s="121">
        <v>53338687</v>
      </c>
      <c r="H75" s="121">
        <f t="shared" si="73"/>
        <v>31296085</v>
      </c>
      <c r="I75" s="121">
        <v>0</v>
      </c>
      <c r="J75" s="121">
        <v>0</v>
      </c>
      <c r="K75" s="121">
        <v>31296085</v>
      </c>
      <c r="L75" s="121">
        <f t="shared" ref="L75:L76" si="90">M75+N75+O75</f>
        <v>13490949</v>
      </c>
      <c r="M75" s="121">
        <v>0</v>
      </c>
      <c r="N75" s="121">
        <v>0</v>
      </c>
      <c r="O75" s="121">
        <v>13490949</v>
      </c>
      <c r="P75" s="121">
        <f t="shared" ref="P75:P76" si="91">Q75+R75+S75</f>
        <v>8973946</v>
      </c>
      <c r="Q75" s="121">
        <v>0</v>
      </c>
      <c r="R75" s="121">
        <v>0</v>
      </c>
      <c r="S75" s="121">
        <v>8973946</v>
      </c>
      <c r="T75" s="121">
        <f t="shared" ref="T75:T76" si="92">U75+V75+W75</f>
        <v>16261400</v>
      </c>
      <c r="U75" s="121">
        <v>0</v>
      </c>
      <c r="V75" s="121">
        <v>0</v>
      </c>
      <c r="W75" s="121">
        <v>16261400</v>
      </c>
      <c r="X75" s="121">
        <f>Y75+AA75</f>
        <v>39154038.289999999</v>
      </c>
      <c r="Y75" s="121">
        <v>0</v>
      </c>
      <c r="Z75" s="121">
        <v>0</v>
      </c>
      <c r="AA75" s="121">
        <v>39154038.289999999</v>
      </c>
      <c r="AB75" s="138">
        <f t="shared" si="56"/>
        <v>125.10842263497175</v>
      </c>
      <c r="AC75" s="121"/>
      <c r="AD75" s="121"/>
      <c r="AE75" s="138">
        <f t="shared" si="84"/>
        <v>125.10842263497175</v>
      </c>
      <c r="AF75" s="128">
        <f t="shared" si="68"/>
        <v>73.406453162223499</v>
      </c>
      <c r="AG75" s="128"/>
      <c r="AH75" s="128"/>
      <c r="AI75" s="128">
        <f t="shared" si="65"/>
        <v>73.406453162223499</v>
      </c>
    </row>
    <row r="76" spans="1:35" s="27" customFormat="1" ht="43.5" hidden="1" customHeight="1" x14ac:dyDescent="0.3">
      <c r="A76" s="126" t="s">
        <v>276</v>
      </c>
      <c r="B76" s="140" t="s">
        <v>277</v>
      </c>
      <c r="C76" s="127" t="s">
        <v>5</v>
      </c>
      <c r="D76" s="121">
        <f>SUM(E76:G76)</f>
        <v>63648226</v>
      </c>
      <c r="E76" s="121">
        <v>0</v>
      </c>
      <c r="F76" s="121">
        <v>0</v>
      </c>
      <c r="G76" s="121">
        <v>63648226</v>
      </c>
      <c r="H76" s="121">
        <f t="shared" si="73"/>
        <v>35845648</v>
      </c>
      <c r="I76" s="121">
        <v>0</v>
      </c>
      <c r="J76" s="121">
        <v>0</v>
      </c>
      <c r="K76" s="121">
        <v>35845648</v>
      </c>
      <c r="L76" s="121">
        <f t="shared" si="90"/>
        <v>17147900</v>
      </c>
      <c r="M76" s="121">
        <v>0</v>
      </c>
      <c r="N76" s="121">
        <v>0</v>
      </c>
      <c r="O76" s="121">
        <v>17147900</v>
      </c>
      <c r="P76" s="121">
        <f t="shared" si="91"/>
        <v>16721576</v>
      </c>
      <c r="Q76" s="121">
        <v>0</v>
      </c>
      <c r="R76" s="121">
        <v>0</v>
      </c>
      <c r="S76" s="121">
        <v>16721576</v>
      </c>
      <c r="T76" s="121">
        <f t="shared" si="92"/>
        <v>10820300</v>
      </c>
      <c r="U76" s="121">
        <v>0</v>
      </c>
      <c r="V76" s="121">
        <v>0</v>
      </c>
      <c r="W76" s="121">
        <v>10820300</v>
      </c>
      <c r="X76" s="121">
        <f>Y76+AA76</f>
        <v>45049899.549999997</v>
      </c>
      <c r="Y76" s="121">
        <v>0</v>
      </c>
      <c r="Z76" s="121">
        <v>0</v>
      </c>
      <c r="AA76" s="121">
        <v>45049899.549999997</v>
      </c>
      <c r="AB76" s="138">
        <f t="shared" si="56"/>
        <v>125.67745894843357</v>
      </c>
      <c r="AC76" s="121"/>
      <c r="AD76" s="121"/>
      <c r="AE76" s="138">
        <f t="shared" si="84"/>
        <v>125.67745894843357</v>
      </c>
      <c r="AF76" s="128">
        <f t="shared" si="68"/>
        <v>70.779505386371639</v>
      </c>
      <c r="AG76" s="128"/>
      <c r="AH76" s="128"/>
      <c r="AI76" s="128">
        <f t="shared" si="65"/>
        <v>70.779505386371639</v>
      </c>
    </row>
    <row r="77" spans="1:35" s="1" customFormat="1" ht="26.25" hidden="1" customHeight="1" x14ac:dyDescent="0.3">
      <c r="A77" s="176" t="s">
        <v>415</v>
      </c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</row>
    <row r="78" spans="1:35" s="1" customFormat="1" ht="44.25" hidden="1" customHeight="1" x14ac:dyDescent="0.3">
      <c r="A78" s="122" t="s">
        <v>48</v>
      </c>
      <c r="B78" s="175" t="s">
        <v>33</v>
      </c>
      <c r="C78" s="175"/>
      <c r="D78" s="133">
        <f t="shared" ref="D78:AA78" si="93">D79+D86+D97</f>
        <v>537011436.39999998</v>
      </c>
      <c r="E78" s="133">
        <f t="shared" si="93"/>
        <v>326434801.19999999</v>
      </c>
      <c r="F78" s="133">
        <f t="shared" si="93"/>
        <v>10484411.199999999</v>
      </c>
      <c r="G78" s="133">
        <f t="shared" si="93"/>
        <v>200092224</v>
      </c>
      <c r="H78" s="133">
        <f t="shared" si="93"/>
        <v>132169227</v>
      </c>
      <c r="I78" s="133">
        <f t="shared" si="93"/>
        <v>48390004</v>
      </c>
      <c r="J78" s="133">
        <f t="shared" si="93"/>
        <v>0</v>
      </c>
      <c r="K78" s="133">
        <f t="shared" si="93"/>
        <v>83779223</v>
      </c>
      <c r="L78" s="133">
        <f t="shared" si="93"/>
        <v>39763573</v>
      </c>
      <c r="M78" s="133">
        <f t="shared" si="93"/>
        <v>11513100</v>
      </c>
      <c r="N78" s="133">
        <f t="shared" si="93"/>
        <v>0</v>
      </c>
      <c r="O78" s="133">
        <f t="shared" si="93"/>
        <v>28250473</v>
      </c>
      <c r="P78" s="133">
        <f t="shared" si="93"/>
        <v>86522078</v>
      </c>
      <c r="Q78" s="133">
        <f t="shared" si="93"/>
        <v>51185500</v>
      </c>
      <c r="R78" s="133">
        <f t="shared" si="93"/>
        <v>2175600</v>
      </c>
      <c r="S78" s="133">
        <f t="shared" si="93"/>
        <v>33160978</v>
      </c>
      <c r="T78" s="133">
        <f t="shared" si="93"/>
        <v>69529489</v>
      </c>
      <c r="U78" s="133">
        <f t="shared" si="93"/>
        <v>22189700</v>
      </c>
      <c r="V78" s="133">
        <f t="shared" si="93"/>
        <v>1189100</v>
      </c>
      <c r="W78" s="133">
        <f t="shared" si="93"/>
        <v>46150689</v>
      </c>
      <c r="X78" s="133">
        <f t="shared" si="93"/>
        <v>134507761.14999998</v>
      </c>
      <c r="Y78" s="133">
        <f t="shared" si="93"/>
        <v>47743662.410000004</v>
      </c>
      <c r="Z78" s="133">
        <f t="shared" si="93"/>
        <v>0</v>
      </c>
      <c r="AA78" s="133">
        <f t="shared" si="93"/>
        <v>86764098.739999995</v>
      </c>
      <c r="AB78" s="133">
        <f>X78/H78*100</f>
        <v>101.76934843539638</v>
      </c>
      <c r="AC78" s="133">
        <f t="shared" ref="AC78:AC93" si="94">Y78/I78*100</f>
        <v>98.664307632625963</v>
      </c>
      <c r="AD78" s="133"/>
      <c r="AE78" s="133">
        <f>AA78/K78*100</f>
        <v>103.56278756607709</v>
      </c>
      <c r="AF78" s="120">
        <f>X78/D78*100</f>
        <v>25.047466782403887</v>
      </c>
      <c r="AG78" s="120">
        <f>Y78/E78*100</f>
        <v>14.625788131195124</v>
      </c>
      <c r="AH78" s="120">
        <f>Z78/F78*100</f>
        <v>0</v>
      </c>
      <c r="AI78" s="120">
        <f>AA78/G78*100</f>
        <v>43.362054259539839</v>
      </c>
    </row>
    <row r="79" spans="1:35" s="1" customFormat="1" ht="51.75" hidden="1" customHeight="1" x14ac:dyDescent="0.3">
      <c r="A79" s="122" t="s">
        <v>22</v>
      </c>
      <c r="B79" s="135" t="s">
        <v>81</v>
      </c>
      <c r="C79" s="135"/>
      <c r="D79" s="133">
        <f>SUM(D80:D85)</f>
        <v>140599016</v>
      </c>
      <c r="E79" s="133">
        <f t="shared" ref="E79:AA79" si="95">SUM(E80:E85)</f>
        <v>9553215</v>
      </c>
      <c r="F79" s="133">
        <f t="shared" si="95"/>
        <v>0</v>
      </c>
      <c r="G79" s="133">
        <f t="shared" si="95"/>
        <v>131045801</v>
      </c>
      <c r="H79" s="133">
        <f t="shared" si="95"/>
        <v>64996353</v>
      </c>
      <c r="I79" s="133">
        <f t="shared" si="95"/>
        <v>86925</v>
      </c>
      <c r="J79" s="133">
        <f t="shared" si="95"/>
        <v>0</v>
      </c>
      <c r="K79" s="133">
        <f t="shared" si="95"/>
        <v>64909428</v>
      </c>
      <c r="L79" s="133">
        <f t="shared" si="95"/>
        <v>26013701</v>
      </c>
      <c r="M79" s="133">
        <f t="shared" si="95"/>
        <v>0</v>
      </c>
      <c r="N79" s="133">
        <f t="shared" si="95"/>
        <v>0</v>
      </c>
      <c r="O79" s="133">
        <f t="shared" si="95"/>
        <v>26013701</v>
      </c>
      <c r="P79" s="133">
        <f t="shared" si="95"/>
        <v>26376488</v>
      </c>
      <c r="Q79" s="133">
        <f t="shared" si="95"/>
        <v>0</v>
      </c>
      <c r="R79" s="133">
        <f t="shared" si="95"/>
        <v>0</v>
      </c>
      <c r="S79" s="133">
        <f t="shared" si="95"/>
        <v>26376488</v>
      </c>
      <c r="T79" s="133">
        <f t="shared" si="95"/>
        <v>44976047</v>
      </c>
      <c r="U79" s="133">
        <f t="shared" si="95"/>
        <v>9344600</v>
      </c>
      <c r="V79" s="133">
        <f t="shared" si="95"/>
        <v>0</v>
      </c>
      <c r="W79" s="133">
        <f t="shared" si="95"/>
        <v>35631447</v>
      </c>
      <c r="X79" s="133">
        <f t="shared" si="95"/>
        <v>74818770.179999992</v>
      </c>
      <c r="Y79" s="133">
        <f t="shared" si="95"/>
        <v>54480.35</v>
      </c>
      <c r="Z79" s="133">
        <f t="shared" si="95"/>
        <v>0</v>
      </c>
      <c r="AA79" s="133">
        <f t="shared" si="95"/>
        <v>74764289.829999998</v>
      </c>
      <c r="AB79" s="133">
        <f t="shared" ref="AB79:AC95" si="96">X79/H79*100</f>
        <v>115.11225896012964</v>
      </c>
      <c r="AC79" s="133">
        <f t="shared" si="94"/>
        <v>62.675122231809034</v>
      </c>
      <c r="AD79" s="133"/>
      <c r="AE79" s="133">
        <f t="shared" ref="AE79:AE95" si="97">AA79/K79*100</f>
        <v>115.18248139546077</v>
      </c>
      <c r="AF79" s="120">
        <f t="shared" ref="AF79:AG94" si="98">X79/D79*100</f>
        <v>53.214291471285968</v>
      </c>
      <c r="AG79" s="120">
        <f t="shared" si="98"/>
        <v>0.57028288382497405</v>
      </c>
      <c r="AH79" s="120"/>
      <c r="AI79" s="120">
        <f t="shared" ref="AI79:AI95" si="99">AA79/G79*100</f>
        <v>57.052030099003325</v>
      </c>
    </row>
    <row r="80" spans="1:35" s="1" customFormat="1" ht="51" hidden="1" customHeight="1" x14ac:dyDescent="0.3">
      <c r="A80" s="126" t="s">
        <v>66</v>
      </c>
      <c r="B80" s="136" t="s">
        <v>205</v>
      </c>
      <c r="C80" s="134" t="s">
        <v>271</v>
      </c>
      <c r="D80" s="121">
        <f>SUM(E80:G80)</f>
        <v>23770790</v>
      </c>
      <c r="E80" s="121">
        <v>9344600</v>
      </c>
      <c r="F80" s="121">
        <v>0</v>
      </c>
      <c r="G80" s="121">
        <v>14426190</v>
      </c>
      <c r="H80" s="121">
        <f>I80+J80+K80</f>
        <v>4091911</v>
      </c>
      <c r="I80" s="121">
        <v>0</v>
      </c>
      <c r="J80" s="121">
        <v>0</v>
      </c>
      <c r="K80" s="121">
        <v>4091911</v>
      </c>
      <c r="L80" s="121">
        <f>M80+N80+O80</f>
        <v>432938</v>
      </c>
      <c r="M80" s="121">
        <v>0</v>
      </c>
      <c r="N80" s="121">
        <v>0</v>
      </c>
      <c r="O80" s="121">
        <v>432938</v>
      </c>
      <c r="P80" s="121">
        <f>Q80+R80+S80</f>
        <v>2832938</v>
      </c>
      <c r="Q80" s="121">
        <v>0</v>
      </c>
      <c r="R80" s="121">
        <v>0</v>
      </c>
      <c r="S80" s="121">
        <v>2832938</v>
      </c>
      <c r="T80" s="121">
        <f>U80+V80+W80</f>
        <v>11882541</v>
      </c>
      <c r="U80" s="121">
        <v>9344600</v>
      </c>
      <c r="V80" s="121">
        <v>0</v>
      </c>
      <c r="W80" s="121">
        <f>1382941+1155000</f>
        <v>2537941</v>
      </c>
      <c r="X80" s="144">
        <f>SUM(Y80:AA80)</f>
        <v>1876816.99</v>
      </c>
      <c r="Y80" s="144">
        <v>0</v>
      </c>
      <c r="Z80" s="144">
        <v>0</v>
      </c>
      <c r="AA80" s="144">
        <v>1876816.99</v>
      </c>
      <c r="AB80" s="138">
        <f t="shared" si="96"/>
        <v>45.866515425188865</v>
      </c>
      <c r="AC80" s="138"/>
      <c r="AD80" s="144"/>
      <c r="AE80" s="138">
        <f t="shared" si="97"/>
        <v>45.866515425188865</v>
      </c>
      <c r="AF80" s="128">
        <f t="shared" si="98"/>
        <v>7.8954758760646992</v>
      </c>
      <c r="AG80" s="128">
        <f t="shared" si="98"/>
        <v>0</v>
      </c>
      <c r="AH80" s="128"/>
      <c r="AI80" s="128">
        <f t="shared" si="99"/>
        <v>13.009789764310606</v>
      </c>
    </row>
    <row r="81" spans="1:35" s="1" customFormat="1" ht="45" hidden="1" customHeight="1" x14ac:dyDescent="0.3">
      <c r="A81" s="126" t="s">
        <v>292</v>
      </c>
      <c r="B81" s="129" t="s">
        <v>61</v>
      </c>
      <c r="C81" s="134" t="s">
        <v>271</v>
      </c>
      <c r="D81" s="121">
        <f t="shared" ref="D81:D82" si="100">SUM(E81:G81)</f>
        <v>40560925</v>
      </c>
      <c r="E81" s="121">
        <v>0</v>
      </c>
      <c r="F81" s="121">
        <v>0</v>
      </c>
      <c r="G81" s="121">
        <v>40560925</v>
      </c>
      <c r="H81" s="121">
        <f t="shared" ref="H81:H85" si="101">I81+J81+K81</f>
        <v>18566784</v>
      </c>
      <c r="I81" s="121">
        <v>0</v>
      </c>
      <c r="J81" s="121">
        <v>0</v>
      </c>
      <c r="K81" s="121">
        <v>18566784</v>
      </c>
      <c r="L81" s="121">
        <f t="shared" ref="L81:L83" si="102">M81+N81+O81</f>
        <v>10476913</v>
      </c>
      <c r="M81" s="121">
        <v>0</v>
      </c>
      <c r="N81" s="121">
        <v>0</v>
      </c>
      <c r="O81" s="121">
        <v>10476913</v>
      </c>
      <c r="P81" s="121">
        <f t="shared" ref="P81:P83" si="103">Q81+R81+S81</f>
        <v>10876800</v>
      </c>
      <c r="Q81" s="121">
        <v>0</v>
      </c>
      <c r="R81" s="121">
        <v>0</v>
      </c>
      <c r="S81" s="121">
        <v>10876800</v>
      </c>
      <c r="T81" s="121">
        <f t="shared" ref="T81:T83" si="104">U81+V81+W81</f>
        <v>11073606</v>
      </c>
      <c r="U81" s="121">
        <v>0</v>
      </c>
      <c r="V81" s="121">
        <v>0</v>
      </c>
      <c r="W81" s="121">
        <v>11073606</v>
      </c>
      <c r="X81" s="144">
        <f t="shared" ref="X81:X85" si="105">SUM(Y81:AA81)</f>
        <v>22186301.859999999</v>
      </c>
      <c r="Y81" s="121">
        <v>0</v>
      </c>
      <c r="Z81" s="121">
        <v>0</v>
      </c>
      <c r="AA81" s="144">
        <v>22186301.859999999</v>
      </c>
      <c r="AB81" s="138">
        <f t="shared" si="96"/>
        <v>119.49458700009652</v>
      </c>
      <c r="AC81" s="138"/>
      <c r="AD81" s="144"/>
      <c r="AE81" s="138">
        <f t="shared" si="97"/>
        <v>119.49458700009652</v>
      </c>
      <c r="AF81" s="128">
        <f t="shared" si="98"/>
        <v>54.698707832723237</v>
      </c>
      <c r="AG81" s="128"/>
      <c r="AH81" s="128"/>
      <c r="AI81" s="128">
        <f t="shared" si="99"/>
        <v>54.698707832723237</v>
      </c>
    </row>
    <row r="82" spans="1:35" s="1" customFormat="1" ht="40.5" hidden="1" customHeight="1" x14ac:dyDescent="0.3">
      <c r="A82" s="126" t="s">
        <v>160</v>
      </c>
      <c r="B82" s="129" t="s">
        <v>73</v>
      </c>
      <c r="C82" s="134" t="s">
        <v>271</v>
      </c>
      <c r="D82" s="121">
        <f t="shared" si="100"/>
        <v>73300486</v>
      </c>
      <c r="E82" s="121">
        <v>0</v>
      </c>
      <c r="F82" s="121">
        <v>0</v>
      </c>
      <c r="G82" s="121">
        <v>73300486</v>
      </c>
      <c r="H82" s="121">
        <f t="shared" si="101"/>
        <v>41349133</v>
      </c>
      <c r="I82" s="121">
        <v>0</v>
      </c>
      <c r="J82" s="121">
        <v>0</v>
      </c>
      <c r="K82" s="121">
        <v>41349133</v>
      </c>
      <c r="L82" s="121">
        <f t="shared" si="102"/>
        <v>14678050</v>
      </c>
      <c r="M82" s="121">
        <v>0</v>
      </c>
      <c r="N82" s="121">
        <v>0</v>
      </c>
      <c r="O82" s="121">
        <v>14678050</v>
      </c>
      <c r="P82" s="121">
        <f t="shared" si="103"/>
        <v>12240950</v>
      </c>
      <c r="Q82" s="121">
        <v>0</v>
      </c>
      <c r="R82" s="121">
        <v>0</v>
      </c>
      <c r="S82" s="121">
        <v>12240950</v>
      </c>
      <c r="T82" s="121">
        <f t="shared" si="104"/>
        <v>21594100</v>
      </c>
      <c r="U82" s="121">
        <v>0</v>
      </c>
      <c r="V82" s="121">
        <v>0</v>
      </c>
      <c r="W82" s="121">
        <v>21594100</v>
      </c>
      <c r="X82" s="144">
        <f t="shared" si="105"/>
        <v>49706788.310000002</v>
      </c>
      <c r="Y82" s="121">
        <v>0</v>
      </c>
      <c r="Z82" s="121">
        <v>0</v>
      </c>
      <c r="AA82" s="144">
        <v>49706788.310000002</v>
      </c>
      <c r="AB82" s="138">
        <f t="shared" si="96"/>
        <v>120.21240762170274</v>
      </c>
      <c r="AC82" s="138"/>
      <c r="AD82" s="144"/>
      <c r="AE82" s="138">
        <f t="shared" si="97"/>
        <v>120.21240762170274</v>
      </c>
      <c r="AF82" s="128">
        <f t="shared" si="98"/>
        <v>67.812358447391475</v>
      </c>
      <c r="AG82" s="128"/>
      <c r="AH82" s="128"/>
      <c r="AI82" s="128">
        <f t="shared" si="99"/>
        <v>67.812358447391475</v>
      </c>
    </row>
    <row r="83" spans="1:35" s="1" customFormat="1" ht="39.75" hidden="1" customHeight="1" x14ac:dyDescent="0.3">
      <c r="A83" s="126" t="s">
        <v>114</v>
      </c>
      <c r="B83" s="129" t="s">
        <v>211</v>
      </c>
      <c r="C83" s="134" t="s">
        <v>271</v>
      </c>
      <c r="D83" s="121">
        <f>SUM(E83:G83)</f>
        <v>1603200</v>
      </c>
      <c r="E83" s="121">
        <v>0</v>
      </c>
      <c r="F83" s="121">
        <v>0</v>
      </c>
      <c r="G83" s="121">
        <v>1603200</v>
      </c>
      <c r="H83" s="121">
        <f t="shared" si="101"/>
        <v>901600</v>
      </c>
      <c r="I83" s="121">
        <v>0</v>
      </c>
      <c r="J83" s="121">
        <v>0</v>
      </c>
      <c r="K83" s="121">
        <v>901600</v>
      </c>
      <c r="L83" s="121">
        <f t="shared" si="102"/>
        <v>425800</v>
      </c>
      <c r="M83" s="121">
        <v>0</v>
      </c>
      <c r="N83" s="121">
        <v>0</v>
      </c>
      <c r="O83" s="121">
        <v>425800</v>
      </c>
      <c r="P83" s="121">
        <f t="shared" si="103"/>
        <v>425800</v>
      </c>
      <c r="Q83" s="121">
        <v>0</v>
      </c>
      <c r="R83" s="121">
        <v>0</v>
      </c>
      <c r="S83" s="121">
        <v>425800</v>
      </c>
      <c r="T83" s="121">
        <f t="shared" si="104"/>
        <v>425800</v>
      </c>
      <c r="U83" s="121">
        <v>0</v>
      </c>
      <c r="V83" s="121">
        <v>0</v>
      </c>
      <c r="W83" s="121">
        <v>425800</v>
      </c>
      <c r="X83" s="144">
        <f t="shared" si="105"/>
        <v>994382.67</v>
      </c>
      <c r="Y83" s="121">
        <v>0</v>
      </c>
      <c r="Z83" s="121">
        <v>0</v>
      </c>
      <c r="AA83" s="144">
        <v>994382.67</v>
      </c>
      <c r="AB83" s="138">
        <f t="shared" si="96"/>
        <v>110.29089063886424</v>
      </c>
      <c r="AC83" s="138"/>
      <c r="AD83" s="144"/>
      <c r="AE83" s="138">
        <f t="shared" si="97"/>
        <v>110.29089063886424</v>
      </c>
      <c r="AF83" s="128">
        <f t="shared" si="98"/>
        <v>62.024867140718563</v>
      </c>
      <c r="AG83" s="128"/>
      <c r="AH83" s="128"/>
      <c r="AI83" s="128">
        <f t="shared" si="99"/>
        <v>62.024867140718563</v>
      </c>
    </row>
    <row r="84" spans="1:35" s="1" customFormat="1" ht="27.75" hidden="1" customHeight="1" x14ac:dyDescent="0.3">
      <c r="A84" s="126" t="s">
        <v>448</v>
      </c>
      <c r="B84" s="129" t="s">
        <v>466</v>
      </c>
      <c r="C84" s="134" t="s">
        <v>271</v>
      </c>
      <c r="D84" s="121">
        <f>SUM(E84:G84)</f>
        <v>1155000</v>
      </c>
      <c r="E84" s="121">
        <v>0</v>
      </c>
      <c r="F84" s="121">
        <v>0</v>
      </c>
      <c r="G84" s="121">
        <v>1155000</v>
      </c>
      <c r="H84" s="121">
        <f t="shared" si="101"/>
        <v>0</v>
      </c>
      <c r="I84" s="121">
        <v>0</v>
      </c>
      <c r="J84" s="121">
        <v>0</v>
      </c>
      <c r="K84" s="121">
        <v>0</v>
      </c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44">
        <f t="shared" si="105"/>
        <v>0</v>
      </c>
      <c r="Y84" s="121">
        <v>0</v>
      </c>
      <c r="Z84" s="121">
        <v>0</v>
      </c>
      <c r="AA84" s="144">
        <v>0</v>
      </c>
      <c r="AB84" s="138"/>
      <c r="AC84" s="138"/>
      <c r="AD84" s="144"/>
      <c r="AE84" s="138"/>
      <c r="AF84" s="128">
        <f t="shared" si="98"/>
        <v>0</v>
      </c>
      <c r="AG84" s="128"/>
      <c r="AH84" s="128"/>
      <c r="AI84" s="128">
        <f t="shared" si="99"/>
        <v>0</v>
      </c>
    </row>
    <row r="85" spans="1:35" s="1" customFormat="1" ht="63.75" hidden="1" customHeight="1" x14ac:dyDescent="0.3">
      <c r="A85" s="126" t="s">
        <v>467</v>
      </c>
      <c r="B85" s="129" t="s">
        <v>426</v>
      </c>
      <c r="C85" s="134" t="s">
        <v>271</v>
      </c>
      <c r="D85" s="121">
        <f>SUM(E85:G85)</f>
        <v>208615</v>
      </c>
      <c r="E85" s="121">
        <v>208615</v>
      </c>
      <c r="F85" s="121">
        <v>0</v>
      </c>
      <c r="G85" s="121">
        <v>0</v>
      </c>
      <c r="H85" s="121">
        <f t="shared" si="101"/>
        <v>86925</v>
      </c>
      <c r="I85" s="121">
        <v>86925</v>
      </c>
      <c r="J85" s="121">
        <v>0</v>
      </c>
      <c r="K85" s="121">
        <v>0</v>
      </c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44">
        <f t="shared" si="105"/>
        <v>54480.35</v>
      </c>
      <c r="Y85" s="121">
        <v>54480.35</v>
      </c>
      <c r="Z85" s="121">
        <v>0</v>
      </c>
      <c r="AA85" s="144">
        <v>0</v>
      </c>
      <c r="AB85" s="138">
        <f t="shared" si="96"/>
        <v>62.675122231809034</v>
      </c>
      <c r="AC85" s="138">
        <f t="shared" si="94"/>
        <v>62.675122231809034</v>
      </c>
      <c r="AD85" s="144"/>
      <c r="AE85" s="138"/>
      <c r="AF85" s="128">
        <f t="shared" si="98"/>
        <v>26.115260168252526</v>
      </c>
      <c r="AG85" s="128">
        <f t="shared" si="98"/>
        <v>26.115260168252526</v>
      </c>
      <c r="AH85" s="128"/>
      <c r="AI85" s="128"/>
    </row>
    <row r="86" spans="1:35" s="27" customFormat="1" ht="56.25" hidden="1" x14ac:dyDescent="0.3">
      <c r="A86" s="122" t="s">
        <v>23</v>
      </c>
      <c r="B86" s="124" t="s">
        <v>82</v>
      </c>
      <c r="C86" s="137"/>
      <c r="D86" s="133">
        <f t="shared" ref="D86:AA86" si="106">D87+D92</f>
        <v>384719760</v>
      </c>
      <c r="E86" s="133">
        <f t="shared" si="106"/>
        <v>315742700</v>
      </c>
      <c r="F86" s="133">
        <f t="shared" si="106"/>
        <v>0</v>
      </c>
      <c r="G86" s="133">
        <f t="shared" si="106"/>
        <v>68977060</v>
      </c>
      <c r="H86" s="133">
        <f t="shared" si="106"/>
        <v>67172874</v>
      </c>
      <c r="I86" s="133">
        <f t="shared" si="106"/>
        <v>48303079</v>
      </c>
      <c r="J86" s="133">
        <f t="shared" si="106"/>
        <v>0</v>
      </c>
      <c r="K86" s="133">
        <f t="shared" si="106"/>
        <v>18869795</v>
      </c>
      <c r="L86" s="133">
        <f t="shared" si="106"/>
        <v>13749872</v>
      </c>
      <c r="M86" s="133">
        <f t="shared" si="106"/>
        <v>11513100</v>
      </c>
      <c r="N86" s="133">
        <f t="shared" si="106"/>
        <v>0</v>
      </c>
      <c r="O86" s="133">
        <f t="shared" si="106"/>
        <v>2236772</v>
      </c>
      <c r="P86" s="133">
        <f t="shared" si="106"/>
        <v>56126367</v>
      </c>
      <c r="Q86" s="133">
        <f t="shared" si="106"/>
        <v>49952400</v>
      </c>
      <c r="R86" s="133">
        <f t="shared" si="106"/>
        <v>0</v>
      </c>
      <c r="S86" s="133">
        <f t="shared" si="106"/>
        <v>6173967</v>
      </c>
      <c r="T86" s="133">
        <f t="shared" si="106"/>
        <v>23364342</v>
      </c>
      <c r="U86" s="133">
        <f t="shared" si="106"/>
        <v>12845100</v>
      </c>
      <c r="V86" s="133">
        <f t="shared" si="106"/>
        <v>0</v>
      </c>
      <c r="W86" s="133">
        <f t="shared" si="106"/>
        <v>10519242</v>
      </c>
      <c r="X86" s="133">
        <f t="shared" si="106"/>
        <v>59619627.969999999</v>
      </c>
      <c r="Y86" s="133">
        <f t="shared" si="106"/>
        <v>47689182.060000002</v>
      </c>
      <c r="Z86" s="133">
        <f t="shared" si="106"/>
        <v>0</v>
      </c>
      <c r="AA86" s="133">
        <f t="shared" si="106"/>
        <v>11930445.91</v>
      </c>
      <c r="AB86" s="133">
        <f t="shared" si="96"/>
        <v>88.755511592372841</v>
      </c>
      <c r="AC86" s="133">
        <f t="shared" si="94"/>
        <v>98.72907286096607</v>
      </c>
      <c r="AD86" s="133"/>
      <c r="AE86" s="133">
        <f t="shared" si="97"/>
        <v>63.225095503157291</v>
      </c>
      <c r="AF86" s="120">
        <f t="shared" si="98"/>
        <v>15.496897786066407</v>
      </c>
      <c r="AG86" s="120">
        <f>Y86/E86*100</f>
        <v>15.103811445205226</v>
      </c>
      <c r="AH86" s="120"/>
      <c r="AI86" s="120">
        <f t="shared" si="99"/>
        <v>17.296251695853666</v>
      </c>
    </row>
    <row r="87" spans="1:35" s="1" customFormat="1" ht="78" hidden="1" customHeight="1" x14ac:dyDescent="0.3">
      <c r="A87" s="126" t="s">
        <v>67</v>
      </c>
      <c r="B87" s="129" t="s">
        <v>362</v>
      </c>
      <c r="C87" s="134"/>
      <c r="D87" s="138">
        <f>SUM(D88:D91)</f>
        <v>15868274</v>
      </c>
      <c r="E87" s="138">
        <f t="shared" ref="E87:AA87" si="107">SUM(E88:E91)</f>
        <v>0</v>
      </c>
      <c r="F87" s="138">
        <f t="shared" si="107"/>
        <v>0</v>
      </c>
      <c r="G87" s="138">
        <f t="shared" si="107"/>
        <v>15868274</v>
      </c>
      <c r="H87" s="138">
        <f t="shared" si="107"/>
        <v>98274</v>
      </c>
      <c r="I87" s="138">
        <f t="shared" si="107"/>
        <v>0</v>
      </c>
      <c r="J87" s="138">
        <f t="shared" si="107"/>
        <v>0</v>
      </c>
      <c r="K87" s="138">
        <f t="shared" si="107"/>
        <v>98274</v>
      </c>
      <c r="L87" s="138">
        <f t="shared" si="107"/>
        <v>0</v>
      </c>
      <c r="M87" s="138">
        <f t="shared" si="107"/>
        <v>0</v>
      </c>
      <c r="N87" s="138">
        <f t="shared" si="107"/>
        <v>0</v>
      </c>
      <c r="O87" s="138">
        <f t="shared" si="107"/>
        <v>0</v>
      </c>
      <c r="P87" s="138">
        <f t="shared" si="107"/>
        <v>0</v>
      </c>
      <c r="Q87" s="138">
        <f t="shared" si="107"/>
        <v>0</v>
      </c>
      <c r="R87" s="138">
        <f t="shared" si="107"/>
        <v>0</v>
      </c>
      <c r="S87" s="138">
        <f t="shared" si="107"/>
        <v>0</v>
      </c>
      <c r="T87" s="138">
        <f t="shared" si="107"/>
        <v>7648730</v>
      </c>
      <c r="U87" s="138">
        <f t="shared" si="107"/>
        <v>0</v>
      </c>
      <c r="V87" s="138">
        <f t="shared" si="107"/>
        <v>0</v>
      </c>
      <c r="W87" s="138">
        <f t="shared" si="107"/>
        <v>7648730</v>
      </c>
      <c r="X87" s="138">
        <f t="shared" si="107"/>
        <v>98273.86</v>
      </c>
      <c r="Y87" s="138">
        <f t="shared" si="107"/>
        <v>0</v>
      </c>
      <c r="Z87" s="138">
        <f t="shared" si="107"/>
        <v>0</v>
      </c>
      <c r="AA87" s="138">
        <f t="shared" si="107"/>
        <v>98273.86</v>
      </c>
      <c r="AB87" s="138">
        <f t="shared" si="96"/>
        <v>99.999857541160424</v>
      </c>
      <c r="AC87" s="138"/>
      <c r="AD87" s="138"/>
      <c r="AE87" s="138">
        <f t="shared" si="97"/>
        <v>99.999857541160424</v>
      </c>
      <c r="AF87" s="128">
        <f t="shared" si="98"/>
        <v>0.61931032952922294</v>
      </c>
      <c r="AG87" s="128"/>
      <c r="AH87" s="128"/>
      <c r="AI87" s="128">
        <f t="shared" si="99"/>
        <v>0.61931032952922294</v>
      </c>
    </row>
    <row r="88" spans="1:35" s="1" customFormat="1" ht="62.25" hidden="1" customHeight="1" x14ac:dyDescent="0.3">
      <c r="A88" s="156"/>
      <c r="B88" s="129" t="s">
        <v>330</v>
      </c>
      <c r="C88" s="134" t="s">
        <v>271</v>
      </c>
      <c r="D88" s="138">
        <f>SUM(E88:G88)</f>
        <v>2000000</v>
      </c>
      <c r="E88" s="121">
        <v>0</v>
      </c>
      <c r="F88" s="121">
        <v>0</v>
      </c>
      <c r="G88" s="121">
        <v>2000000</v>
      </c>
      <c r="H88" s="138">
        <f>I88+J88+K88</f>
        <v>0</v>
      </c>
      <c r="I88" s="138">
        <v>0</v>
      </c>
      <c r="J88" s="138">
        <v>0</v>
      </c>
      <c r="K88" s="138">
        <v>0</v>
      </c>
      <c r="L88" s="138">
        <f>M88+N88+O88</f>
        <v>0</v>
      </c>
      <c r="M88" s="138">
        <v>0</v>
      </c>
      <c r="N88" s="138">
        <v>0</v>
      </c>
      <c r="O88" s="138">
        <v>0</v>
      </c>
      <c r="P88" s="138">
        <f>Q88+R88+S88</f>
        <v>0</v>
      </c>
      <c r="Q88" s="138">
        <v>0</v>
      </c>
      <c r="R88" s="138">
        <v>0</v>
      </c>
      <c r="S88" s="138">
        <v>0</v>
      </c>
      <c r="T88" s="138">
        <f>U88+V88+W88</f>
        <v>2915194</v>
      </c>
      <c r="U88" s="138">
        <v>0</v>
      </c>
      <c r="V88" s="138">
        <v>0</v>
      </c>
      <c r="W88" s="138">
        <v>2915194</v>
      </c>
      <c r="X88" s="138">
        <f>Y88+Z88+AA88</f>
        <v>0</v>
      </c>
      <c r="Y88" s="138">
        <v>0</v>
      </c>
      <c r="Z88" s="138">
        <v>0</v>
      </c>
      <c r="AA88" s="138">
        <v>0</v>
      </c>
      <c r="AB88" s="138"/>
      <c r="AC88" s="138"/>
      <c r="AD88" s="138"/>
      <c r="AE88" s="138"/>
      <c r="AF88" s="128">
        <f t="shared" si="98"/>
        <v>0</v>
      </c>
      <c r="AG88" s="128"/>
      <c r="AH88" s="128"/>
      <c r="AI88" s="128">
        <f t="shared" si="99"/>
        <v>0</v>
      </c>
    </row>
    <row r="89" spans="1:35" s="1" customFormat="1" ht="60.75" hidden="1" customHeight="1" x14ac:dyDescent="0.3">
      <c r="A89" s="180"/>
      <c r="B89" s="129" t="s">
        <v>331</v>
      </c>
      <c r="C89" s="134" t="s">
        <v>271</v>
      </c>
      <c r="D89" s="138">
        <f t="shared" ref="D89:D91" si="108">SUM(E89:G89)</f>
        <v>3300000</v>
      </c>
      <c r="E89" s="121">
        <v>0</v>
      </c>
      <c r="F89" s="121">
        <v>0</v>
      </c>
      <c r="G89" s="121">
        <v>3300000</v>
      </c>
      <c r="H89" s="138">
        <f>I89+J89+K89</f>
        <v>0</v>
      </c>
      <c r="I89" s="138">
        <v>0</v>
      </c>
      <c r="J89" s="138">
        <v>0</v>
      </c>
      <c r="K89" s="138">
        <v>0</v>
      </c>
      <c r="L89" s="138">
        <f>M89+N89+O89</f>
        <v>0</v>
      </c>
      <c r="M89" s="138">
        <v>0</v>
      </c>
      <c r="N89" s="138">
        <v>0</v>
      </c>
      <c r="O89" s="138">
        <v>0</v>
      </c>
      <c r="P89" s="138">
        <f>Q89+R89+S89</f>
        <v>0</v>
      </c>
      <c r="Q89" s="138">
        <v>0</v>
      </c>
      <c r="R89" s="138">
        <v>0</v>
      </c>
      <c r="S89" s="138">
        <v>0</v>
      </c>
      <c r="T89" s="138">
        <f>U89+V89+W89</f>
        <v>4733536</v>
      </c>
      <c r="U89" s="138">
        <v>0</v>
      </c>
      <c r="V89" s="138">
        <v>0</v>
      </c>
      <c r="W89" s="138">
        <v>4733536</v>
      </c>
      <c r="X89" s="138">
        <f>Y89+Z89+AA89</f>
        <v>0</v>
      </c>
      <c r="Y89" s="138">
        <v>0</v>
      </c>
      <c r="Z89" s="138">
        <v>0</v>
      </c>
      <c r="AA89" s="138">
        <v>0</v>
      </c>
      <c r="AB89" s="138"/>
      <c r="AC89" s="138"/>
      <c r="AD89" s="138"/>
      <c r="AE89" s="138"/>
      <c r="AF89" s="128">
        <f t="shared" si="98"/>
        <v>0</v>
      </c>
      <c r="AG89" s="128"/>
      <c r="AH89" s="128"/>
      <c r="AI89" s="128">
        <f t="shared" si="99"/>
        <v>0</v>
      </c>
    </row>
    <row r="90" spans="1:35" s="1" customFormat="1" ht="102.75" hidden="1" customHeight="1" x14ac:dyDescent="0.3">
      <c r="A90" s="180"/>
      <c r="B90" s="129" t="s">
        <v>260</v>
      </c>
      <c r="C90" s="134" t="s">
        <v>271</v>
      </c>
      <c r="D90" s="138">
        <f t="shared" si="108"/>
        <v>98274</v>
      </c>
      <c r="E90" s="121">
        <v>0</v>
      </c>
      <c r="F90" s="121">
        <v>0</v>
      </c>
      <c r="G90" s="121">
        <v>98274</v>
      </c>
      <c r="H90" s="138">
        <f>I90+J90+K90</f>
        <v>98274</v>
      </c>
      <c r="I90" s="121">
        <v>0</v>
      </c>
      <c r="J90" s="121">
        <v>0</v>
      </c>
      <c r="K90" s="121">
        <v>98274</v>
      </c>
      <c r="L90" s="121"/>
      <c r="M90" s="121">
        <v>0</v>
      </c>
      <c r="N90" s="121">
        <v>0</v>
      </c>
      <c r="O90" s="121">
        <v>0</v>
      </c>
      <c r="P90" s="138">
        <f>Q90+R90+S90</f>
        <v>0</v>
      </c>
      <c r="Q90" s="121">
        <v>0</v>
      </c>
      <c r="R90" s="121">
        <v>0</v>
      </c>
      <c r="S90" s="121">
        <v>0</v>
      </c>
      <c r="T90" s="138">
        <f>U90+V90+W90</f>
        <v>0</v>
      </c>
      <c r="U90" s="121">
        <v>0</v>
      </c>
      <c r="V90" s="121">
        <v>0</v>
      </c>
      <c r="W90" s="121">
        <v>0</v>
      </c>
      <c r="X90" s="138">
        <f t="shared" ref="X90:X96" si="109">SUM(Y90:AA90)</f>
        <v>98273.86</v>
      </c>
      <c r="Y90" s="121">
        <v>0</v>
      </c>
      <c r="Z90" s="121">
        <v>0</v>
      </c>
      <c r="AA90" s="121">
        <v>98273.86</v>
      </c>
      <c r="AB90" s="138">
        <f t="shared" si="96"/>
        <v>99.999857541160424</v>
      </c>
      <c r="AC90" s="138"/>
      <c r="AD90" s="121"/>
      <c r="AE90" s="138">
        <f t="shared" si="97"/>
        <v>99.999857541160424</v>
      </c>
      <c r="AF90" s="128">
        <f t="shared" si="98"/>
        <v>99.999857541160424</v>
      </c>
      <c r="AG90" s="128"/>
      <c r="AH90" s="128"/>
      <c r="AI90" s="128">
        <f t="shared" si="99"/>
        <v>99.999857541160424</v>
      </c>
    </row>
    <row r="91" spans="1:35" s="1" customFormat="1" ht="45" hidden="1" customHeight="1" x14ac:dyDescent="0.3">
      <c r="A91" s="181"/>
      <c r="B91" s="129" t="s">
        <v>266</v>
      </c>
      <c r="C91" s="134" t="s">
        <v>271</v>
      </c>
      <c r="D91" s="138">
        <f t="shared" si="108"/>
        <v>10470000</v>
      </c>
      <c r="E91" s="121">
        <v>0</v>
      </c>
      <c r="F91" s="121">
        <v>0</v>
      </c>
      <c r="G91" s="121">
        <v>10470000</v>
      </c>
      <c r="H91" s="138">
        <f>I91+J91+K91</f>
        <v>0</v>
      </c>
      <c r="I91" s="121">
        <v>0</v>
      </c>
      <c r="J91" s="121">
        <v>0</v>
      </c>
      <c r="K91" s="121">
        <v>0</v>
      </c>
      <c r="L91" s="138">
        <f>M91+N91+O91</f>
        <v>0</v>
      </c>
      <c r="M91" s="121">
        <v>0</v>
      </c>
      <c r="N91" s="121">
        <v>0</v>
      </c>
      <c r="O91" s="121">
        <v>0</v>
      </c>
      <c r="P91" s="138">
        <f>Q91+R91+S91</f>
        <v>0</v>
      </c>
      <c r="Q91" s="121">
        <v>0</v>
      </c>
      <c r="R91" s="121">
        <v>0</v>
      </c>
      <c r="S91" s="121">
        <v>0</v>
      </c>
      <c r="T91" s="138">
        <f>U91+V91+W91</f>
        <v>0</v>
      </c>
      <c r="U91" s="121">
        <v>0</v>
      </c>
      <c r="V91" s="121">
        <v>0</v>
      </c>
      <c r="W91" s="121">
        <v>0</v>
      </c>
      <c r="X91" s="138">
        <f t="shared" si="109"/>
        <v>0</v>
      </c>
      <c r="Y91" s="121">
        <v>0</v>
      </c>
      <c r="Z91" s="121">
        <v>0</v>
      </c>
      <c r="AA91" s="121">
        <v>0</v>
      </c>
      <c r="AB91" s="138"/>
      <c r="AC91" s="138"/>
      <c r="AD91" s="121"/>
      <c r="AE91" s="138"/>
      <c r="AF91" s="128">
        <f t="shared" si="98"/>
        <v>0</v>
      </c>
      <c r="AG91" s="128"/>
      <c r="AH91" s="128"/>
      <c r="AI91" s="128">
        <f t="shared" si="99"/>
        <v>0</v>
      </c>
    </row>
    <row r="92" spans="1:35" s="1" customFormat="1" ht="44.25" hidden="1" customHeight="1" x14ac:dyDescent="0.3">
      <c r="A92" s="126" t="s">
        <v>244</v>
      </c>
      <c r="B92" s="136" t="s">
        <v>206</v>
      </c>
      <c r="C92" s="134"/>
      <c r="D92" s="138">
        <f>SUM(D93:D96)</f>
        <v>368851486</v>
      </c>
      <c r="E92" s="138">
        <f t="shared" ref="E92:AA92" si="110">SUM(E93:E96)</f>
        <v>315742700</v>
      </c>
      <c r="F92" s="138">
        <f t="shared" si="110"/>
        <v>0</v>
      </c>
      <c r="G92" s="138">
        <f t="shared" si="110"/>
        <v>53108786</v>
      </c>
      <c r="H92" s="138">
        <f t="shared" si="110"/>
        <v>67074600</v>
      </c>
      <c r="I92" s="138">
        <f t="shared" si="110"/>
        <v>48303079</v>
      </c>
      <c r="J92" s="138">
        <f t="shared" si="110"/>
        <v>0</v>
      </c>
      <c r="K92" s="138">
        <f t="shared" si="110"/>
        <v>18771521</v>
      </c>
      <c r="L92" s="138">
        <f t="shared" si="110"/>
        <v>13749872</v>
      </c>
      <c r="M92" s="138">
        <f t="shared" si="110"/>
        <v>11513100</v>
      </c>
      <c r="N92" s="138">
        <f t="shared" si="110"/>
        <v>0</v>
      </c>
      <c r="O92" s="138">
        <f t="shared" si="110"/>
        <v>2236772</v>
      </c>
      <c r="P92" s="138">
        <f t="shared" si="110"/>
        <v>56126367</v>
      </c>
      <c r="Q92" s="138">
        <f t="shared" si="110"/>
        <v>49952400</v>
      </c>
      <c r="R92" s="138">
        <f t="shared" si="110"/>
        <v>0</v>
      </c>
      <c r="S92" s="138">
        <f t="shared" si="110"/>
        <v>6173967</v>
      </c>
      <c r="T92" s="138">
        <f t="shared" si="110"/>
        <v>15715612</v>
      </c>
      <c r="U92" s="138">
        <f t="shared" si="110"/>
        <v>12845100</v>
      </c>
      <c r="V92" s="138">
        <f t="shared" si="110"/>
        <v>0</v>
      </c>
      <c r="W92" s="138">
        <f t="shared" si="110"/>
        <v>2870512</v>
      </c>
      <c r="X92" s="138">
        <f t="shared" si="110"/>
        <v>59521354.109999999</v>
      </c>
      <c r="Y92" s="138">
        <f t="shared" si="110"/>
        <v>47689182.060000002</v>
      </c>
      <c r="Z92" s="138">
        <f t="shared" si="110"/>
        <v>0</v>
      </c>
      <c r="AA92" s="138">
        <f t="shared" si="110"/>
        <v>11832172.050000001</v>
      </c>
      <c r="AB92" s="138">
        <f t="shared" si="96"/>
        <v>88.739036997611606</v>
      </c>
      <c r="AC92" s="138">
        <f t="shared" si="94"/>
        <v>98.72907286096607</v>
      </c>
      <c r="AD92" s="138"/>
      <c r="AE92" s="138">
        <f t="shared" si="97"/>
        <v>63.032569656981984</v>
      </c>
      <c r="AF92" s="128">
        <f t="shared" si="98"/>
        <v>16.136943016138481</v>
      </c>
      <c r="AG92" s="128">
        <f t="shared" si="98"/>
        <v>15.103811445205226</v>
      </c>
      <c r="AH92" s="128"/>
      <c r="AI92" s="128">
        <f t="shared" si="99"/>
        <v>22.279123552174589</v>
      </c>
    </row>
    <row r="93" spans="1:35" s="1" customFormat="1" ht="78.75" hidden="1" customHeight="1" x14ac:dyDescent="0.3">
      <c r="A93" s="182"/>
      <c r="B93" s="136" t="s">
        <v>245</v>
      </c>
      <c r="C93" s="134" t="s">
        <v>270</v>
      </c>
      <c r="D93" s="121">
        <f>SUM(E93:G93)</f>
        <v>286399348</v>
      </c>
      <c r="E93" s="121">
        <v>253750084</v>
      </c>
      <c r="F93" s="121">
        <v>0</v>
      </c>
      <c r="G93" s="121">
        <v>32649264</v>
      </c>
      <c r="H93" s="138">
        <f>I93+J93+K93</f>
        <v>41337117</v>
      </c>
      <c r="I93" s="121">
        <v>36789979</v>
      </c>
      <c r="J93" s="121">
        <v>0</v>
      </c>
      <c r="K93" s="121">
        <v>4547138</v>
      </c>
      <c r="L93" s="138">
        <f>M93+N93+O93</f>
        <v>0</v>
      </c>
      <c r="M93" s="121">
        <v>0</v>
      </c>
      <c r="N93" s="121">
        <v>0</v>
      </c>
      <c r="O93" s="121">
        <v>0</v>
      </c>
      <c r="P93" s="138">
        <f>Q93+R93+S93</f>
        <v>41729600</v>
      </c>
      <c r="Q93" s="121">
        <v>37139300</v>
      </c>
      <c r="R93" s="121">
        <v>0</v>
      </c>
      <c r="S93" s="121">
        <v>4590300</v>
      </c>
      <c r="T93" s="138">
        <f>U93+V93+W93</f>
        <v>1286844</v>
      </c>
      <c r="U93" s="121">
        <v>0</v>
      </c>
      <c r="V93" s="121">
        <v>0</v>
      </c>
      <c r="W93" s="121">
        <v>1286844</v>
      </c>
      <c r="X93" s="138">
        <f t="shared" si="109"/>
        <v>41337037.799999997</v>
      </c>
      <c r="Y93" s="121">
        <v>36789963.640000001</v>
      </c>
      <c r="Z93" s="121">
        <v>0</v>
      </c>
      <c r="AA93" s="121">
        <v>4547074.16</v>
      </c>
      <c r="AB93" s="138">
        <f t="shared" si="96"/>
        <v>99.999808404635473</v>
      </c>
      <c r="AC93" s="138">
        <f t="shared" si="94"/>
        <v>99.999958249500494</v>
      </c>
      <c r="AD93" s="121"/>
      <c r="AE93" s="138">
        <f t="shared" si="97"/>
        <v>99.99859603997065</v>
      </c>
      <c r="AF93" s="128">
        <f t="shared" si="98"/>
        <v>14.433356112249248</v>
      </c>
      <c r="AG93" s="128">
        <f t="shared" si="98"/>
        <v>14.498503038919191</v>
      </c>
      <c r="AH93" s="128"/>
      <c r="AI93" s="128">
        <f t="shared" si="99"/>
        <v>13.927034189805934</v>
      </c>
    </row>
    <row r="94" spans="1:35" s="1" customFormat="1" ht="64.5" hidden="1" customHeight="1" x14ac:dyDescent="0.3">
      <c r="A94" s="183"/>
      <c r="B94" s="136" t="s">
        <v>246</v>
      </c>
      <c r="C94" s="134" t="s">
        <v>3</v>
      </c>
      <c r="D94" s="121">
        <f t="shared" ref="D94:D96" si="111">SUM(E94:G94)</f>
        <v>69618722</v>
      </c>
      <c r="E94" s="121">
        <v>61960616</v>
      </c>
      <c r="F94" s="121">
        <v>0</v>
      </c>
      <c r="G94" s="121">
        <v>7658106</v>
      </c>
      <c r="H94" s="138">
        <f>I94+J94+K94</f>
        <v>12936067</v>
      </c>
      <c r="I94" s="121">
        <v>11513100</v>
      </c>
      <c r="J94" s="121">
        <v>0</v>
      </c>
      <c r="K94" s="121">
        <v>1422967</v>
      </c>
      <c r="L94" s="138">
        <f>M94+N94+O94</f>
        <v>12936067</v>
      </c>
      <c r="M94" s="121">
        <v>11513100</v>
      </c>
      <c r="N94" s="121">
        <v>0</v>
      </c>
      <c r="O94" s="121">
        <v>1422967</v>
      </c>
      <c r="P94" s="138">
        <f>Q94+R94+S94</f>
        <v>14396767</v>
      </c>
      <c r="Q94" s="121">
        <v>12813100</v>
      </c>
      <c r="R94" s="121">
        <v>0</v>
      </c>
      <c r="S94" s="121">
        <v>1583667</v>
      </c>
      <c r="T94" s="138">
        <f>U94+V94+W94</f>
        <v>14396768</v>
      </c>
      <c r="U94" s="121">
        <v>12813100</v>
      </c>
      <c r="V94" s="121">
        <v>0</v>
      </c>
      <c r="W94" s="121">
        <v>1583668</v>
      </c>
      <c r="X94" s="138">
        <f t="shared" si="109"/>
        <v>12498344.65</v>
      </c>
      <c r="Y94" s="121">
        <v>10899218.42</v>
      </c>
      <c r="Z94" s="121">
        <v>0</v>
      </c>
      <c r="AA94" s="121">
        <v>1599126.23</v>
      </c>
      <c r="AB94" s="138">
        <f t="shared" si="96"/>
        <v>96.616264046869887</v>
      </c>
      <c r="AC94" s="138">
        <f t="shared" si="96"/>
        <v>94.667973178379413</v>
      </c>
      <c r="AD94" s="121"/>
      <c r="AE94" s="138">
        <f t="shared" si="97"/>
        <v>112.37971295188152</v>
      </c>
      <c r="AF94" s="128">
        <f t="shared" si="98"/>
        <v>17.952562602341366</v>
      </c>
      <c r="AG94" s="128">
        <f t="shared" si="98"/>
        <v>17.590558525112147</v>
      </c>
      <c r="AH94" s="128"/>
      <c r="AI94" s="128">
        <f t="shared" si="99"/>
        <v>20.881484664746086</v>
      </c>
    </row>
    <row r="95" spans="1:35" s="1" customFormat="1" ht="68.25" hidden="1" customHeight="1" x14ac:dyDescent="0.3">
      <c r="A95" s="183"/>
      <c r="B95" s="136" t="s">
        <v>394</v>
      </c>
      <c r="C95" s="134" t="s">
        <v>270</v>
      </c>
      <c r="D95" s="121">
        <f t="shared" si="111"/>
        <v>12801416</v>
      </c>
      <c r="E95" s="121">
        <v>0</v>
      </c>
      <c r="F95" s="121">
        <v>0</v>
      </c>
      <c r="G95" s="121">
        <v>12801416</v>
      </c>
      <c r="H95" s="138">
        <f>I95+J95+K95</f>
        <v>12801416</v>
      </c>
      <c r="I95" s="121">
        <v>0</v>
      </c>
      <c r="J95" s="121">
        <v>0</v>
      </c>
      <c r="K95" s="121">
        <v>12801416</v>
      </c>
      <c r="L95" s="138">
        <f>M95+N95+O95</f>
        <v>813805</v>
      </c>
      <c r="M95" s="121">
        <v>0</v>
      </c>
      <c r="N95" s="121">
        <v>0</v>
      </c>
      <c r="O95" s="121">
        <v>813805</v>
      </c>
      <c r="P95" s="138"/>
      <c r="Q95" s="121"/>
      <c r="R95" s="121"/>
      <c r="S95" s="121"/>
      <c r="T95" s="138"/>
      <c r="U95" s="121"/>
      <c r="V95" s="121"/>
      <c r="W95" s="121"/>
      <c r="X95" s="138">
        <f t="shared" si="109"/>
        <v>5685971.6600000001</v>
      </c>
      <c r="Y95" s="121">
        <v>0</v>
      </c>
      <c r="Z95" s="121">
        <v>0</v>
      </c>
      <c r="AA95" s="121">
        <v>5685971.6600000001</v>
      </c>
      <c r="AB95" s="138">
        <f t="shared" si="96"/>
        <v>44.416739991888399</v>
      </c>
      <c r="AC95" s="138"/>
      <c r="AD95" s="121"/>
      <c r="AE95" s="138">
        <f t="shared" si="97"/>
        <v>44.416739991888399</v>
      </c>
      <c r="AF95" s="128">
        <f t="shared" ref="AF95:AG99" si="112">X95/D95*100</f>
        <v>44.416739991888399</v>
      </c>
      <c r="AG95" s="128"/>
      <c r="AH95" s="128"/>
      <c r="AI95" s="128">
        <f t="shared" si="99"/>
        <v>44.416739991888399</v>
      </c>
    </row>
    <row r="96" spans="1:35" s="1" customFormat="1" ht="83.25" hidden="1" customHeight="1" x14ac:dyDescent="0.3">
      <c r="A96" s="183"/>
      <c r="B96" s="136" t="s">
        <v>265</v>
      </c>
      <c r="C96" s="134" t="s">
        <v>3</v>
      </c>
      <c r="D96" s="121">
        <f t="shared" si="111"/>
        <v>32000</v>
      </c>
      <c r="E96" s="121">
        <f t="shared" ref="E96" si="113">I96+M96+Q96+U96</f>
        <v>32000</v>
      </c>
      <c r="F96" s="121">
        <v>0</v>
      </c>
      <c r="G96" s="121">
        <f t="shared" ref="G96" si="114">K96+O96+S96+W96</f>
        <v>0</v>
      </c>
      <c r="H96" s="121">
        <v>0</v>
      </c>
      <c r="I96" s="121">
        <v>0</v>
      </c>
      <c r="J96" s="121">
        <v>0</v>
      </c>
      <c r="K96" s="121">
        <v>0</v>
      </c>
      <c r="L96" s="138">
        <f>M96+N96+O96</f>
        <v>0</v>
      </c>
      <c r="M96" s="121">
        <v>0</v>
      </c>
      <c r="N96" s="121">
        <v>0</v>
      </c>
      <c r="O96" s="121">
        <v>0</v>
      </c>
      <c r="P96" s="138">
        <f>Q96+R96+S96</f>
        <v>0</v>
      </c>
      <c r="Q96" s="121">
        <v>0</v>
      </c>
      <c r="R96" s="121">
        <v>0</v>
      </c>
      <c r="S96" s="121">
        <v>0</v>
      </c>
      <c r="T96" s="138">
        <f>U96+V96+W96</f>
        <v>32000</v>
      </c>
      <c r="U96" s="121">
        <v>32000</v>
      </c>
      <c r="V96" s="121">
        <v>0</v>
      </c>
      <c r="W96" s="121">
        <v>0</v>
      </c>
      <c r="X96" s="138">
        <f t="shared" si="109"/>
        <v>0</v>
      </c>
      <c r="Y96" s="121">
        <v>0</v>
      </c>
      <c r="Z96" s="121">
        <v>0</v>
      </c>
      <c r="AA96" s="121">
        <v>0</v>
      </c>
      <c r="AB96" s="138"/>
      <c r="AC96" s="138"/>
      <c r="AD96" s="121"/>
      <c r="AE96" s="138"/>
      <c r="AF96" s="128">
        <f t="shared" si="112"/>
        <v>0</v>
      </c>
      <c r="AG96" s="128">
        <f t="shared" si="112"/>
        <v>0</v>
      </c>
      <c r="AH96" s="128"/>
      <c r="AI96" s="128"/>
    </row>
    <row r="97" spans="1:35" s="27" customFormat="1" ht="81" hidden="1" customHeight="1" x14ac:dyDescent="0.3">
      <c r="A97" s="122" t="s">
        <v>49</v>
      </c>
      <c r="B97" s="135" t="s">
        <v>83</v>
      </c>
      <c r="C97" s="137"/>
      <c r="D97" s="133">
        <f t="shared" ref="D97:AA97" si="115">SUM(D98:D99)</f>
        <v>11692660.4</v>
      </c>
      <c r="E97" s="133">
        <f t="shared" si="115"/>
        <v>1138886.2</v>
      </c>
      <c r="F97" s="133">
        <f t="shared" si="115"/>
        <v>10484411.199999999</v>
      </c>
      <c r="G97" s="133">
        <f t="shared" si="115"/>
        <v>69363</v>
      </c>
      <c r="H97" s="133">
        <f t="shared" si="115"/>
        <v>0</v>
      </c>
      <c r="I97" s="133">
        <f t="shared" si="115"/>
        <v>0</v>
      </c>
      <c r="J97" s="133">
        <f t="shared" si="115"/>
        <v>0</v>
      </c>
      <c r="K97" s="133">
        <f t="shared" si="115"/>
        <v>0</v>
      </c>
      <c r="L97" s="133">
        <f t="shared" si="115"/>
        <v>0</v>
      </c>
      <c r="M97" s="133">
        <f t="shared" si="115"/>
        <v>0</v>
      </c>
      <c r="N97" s="133">
        <f t="shared" si="115"/>
        <v>0</v>
      </c>
      <c r="O97" s="133">
        <f t="shared" si="115"/>
        <v>0</v>
      </c>
      <c r="P97" s="133">
        <f t="shared" si="115"/>
        <v>4019223</v>
      </c>
      <c r="Q97" s="133">
        <f t="shared" si="115"/>
        <v>1233100</v>
      </c>
      <c r="R97" s="133">
        <f t="shared" si="115"/>
        <v>2175600</v>
      </c>
      <c r="S97" s="133">
        <f t="shared" si="115"/>
        <v>610523</v>
      </c>
      <c r="T97" s="133">
        <f t="shared" si="115"/>
        <v>1189100</v>
      </c>
      <c r="U97" s="133">
        <f t="shared" si="115"/>
        <v>0</v>
      </c>
      <c r="V97" s="133">
        <f t="shared" si="115"/>
        <v>1189100</v>
      </c>
      <c r="W97" s="133">
        <f t="shared" si="115"/>
        <v>0</v>
      </c>
      <c r="X97" s="133">
        <f t="shared" si="115"/>
        <v>69363</v>
      </c>
      <c r="Y97" s="133">
        <f t="shared" si="115"/>
        <v>0</v>
      </c>
      <c r="Z97" s="133">
        <f t="shared" si="115"/>
        <v>0</v>
      </c>
      <c r="AA97" s="133">
        <f t="shared" si="115"/>
        <v>69363</v>
      </c>
      <c r="AB97" s="138"/>
      <c r="AC97" s="138"/>
      <c r="AD97" s="138"/>
      <c r="AE97" s="138"/>
      <c r="AF97" s="120">
        <f t="shared" si="112"/>
        <v>0.59321828931249887</v>
      </c>
      <c r="AG97" s="120">
        <f t="shared" si="112"/>
        <v>0</v>
      </c>
      <c r="AH97" s="120">
        <f>Z97/F97*100</f>
        <v>0</v>
      </c>
      <c r="AI97" s="120">
        <f>AA97/G97*100</f>
        <v>100</v>
      </c>
    </row>
    <row r="98" spans="1:35" s="1" customFormat="1" ht="56.25" hidden="1" customHeight="1" x14ac:dyDescent="0.3">
      <c r="A98" s="156" t="s">
        <v>89</v>
      </c>
      <c r="B98" s="184" t="s">
        <v>44</v>
      </c>
      <c r="C98" s="134" t="s">
        <v>5</v>
      </c>
      <c r="D98" s="121">
        <f>SUM(E98:G98)</f>
        <v>1387260.4</v>
      </c>
      <c r="E98" s="121">
        <v>1138886.2</v>
      </c>
      <c r="F98" s="121">
        <v>179011.20000000001</v>
      </c>
      <c r="G98" s="121">
        <v>69363</v>
      </c>
      <c r="H98" s="121">
        <f>I98+J98+K98</f>
        <v>0</v>
      </c>
      <c r="I98" s="121">
        <v>0</v>
      </c>
      <c r="J98" s="121">
        <v>0</v>
      </c>
      <c r="K98" s="121">
        <v>0</v>
      </c>
      <c r="L98" s="121">
        <f>M98+N98+O98</f>
        <v>0</v>
      </c>
      <c r="M98" s="121">
        <v>0</v>
      </c>
      <c r="N98" s="121">
        <v>0</v>
      </c>
      <c r="O98" s="121">
        <v>0</v>
      </c>
      <c r="P98" s="121">
        <f>Q98+R98+S98</f>
        <v>2037423</v>
      </c>
      <c r="Q98" s="121">
        <v>1233100</v>
      </c>
      <c r="R98" s="121">
        <v>193800</v>
      </c>
      <c r="S98" s="121">
        <v>610523</v>
      </c>
      <c r="T98" s="121">
        <f>U98+V98+W98</f>
        <v>0</v>
      </c>
      <c r="U98" s="121">
        <v>0</v>
      </c>
      <c r="V98" s="121">
        <v>0</v>
      </c>
      <c r="W98" s="121">
        <v>0</v>
      </c>
      <c r="X98" s="121">
        <f>SUM(Y98:AA98)</f>
        <v>69363</v>
      </c>
      <c r="Y98" s="121">
        <v>0</v>
      </c>
      <c r="Z98" s="121">
        <v>0</v>
      </c>
      <c r="AA98" s="121">
        <v>69363</v>
      </c>
      <c r="AB98" s="138"/>
      <c r="AC98" s="138"/>
      <c r="AD98" s="121"/>
      <c r="AE98" s="138"/>
      <c r="AF98" s="128">
        <f t="shared" si="112"/>
        <v>4.9999985583096009</v>
      </c>
      <c r="AG98" s="128">
        <f t="shared" si="112"/>
        <v>0</v>
      </c>
      <c r="AH98" s="128">
        <f>Z98/F98*100</f>
        <v>0</v>
      </c>
      <c r="AI98" s="128">
        <f>AA98/G98*100</f>
        <v>100</v>
      </c>
    </row>
    <row r="99" spans="1:35" s="1" customFormat="1" ht="56.25" hidden="1" customHeight="1" x14ac:dyDescent="0.3">
      <c r="A99" s="170"/>
      <c r="B99" s="185"/>
      <c r="C99" s="134" t="s">
        <v>3</v>
      </c>
      <c r="D99" s="121">
        <f>SUM(E99:G99)</f>
        <v>10305400</v>
      </c>
      <c r="E99" s="121">
        <v>0</v>
      </c>
      <c r="F99" s="121">
        <v>10305400</v>
      </c>
      <c r="G99" s="121">
        <v>0</v>
      </c>
      <c r="H99" s="121">
        <f t="shared" ref="H99" si="116">I99+J99+K99</f>
        <v>0</v>
      </c>
      <c r="I99" s="121">
        <v>0</v>
      </c>
      <c r="J99" s="121">
        <v>0</v>
      </c>
      <c r="K99" s="121">
        <v>0</v>
      </c>
      <c r="L99" s="121">
        <f t="shared" ref="L99" si="117">M99+N99+O99</f>
        <v>0</v>
      </c>
      <c r="M99" s="121">
        <v>0</v>
      </c>
      <c r="N99" s="121">
        <v>0</v>
      </c>
      <c r="O99" s="121">
        <v>0</v>
      </c>
      <c r="P99" s="121">
        <f t="shared" ref="P99" si="118">Q99+R99+S99</f>
        <v>1981800</v>
      </c>
      <c r="Q99" s="121">
        <v>0</v>
      </c>
      <c r="R99" s="121">
        <f>1189100+792700</f>
        <v>1981800</v>
      </c>
      <c r="S99" s="121">
        <v>0</v>
      </c>
      <c r="T99" s="121">
        <f t="shared" ref="T99" si="119">U99+V99+W99</f>
        <v>1189100</v>
      </c>
      <c r="U99" s="121">
        <v>0</v>
      </c>
      <c r="V99" s="121">
        <v>1189100</v>
      </c>
      <c r="W99" s="121">
        <v>0</v>
      </c>
      <c r="X99" s="121">
        <f>SUM(Y99:AA99)</f>
        <v>0</v>
      </c>
      <c r="Y99" s="121">
        <v>0</v>
      </c>
      <c r="Z99" s="121">
        <v>0</v>
      </c>
      <c r="AA99" s="121">
        <v>0</v>
      </c>
      <c r="AB99" s="138"/>
      <c r="AC99" s="138"/>
      <c r="AD99" s="121"/>
      <c r="AE99" s="138"/>
      <c r="AF99" s="128">
        <f t="shared" si="112"/>
        <v>0</v>
      </c>
      <c r="AG99" s="128"/>
      <c r="AH99" s="128">
        <f>Z99/F99*100</f>
        <v>0</v>
      </c>
      <c r="AI99" s="128"/>
    </row>
    <row r="100" spans="1:35" s="1" customFormat="1" ht="21.75" hidden="1" customHeight="1" x14ac:dyDescent="0.3">
      <c r="A100" s="186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</row>
    <row r="101" spans="1:35" s="1" customFormat="1" ht="112.5" hidden="1" customHeight="1" x14ac:dyDescent="0.3">
      <c r="A101" s="122" t="s">
        <v>115</v>
      </c>
      <c r="B101" s="175" t="s">
        <v>34</v>
      </c>
      <c r="C101" s="175"/>
      <c r="D101" s="133">
        <f t="shared" ref="D101:AA101" si="120">D102+D106</f>
        <v>15531102</v>
      </c>
      <c r="E101" s="133">
        <f t="shared" si="120"/>
        <v>172000</v>
      </c>
      <c r="F101" s="133">
        <f t="shared" si="120"/>
        <v>0</v>
      </c>
      <c r="G101" s="133">
        <f t="shared" si="120"/>
        <v>15359102</v>
      </c>
      <c r="H101" s="133">
        <f t="shared" si="120"/>
        <v>2973690</v>
      </c>
      <c r="I101" s="133">
        <f t="shared" si="120"/>
        <v>46000</v>
      </c>
      <c r="J101" s="133">
        <f t="shared" si="120"/>
        <v>0</v>
      </c>
      <c r="K101" s="133">
        <f t="shared" si="120"/>
        <v>2927690</v>
      </c>
      <c r="L101" s="133">
        <f t="shared" si="120"/>
        <v>60900</v>
      </c>
      <c r="M101" s="133">
        <f t="shared" si="120"/>
        <v>42500</v>
      </c>
      <c r="N101" s="133">
        <f t="shared" si="120"/>
        <v>0</v>
      </c>
      <c r="O101" s="133">
        <f t="shared" si="120"/>
        <v>18400</v>
      </c>
      <c r="P101" s="133">
        <f t="shared" si="120"/>
        <v>6600000</v>
      </c>
      <c r="Q101" s="133">
        <f t="shared" si="120"/>
        <v>0</v>
      </c>
      <c r="R101" s="133">
        <f t="shared" si="120"/>
        <v>0</v>
      </c>
      <c r="S101" s="133">
        <f t="shared" si="120"/>
        <v>6600000</v>
      </c>
      <c r="T101" s="133">
        <f t="shared" si="120"/>
        <v>2060600</v>
      </c>
      <c r="U101" s="133">
        <f t="shared" si="120"/>
        <v>42500</v>
      </c>
      <c r="V101" s="133">
        <f t="shared" si="120"/>
        <v>0</v>
      </c>
      <c r="W101" s="133">
        <f t="shared" si="120"/>
        <v>2018100</v>
      </c>
      <c r="X101" s="133">
        <f t="shared" si="120"/>
        <v>5613473.3499999996</v>
      </c>
      <c r="Y101" s="133">
        <f t="shared" si="120"/>
        <v>132650</v>
      </c>
      <c r="Z101" s="133">
        <f t="shared" si="120"/>
        <v>0</v>
      </c>
      <c r="AA101" s="133">
        <f t="shared" si="120"/>
        <v>5480823.3499999996</v>
      </c>
      <c r="AB101" s="133">
        <f>X101/H101*100</f>
        <v>188.77130265764083</v>
      </c>
      <c r="AC101" s="133">
        <f t="shared" ref="AC101:AE105" si="121">Y101/I101*100</f>
        <v>288.36956521739131</v>
      </c>
      <c r="AD101" s="133"/>
      <c r="AE101" s="133">
        <f t="shared" si="121"/>
        <v>187.20641017320821</v>
      </c>
      <c r="AF101" s="120">
        <f t="shared" ref="AF101:AG108" si="122">X101/D101*100</f>
        <v>36.143432384900954</v>
      </c>
      <c r="AG101" s="120">
        <f t="shared" si="122"/>
        <v>77.122093023255815</v>
      </c>
      <c r="AH101" s="120"/>
      <c r="AI101" s="120">
        <f t="shared" ref="AI101:AI120" si="123">AA101/G101*100</f>
        <v>35.684529928898186</v>
      </c>
    </row>
    <row r="102" spans="1:35" s="27" customFormat="1" ht="42.75" hidden="1" customHeight="1" x14ac:dyDescent="0.3">
      <c r="A102" s="122" t="s">
        <v>116</v>
      </c>
      <c r="B102" s="135" t="s">
        <v>84</v>
      </c>
      <c r="C102" s="137"/>
      <c r="D102" s="133">
        <f>SUM(D103:D105)</f>
        <v>6132318</v>
      </c>
      <c r="E102" s="133">
        <f t="shared" ref="E102:AA102" si="124">SUM(E103:E105)</f>
        <v>172000</v>
      </c>
      <c r="F102" s="133">
        <f t="shared" si="124"/>
        <v>0</v>
      </c>
      <c r="G102" s="133">
        <f t="shared" si="124"/>
        <v>5960318</v>
      </c>
      <c r="H102" s="133">
        <f t="shared" si="124"/>
        <v>2973690</v>
      </c>
      <c r="I102" s="133">
        <f t="shared" si="124"/>
        <v>46000</v>
      </c>
      <c r="J102" s="133">
        <f t="shared" si="124"/>
        <v>0</v>
      </c>
      <c r="K102" s="133">
        <f t="shared" si="124"/>
        <v>2927690</v>
      </c>
      <c r="L102" s="133">
        <f t="shared" si="124"/>
        <v>60900</v>
      </c>
      <c r="M102" s="133">
        <f t="shared" si="124"/>
        <v>42500</v>
      </c>
      <c r="N102" s="133">
        <f t="shared" si="124"/>
        <v>0</v>
      </c>
      <c r="O102" s="133">
        <f t="shared" si="124"/>
        <v>18400</v>
      </c>
      <c r="P102" s="133">
        <f t="shared" si="124"/>
        <v>0</v>
      </c>
      <c r="Q102" s="133">
        <f t="shared" si="124"/>
        <v>0</v>
      </c>
      <c r="R102" s="133">
        <f t="shared" si="124"/>
        <v>0</v>
      </c>
      <c r="S102" s="133">
        <f t="shared" si="124"/>
        <v>0</v>
      </c>
      <c r="T102" s="133">
        <f t="shared" si="124"/>
        <v>60600</v>
      </c>
      <c r="U102" s="133">
        <f t="shared" si="124"/>
        <v>42500</v>
      </c>
      <c r="V102" s="133">
        <f t="shared" si="124"/>
        <v>0</v>
      </c>
      <c r="W102" s="133">
        <f t="shared" si="124"/>
        <v>18100</v>
      </c>
      <c r="X102" s="133">
        <f t="shared" si="124"/>
        <v>3261066.64</v>
      </c>
      <c r="Y102" s="133">
        <f t="shared" si="124"/>
        <v>132650</v>
      </c>
      <c r="Z102" s="133">
        <f t="shared" si="124"/>
        <v>0</v>
      </c>
      <c r="AA102" s="133">
        <f t="shared" si="124"/>
        <v>3128416.64</v>
      </c>
      <c r="AB102" s="133">
        <f t="shared" ref="AB102:AC112" si="125">X102/H102*100</f>
        <v>109.66397438872244</v>
      </c>
      <c r="AC102" s="133">
        <f t="shared" si="121"/>
        <v>288.36956521739131</v>
      </c>
      <c r="AD102" s="133"/>
      <c r="AE102" s="133">
        <f t="shared" si="121"/>
        <v>106.8561439223415</v>
      </c>
      <c r="AF102" s="120">
        <f t="shared" si="122"/>
        <v>53.178368114634637</v>
      </c>
      <c r="AG102" s="120">
        <f t="shared" si="122"/>
        <v>77.122093023255815</v>
      </c>
      <c r="AH102" s="120"/>
      <c r="AI102" s="120">
        <f t="shared" si="123"/>
        <v>52.487411577704414</v>
      </c>
    </row>
    <row r="103" spans="1:35" s="1" customFormat="1" ht="48.75" hidden="1" customHeight="1" x14ac:dyDescent="0.3">
      <c r="A103" s="126" t="s">
        <v>293</v>
      </c>
      <c r="B103" s="136" t="s">
        <v>207</v>
      </c>
      <c r="C103" s="134" t="s">
        <v>35</v>
      </c>
      <c r="D103" s="121">
        <f>SUM(E103:G103)</f>
        <v>211500</v>
      </c>
      <c r="E103" s="138">
        <v>172000</v>
      </c>
      <c r="F103" s="138">
        <v>0</v>
      </c>
      <c r="G103" s="138">
        <v>39500</v>
      </c>
      <c r="H103" s="121">
        <f>I103+J103+K103</f>
        <v>65700</v>
      </c>
      <c r="I103" s="121">
        <v>46000</v>
      </c>
      <c r="J103" s="121">
        <v>0</v>
      </c>
      <c r="K103" s="121">
        <v>19700</v>
      </c>
      <c r="L103" s="121">
        <f>M103+N103+O103</f>
        <v>60900</v>
      </c>
      <c r="M103" s="121">
        <v>42500</v>
      </c>
      <c r="N103" s="121">
        <v>0</v>
      </c>
      <c r="O103" s="121">
        <v>18400</v>
      </c>
      <c r="P103" s="121">
        <f>Q103+R103+S103</f>
        <v>0</v>
      </c>
      <c r="Q103" s="121">
        <v>0</v>
      </c>
      <c r="R103" s="121">
        <v>0</v>
      </c>
      <c r="S103" s="121">
        <v>0</v>
      </c>
      <c r="T103" s="121">
        <f>U103+V103+W103</f>
        <v>60600</v>
      </c>
      <c r="U103" s="121">
        <v>42500</v>
      </c>
      <c r="V103" s="121">
        <v>0</v>
      </c>
      <c r="W103" s="121">
        <v>18100</v>
      </c>
      <c r="X103" s="128">
        <f t="shared" ref="X103:X105" si="126">Y103+AA103</f>
        <v>155200</v>
      </c>
      <c r="Y103" s="128">
        <v>132650</v>
      </c>
      <c r="Z103" s="128">
        <v>0</v>
      </c>
      <c r="AA103" s="128">
        <v>22550</v>
      </c>
      <c r="AB103" s="138">
        <f t="shared" si="125"/>
        <v>236.22526636225265</v>
      </c>
      <c r="AC103" s="138">
        <f t="shared" si="121"/>
        <v>288.36956521739131</v>
      </c>
      <c r="AD103" s="128"/>
      <c r="AE103" s="138">
        <f t="shared" si="121"/>
        <v>114.46700507614213</v>
      </c>
      <c r="AF103" s="128">
        <f t="shared" si="122"/>
        <v>73.380614657210401</v>
      </c>
      <c r="AG103" s="128">
        <f t="shared" si="122"/>
        <v>77.122093023255815</v>
      </c>
      <c r="AH103" s="128"/>
      <c r="AI103" s="128">
        <f>AA103/G103*100</f>
        <v>57.088607594936711</v>
      </c>
    </row>
    <row r="104" spans="1:35" s="1" customFormat="1" ht="86.25" hidden="1" customHeight="1" x14ac:dyDescent="0.3">
      <c r="A104" s="156" t="s">
        <v>117</v>
      </c>
      <c r="B104" s="184" t="s">
        <v>449</v>
      </c>
      <c r="C104" s="134" t="s">
        <v>3</v>
      </c>
      <c r="D104" s="121">
        <f t="shared" ref="D104:D105" si="127">SUM(E104:G104)</f>
        <v>4630553</v>
      </c>
      <c r="E104" s="138">
        <v>0</v>
      </c>
      <c r="F104" s="138">
        <v>0</v>
      </c>
      <c r="G104" s="138">
        <v>4630553</v>
      </c>
      <c r="H104" s="121">
        <f t="shared" ref="H104:H105" si="128">I104+J104+K104</f>
        <v>2160945</v>
      </c>
      <c r="I104" s="121">
        <v>0</v>
      </c>
      <c r="J104" s="121"/>
      <c r="K104" s="121">
        <v>2160945</v>
      </c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8">
        <f t="shared" si="126"/>
        <v>2190641.64</v>
      </c>
      <c r="Y104" s="128">
        <v>0</v>
      </c>
      <c r="Z104" s="128">
        <v>0</v>
      </c>
      <c r="AA104" s="128">
        <v>2190641.64</v>
      </c>
      <c r="AB104" s="138">
        <f t="shared" si="125"/>
        <v>101.37424321303874</v>
      </c>
      <c r="AC104" s="138"/>
      <c r="AD104" s="128"/>
      <c r="AE104" s="138">
        <f t="shared" si="121"/>
        <v>101.37424321303874</v>
      </c>
      <c r="AF104" s="128">
        <f t="shared" si="122"/>
        <v>47.308423853479276</v>
      </c>
      <c r="AG104" s="128"/>
      <c r="AH104" s="128"/>
      <c r="AI104" s="128">
        <f t="shared" ref="AI104:AI105" si="129">AA104/G104*100</f>
        <v>47.308423853479276</v>
      </c>
    </row>
    <row r="105" spans="1:35" s="1" customFormat="1" ht="84" hidden="1" customHeight="1" x14ac:dyDescent="0.3">
      <c r="A105" s="171"/>
      <c r="B105" s="189"/>
      <c r="C105" s="134" t="s">
        <v>5</v>
      </c>
      <c r="D105" s="121">
        <f t="shared" si="127"/>
        <v>1290265</v>
      </c>
      <c r="E105" s="138">
        <v>0</v>
      </c>
      <c r="F105" s="138">
        <v>0</v>
      </c>
      <c r="G105" s="138">
        <v>1290265</v>
      </c>
      <c r="H105" s="121">
        <f t="shared" si="128"/>
        <v>747045</v>
      </c>
      <c r="I105" s="121">
        <v>0</v>
      </c>
      <c r="J105" s="121">
        <v>0</v>
      </c>
      <c r="K105" s="121">
        <v>747045</v>
      </c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8">
        <f t="shared" si="126"/>
        <v>915225</v>
      </c>
      <c r="Y105" s="128">
        <v>0</v>
      </c>
      <c r="Z105" s="128">
        <v>0</v>
      </c>
      <c r="AA105" s="128">
        <v>915225</v>
      </c>
      <c r="AB105" s="138">
        <f t="shared" si="125"/>
        <v>122.51270003815031</v>
      </c>
      <c r="AC105" s="138"/>
      <c r="AD105" s="128"/>
      <c r="AE105" s="138">
        <f t="shared" si="121"/>
        <v>122.51270003815031</v>
      </c>
      <c r="AF105" s="128">
        <f t="shared" si="122"/>
        <v>70.933102889716452</v>
      </c>
      <c r="AG105" s="128"/>
      <c r="AH105" s="128"/>
      <c r="AI105" s="128">
        <f t="shared" si="129"/>
        <v>70.933102889716452</v>
      </c>
    </row>
    <row r="106" spans="1:35" s="1" customFormat="1" ht="46.5" hidden="1" customHeight="1" x14ac:dyDescent="0.3">
      <c r="A106" s="122" t="s">
        <v>316</v>
      </c>
      <c r="B106" s="135" t="s">
        <v>317</v>
      </c>
      <c r="C106" s="134"/>
      <c r="D106" s="123">
        <f>D107</f>
        <v>9398784</v>
      </c>
      <c r="E106" s="123">
        <f t="shared" ref="E106:AA106" si="130">E107</f>
        <v>0</v>
      </c>
      <c r="F106" s="123">
        <f t="shared" si="130"/>
        <v>0</v>
      </c>
      <c r="G106" s="123">
        <f t="shared" si="130"/>
        <v>9398784</v>
      </c>
      <c r="H106" s="123">
        <f t="shared" si="130"/>
        <v>0</v>
      </c>
      <c r="I106" s="123">
        <f t="shared" si="130"/>
        <v>0</v>
      </c>
      <c r="J106" s="123">
        <f t="shared" si="130"/>
        <v>0</v>
      </c>
      <c r="K106" s="123">
        <f t="shared" si="130"/>
        <v>0</v>
      </c>
      <c r="L106" s="123">
        <f t="shared" si="130"/>
        <v>0</v>
      </c>
      <c r="M106" s="123">
        <f t="shared" si="130"/>
        <v>0</v>
      </c>
      <c r="N106" s="123">
        <f t="shared" si="130"/>
        <v>0</v>
      </c>
      <c r="O106" s="123">
        <f t="shared" si="130"/>
        <v>0</v>
      </c>
      <c r="P106" s="123">
        <f t="shared" si="130"/>
        <v>6600000</v>
      </c>
      <c r="Q106" s="123">
        <f t="shared" si="130"/>
        <v>0</v>
      </c>
      <c r="R106" s="123">
        <f t="shared" si="130"/>
        <v>0</v>
      </c>
      <c r="S106" s="123">
        <f t="shared" si="130"/>
        <v>6600000</v>
      </c>
      <c r="T106" s="123">
        <f t="shared" si="130"/>
        <v>2000000</v>
      </c>
      <c r="U106" s="123">
        <f t="shared" si="130"/>
        <v>0</v>
      </c>
      <c r="V106" s="123">
        <f t="shared" si="130"/>
        <v>0</v>
      </c>
      <c r="W106" s="123">
        <f t="shared" si="130"/>
        <v>2000000</v>
      </c>
      <c r="X106" s="123">
        <f t="shared" si="130"/>
        <v>2352406.71</v>
      </c>
      <c r="Y106" s="123">
        <f t="shared" si="130"/>
        <v>0</v>
      </c>
      <c r="Z106" s="123">
        <f t="shared" si="130"/>
        <v>0</v>
      </c>
      <c r="AA106" s="123">
        <f t="shared" si="130"/>
        <v>2352406.71</v>
      </c>
      <c r="AB106" s="138"/>
      <c r="AC106" s="138"/>
      <c r="AD106" s="121"/>
      <c r="AE106" s="138"/>
      <c r="AF106" s="120">
        <f t="shared" si="122"/>
        <v>25.028841071355611</v>
      </c>
      <c r="AG106" s="120"/>
      <c r="AH106" s="120"/>
      <c r="AI106" s="120">
        <f t="shared" si="123"/>
        <v>25.028841071355611</v>
      </c>
    </row>
    <row r="107" spans="1:35" s="1" customFormat="1" ht="48.75" hidden="1" customHeight="1" x14ac:dyDescent="0.3">
      <c r="A107" s="126" t="s">
        <v>319</v>
      </c>
      <c r="B107" s="136" t="s">
        <v>318</v>
      </c>
      <c r="C107" s="134" t="s">
        <v>3</v>
      </c>
      <c r="D107" s="121">
        <f>SUM(E107:G107)</f>
        <v>9398784</v>
      </c>
      <c r="E107" s="121">
        <v>0</v>
      </c>
      <c r="F107" s="121">
        <v>0</v>
      </c>
      <c r="G107" s="138">
        <v>9398784</v>
      </c>
      <c r="H107" s="138">
        <f t="shared" ref="H107" si="131">I107+J107+K107</f>
        <v>0</v>
      </c>
      <c r="I107" s="121">
        <v>0</v>
      </c>
      <c r="J107" s="121">
        <v>0</v>
      </c>
      <c r="K107" s="121">
        <v>0</v>
      </c>
      <c r="L107" s="138">
        <f t="shared" ref="L107" si="132">M107+N107+O107</f>
        <v>0</v>
      </c>
      <c r="M107" s="121">
        <v>0</v>
      </c>
      <c r="N107" s="121">
        <v>0</v>
      </c>
      <c r="O107" s="121">
        <v>0</v>
      </c>
      <c r="P107" s="138">
        <f>Q107+R107+S107</f>
        <v>6600000</v>
      </c>
      <c r="Q107" s="121">
        <v>0</v>
      </c>
      <c r="R107" s="121">
        <v>0</v>
      </c>
      <c r="S107" s="121">
        <v>6600000</v>
      </c>
      <c r="T107" s="138">
        <f>U107+V107+W107</f>
        <v>2000000</v>
      </c>
      <c r="U107" s="121">
        <v>0</v>
      </c>
      <c r="V107" s="121">
        <v>0</v>
      </c>
      <c r="W107" s="121">
        <v>2000000</v>
      </c>
      <c r="X107" s="121">
        <f>Y107+Z107+AA107</f>
        <v>2352406.71</v>
      </c>
      <c r="Y107" s="128">
        <v>0</v>
      </c>
      <c r="Z107" s="128">
        <v>0</v>
      </c>
      <c r="AA107" s="128">
        <v>2352406.71</v>
      </c>
      <c r="AB107" s="138"/>
      <c r="AC107" s="138"/>
      <c r="AD107" s="128"/>
      <c r="AE107" s="138"/>
      <c r="AF107" s="128">
        <f t="shared" si="122"/>
        <v>25.028841071355611</v>
      </c>
      <c r="AG107" s="128"/>
      <c r="AH107" s="128"/>
      <c r="AI107" s="128">
        <f t="shared" si="123"/>
        <v>25.028841071355611</v>
      </c>
    </row>
    <row r="108" spans="1:35" s="1" customFormat="1" ht="63" customHeight="1" x14ac:dyDescent="0.3">
      <c r="A108" s="132" t="s">
        <v>490</v>
      </c>
      <c r="B108" s="145" t="s">
        <v>492</v>
      </c>
      <c r="C108" s="134" t="s">
        <v>296</v>
      </c>
      <c r="D108" s="121">
        <f>E108+F108+G108</f>
        <v>334870</v>
      </c>
      <c r="E108" s="121">
        <v>0</v>
      </c>
      <c r="F108" s="121">
        <v>0</v>
      </c>
      <c r="G108" s="138">
        <v>334870</v>
      </c>
      <c r="H108" s="138"/>
      <c r="I108" s="121"/>
      <c r="J108" s="121"/>
      <c r="K108" s="121"/>
      <c r="L108" s="138"/>
      <c r="M108" s="121"/>
      <c r="N108" s="121"/>
      <c r="O108" s="121"/>
      <c r="P108" s="138"/>
      <c r="Q108" s="121"/>
      <c r="R108" s="121"/>
      <c r="S108" s="121"/>
      <c r="T108" s="138"/>
      <c r="U108" s="121"/>
      <c r="V108" s="121"/>
      <c r="W108" s="121"/>
      <c r="X108" s="121">
        <f>Y108+Z108+AA108</f>
        <v>0</v>
      </c>
      <c r="Y108" s="128">
        <v>0</v>
      </c>
      <c r="Z108" s="128">
        <v>0</v>
      </c>
      <c r="AA108" s="128">
        <v>0</v>
      </c>
      <c r="AB108" s="138"/>
      <c r="AC108" s="138"/>
      <c r="AD108" s="128"/>
      <c r="AE108" s="138"/>
      <c r="AF108" s="128">
        <f t="shared" si="122"/>
        <v>0</v>
      </c>
      <c r="AG108" s="128"/>
      <c r="AH108" s="128"/>
      <c r="AI108" s="128">
        <f t="shared" si="123"/>
        <v>0</v>
      </c>
    </row>
    <row r="109" spans="1:35" s="1" customFormat="1" ht="76.5" hidden="1" customHeight="1" x14ac:dyDescent="0.3">
      <c r="A109" s="122" t="s">
        <v>125</v>
      </c>
      <c r="B109" s="190" t="s">
        <v>46</v>
      </c>
      <c r="C109" s="190"/>
      <c r="D109" s="146">
        <f t="shared" ref="D109:AA109" si="133">SUM(D110:D111)</f>
        <v>2465200</v>
      </c>
      <c r="E109" s="146">
        <f t="shared" si="133"/>
        <v>0</v>
      </c>
      <c r="F109" s="146">
        <f t="shared" si="133"/>
        <v>0</v>
      </c>
      <c r="G109" s="146">
        <f t="shared" si="133"/>
        <v>2465200</v>
      </c>
      <c r="H109" s="146">
        <f t="shared" si="133"/>
        <v>718750</v>
      </c>
      <c r="I109" s="146">
        <f t="shared" si="133"/>
        <v>0</v>
      </c>
      <c r="J109" s="146">
        <f t="shared" si="133"/>
        <v>0</v>
      </c>
      <c r="K109" s="146">
        <f t="shared" si="133"/>
        <v>718750</v>
      </c>
      <c r="L109" s="146">
        <f t="shared" si="133"/>
        <v>360050</v>
      </c>
      <c r="M109" s="146">
        <f t="shared" si="133"/>
        <v>0</v>
      </c>
      <c r="N109" s="146">
        <f t="shared" si="133"/>
        <v>0</v>
      </c>
      <c r="O109" s="146">
        <f t="shared" si="133"/>
        <v>360050</v>
      </c>
      <c r="P109" s="146">
        <f t="shared" si="133"/>
        <v>1040050</v>
      </c>
      <c r="Q109" s="146">
        <f t="shared" si="133"/>
        <v>0</v>
      </c>
      <c r="R109" s="146">
        <f t="shared" si="133"/>
        <v>0</v>
      </c>
      <c r="S109" s="146">
        <f t="shared" si="133"/>
        <v>1040050</v>
      </c>
      <c r="T109" s="146">
        <f t="shared" si="133"/>
        <v>706400</v>
      </c>
      <c r="U109" s="146">
        <f t="shared" si="133"/>
        <v>0</v>
      </c>
      <c r="V109" s="146">
        <f t="shared" si="133"/>
        <v>0</v>
      </c>
      <c r="W109" s="146">
        <f t="shared" si="133"/>
        <v>706400</v>
      </c>
      <c r="X109" s="146">
        <f t="shared" si="133"/>
        <v>787778.45</v>
      </c>
      <c r="Y109" s="146">
        <f t="shared" si="133"/>
        <v>0</v>
      </c>
      <c r="Z109" s="146">
        <f t="shared" si="133"/>
        <v>0</v>
      </c>
      <c r="AA109" s="146">
        <f t="shared" si="133"/>
        <v>787778.45</v>
      </c>
      <c r="AB109" s="133">
        <f t="shared" si="125"/>
        <v>109.60395826086955</v>
      </c>
      <c r="AC109" s="133"/>
      <c r="AD109" s="146"/>
      <c r="AE109" s="133">
        <f t="shared" ref="AE109:AE131" si="134">AA109/K109*100</f>
        <v>109.60395826086955</v>
      </c>
      <c r="AF109" s="120">
        <f t="shared" ref="AF109:AG118" si="135">X109/D109*100</f>
        <v>31.955965033263016</v>
      </c>
      <c r="AG109" s="120"/>
      <c r="AH109" s="120"/>
      <c r="AI109" s="120">
        <f t="shared" si="123"/>
        <v>31.955965033263016</v>
      </c>
    </row>
    <row r="110" spans="1:35" s="1" customFormat="1" ht="34.5" hidden="1" customHeight="1" x14ac:dyDescent="0.3">
      <c r="A110" s="156" t="s">
        <v>24</v>
      </c>
      <c r="B110" s="188" t="s">
        <v>210</v>
      </c>
      <c r="C110" s="127" t="s">
        <v>35</v>
      </c>
      <c r="D110" s="121">
        <f>SUM(E110:G110)</f>
        <v>950000</v>
      </c>
      <c r="E110" s="121">
        <v>0</v>
      </c>
      <c r="F110" s="121">
        <v>0</v>
      </c>
      <c r="G110" s="121">
        <v>950000</v>
      </c>
      <c r="H110" s="121">
        <f>I110+J110+K110</f>
        <v>0</v>
      </c>
      <c r="I110" s="121">
        <v>0</v>
      </c>
      <c r="J110" s="121">
        <v>0</v>
      </c>
      <c r="K110" s="121">
        <v>0</v>
      </c>
      <c r="L110" s="121">
        <f t="shared" ref="L110:L111" si="136">M110+N110+O110</f>
        <v>0</v>
      </c>
      <c r="M110" s="121">
        <v>0</v>
      </c>
      <c r="N110" s="121">
        <v>0</v>
      </c>
      <c r="O110" s="121">
        <v>0</v>
      </c>
      <c r="P110" s="121">
        <f t="shared" ref="P110:P111" si="137">Q110+R110+S110</f>
        <v>950000</v>
      </c>
      <c r="Q110" s="121">
        <v>0</v>
      </c>
      <c r="R110" s="121">
        <v>0</v>
      </c>
      <c r="S110" s="121">
        <v>950000</v>
      </c>
      <c r="T110" s="121">
        <f t="shared" ref="T110:T111" si="138">U110+V110+W110</f>
        <v>0</v>
      </c>
      <c r="U110" s="121">
        <v>0</v>
      </c>
      <c r="V110" s="121">
        <v>0</v>
      </c>
      <c r="W110" s="121">
        <v>0</v>
      </c>
      <c r="X110" s="121">
        <f>Y110+AA110</f>
        <v>0</v>
      </c>
      <c r="Y110" s="121">
        <v>0</v>
      </c>
      <c r="Z110" s="121">
        <v>0</v>
      </c>
      <c r="AA110" s="121">
        <v>0</v>
      </c>
      <c r="AB110" s="138"/>
      <c r="AC110" s="138"/>
      <c r="AD110" s="121"/>
      <c r="AE110" s="138"/>
      <c r="AF110" s="128">
        <f t="shared" si="135"/>
        <v>0</v>
      </c>
      <c r="AG110" s="128"/>
      <c r="AH110" s="128"/>
      <c r="AI110" s="128">
        <f t="shared" si="123"/>
        <v>0</v>
      </c>
    </row>
    <row r="111" spans="1:35" s="1" customFormat="1" ht="35.25" hidden="1" customHeight="1" x14ac:dyDescent="0.3">
      <c r="A111" s="171"/>
      <c r="B111" s="196"/>
      <c r="C111" s="127" t="s">
        <v>5</v>
      </c>
      <c r="D111" s="121">
        <f>SUM(E111:G111)</f>
        <v>1515200</v>
      </c>
      <c r="E111" s="121">
        <v>0</v>
      </c>
      <c r="F111" s="121">
        <v>0</v>
      </c>
      <c r="G111" s="121">
        <v>1515200</v>
      </c>
      <c r="H111" s="121">
        <f>I111+J111+K111</f>
        <v>718750</v>
      </c>
      <c r="I111" s="121">
        <v>0</v>
      </c>
      <c r="J111" s="121">
        <v>0</v>
      </c>
      <c r="K111" s="121">
        <v>718750</v>
      </c>
      <c r="L111" s="121">
        <f t="shared" si="136"/>
        <v>360050</v>
      </c>
      <c r="M111" s="121">
        <v>0</v>
      </c>
      <c r="N111" s="121">
        <v>0</v>
      </c>
      <c r="O111" s="121">
        <v>360050</v>
      </c>
      <c r="P111" s="121">
        <f t="shared" si="137"/>
        <v>90050</v>
      </c>
      <c r="Q111" s="121">
        <v>0</v>
      </c>
      <c r="R111" s="121">
        <v>0</v>
      </c>
      <c r="S111" s="121">
        <v>90050</v>
      </c>
      <c r="T111" s="121">
        <f t="shared" si="138"/>
        <v>706400</v>
      </c>
      <c r="U111" s="121">
        <v>0</v>
      </c>
      <c r="V111" s="121">
        <v>0</v>
      </c>
      <c r="W111" s="121">
        <v>706400</v>
      </c>
      <c r="X111" s="121">
        <f t="shared" ref="X111" si="139">Y111+AA111</f>
        <v>787778.45</v>
      </c>
      <c r="Y111" s="121">
        <v>0</v>
      </c>
      <c r="Z111" s="121">
        <v>0</v>
      </c>
      <c r="AA111" s="121">
        <v>787778.45</v>
      </c>
      <c r="AB111" s="138">
        <f t="shared" si="125"/>
        <v>109.60395826086955</v>
      </c>
      <c r="AC111" s="138"/>
      <c r="AD111" s="121"/>
      <c r="AE111" s="138">
        <f t="shared" si="134"/>
        <v>109.60395826086955</v>
      </c>
      <c r="AF111" s="128">
        <f t="shared" si="135"/>
        <v>51.99171396515311</v>
      </c>
      <c r="AG111" s="128"/>
      <c r="AH111" s="128"/>
      <c r="AI111" s="128">
        <f t="shared" si="123"/>
        <v>51.99171396515311</v>
      </c>
    </row>
    <row r="112" spans="1:35" s="1" customFormat="1" ht="47.25" hidden="1" customHeight="1" x14ac:dyDescent="0.3">
      <c r="A112" s="122" t="s">
        <v>126</v>
      </c>
      <c r="B112" s="190" t="s">
        <v>323</v>
      </c>
      <c r="C112" s="190"/>
      <c r="D112" s="146">
        <f>D113+D119+D127+D129</f>
        <v>427273959</v>
      </c>
      <c r="E112" s="146">
        <f t="shared" ref="E112:AA112" si="140">E113+E119+E127+E129</f>
        <v>55989532</v>
      </c>
      <c r="F112" s="146">
        <f t="shared" si="140"/>
        <v>9762000</v>
      </c>
      <c r="G112" s="146">
        <f t="shared" si="140"/>
        <v>361522427</v>
      </c>
      <c r="H112" s="146">
        <f t="shared" si="140"/>
        <v>218870212</v>
      </c>
      <c r="I112" s="146">
        <f t="shared" si="140"/>
        <v>24730771</v>
      </c>
      <c r="J112" s="146">
        <f t="shared" si="140"/>
        <v>6521722</v>
      </c>
      <c r="K112" s="146">
        <f t="shared" si="140"/>
        <v>187617719</v>
      </c>
      <c r="L112" s="146">
        <f t="shared" si="140"/>
        <v>102156349</v>
      </c>
      <c r="M112" s="146">
        <f t="shared" si="140"/>
        <v>11593249</v>
      </c>
      <c r="N112" s="146">
        <f t="shared" si="140"/>
        <v>1750000</v>
      </c>
      <c r="O112" s="146">
        <f t="shared" si="140"/>
        <v>88813100</v>
      </c>
      <c r="P112" s="146">
        <f t="shared" si="140"/>
        <v>101169103</v>
      </c>
      <c r="Q112" s="146">
        <f t="shared" si="140"/>
        <v>12586149</v>
      </c>
      <c r="R112" s="146">
        <f t="shared" si="140"/>
        <v>1200000</v>
      </c>
      <c r="S112" s="146">
        <f t="shared" si="140"/>
        <v>87382954</v>
      </c>
      <c r="T112" s="146">
        <f t="shared" si="140"/>
        <v>92419818</v>
      </c>
      <c r="U112" s="146">
        <f t="shared" si="140"/>
        <v>11255636</v>
      </c>
      <c r="V112" s="146">
        <f t="shared" si="140"/>
        <v>1146200</v>
      </c>
      <c r="W112" s="146">
        <f t="shared" si="140"/>
        <v>80017982</v>
      </c>
      <c r="X112" s="146">
        <f t="shared" si="140"/>
        <v>268182700.41</v>
      </c>
      <c r="Y112" s="146">
        <f t="shared" si="140"/>
        <v>34040999.439999998</v>
      </c>
      <c r="Z112" s="146">
        <f t="shared" si="140"/>
        <v>8080809.8899999997</v>
      </c>
      <c r="AA112" s="146">
        <f t="shared" si="140"/>
        <v>226060891.08000001</v>
      </c>
      <c r="AB112" s="133">
        <f t="shared" si="125"/>
        <v>122.53047043697293</v>
      </c>
      <c r="AC112" s="133">
        <f t="shared" si="125"/>
        <v>137.64633314505238</v>
      </c>
      <c r="AD112" s="146"/>
      <c r="AE112" s="133">
        <f t="shared" si="134"/>
        <v>120.49016067613529</v>
      </c>
      <c r="AF112" s="120">
        <f t="shared" si="135"/>
        <v>62.765982986105641</v>
      </c>
      <c r="AG112" s="120">
        <f>Y112/E112*100</f>
        <v>60.798864044800368</v>
      </c>
      <c r="AH112" s="120">
        <f>Z112/F112*100</f>
        <v>82.778220549067811</v>
      </c>
      <c r="AI112" s="120">
        <f t="shared" si="123"/>
        <v>62.530253781461809</v>
      </c>
    </row>
    <row r="113" spans="1:35" s="1" customFormat="1" ht="40.5" hidden="1" customHeight="1" x14ac:dyDescent="0.3">
      <c r="A113" s="122" t="s">
        <v>127</v>
      </c>
      <c r="B113" s="148" t="s">
        <v>87</v>
      </c>
      <c r="C113" s="148"/>
      <c r="D113" s="146">
        <f>SUM(D114:D118)</f>
        <v>312370702</v>
      </c>
      <c r="E113" s="146">
        <f t="shared" ref="E113:AA113" si="141">SUM(E114:E118)</f>
        <v>569183</v>
      </c>
      <c r="F113" s="146">
        <f t="shared" si="141"/>
        <v>0</v>
      </c>
      <c r="G113" s="146">
        <f t="shared" si="141"/>
        <v>311801519</v>
      </c>
      <c r="H113" s="146">
        <f t="shared" si="141"/>
        <v>164547726</v>
      </c>
      <c r="I113" s="146">
        <f t="shared" si="141"/>
        <v>227676</v>
      </c>
      <c r="J113" s="146">
        <f t="shared" si="141"/>
        <v>0</v>
      </c>
      <c r="K113" s="146">
        <f t="shared" si="141"/>
        <v>164320050</v>
      </c>
      <c r="L113" s="146">
        <f t="shared" si="141"/>
        <v>75587875</v>
      </c>
      <c r="M113" s="146">
        <f t="shared" si="141"/>
        <v>0</v>
      </c>
      <c r="N113" s="146">
        <f t="shared" si="141"/>
        <v>0</v>
      </c>
      <c r="O113" s="146">
        <f t="shared" si="141"/>
        <v>75587875</v>
      </c>
      <c r="P113" s="146">
        <f t="shared" si="141"/>
        <v>72478054</v>
      </c>
      <c r="Q113" s="146">
        <f t="shared" si="141"/>
        <v>0</v>
      </c>
      <c r="R113" s="146">
        <f t="shared" si="141"/>
        <v>0</v>
      </c>
      <c r="S113" s="146">
        <f t="shared" si="141"/>
        <v>72478054</v>
      </c>
      <c r="T113" s="146">
        <f t="shared" si="141"/>
        <v>69014922</v>
      </c>
      <c r="U113" s="146">
        <f t="shared" si="141"/>
        <v>0</v>
      </c>
      <c r="V113" s="146">
        <f t="shared" si="141"/>
        <v>0</v>
      </c>
      <c r="W113" s="146">
        <f t="shared" si="141"/>
        <v>69014922</v>
      </c>
      <c r="X113" s="146">
        <f t="shared" si="141"/>
        <v>198369221.02000001</v>
      </c>
      <c r="Y113" s="146">
        <f t="shared" si="141"/>
        <v>222844.92</v>
      </c>
      <c r="Z113" s="146">
        <f t="shared" si="141"/>
        <v>0</v>
      </c>
      <c r="AA113" s="146">
        <f t="shared" si="141"/>
        <v>198146376.10000002</v>
      </c>
      <c r="AB113" s="146">
        <f>X113/H113*100</f>
        <v>120.5542159968835</v>
      </c>
      <c r="AC113" s="133">
        <f t="shared" ref="AC113:AD130" si="142">Y113/I113*100</f>
        <v>97.878089917250833</v>
      </c>
      <c r="AD113" s="146"/>
      <c r="AE113" s="133">
        <f t="shared" si="134"/>
        <v>120.58563522832426</v>
      </c>
      <c r="AF113" s="120">
        <f t="shared" si="135"/>
        <v>63.504425911236709</v>
      </c>
      <c r="AG113" s="120">
        <f t="shared" si="135"/>
        <v>39.151717461695092</v>
      </c>
      <c r="AH113" s="120"/>
      <c r="AI113" s="120">
        <f t="shared" si="123"/>
        <v>63.548880946920605</v>
      </c>
    </row>
    <row r="114" spans="1:35" s="1" customFormat="1" ht="42" hidden="1" customHeight="1" x14ac:dyDescent="0.3">
      <c r="A114" s="126" t="s">
        <v>128</v>
      </c>
      <c r="B114" s="149" t="s">
        <v>61</v>
      </c>
      <c r="C114" s="127" t="s">
        <v>35</v>
      </c>
      <c r="D114" s="121">
        <f>SUM(E114:G114)</f>
        <v>77119200</v>
      </c>
      <c r="E114" s="121">
        <v>0</v>
      </c>
      <c r="F114" s="121">
        <v>0</v>
      </c>
      <c r="G114" s="121">
        <v>77119200</v>
      </c>
      <c r="H114" s="121">
        <f>I114++J114+K114</f>
        <v>37186892</v>
      </c>
      <c r="I114" s="121">
        <v>0</v>
      </c>
      <c r="J114" s="121">
        <v>0</v>
      </c>
      <c r="K114" s="121">
        <v>37186892</v>
      </c>
      <c r="L114" s="121">
        <f t="shared" ref="L114:L117" si="143">M114++N114+O114</f>
        <v>18131855</v>
      </c>
      <c r="M114" s="121">
        <v>0</v>
      </c>
      <c r="N114" s="121">
        <v>0</v>
      </c>
      <c r="O114" s="121">
        <v>18131855</v>
      </c>
      <c r="P114" s="121">
        <f t="shared" ref="P114:P117" si="144">Q114++R114+S114</f>
        <v>19679490</v>
      </c>
      <c r="Q114" s="121">
        <v>0</v>
      </c>
      <c r="R114" s="121">
        <v>0</v>
      </c>
      <c r="S114" s="121">
        <v>19679490</v>
      </c>
      <c r="T114" s="121">
        <f t="shared" ref="T114:T117" si="145">U114++V114+W114</f>
        <v>20252818</v>
      </c>
      <c r="U114" s="121">
        <v>0</v>
      </c>
      <c r="V114" s="121">
        <v>0</v>
      </c>
      <c r="W114" s="121">
        <v>20252818</v>
      </c>
      <c r="X114" s="121">
        <f>Y114+AA114</f>
        <v>48519625.380000003</v>
      </c>
      <c r="Y114" s="121">
        <v>0</v>
      </c>
      <c r="Z114" s="121">
        <v>0</v>
      </c>
      <c r="AA114" s="121">
        <v>48519625.380000003</v>
      </c>
      <c r="AB114" s="147">
        <f t="shared" ref="AB114:AB131" si="146">X114/H114*100</f>
        <v>130.47507541098085</v>
      </c>
      <c r="AC114" s="138"/>
      <c r="AD114" s="121"/>
      <c r="AE114" s="138">
        <f t="shared" si="134"/>
        <v>130.47507541098085</v>
      </c>
      <c r="AF114" s="128">
        <f t="shared" si="135"/>
        <v>62.915104643201694</v>
      </c>
      <c r="AG114" s="128"/>
      <c r="AH114" s="128"/>
      <c r="AI114" s="128">
        <f t="shared" si="123"/>
        <v>62.915104643201694</v>
      </c>
    </row>
    <row r="115" spans="1:35" s="1" customFormat="1" ht="48" hidden="1" customHeight="1" x14ac:dyDescent="0.3">
      <c r="A115" s="126" t="s">
        <v>129</v>
      </c>
      <c r="B115" s="149" t="s">
        <v>73</v>
      </c>
      <c r="C115" s="127" t="s">
        <v>35</v>
      </c>
      <c r="D115" s="121">
        <f>SUM(E115:G115)</f>
        <v>182339056</v>
      </c>
      <c r="E115" s="121">
        <v>0</v>
      </c>
      <c r="F115" s="121">
        <v>0</v>
      </c>
      <c r="G115" s="121">
        <v>182339056</v>
      </c>
      <c r="H115" s="121">
        <f t="shared" ref="H115:H118" si="147">I115++J115+K115</f>
        <v>106136738</v>
      </c>
      <c r="I115" s="121">
        <v>0</v>
      </c>
      <c r="J115" s="121">
        <v>0</v>
      </c>
      <c r="K115" s="121">
        <v>106136738</v>
      </c>
      <c r="L115" s="121">
        <f t="shared" si="143"/>
        <v>44793520</v>
      </c>
      <c r="M115" s="121">
        <v>0</v>
      </c>
      <c r="N115" s="121">
        <v>0</v>
      </c>
      <c r="O115" s="121">
        <v>44793520</v>
      </c>
      <c r="P115" s="121">
        <f t="shared" si="144"/>
        <v>40801764</v>
      </c>
      <c r="Q115" s="121">
        <v>0</v>
      </c>
      <c r="R115" s="121">
        <v>0</v>
      </c>
      <c r="S115" s="121">
        <v>40801764</v>
      </c>
      <c r="T115" s="121">
        <f t="shared" si="145"/>
        <v>32870304</v>
      </c>
      <c r="U115" s="121">
        <v>0</v>
      </c>
      <c r="V115" s="121">
        <v>0</v>
      </c>
      <c r="W115" s="121">
        <v>32870304</v>
      </c>
      <c r="X115" s="121">
        <f t="shared" ref="X115:X118" si="148">Y115+AA115</f>
        <v>121088802.36</v>
      </c>
      <c r="Y115" s="121">
        <v>0</v>
      </c>
      <c r="Z115" s="121">
        <v>0</v>
      </c>
      <c r="AA115" s="121">
        <v>121088802.36</v>
      </c>
      <c r="AB115" s="147">
        <f t="shared" si="146"/>
        <v>114.08754842267716</v>
      </c>
      <c r="AC115" s="138"/>
      <c r="AD115" s="121"/>
      <c r="AE115" s="138">
        <f t="shared" si="134"/>
        <v>114.08754842267716</v>
      </c>
      <c r="AF115" s="128">
        <f t="shared" si="135"/>
        <v>66.408593428277925</v>
      </c>
      <c r="AG115" s="128"/>
      <c r="AH115" s="128"/>
      <c r="AI115" s="128">
        <f t="shared" si="123"/>
        <v>66.408593428277925</v>
      </c>
    </row>
    <row r="116" spans="1:35" s="1" customFormat="1" ht="39" hidden="1" customHeight="1" x14ac:dyDescent="0.3">
      <c r="A116" s="126" t="s">
        <v>294</v>
      </c>
      <c r="B116" s="149" t="s">
        <v>211</v>
      </c>
      <c r="C116" s="127" t="s">
        <v>35</v>
      </c>
      <c r="D116" s="121">
        <f t="shared" ref="D116:D118" si="149">SUM(E116:G116)</f>
        <v>3258600</v>
      </c>
      <c r="E116" s="121">
        <v>0</v>
      </c>
      <c r="F116" s="121">
        <v>0</v>
      </c>
      <c r="G116" s="121">
        <v>3258600</v>
      </c>
      <c r="H116" s="121">
        <f t="shared" si="147"/>
        <v>1655420</v>
      </c>
      <c r="I116" s="121">
        <v>0</v>
      </c>
      <c r="J116" s="121">
        <v>0</v>
      </c>
      <c r="K116" s="121">
        <v>1655420</v>
      </c>
      <c r="L116" s="121">
        <f t="shared" si="143"/>
        <v>1117000</v>
      </c>
      <c r="M116" s="121">
        <v>0</v>
      </c>
      <c r="N116" s="121">
        <v>0</v>
      </c>
      <c r="O116" s="121">
        <v>1117000</v>
      </c>
      <c r="P116" s="121">
        <f t="shared" si="144"/>
        <v>733800</v>
      </c>
      <c r="Q116" s="121">
        <v>0</v>
      </c>
      <c r="R116" s="121">
        <v>0</v>
      </c>
      <c r="S116" s="121">
        <v>733800</v>
      </c>
      <c r="T116" s="121">
        <f t="shared" si="145"/>
        <v>910800</v>
      </c>
      <c r="U116" s="121">
        <v>0</v>
      </c>
      <c r="V116" s="121">
        <v>0</v>
      </c>
      <c r="W116" s="121">
        <v>910800</v>
      </c>
      <c r="X116" s="121">
        <f t="shared" si="148"/>
        <v>1988021.05</v>
      </c>
      <c r="Y116" s="121">
        <v>0</v>
      </c>
      <c r="Z116" s="121">
        <v>0</v>
      </c>
      <c r="AA116" s="121">
        <v>1988021.05</v>
      </c>
      <c r="AB116" s="147">
        <f t="shared" si="146"/>
        <v>120.09164139614117</v>
      </c>
      <c r="AC116" s="138"/>
      <c r="AD116" s="121"/>
      <c r="AE116" s="138">
        <f t="shared" si="134"/>
        <v>120.09164139614117</v>
      </c>
      <c r="AF116" s="128">
        <f t="shared" si="135"/>
        <v>61.008440741422696</v>
      </c>
      <c r="AG116" s="128"/>
      <c r="AH116" s="128"/>
      <c r="AI116" s="128">
        <f t="shared" si="123"/>
        <v>61.008440741422696</v>
      </c>
    </row>
    <row r="117" spans="1:35" s="1" customFormat="1" ht="60.75" hidden="1" customHeight="1" x14ac:dyDescent="0.3">
      <c r="A117" s="126" t="s">
        <v>295</v>
      </c>
      <c r="B117" s="149" t="s">
        <v>267</v>
      </c>
      <c r="C117" s="127" t="s">
        <v>35</v>
      </c>
      <c r="D117" s="121">
        <f t="shared" si="149"/>
        <v>49084663</v>
      </c>
      <c r="E117" s="121">
        <v>0</v>
      </c>
      <c r="F117" s="121">
        <v>0</v>
      </c>
      <c r="G117" s="121">
        <v>49084663</v>
      </c>
      <c r="H117" s="121">
        <f t="shared" si="147"/>
        <v>19341000</v>
      </c>
      <c r="I117" s="121">
        <v>0</v>
      </c>
      <c r="J117" s="121">
        <v>0</v>
      </c>
      <c r="K117" s="121">
        <v>19341000</v>
      </c>
      <c r="L117" s="121">
        <f t="shared" si="143"/>
        <v>11545500</v>
      </c>
      <c r="M117" s="121">
        <v>0</v>
      </c>
      <c r="N117" s="121">
        <v>0</v>
      </c>
      <c r="O117" s="121">
        <v>11545500</v>
      </c>
      <c r="P117" s="121">
        <f t="shared" si="144"/>
        <v>11263000</v>
      </c>
      <c r="Q117" s="121">
        <v>0</v>
      </c>
      <c r="R117" s="121">
        <v>0</v>
      </c>
      <c r="S117" s="121">
        <v>11263000</v>
      </c>
      <c r="T117" s="121">
        <f t="shared" si="145"/>
        <v>14981000</v>
      </c>
      <c r="U117" s="121">
        <v>0</v>
      </c>
      <c r="V117" s="121">
        <v>0</v>
      </c>
      <c r="W117" s="121">
        <v>14981000</v>
      </c>
      <c r="X117" s="121">
        <f t="shared" si="148"/>
        <v>26549927.309999999</v>
      </c>
      <c r="Y117" s="121">
        <v>0</v>
      </c>
      <c r="Z117" s="121">
        <v>0</v>
      </c>
      <c r="AA117" s="121">
        <v>26549927.309999999</v>
      </c>
      <c r="AB117" s="147">
        <f t="shared" si="146"/>
        <v>137.27277446874515</v>
      </c>
      <c r="AC117" s="138"/>
      <c r="AD117" s="121"/>
      <c r="AE117" s="138">
        <f t="shared" si="134"/>
        <v>137.27277446874515</v>
      </c>
      <c r="AF117" s="128">
        <f t="shared" si="135"/>
        <v>54.09006742085608</v>
      </c>
      <c r="AG117" s="128"/>
      <c r="AH117" s="128"/>
      <c r="AI117" s="128">
        <f t="shared" si="123"/>
        <v>54.09006742085608</v>
      </c>
    </row>
    <row r="118" spans="1:35" s="1" customFormat="1" ht="78" hidden="1" customHeight="1" x14ac:dyDescent="0.3">
      <c r="A118" s="126" t="s">
        <v>450</v>
      </c>
      <c r="B118" s="149" t="s">
        <v>426</v>
      </c>
      <c r="C118" s="127" t="s">
        <v>35</v>
      </c>
      <c r="D118" s="121">
        <f t="shared" si="149"/>
        <v>569183</v>
      </c>
      <c r="E118" s="121">
        <v>569183</v>
      </c>
      <c r="F118" s="121">
        <v>0</v>
      </c>
      <c r="G118" s="121">
        <v>0</v>
      </c>
      <c r="H118" s="121">
        <f t="shared" si="147"/>
        <v>227676</v>
      </c>
      <c r="I118" s="121">
        <v>227676</v>
      </c>
      <c r="J118" s="121">
        <v>0</v>
      </c>
      <c r="K118" s="121">
        <v>0</v>
      </c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>
        <f t="shared" si="148"/>
        <v>222844.92</v>
      </c>
      <c r="Y118" s="121">
        <v>222844.92</v>
      </c>
      <c r="Z118" s="121">
        <v>0</v>
      </c>
      <c r="AA118" s="121">
        <v>0</v>
      </c>
      <c r="AB118" s="147">
        <f t="shared" si="146"/>
        <v>97.878089917250833</v>
      </c>
      <c r="AC118" s="138">
        <f t="shared" si="142"/>
        <v>97.878089917250833</v>
      </c>
      <c r="AD118" s="121"/>
      <c r="AE118" s="138"/>
      <c r="AF118" s="128">
        <f t="shared" si="135"/>
        <v>39.151717461695092</v>
      </c>
      <c r="AG118" s="128">
        <f t="shared" si="135"/>
        <v>39.151717461695092</v>
      </c>
      <c r="AH118" s="128"/>
      <c r="AI118" s="128"/>
    </row>
    <row r="119" spans="1:35" s="1" customFormat="1" ht="49.5" hidden="1" customHeight="1" x14ac:dyDescent="0.3">
      <c r="A119" s="122" t="s">
        <v>130</v>
      </c>
      <c r="B119" s="148" t="s">
        <v>212</v>
      </c>
      <c r="C119" s="125"/>
      <c r="D119" s="123">
        <f>SUM(D120:D126)</f>
        <v>61113853</v>
      </c>
      <c r="E119" s="123">
        <f t="shared" ref="E119:AA119" si="150">SUM(E120:E126)</f>
        <v>48319800</v>
      </c>
      <c r="F119" s="123">
        <f t="shared" si="150"/>
        <v>9762000</v>
      </c>
      <c r="G119" s="123">
        <f t="shared" si="150"/>
        <v>3032053</v>
      </c>
      <c r="H119" s="123">
        <f t="shared" si="150"/>
        <v>33638961</v>
      </c>
      <c r="I119" s="123">
        <f t="shared" si="150"/>
        <v>24496605</v>
      </c>
      <c r="J119" s="123">
        <f t="shared" si="150"/>
        <v>6521722</v>
      </c>
      <c r="K119" s="123">
        <f t="shared" si="150"/>
        <v>2620634</v>
      </c>
      <c r="L119" s="123">
        <f t="shared" si="150"/>
        <v>13383449</v>
      </c>
      <c r="M119" s="123">
        <f t="shared" si="150"/>
        <v>11593249</v>
      </c>
      <c r="N119" s="123">
        <f t="shared" si="150"/>
        <v>1750000</v>
      </c>
      <c r="O119" s="123">
        <f t="shared" si="150"/>
        <v>40200</v>
      </c>
      <c r="P119" s="123">
        <f t="shared" si="150"/>
        <v>13825849</v>
      </c>
      <c r="Q119" s="123">
        <f t="shared" si="150"/>
        <v>12586149</v>
      </c>
      <c r="R119" s="123">
        <f t="shared" si="150"/>
        <v>1200000</v>
      </c>
      <c r="S119" s="123">
        <f t="shared" si="150"/>
        <v>39700</v>
      </c>
      <c r="T119" s="123">
        <f t="shared" si="150"/>
        <v>12438536</v>
      </c>
      <c r="U119" s="123">
        <f t="shared" si="150"/>
        <v>11255636</v>
      </c>
      <c r="V119" s="123">
        <f t="shared" si="150"/>
        <v>1146200</v>
      </c>
      <c r="W119" s="123">
        <f t="shared" si="150"/>
        <v>36700</v>
      </c>
      <c r="X119" s="123">
        <f t="shared" si="150"/>
        <v>44705994.849999994</v>
      </c>
      <c r="Y119" s="123">
        <f t="shared" si="150"/>
        <v>33794347.609999999</v>
      </c>
      <c r="Z119" s="123">
        <f t="shared" si="150"/>
        <v>8080809.8899999997</v>
      </c>
      <c r="AA119" s="123">
        <f t="shared" si="150"/>
        <v>2830837.35</v>
      </c>
      <c r="AB119" s="146">
        <f t="shared" si="146"/>
        <v>132.89945206690538</v>
      </c>
      <c r="AC119" s="133">
        <f t="shared" si="142"/>
        <v>137.95522934708708</v>
      </c>
      <c r="AD119" s="133">
        <f t="shared" si="142"/>
        <v>123.9060771066292</v>
      </c>
      <c r="AE119" s="133">
        <f t="shared" si="134"/>
        <v>108.02108764520342</v>
      </c>
      <c r="AF119" s="120">
        <f t="shared" ref="AF119:AG131" si="151">X119/D119*100</f>
        <v>73.151982170065423</v>
      </c>
      <c r="AG119" s="120">
        <f>Y119/E119*100</f>
        <v>69.938922781137336</v>
      </c>
      <c r="AH119" s="120">
        <f>Z119/F119*100</f>
        <v>82.778220549067811</v>
      </c>
      <c r="AI119" s="120">
        <f t="shared" si="123"/>
        <v>93.363715937683139</v>
      </c>
    </row>
    <row r="120" spans="1:35" s="1" customFormat="1" ht="62.25" hidden="1" customHeight="1" x14ac:dyDescent="0.3">
      <c r="A120" s="126" t="s">
        <v>131</v>
      </c>
      <c r="B120" s="149" t="s">
        <v>213</v>
      </c>
      <c r="C120" s="127" t="s">
        <v>214</v>
      </c>
      <c r="D120" s="121">
        <f>SUM(E120:G120)</f>
        <v>13657620</v>
      </c>
      <c r="E120" s="121">
        <v>1187000</v>
      </c>
      <c r="F120" s="121">
        <v>9664600</v>
      </c>
      <c r="G120" s="121">
        <v>2806020</v>
      </c>
      <c r="H120" s="121">
        <f t="shared" ref="H120:H126" si="152">I120++J120+K120</f>
        <v>9662356</v>
      </c>
      <c r="I120" s="121">
        <v>520000</v>
      </c>
      <c r="J120" s="121">
        <v>6521722</v>
      </c>
      <c r="K120" s="121">
        <v>2620634</v>
      </c>
      <c r="L120" s="121">
        <f t="shared" ref="L120:L126" si="153">M120++N120+O120</f>
        <v>2039500</v>
      </c>
      <c r="M120" s="121">
        <v>249300</v>
      </c>
      <c r="N120" s="121">
        <v>1750000</v>
      </c>
      <c r="O120" s="121">
        <v>40200</v>
      </c>
      <c r="P120" s="121">
        <f t="shared" ref="P120:P126" si="154">Q120++R120+S120</f>
        <v>1540600</v>
      </c>
      <c r="Q120" s="121">
        <v>300900</v>
      </c>
      <c r="R120" s="121">
        <v>1200000</v>
      </c>
      <c r="S120" s="121">
        <v>39700</v>
      </c>
      <c r="T120" s="121">
        <f t="shared" ref="T120:T126" si="155">U120++V120+W120</f>
        <v>1409700</v>
      </c>
      <c r="U120" s="121">
        <v>324200</v>
      </c>
      <c r="V120" s="121">
        <v>1048800</v>
      </c>
      <c r="W120" s="121">
        <v>36700</v>
      </c>
      <c r="X120" s="121">
        <f>SUM(Y120:AA120)</f>
        <v>11267749.689999999</v>
      </c>
      <c r="Y120" s="121">
        <v>533487.56999999995</v>
      </c>
      <c r="Z120" s="121">
        <v>8080809.8899999997</v>
      </c>
      <c r="AA120" s="121">
        <v>2653452.23</v>
      </c>
      <c r="AB120" s="147">
        <f t="shared" si="146"/>
        <v>116.61493004397686</v>
      </c>
      <c r="AC120" s="138">
        <f t="shared" si="142"/>
        <v>102.59376346153846</v>
      </c>
      <c r="AD120" s="138">
        <f t="shared" si="142"/>
        <v>123.9060771066292</v>
      </c>
      <c r="AE120" s="138">
        <f t="shared" si="134"/>
        <v>101.25230116071148</v>
      </c>
      <c r="AF120" s="128">
        <f t="shared" si="151"/>
        <v>82.501560960108705</v>
      </c>
      <c r="AG120" s="128">
        <f>Y120/E120*100</f>
        <v>44.944192923336132</v>
      </c>
      <c r="AH120" s="128">
        <f>Z120/F120*100</f>
        <v>83.612460836454687</v>
      </c>
      <c r="AI120" s="128">
        <f t="shared" si="123"/>
        <v>94.56284096335736</v>
      </c>
    </row>
    <row r="121" spans="1:35" s="1" customFormat="1" ht="102" hidden="1" customHeight="1" x14ac:dyDescent="0.3">
      <c r="A121" s="126" t="s">
        <v>216</v>
      </c>
      <c r="B121" s="149" t="s">
        <v>215</v>
      </c>
      <c r="C121" s="127" t="s">
        <v>35</v>
      </c>
      <c r="D121" s="121">
        <f>SUM(E121:G121)</f>
        <v>521400</v>
      </c>
      <c r="E121" s="121">
        <v>521400</v>
      </c>
      <c r="F121" s="121">
        <v>0</v>
      </c>
      <c r="G121" s="121">
        <v>0</v>
      </c>
      <c r="H121" s="121">
        <f t="shared" si="152"/>
        <v>521400</v>
      </c>
      <c r="I121" s="121">
        <v>521400</v>
      </c>
      <c r="J121" s="121">
        <v>0</v>
      </c>
      <c r="K121" s="121">
        <v>0</v>
      </c>
      <c r="L121" s="121">
        <f t="shared" si="153"/>
        <v>521400</v>
      </c>
      <c r="M121" s="121">
        <v>521400</v>
      </c>
      <c r="N121" s="121">
        <v>0</v>
      </c>
      <c r="O121" s="121">
        <v>0</v>
      </c>
      <c r="P121" s="121">
        <f t="shared" si="154"/>
        <v>0</v>
      </c>
      <c r="Q121" s="121">
        <v>0</v>
      </c>
      <c r="R121" s="121">
        <v>0</v>
      </c>
      <c r="S121" s="121">
        <v>0</v>
      </c>
      <c r="T121" s="121">
        <f t="shared" si="155"/>
        <v>0</v>
      </c>
      <c r="U121" s="121">
        <v>0</v>
      </c>
      <c r="V121" s="121">
        <v>0</v>
      </c>
      <c r="W121" s="121">
        <v>0</v>
      </c>
      <c r="X121" s="121">
        <f t="shared" ref="X121:X126" si="156">SUM(Y121:AA121)</f>
        <v>521400</v>
      </c>
      <c r="Y121" s="121">
        <v>521400</v>
      </c>
      <c r="Z121" s="121">
        <v>0</v>
      </c>
      <c r="AA121" s="121">
        <v>0</v>
      </c>
      <c r="AB121" s="147">
        <f t="shared" si="146"/>
        <v>100</v>
      </c>
      <c r="AC121" s="138">
        <f t="shared" si="142"/>
        <v>100</v>
      </c>
      <c r="AD121" s="121"/>
      <c r="AE121" s="138"/>
      <c r="AF121" s="128">
        <f t="shared" si="151"/>
        <v>100</v>
      </c>
      <c r="AG121" s="128">
        <f>Y121/E121*100</f>
        <v>100</v>
      </c>
      <c r="AH121" s="128"/>
      <c r="AI121" s="128"/>
    </row>
    <row r="122" spans="1:35" s="1" customFormat="1" ht="59.25" hidden="1" customHeight="1" x14ac:dyDescent="0.3">
      <c r="A122" s="126" t="s">
        <v>219</v>
      </c>
      <c r="B122" s="149" t="s">
        <v>217</v>
      </c>
      <c r="C122" s="127" t="s">
        <v>35</v>
      </c>
      <c r="D122" s="121">
        <f t="shared" ref="D122:D126" si="157">SUM(E122:G122)</f>
        <v>3777700</v>
      </c>
      <c r="E122" s="121">
        <v>3777700</v>
      </c>
      <c r="F122" s="121">
        <v>0</v>
      </c>
      <c r="G122" s="121">
        <v>0</v>
      </c>
      <c r="H122" s="121">
        <f t="shared" si="152"/>
        <v>2253117</v>
      </c>
      <c r="I122" s="121">
        <v>2253117</v>
      </c>
      <c r="J122" s="121">
        <v>0</v>
      </c>
      <c r="K122" s="121">
        <v>0</v>
      </c>
      <c r="L122" s="121">
        <f t="shared" si="153"/>
        <v>1043849</v>
      </c>
      <c r="M122" s="121">
        <v>1043849</v>
      </c>
      <c r="N122" s="121">
        <v>0</v>
      </c>
      <c r="O122" s="121">
        <v>0</v>
      </c>
      <c r="P122" s="121">
        <f t="shared" si="154"/>
        <v>745349</v>
      </c>
      <c r="Q122" s="121">
        <v>745349</v>
      </c>
      <c r="R122" s="121">
        <v>0</v>
      </c>
      <c r="S122" s="121">
        <v>0</v>
      </c>
      <c r="T122" s="121">
        <f t="shared" si="155"/>
        <v>698036</v>
      </c>
      <c r="U122" s="121">
        <v>698036</v>
      </c>
      <c r="V122" s="121">
        <v>0</v>
      </c>
      <c r="W122" s="121">
        <v>0</v>
      </c>
      <c r="X122" s="121">
        <f t="shared" si="156"/>
        <v>2595899.7999999998</v>
      </c>
      <c r="Y122" s="121">
        <v>2595899.7999999998</v>
      </c>
      <c r="Z122" s="121">
        <v>0</v>
      </c>
      <c r="AA122" s="121">
        <v>0</v>
      </c>
      <c r="AB122" s="147">
        <f t="shared" si="146"/>
        <v>115.21371504453609</v>
      </c>
      <c r="AC122" s="138">
        <f t="shared" si="142"/>
        <v>115.21371504453609</v>
      </c>
      <c r="AD122" s="121"/>
      <c r="AE122" s="138"/>
      <c r="AF122" s="128">
        <f t="shared" si="151"/>
        <v>68.716409455488787</v>
      </c>
      <c r="AG122" s="128">
        <f>Y122/E122*100</f>
        <v>68.716409455488787</v>
      </c>
      <c r="AH122" s="128"/>
      <c r="AI122" s="128"/>
    </row>
    <row r="123" spans="1:35" s="1" customFormat="1" ht="60.75" hidden="1" customHeight="1" x14ac:dyDescent="0.3">
      <c r="A123" s="126" t="s">
        <v>220</v>
      </c>
      <c r="B123" s="149" t="s">
        <v>218</v>
      </c>
      <c r="C123" s="127" t="s">
        <v>35</v>
      </c>
      <c r="D123" s="121">
        <f t="shared" si="157"/>
        <v>4578900</v>
      </c>
      <c r="E123" s="121">
        <v>4578900</v>
      </c>
      <c r="F123" s="121">
        <v>0</v>
      </c>
      <c r="G123" s="121">
        <v>0</v>
      </c>
      <c r="H123" s="121">
        <f t="shared" si="152"/>
        <v>2947600</v>
      </c>
      <c r="I123" s="121">
        <v>2947600</v>
      </c>
      <c r="J123" s="121">
        <v>0</v>
      </c>
      <c r="K123" s="121">
        <v>0</v>
      </c>
      <c r="L123" s="121">
        <f t="shared" si="153"/>
        <v>1455400</v>
      </c>
      <c r="M123" s="121">
        <v>1455400</v>
      </c>
      <c r="N123" s="121">
        <v>0</v>
      </c>
      <c r="O123" s="121">
        <v>0</v>
      </c>
      <c r="P123" s="121">
        <f t="shared" si="154"/>
        <v>571100</v>
      </c>
      <c r="Q123" s="121">
        <v>571100</v>
      </c>
      <c r="R123" s="121">
        <v>0</v>
      </c>
      <c r="S123" s="121">
        <v>0</v>
      </c>
      <c r="T123" s="121">
        <f t="shared" si="155"/>
        <v>922900</v>
      </c>
      <c r="U123" s="121">
        <v>922900</v>
      </c>
      <c r="V123" s="121">
        <v>0</v>
      </c>
      <c r="W123" s="121">
        <v>0</v>
      </c>
      <c r="X123" s="121">
        <f t="shared" si="156"/>
        <v>3197999.42</v>
      </c>
      <c r="Y123" s="121">
        <v>3197999.42</v>
      </c>
      <c r="Z123" s="121">
        <v>0</v>
      </c>
      <c r="AA123" s="121">
        <v>0</v>
      </c>
      <c r="AB123" s="147">
        <f t="shared" si="146"/>
        <v>108.49502714072466</v>
      </c>
      <c r="AC123" s="138">
        <f t="shared" si="142"/>
        <v>108.49502714072466</v>
      </c>
      <c r="AD123" s="121"/>
      <c r="AE123" s="138"/>
      <c r="AF123" s="128">
        <f t="shared" si="151"/>
        <v>69.842089148048657</v>
      </c>
      <c r="AG123" s="128">
        <f>Y123/E123*100</f>
        <v>69.842089148048657</v>
      </c>
      <c r="AH123" s="128"/>
      <c r="AI123" s="128"/>
    </row>
    <row r="124" spans="1:35" s="1" customFormat="1" ht="81" hidden="1" customHeight="1" x14ac:dyDescent="0.3">
      <c r="A124" s="126" t="s">
        <v>222</v>
      </c>
      <c r="B124" s="149" t="s">
        <v>221</v>
      </c>
      <c r="C124" s="127" t="s">
        <v>35</v>
      </c>
      <c r="D124" s="121">
        <f t="shared" si="157"/>
        <v>10160833</v>
      </c>
      <c r="E124" s="121">
        <v>9934800</v>
      </c>
      <c r="F124" s="121">
        <v>0</v>
      </c>
      <c r="G124" s="121">
        <v>226033</v>
      </c>
      <c r="H124" s="121">
        <f t="shared" si="152"/>
        <v>5911323</v>
      </c>
      <c r="I124" s="121">
        <v>5911323</v>
      </c>
      <c r="J124" s="121">
        <v>0</v>
      </c>
      <c r="K124" s="121">
        <v>0</v>
      </c>
      <c r="L124" s="121">
        <f t="shared" si="153"/>
        <v>2360300</v>
      </c>
      <c r="M124" s="121">
        <v>2360300</v>
      </c>
      <c r="N124" s="121">
        <v>0</v>
      </c>
      <c r="O124" s="121">
        <v>0</v>
      </c>
      <c r="P124" s="121">
        <f t="shared" si="154"/>
        <v>2195800</v>
      </c>
      <c r="Q124" s="121">
        <v>2195800</v>
      </c>
      <c r="R124" s="121">
        <v>0</v>
      </c>
      <c r="S124" s="121">
        <v>0</v>
      </c>
      <c r="T124" s="121">
        <f t="shared" si="155"/>
        <v>1669500</v>
      </c>
      <c r="U124" s="121">
        <v>1669500</v>
      </c>
      <c r="V124" s="121">
        <v>0</v>
      </c>
      <c r="W124" s="121">
        <v>0</v>
      </c>
      <c r="X124" s="121">
        <f t="shared" si="156"/>
        <v>6991440.7400000002</v>
      </c>
      <c r="Y124" s="121">
        <v>6814055.6200000001</v>
      </c>
      <c r="Z124" s="121">
        <v>0</v>
      </c>
      <c r="AA124" s="121">
        <v>177385.12</v>
      </c>
      <c r="AB124" s="147">
        <f t="shared" si="146"/>
        <v>118.27201355770951</v>
      </c>
      <c r="AC124" s="138">
        <f t="shared" si="142"/>
        <v>115.27124503262638</v>
      </c>
      <c r="AD124" s="121"/>
      <c r="AE124" s="138"/>
      <c r="AF124" s="128">
        <f t="shared" si="151"/>
        <v>68.807751687287848</v>
      </c>
      <c r="AG124" s="128">
        <f>Y124/E124*100</f>
        <v>68.587748319040145</v>
      </c>
      <c r="AH124" s="128"/>
      <c r="AI124" s="128">
        <f t="shared" ref="AI124" si="158">AA124/G124*100</f>
        <v>78.477532041781501</v>
      </c>
    </row>
    <row r="125" spans="1:35" s="1" customFormat="1" ht="80.25" hidden="1" customHeight="1" x14ac:dyDescent="0.3">
      <c r="A125" s="126" t="s">
        <v>288</v>
      </c>
      <c r="B125" s="149" t="s">
        <v>278</v>
      </c>
      <c r="C125" s="127" t="s">
        <v>35</v>
      </c>
      <c r="D125" s="121">
        <f t="shared" si="157"/>
        <v>97400</v>
      </c>
      <c r="E125" s="121">
        <v>0</v>
      </c>
      <c r="F125" s="121">
        <f t="shared" ref="F125" si="159">J125+N125+R125+V125</f>
        <v>97400</v>
      </c>
      <c r="G125" s="121">
        <v>0</v>
      </c>
      <c r="H125" s="121">
        <f t="shared" si="152"/>
        <v>0</v>
      </c>
      <c r="I125" s="121">
        <v>0</v>
      </c>
      <c r="J125" s="121">
        <v>0</v>
      </c>
      <c r="K125" s="121">
        <v>0</v>
      </c>
      <c r="L125" s="121">
        <f t="shared" si="153"/>
        <v>0</v>
      </c>
      <c r="M125" s="121">
        <v>0</v>
      </c>
      <c r="N125" s="121">
        <v>0</v>
      </c>
      <c r="O125" s="121">
        <v>0</v>
      </c>
      <c r="P125" s="121">
        <f t="shared" si="154"/>
        <v>0</v>
      </c>
      <c r="Q125" s="121">
        <v>0</v>
      </c>
      <c r="R125" s="121">
        <v>0</v>
      </c>
      <c r="S125" s="121">
        <v>0</v>
      </c>
      <c r="T125" s="121">
        <f t="shared" si="155"/>
        <v>97400</v>
      </c>
      <c r="U125" s="121">
        <v>0</v>
      </c>
      <c r="V125" s="121">
        <v>97400</v>
      </c>
      <c r="W125" s="121">
        <v>0</v>
      </c>
      <c r="X125" s="121">
        <f t="shared" si="156"/>
        <v>0</v>
      </c>
      <c r="Y125" s="121">
        <v>0</v>
      </c>
      <c r="Z125" s="121">
        <v>0</v>
      </c>
      <c r="AA125" s="121">
        <v>0</v>
      </c>
      <c r="AB125" s="147"/>
      <c r="AC125" s="138"/>
      <c r="AD125" s="121"/>
      <c r="AE125" s="138"/>
      <c r="AF125" s="128">
        <f t="shared" si="151"/>
        <v>0</v>
      </c>
      <c r="AG125" s="128"/>
      <c r="AH125" s="128">
        <f>Z125/F125*100</f>
        <v>0</v>
      </c>
      <c r="AI125" s="128"/>
    </row>
    <row r="126" spans="1:35" s="1" customFormat="1" ht="63" hidden="1" customHeight="1" x14ac:dyDescent="0.3">
      <c r="A126" s="126" t="s">
        <v>224</v>
      </c>
      <c r="B126" s="149" t="s">
        <v>223</v>
      </c>
      <c r="C126" s="127" t="s">
        <v>35</v>
      </c>
      <c r="D126" s="121">
        <f t="shared" si="157"/>
        <v>28320000</v>
      </c>
      <c r="E126" s="121">
        <v>28320000</v>
      </c>
      <c r="F126" s="121">
        <v>0</v>
      </c>
      <c r="G126" s="121">
        <v>0</v>
      </c>
      <c r="H126" s="121">
        <f t="shared" si="152"/>
        <v>12343165</v>
      </c>
      <c r="I126" s="121">
        <v>12343165</v>
      </c>
      <c r="J126" s="121">
        <v>0</v>
      </c>
      <c r="K126" s="121">
        <v>0</v>
      </c>
      <c r="L126" s="121">
        <f t="shared" si="153"/>
        <v>5963000</v>
      </c>
      <c r="M126" s="121">
        <v>5963000</v>
      </c>
      <c r="N126" s="121">
        <v>0</v>
      </c>
      <c r="O126" s="121">
        <v>0</v>
      </c>
      <c r="P126" s="121">
        <f t="shared" si="154"/>
        <v>8773000</v>
      </c>
      <c r="Q126" s="121">
        <v>8773000</v>
      </c>
      <c r="R126" s="121">
        <v>0</v>
      </c>
      <c r="S126" s="121">
        <v>0</v>
      </c>
      <c r="T126" s="121">
        <f t="shared" si="155"/>
        <v>7641000</v>
      </c>
      <c r="U126" s="121">
        <v>7641000</v>
      </c>
      <c r="V126" s="121">
        <v>0</v>
      </c>
      <c r="W126" s="121">
        <v>0</v>
      </c>
      <c r="X126" s="121">
        <f t="shared" si="156"/>
        <v>20131505.199999999</v>
      </c>
      <c r="Y126" s="121">
        <v>20131505.199999999</v>
      </c>
      <c r="Z126" s="121">
        <v>0</v>
      </c>
      <c r="AA126" s="121">
        <v>0</v>
      </c>
      <c r="AB126" s="147">
        <f t="shared" si="146"/>
        <v>163.09840466363369</v>
      </c>
      <c r="AC126" s="138">
        <f t="shared" si="142"/>
        <v>163.09840466363369</v>
      </c>
      <c r="AD126" s="121"/>
      <c r="AE126" s="138"/>
      <c r="AF126" s="128">
        <f t="shared" si="151"/>
        <v>71.08582344632768</v>
      </c>
      <c r="AG126" s="128">
        <f>Y126/E126*100</f>
        <v>71.08582344632768</v>
      </c>
      <c r="AH126" s="128"/>
      <c r="AI126" s="128"/>
    </row>
    <row r="127" spans="1:35" s="27" customFormat="1" ht="42" hidden="1" customHeight="1" x14ac:dyDescent="0.3">
      <c r="A127" s="122" t="s">
        <v>226</v>
      </c>
      <c r="B127" s="148" t="s">
        <v>88</v>
      </c>
      <c r="C127" s="125"/>
      <c r="D127" s="123">
        <f>SUM(D128:D128)</f>
        <v>9232855</v>
      </c>
      <c r="E127" s="123">
        <f t="shared" ref="E127:AA127" si="160">SUM(E128:E128)</f>
        <v>6735000</v>
      </c>
      <c r="F127" s="123">
        <f t="shared" si="160"/>
        <v>0</v>
      </c>
      <c r="G127" s="123">
        <f t="shared" si="160"/>
        <v>2497855</v>
      </c>
      <c r="H127" s="123">
        <f t="shared" si="160"/>
        <v>167555</v>
      </c>
      <c r="I127" s="123">
        <f t="shared" si="160"/>
        <v>0</v>
      </c>
      <c r="J127" s="123">
        <f t="shared" si="160"/>
        <v>0</v>
      </c>
      <c r="K127" s="123">
        <f t="shared" si="160"/>
        <v>167555</v>
      </c>
      <c r="L127" s="123">
        <f t="shared" si="160"/>
        <v>510815</v>
      </c>
      <c r="M127" s="123">
        <f t="shared" si="160"/>
        <v>0</v>
      </c>
      <c r="N127" s="123">
        <f t="shared" si="160"/>
        <v>0</v>
      </c>
      <c r="O127" s="123">
        <f t="shared" si="160"/>
        <v>510815</v>
      </c>
      <c r="P127" s="123">
        <f t="shared" si="160"/>
        <v>1887040</v>
      </c>
      <c r="Q127" s="123">
        <f t="shared" si="160"/>
        <v>0</v>
      </c>
      <c r="R127" s="123">
        <f t="shared" si="160"/>
        <v>0</v>
      </c>
      <c r="S127" s="123">
        <f t="shared" si="160"/>
        <v>1887040</v>
      </c>
      <c r="T127" s="123">
        <f t="shared" si="160"/>
        <v>100000</v>
      </c>
      <c r="U127" s="123">
        <f t="shared" si="160"/>
        <v>0</v>
      </c>
      <c r="V127" s="123">
        <f t="shared" si="160"/>
        <v>0</v>
      </c>
      <c r="W127" s="123">
        <f t="shared" si="160"/>
        <v>100000</v>
      </c>
      <c r="X127" s="123">
        <f t="shared" si="160"/>
        <v>150600</v>
      </c>
      <c r="Y127" s="123">
        <f t="shared" si="160"/>
        <v>0</v>
      </c>
      <c r="Z127" s="123">
        <f t="shared" si="160"/>
        <v>0</v>
      </c>
      <c r="AA127" s="123">
        <f t="shared" si="160"/>
        <v>150600</v>
      </c>
      <c r="AB127" s="146">
        <f t="shared" si="146"/>
        <v>89.880934618483494</v>
      </c>
      <c r="AC127" s="133"/>
      <c r="AD127" s="123"/>
      <c r="AE127" s="133">
        <f t="shared" si="134"/>
        <v>89.880934618483494</v>
      </c>
      <c r="AF127" s="120">
        <f t="shared" si="151"/>
        <v>1.6311314322601189</v>
      </c>
      <c r="AG127" s="120">
        <f t="shared" si="151"/>
        <v>0</v>
      </c>
      <c r="AH127" s="120"/>
      <c r="AI127" s="120">
        <f>AA127/G127*100</f>
        <v>6.029173030460135</v>
      </c>
    </row>
    <row r="128" spans="1:35" s="1" customFormat="1" ht="62.25" hidden="1" customHeight="1" x14ac:dyDescent="0.3">
      <c r="A128" s="126" t="s">
        <v>229</v>
      </c>
      <c r="B128" s="149" t="s">
        <v>225</v>
      </c>
      <c r="C128" s="127" t="s">
        <v>35</v>
      </c>
      <c r="D128" s="121">
        <f>SUM(E128:G128)</f>
        <v>9232855</v>
      </c>
      <c r="E128" s="121">
        <v>6735000</v>
      </c>
      <c r="F128" s="121">
        <v>0</v>
      </c>
      <c r="G128" s="121">
        <v>2497855</v>
      </c>
      <c r="H128" s="121">
        <f>I128++J128+K128</f>
        <v>167555</v>
      </c>
      <c r="I128" s="121">
        <v>0</v>
      </c>
      <c r="J128" s="121">
        <v>0</v>
      </c>
      <c r="K128" s="121">
        <v>167555</v>
      </c>
      <c r="L128" s="121">
        <f>M128++N128+O128</f>
        <v>510815</v>
      </c>
      <c r="M128" s="121">
        <v>0</v>
      </c>
      <c r="N128" s="121">
        <v>0</v>
      </c>
      <c r="O128" s="121">
        <v>510815</v>
      </c>
      <c r="P128" s="121">
        <f>Q128++R128+S128</f>
        <v>1887040</v>
      </c>
      <c r="Q128" s="121">
        <v>0</v>
      </c>
      <c r="R128" s="121">
        <v>0</v>
      </c>
      <c r="S128" s="121">
        <v>1887040</v>
      </c>
      <c r="T128" s="121">
        <f>U128++V128+W128</f>
        <v>100000</v>
      </c>
      <c r="U128" s="121">
        <v>0</v>
      </c>
      <c r="V128" s="121">
        <v>0</v>
      </c>
      <c r="W128" s="121">
        <v>100000</v>
      </c>
      <c r="X128" s="121">
        <f>Y128+AA128</f>
        <v>150600</v>
      </c>
      <c r="Y128" s="121">
        <v>0</v>
      </c>
      <c r="Z128" s="121">
        <v>0</v>
      </c>
      <c r="AA128" s="121">
        <v>150600</v>
      </c>
      <c r="AB128" s="147">
        <f t="shared" si="146"/>
        <v>89.880934618483494</v>
      </c>
      <c r="AC128" s="138"/>
      <c r="AD128" s="121"/>
      <c r="AE128" s="138">
        <f t="shared" si="134"/>
        <v>89.880934618483494</v>
      </c>
      <c r="AF128" s="128">
        <f t="shared" si="151"/>
        <v>1.6311314322601189</v>
      </c>
      <c r="AG128" s="128">
        <f t="shared" si="151"/>
        <v>0</v>
      </c>
      <c r="AH128" s="128"/>
      <c r="AI128" s="128">
        <f>AA128/G128*100</f>
        <v>6.029173030460135</v>
      </c>
    </row>
    <row r="129" spans="1:35" s="1" customFormat="1" ht="96.75" hidden="1" customHeight="1" x14ac:dyDescent="0.3">
      <c r="A129" s="122" t="s">
        <v>253</v>
      </c>
      <c r="B129" s="148" t="s">
        <v>227</v>
      </c>
      <c r="C129" s="125"/>
      <c r="D129" s="150">
        <f>SUM(D130:D131)</f>
        <v>44556549</v>
      </c>
      <c r="E129" s="150">
        <f t="shared" ref="E129:AA129" si="161">SUM(E130:E131)</f>
        <v>365549</v>
      </c>
      <c r="F129" s="150">
        <f t="shared" si="161"/>
        <v>0</v>
      </c>
      <c r="G129" s="150">
        <f t="shared" si="161"/>
        <v>44191000</v>
      </c>
      <c r="H129" s="150">
        <f t="shared" si="161"/>
        <v>20515970</v>
      </c>
      <c r="I129" s="150">
        <f t="shared" si="161"/>
        <v>6490</v>
      </c>
      <c r="J129" s="150">
        <f t="shared" si="161"/>
        <v>0</v>
      </c>
      <c r="K129" s="150">
        <f t="shared" si="161"/>
        <v>20509480</v>
      </c>
      <c r="L129" s="150">
        <f t="shared" si="161"/>
        <v>12674210</v>
      </c>
      <c r="M129" s="150">
        <f t="shared" si="161"/>
        <v>0</v>
      </c>
      <c r="N129" s="150">
        <f t="shared" si="161"/>
        <v>0</v>
      </c>
      <c r="O129" s="150">
        <f t="shared" si="161"/>
        <v>12674210</v>
      </c>
      <c r="P129" s="150">
        <f t="shared" si="161"/>
        <v>12978160</v>
      </c>
      <c r="Q129" s="150">
        <f t="shared" si="161"/>
        <v>0</v>
      </c>
      <c r="R129" s="150">
        <f t="shared" si="161"/>
        <v>0</v>
      </c>
      <c r="S129" s="150">
        <f t="shared" si="161"/>
        <v>12978160</v>
      </c>
      <c r="T129" s="150">
        <f t="shared" si="161"/>
        <v>10866360</v>
      </c>
      <c r="U129" s="150">
        <f t="shared" si="161"/>
        <v>0</v>
      </c>
      <c r="V129" s="150">
        <f t="shared" si="161"/>
        <v>0</v>
      </c>
      <c r="W129" s="150">
        <f t="shared" si="161"/>
        <v>10866360</v>
      </c>
      <c r="X129" s="150">
        <f t="shared" si="161"/>
        <v>24956884.539999999</v>
      </c>
      <c r="Y129" s="150">
        <f t="shared" si="161"/>
        <v>23806.91</v>
      </c>
      <c r="Z129" s="150">
        <f t="shared" si="161"/>
        <v>0</v>
      </c>
      <c r="AA129" s="150">
        <f t="shared" si="161"/>
        <v>24933077.629999999</v>
      </c>
      <c r="AB129" s="146">
        <f t="shared" si="146"/>
        <v>121.64613488906446</v>
      </c>
      <c r="AC129" s="133">
        <f t="shared" si="142"/>
        <v>366.82449922958398</v>
      </c>
      <c r="AD129" s="150"/>
      <c r="AE129" s="133">
        <f t="shared" si="134"/>
        <v>121.56855088476158</v>
      </c>
      <c r="AF129" s="120">
        <f t="shared" si="151"/>
        <v>56.01170894092359</v>
      </c>
      <c r="AG129" s="120">
        <f t="shared" si="151"/>
        <v>6.5126453635490726</v>
      </c>
      <c r="AH129" s="120"/>
      <c r="AI129" s="120">
        <f>AA129/G129*100</f>
        <v>56.421166368717614</v>
      </c>
    </row>
    <row r="130" spans="1:35" s="1" customFormat="1" ht="45" hidden="1" customHeight="1" x14ac:dyDescent="0.3">
      <c r="A130" s="156" t="s">
        <v>254</v>
      </c>
      <c r="B130" s="188" t="s">
        <v>228</v>
      </c>
      <c r="C130" s="127" t="s">
        <v>35</v>
      </c>
      <c r="D130" s="121">
        <f>SUM(E130:G130)</f>
        <v>22840304</v>
      </c>
      <c r="E130" s="121">
        <v>51904</v>
      </c>
      <c r="F130" s="121">
        <v>0</v>
      </c>
      <c r="G130" s="121">
        <v>22788400</v>
      </c>
      <c r="H130" s="121">
        <f t="shared" ref="H130:H131" si="162">I130++J130+K130</f>
        <v>10245190</v>
      </c>
      <c r="I130" s="121">
        <v>6490</v>
      </c>
      <c r="J130" s="121">
        <v>0</v>
      </c>
      <c r="K130" s="121">
        <v>10238700</v>
      </c>
      <c r="L130" s="121">
        <f t="shared" ref="L130:L131" si="163">M130++N130+O130</f>
        <v>6793300</v>
      </c>
      <c r="M130" s="121">
        <v>0</v>
      </c>
      <c r="N130" s="121">
        <v>0</v>
      </c>
      <c r="O130" s="121">
        <v>6793300</v>
      </c>
      <c r="P130" s="121">
        <f t="shared" ref="P130:P131" si="164">Q130++R130+S130</f>
        <v>7164350</v>
      </c>
      <c r="Q130" s="121">
        <v>0</v>
      </c>
      <c r="R130" s="121">
        <v>0</v>
      </c>
      <c r="S130" s="121">
        <v>7164350</v>
      </c>
      <c r="T130" s="121">
        <f t="shared" ref="T130:T131" si="165">U130++V130+W130</f>
        <v>5548350</v>
      </c>
      <c r="U130" s="121">
        <v>0</v>
      </c>
      <c r="V130" s="121">
        <v>0</v>
      </c>
      <c r="W130" s="121">
        <v>5548350</v>
      </c>
      <c r="X130" s="121">
        <f>SUM(Y130:AA130)</f>
        <v>13262719.52</v>
      </c>
      <c r="Y130" s="121">
        <v>23806.91</v>
      </c>
      <c r="Z130" s="121">
        <v>0</v>
      </c>
      <c r="AA130" s="121">
        <v>13238912.609999999</v>
      </c>
      <c r="AB130" s="147">
        <f t="shared" si="146"/>
        <v>129.45313381206205</v>
      </c>
      <c r="AC130" s="138">
        <f t="shared" si="142"/>
        <v>366.82449922958398</v>
      </c>
      <c r="AD130" s="121"/>
      <c r="AE130" s="138">
        <f t="shared" si="134"/>
        <v>129.3026713352281</v>
      </c>
      <c r="AF130" s="128">
        <f t="shared" si="151"/>
        <v>58.067175988550765</v>
      </c>
      <c r="AG130" s="128">
        <f t="shared" si="151"/>
        <v>45.867197133168922</v>
      </c>
      <c r="AH130" s="128"/>
      <c r="AI130" s="128">
        <f>AA130/G130*100</f>
        <v>58.094963270786891</v>
      </c>
    </row>
    <row r="131" spans="1:35" s="1" customFormat="1" ht="51.75" hidden="1" customHeight="1" x14ac:dyDescent="0.3">
      <c r="A131" s="171"/>
      <c r="B131" s="196"/>
      <c r="C131" s="127" t="s">
        <v>270</v>
      </c>
      <c r="D131" s="121">
        <f>SUM(E131:G131)</f>
        <v>21716245</v>
      </c>
      <c r="E131" s="121">
        <v>313645</v>
      </c>
      <c r="F131" s="121">
        <v>0</v>
      </c>
      <c r="G131" s="121">
        <v>21402600</v>
      </c>
      <c r="H131" s="121">
        <f t="shared" si="162"/>
        <v>10270780</v>
      </c>
      <c r="I131" s="121">
        <v>0</v>
      </c>
      <c r="J131" s="121">
        <v>0</v>
      </c>
      <c r="K131" s="121">
        <v>10270780</v>
      </c>
      <c r="L131" s="121">
        <f t="shared" si="163"/>
        <v>5880910</v>
      </c>
      <c r="M131" s="121">
        <v>0</v>
      </c>
      <c r="N131" s="121">
        <v>0</v>
      </c>
      <c r="O131" s="121">
        <v>5880910</v>
      </c>
      <c r="P131" s="121">
        <f t="shared" si="164"/>
        <v>5813810</v>
      </c>
      <c r="Q131" s="121">
        <v>0</v>
      </c>
      <c r="R131" s="121">
        <v>0</v>
      </c>
      <c r="S131" s="121">
        <v>5813810</v>
      </c>
      <c r="T131" s="121">
        <f t="shared" si="165"/>
        <v>5318010</v>
      </c>
      <c r="U131" s="121">
        <v>0</v>
      </c>
      <c r="V131" s="121">
        <v>0</v>
      </c>
      <c r="W131" s="121">
        <v>5318010</v>
      </c>
      <c r="X131" s="121">
        <f>SUM(Y131:AA131)</f>
        <v>11694165.02</v>
      </c>
      <c r="Y131" s="121">
        <v>0</v>
      </c>
      <c r="Z131" s="121">
        <v>0</v>
      </c>
      <c r="AA131" s="121">
        <v>11694165.02</v>
      </c>
      <c r="AB131" s="147">
        <f t="shared" si="146"/>
        <v>113.85858737116364</v>
      </c>
      <c r="AC131" s="138"/>
      <c r="AD131" s="121"/>
      <c r="AE131" s="138">
        <f t="shared" si="134"/>
        <v>113.85858737116364</v>
      </c>
      <c r="AF131" s="128">
        <f t="shared" si="151"/>
        <v>53.849848442951341</v>
      </c>
      <c r="AG131" s="128">
        <f t="shared" si="151"/>
        <v>0</v>
      </c>
      <c r="AH131" s="128"/>
      <c r="AI131" s="128">
        <f>AA131/G131*100</f>
        <v>54.638992552306732</v>
      </c>
    </row>
    <row r="132" spans="1:35" ht="33.75" hidden="1" customHeight="1" x14ac:dyDescent="0.3">
      <c r="A132" s="186" t="s">
        <v>231</v>
      </c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</row>
    <row r="133" spans="1:35" ht="63.75" hidden="1" customHeight="1" x14ac:dyDescent="0.3">
      <c r="A133" s="122" t="s">
        <v>132</v>
      </c>
      <c r="B133" s="191" t="s">
        <v>230</v>
      </c>
      <c r="C133" s="192"/>
      <c r="D133" s="123">
        <f>D134+D136</f>
        <v>107826094.84999999</v>
      </c>
      <c r="E133" s="123">
        <f t="shared" ref="E133:AA133" si="166">E134+E136</f>
        <v>107826094.84999999</v>
      </c>
      <c r="F133" s="123">
        <f t="shared" si="166"/>
        <v>0</v>
      </c>
      <c r="G133" s="123">
        <f t="shared" si="166"/>
        <v>0</v>
      </c>
      <c r="H133" s="123">
        <f t="shared" si="166"/>
        <v>32016382</v>
      </c>
      <c r="I133" s="123">
        <f t="shared" si="166"/>
        <v>32016382</v>
      </c>
      <c r="J133" s="123">
        <f t="shared" si="166"/>
        <v>0</v>
      </c>
      <c r="K133" s="123">
        <f t="shared" si="166"/>
        <v>0</v>
      </c>
      <c r="L133" s="123">
        <f t="shared" si="166"/>
        <v>13426650</v>
      </c>
      <c r="M133" s="123">
        <f t="shared" si="166"/>
        <v>13426650</v>
      </c>
      <c r="N133" s="123">
        <f t="shared" si="166"/>
        <v>0</v>
      </c>
      <c r="O133" s="123">
        <f t="shared" si="166"/>
        <v>0</v>
      </c>
      <c r="P133" s="123">
        <f t="shared" si="166"/>
        <v>55670950</v>
      </c>
      <c r="Q133" s="123">
        <f t="shared" si="166"/>
        <v>55670950</v>
      </c>
      <c r="R133" s="123">
        <f t="shared" si="166"/>
        <v>0</v>
      </c>
      <c r="S133" s="123">
        <f t="shared" si="166"/>
        <v>0</v>
      </c>
      <c r="T133" s="123">
        <f t="shared" si="166"/>
        <v>14108580</v>
      </c>
      <c r="U133" s="123">
        <f t="shared" si="166"/>
        <v>14108580</v>
      </c>
      <c r="V133" s="123">
        <f t="shared" si="166"/>
        <v>0</v>
      </c>
      <c r="W133" s="123">
        <f t="shared" si="166"/>
        <v>0</v>
      </c>
      <c r="X133" s="123">
        <f t="shared" si="166"/>
        <v>37409403.129999995</v>
      </c>
      <c r="Y133" s="123">
        <f t="shared" si="166"/>
        <v>37409403.129999995</v>
      </c>
      <c r="Z133" s="123">
        <f t="shared" si="166"/>
        <v>0</v>
      </c>
      <c r="AA133" s="123">
        <f t="shared" si="166"/>
        <v>0</v>
      </c>
      <c r="AB133" s="123">
        <f>X133/H133*100</f>
        <v>116.84456766539077</v>
      </c>
      <c r="AC133" s="123">
        <f t="shared" ref="AC133:AC139" si="167">Y133/I133*100</f>
        <v>116.84456766539077</v>
      </c>
      <c r="AD133" s="123"/>
      <c r="AE133" s="123"/>
      <c r="AF133" s="120">
        <f t="shared" ref="AF133:AG139" si="168">X133/D133*100</f>
        <v>34.694201975914361</v>
      </c>
      <c r="AG133" s="120">
        <f t="shared" si="168"/>
        <v>34.694201975914361</v>
      </c>
      <c r="AH133" s="120"/>
      <c r="AI133" s="120"/>
    </row>
    <row r="134" spans="1:35" ht="75" hidden="1" x14ac:dyDescent="0.3">
      <c r="A134" s="122" t="s">
        <v>133</v>
      </c>
      <c r="B134" s="130" t="s">
        <v>232</v>
      </c>
      <c r="C134" s="125"/>
      <c r="D134" s="123">
        <f>D135</f>
        <v>33363245</v>
      </c>
      <c r="E134" s="123">
        <f t="shared" ref="E134:AA134" si="169">E135</f>
        <v>33363245</v>
      </c>
      <c r="F134" s="123">
        <f t="shared" si="169"/>
        <v>0</v>
      </c>
      <c r="G134" s="123">
        <f t="shared" si="169"/>
        <v>0</v>
      </c>
      <c r="H134" s="123">
        <f t="shared" si="169"/>
        <v>18603361</v>
      </c>
      <c r="I134" s="123">
        <f t="shared" si="169"/>
        <v>18603361</v>
      </c>
      <c r="J134" s="123">
        <f t="shared" si="169"/>
        <v>0</v>
      </c>
      <c r="K134" s="123">
        <f t="shared" si="169"/>
        <v>0</v>
      </c>
      <c r="L134" s="123">
        <f t="shared" si="169"/>
        <v>7816650</v>
      </c>
      <c r="M134" s="123">
        <f t="shared" si="169"/>
        <v>7816650</v>
      </c>
      <c r="N134" s="123">
        <f t="shared" si="169"/>
        <v>0</v>
      </c>
      <c r="O134" s="123">
        <f t="shared" si="169"/>
        <v>0</v>
      </c>
      <c r="P134" s="123">
        <f t="shared" si="169"/>
        <v>6300250</v>
      </c>
      <c r="Q134" s="123">
        <f t="shared" si="169"/>
        <v>6300250</v>
      </c>
      <c r="R134" s="123">
        <f t="shared" si="169"/>
        <v>0</v>
      </c>
      <c r="S134" s="123">
        <f t="shared" si="169"/>
        <v>0</v>
      </c>
      <c r="T134" s="123">
        <f t="shared" si="169"/>
        <v>7997580</v>
      </c>
      <c r="U134" s="123">
        <f t="shared" si="169"/>
        <v>7997580</v>
      </c>
      <c r="V134" s="123">
        <f t="shared" si="169"/>
        <v>0</v>
      </c>
      <c r="W134" s="123">
        <f t="shared" si="169"/>
        <v>0</v>
      </c>
      <c r="X134" s="123">
        <f t="shared" si="169"/>
        <v>22379181.68</v>
      </c>
      <c r="Y134" s="123">
        <f t="shared" si="169"/>
        <v>22379181.68</v>
      </c>
      <c r="Z134" s="123">
        <f t="shared" si="169"/>
        <v>0</v>
      </c>
      <c r="AA134" s="123">
        <f t="shared" si="169"/>
        <v>0</v>
      </c>
      <c r="AB134" s="123">
        <f t="shared" ref="AB134:AB139" si="170">X134/H134*100</f>
        <v>120.29644363725458</v>
      </c>
      <c r="AC134" s="123">
        <f t="shared" si="167"/>
        <v>120.29644363725458</v>
      </c>
      <c r="AD134" s="123"/>
      <c r="AE134" s="123"/>
      <c r="AF134" s="120">
        <f t="shared" si="168"/>
        <v>67.077353177126511</v>
      </c>
      <c r="AG134" s="120">
        <f t="shared" si="168"/>
        <v>67.077353177126511</v>
      </c>
      <c r="AH134" s="120"/>
      <c r="AI134" s="120"/>
    </row>
    <row r="135" spans="1:35" ht="60" hidden="1" customHeight="1" x14ac:dyDescent="0.3">
      <c r="A135" s="126" t="s">
        <v>234</v>
      </c>
      <c r="B135" s="131" t="s">
        <v>233</v>
      </c>
      <c r="C135" s="127" t="s">
        <v>235</v>
      </c>
      <c r="D135" s="121">
        <f>SUM(E135:G135)</f>
        <v>33363245</v>
      </c>
      <c r="E135" s="121">
        <v>33363245</v>
      </c>
      <c r="F135" s="121">
        <v>0</v>
      </c>
      <c r="G135" s="121">
        <v>0</v>
      </c>
      <c r="H135" s="121">
        <f>SUM(I135:K135)</f>
        <v>18603361</v>
      </c>
      <c r="I135" s="121">
        <v>18603361</v>
      </c>
      <c r="J135" s="121">
        <v>0</v>
      </c>
      <c r="K135" s="121">
        <v>0</v>
      </c>
      <c r="L135" s="121">
        <f>SUM(M135:O135)</f>
        <v>7816650</v>
      </c>
      <c r="M135" s="121">
        <v>7816650</v>
      </c>
      <c r="N135" s="121">
        <v>0</v>
      </c>
      <c r="O135" s="121">
        <v>0</v>
      </c>
      <c r="P135" s="121">
        <f>SUM(Q135:S135)</f>
        <v>6300250</v>
      </c>
      <c r="Q135" s="121">
        <v>6300250</v>
      </c>
      <c r="R135" s="121">
        <v>0</v>
      </c>
      <c r="S135" s="121">
        <v>0</v>
      </c>
      <c r="T135" s="121">
        <f>SUM(U135:W135)</f>
        <v>7997580</v>
      </c>
      <c r="U135" s="121">
        <v>7997580</v>
      </c>
      <c r="V135" s="121">
        <v>0</v>
      </c>
      <c r="W135" s="121">
        <v>0</v>
      </c>
      <c r="X135" s="128">
        <f>SUM(Y135:AA135)</f>
        <v>22379181.68</v>
      </c>
      <c r="Y135" s="128">
        <v>22379181.68</v>
      </c>
      <c r="Z135" s="151">
        <v>0</v>
      </c>
      <c r="AA135" s="151">
        <v>0</v>
      </c>
      <c r="AB135" s="121">
        <f t="shared" si="170"/>
        <v>120.29644363725458</v>
      </c>
      <c r="AC135" s="121">
        <f t="shared" si="167"/>
        <v>120.29644363725458</v>
      </c>
      <c r="AD135" s="151"/>
      <c r="AE135" s="151"/>
      <c r="AF135" s="128">
        <f t="shared" si="168"/>
        <v>67.077353177126511</v>
      </c>
      <c r="AG135" s="128">
        <f t="shared" si="168"/>
        <v>67.077353177126511</v>
      </c>
      <c r="AH135" s="128"/>
      <c r="AI135" s="128"/>
    </row>
    <row r="136" spans="1:35" ht="117" hidden="1" customHeight="1" x14ac:dyDescent="0.3">
      <c r="A136" s="122" t="s">
        <v>134</v>
      </c>
      <c r="B136" s="130" t="s">
        <v>236</v>
      </c>
      <c r="C136" s="125"/>
      <c r="D136" s="123">
        <f>SUM(D137:D139)</f>
        <v>74462849.849999994</v>
      </c>
      <c r="E136" s="123">
        <f t="shared" ref="E136:AA136" si="171">SUM(E137:E139)</f>
        <v>74462849.849999994</v>
      </c>
      <c r="F136" s="123">
        <f t="shared" si="171"/>
        <v>0</v>
      </c>
      <c r="G136" s="123">
        <f t="shared" si="171"/>
        <v>0</v>
      </c>
      <c r="H136" s="123">
        <f t="shared" si="171"/>
        <v>13413021</v>
      </c>
      <c r="I136" s="123">
        <f t="shared" si="171"/>
        <v>13413021</v>
      </c>
      <c r="J136" s="123">
        <f t="shared" si="171"/>
        <v>0</v>
      </c>
      <c r="K136" s="123">
        <f t="shared" si="171"/>
        <v>0</v>
      </c>
      <c r="L136" s="123">
        <f t="shared" si="171"/>
        <v>5610000</v>
      </c>
      <c r="M136" s="123">
        <f t="shared" si="171"/>
        <v>5610000</v>
      </c>
      <c r="N136" s="123">
        <f t="shared" si="171"/>
        <v>0</v>
      </c>
      <c r="O136" s="123">
        <f t="shared" si="171"/>
        <v>0</v>
      </c>
      <c r="P136" s="123">
        <f t="shared" si="171"/>
        <v>49370700</v>
      </c>
      <c r="Q136" s="123">
        <f t="shared" si="171"/>
        <v>49370700</v>
      </c>
      <c r="R136" s="123">
        <f t="shared" si="171"/>
        <v>0</v>
      </c>
      <c r="S136" s="123">
        <f t="shared" si="171"/>
        <v>0</v>
      </c>
      <c r="T136" s="123">
        <f t="shared" si="171"/>
        <v>6111000</v>
      </c>
      <c r="U136" s="123">
        <f t="shared" si="171"/>
        <v>6111000</v>
      </c>
      <c r="V136" s="123">
        <f t="shared" si="171"/>
        <v>0</v>
      </c>
      <c r="W136" s="123">
        <f t="shared" si="171"/>
        <v>0</v>
      </c>
      <c r="X136" s="123">
        <f t="shared" si="171"/>
        <v>15030221.449999999</v>
      </c>
      <c r="Y136" s="123">
        <f t="shared" si="171"/>
        <v>15030221.449999999</v>
      </c>
      <c r="Z136" s="123">
        <f t="shared" si="171"/>
        <v>0</v>
      </c>
      <c r="AA136" s="123">
        <f t="shared" si="171"/>
        <v>0</v>
      </c>
      <c r="AB136" s="123">
        <f t="shared" si="170"/>
        <v>112.05694414405225</v>
      </c>
      <c r="AC136" s="123">
        <f t="shared" si="167"/>
        <v>112.05694414405225</v>
      </c>
      <c r="AD136" s="123"/>
      <c r="AE136" s="123"/>
      <c r="AF136" s="120">
        <f t="shared" si="168"/>
        <v>20.184859269121837</v>
      </c>
      <c r="AG136" s="120">
        <f t="shared" si="168"/>
        <v>20.184859269121837</v>
      </c>
      <c r="AH136" s="120"/>
      <c r="AI136" s="120"/>
    </row>
    <row r="137" spans="1:35" ht="45" hidden="1" customHeight="1" x14ac:dyDescent="0.3">
      <c r="A137" s="169" t="s">
        <v>238</v>
      </c>
      <c r="B137" s="194" t="s">
        <v>237</v>
      </c>
      <c r="C137" s="127" t="s">
        <v>235</v>
      </c>
      <c r="D137" s="121">
        <f>SUM(E137:G137)</f>
        <v>23225505</v>
      </c>
      <c r="E137" s="121">
        <v>23225505</v>
      </c>
      <c r="F137" s="121">
        <v>0</v>
      </c>
      <c r="G137" s="121">
        <v>0</v>
      </c>
      <c r="H137" s="121">
        <f t="shared" ref="H137:H138" si="172">I137+J137+K137</f>
        <v>11484605</v>
      </c>
      <c r="I137" s="121">
        <v>11484605</v>
      </c>
      <c r="J137" s="121">
        <v>0</v>
      </c>
      <c r="K137" s="121">
        <v>0</v>
      </c>
      <c r="L137" s="121">
        <f t="shared" ref="L137" si="173">M137+N137+O137</f>
        <v>5610000</v>
      </c>
      <c r="M137" s="121">
        <v>5610000</v>
      </c>
      <c r="N137" s="121">
        <v>0</v>
      </c>
      <c r="O137" s="121">
        <v>0</v>
      </c>
      <c r="P137" s="121">
        <f t="shared" ref="P137" si="174">Q137+R137+S137</f>
        <v>5615200</v>
      </c>
      <c r="Q137" s="121">
        <v>5615200</v>
      </c>
      <c r="R137" s="121">
        <v>0</v>
      </c>
      <c r="S137" s="121">
        <v>0</v>
      </c>
      <c r="T137" s="121">
        <f t="shared" ref="T137" si="175">U137+V137+W137</f>
        <v>6111000</v>
      </c>
      <c r="U137" s="121">
        <f>5720000+391000</f>
        <v>6111000</v>
      </c>
      <c r="V137" s="121">
        <v>0</v>
      </c>
      <c r="W137" s="121">
        <v>0</v>
      </c>
      <c r="X137" s="151">
        <f t="shared" ref="X137:X139" si="176">SUM(Y137:AA137)</f>
        <v>13280000.449999999</v>
      </c>
      <c r="Y137" s="128">
        <v>13280000.449999999</v>
      </c>
      <c r="Z137" s="151">
        <v>0</v>
      </c>
      <c r="AA137" s="151">
        <v>0</v>
      </c>
      <c r="AB137" s="121">
        <f t="shared" si="170"/>
        <v>115.63306226030411</v>
      </c>
      <c r="AC137" s="121">
        <f t="shared" si="167"/>
        <v>115.63306226030411</v>
      </c>
      <c r="AD137" s="151"/>
      <c r="AE137" s="151"/>
      <c r="AF137" s="128">
        <f t="shared" si="168"/>
        <v>57.178521844842557</v>
      </c>
      <c r="AG137" s="128">
        <f t="shared" si="168"/>
        <v>57.178521844842557</v>
      </c>
      <c r="AH137" s="128"/>
      <c r="AI137" s="128"/>
    </row>
    <row r="138" spans="1:35" ht="47.25" hidden="1" customHeight="1" x14ac:dyDescent="0.3">
      <c r="A138" s="169"/>
      <c r="B138" s="195"/>
      <c r="C138" s="127" t="s">
        <v>3</v>
      </c>
      <c r="D138" s="121">
        <f>SUM(E138:G138)</f>
        <v>178195</v>
      </c>
      <c r="E138" s="121">
        <v>178195</v>
      </c>
      <c r="F138" s="121">
        <v>0</v>
      </c>
      <c r="G138" s="121">
        <v>0</v>
      </c>
      <c r="H138" s="121">
        <f t="shared" si="172"/>
        <v>178195</v>
      </c>
      <c r="I138" s="121">
        <v>178195</v>
      </c>
      <c r="J138" s="121">
        <v>0</v>
      </c>
      <c r="K138" s="121">
        <v>0</v>
      </c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51">
        <f t="shared" si="176"/>
        <v>0</v>
      </c>
      <c r="Y138" s="128">
        <v>0</v>
      </c>
      <c r="Z138" s="151">
        <v>0</v>
      </c>
      <c r="AA138" s="151">
        <v>0</v>
      </c>
      <c r="AB138" s="121">
        <f t="shared" si="170"/>
        <v>0</v>
      </c>
      <c r="AC138" s="121">
        <f t="shared" si="167"/>
        <v>0</v>
      </c>
      <c r="AD138" s="151"/>
      <c r="AE138" s="151"/>
      <c r="AF138" s="128">
        <f t="shared" si="168"/>
        <v>0</v>
      </c>
      <c r="AG138" s="128">
        <f t="shared" si="168"/>
        <v>0</v>
      </c>
      <c r="AH138" s="128"/>
      <c r="AI138" s="128"/>
    </row>
    <row r="139" spans="1:35" ht="51" hidden="1" customHeight="1" x14ac:dyDescent="0.3">
      <c r="A139" s="193"/>
      <c r="B139" s="157"/>
      <c r="C139" s="127" t="s">
        <v>270</v>
      </c>
      <c r="D139" s="121">
        <f>SUM(E139:G139)</f>
        <v>51059149.850000001</v>
      </c>
      <c r="E139" s="121">
        <v>51059149.850000001</v>
      </c>
      <c r="F139" s="121">
        <v>0</v>
      </c>
      <c r="G139" s="121">
        <v>0</v>
      </c>
      <c r="H139" s="121">
        <f>I139+J139+K139</f>
        <v>1750221</v>
      </c>
      <c r="I139" s="121">
        <v>1750221</v>
      </c>
      <c r="J139" s="121">
        <v>0</v>
      </c>
      <c r="K139" s="121">
        <v>0</v>
      </c>
      <c r="L139" s="121">
        <f>M139+N139+O139</f>
        <v>0</v>
      </c>
      <c r="M139" s="121">
        <v>0</v>
      </c>
      <c r="N139" s="121">
        <v>0</v>
      </c>
      <c r="O139" s="121">
        <v>0</v>
      </c>
      <c r="P139" s="121">
        <f>Q139+R139+S139</f>
        <v>43755500</v>
      </c>
      <c r="Q139" s="121">
        <v>43755500</v>
      </c>
      <c r="R139" s="121">
        <v>0</v>
      </c>
      <c r="S139" s="121">
        <v>0</v>
      </c>
      <c r="T139" s="121">
        <f>U139+V139+W139</f>
        <v>0</v>
      </c>
      <c r="U139" s="121">
        <v>0</v>
      </c>
      <c r="V139" s="121">
        <v>0</v>
      </c>
      <c r="W139" s="121">
        <v>0</v>
      </c>
      <c r="X139" s="151">
        <f t="shared" si="176"/>
        <v>1750221</v>
      </c>
      <c r="Y139" s="121">
        <v>1750221</v>
      </c>
      <c r="Z139" s="121">
        <v>0</v>
      </c>
      <c r="AA139" s="121">
        <v>0</v>
      </c>
      <c r="AB139" s="121">
        <f t="shared" si="170"/>
        <v>100</v>
      </c>
      <c r="AC139" s="121">
        <f t="shared" si="167"/>
        <v>100</v>
      </c>
      <c r="AD139" s="121"/>
      <c r="AE139" s="121"/>
      <c r="AF139" s="128">
        <f t="shared" si="168"/>
        <v>3.4278302814319184</v>
      </c>
      <c r="AG139" s="128">
        <f t="shared" si="168"/>
        <v>3.4278302814319184</v>
      </c>
      <c r="AH139" s="128"/>
      <c r="AI139" s="128"/>
    </row>
    <row r="140" spans="1:35" ht="9.75" customHeight="1" x14ac:dyDescent="0.3">
      <c r="A140" s="152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4"/>
      <c r="Y140" s="154"/>
      <c r="Z140" s="154"/>
      <c r="AA140" s="154"/>
      <c r="AB140" s="154"/>
      <c r="AC140" s="154"/>
      <c r="AD140" s="154"/>
      <c r="AE140" s="154"/>
      <c r="AF140" s="155"/>
      <c r="AG140" s="155"/>
      <c r="AH140" s="155"/>
      <c r="AI140" s="155"/>
    </row>
    <row r="141" spans="1:35" hidden="1" x14ac:dyDescent="0.3">
      <c r="A141" s="152"/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4"/>
      <c r="Y141" s="154"/>
      <c r="Z141" s="154"/>
      <c r="AA141" s="154"/>
      <c r="AB141" s="154"/>
      <c r="AC141" s="154"/>
      <c r="AD141" s="154"/>
      <c r="AE141" s="154"/>
      <c r="AF141" s="155"/>
      <c r="AG141" s="155"/>
      <c r="AH141" s="155"/>
      <c r="AI141" s="155"/>
    </row>
    <row r="142" spans="1:35" hidden="1" x14ac:dyDescent="0.3">
      <c r="A142" s="152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4"/>
      <c r="Y142" s="154"/>
      <c r="Z142" s="154"/>
      <c r="AA142" s="154"/>
      <c r="AB142" s="154"/>
      <c r="AC142" s="154"/>
      <c r="AD142" s="154"/>
      <c r="AE142" s="154"/>
      <c r="AF142" s="155"/>
      <c r="AG142" s="155"/>
      <c r="AH142" s="155"/>
      <c r="AI142" s="155"/>
    </row>
    <row r="143" spans="1:35" hidden="1" x14ac:dyDescent="0.3">
      <c r="A143" s="152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4"/>
      <c r="Y143" s="154"/>
      <c r="Z143" s="154"/>
      <c r="AA143" s="154"/>
      <c r="AB143" s="154"/>
      <c r="AC143" s="154"/>
      <c r="AD143" s="154"/>
      <c r="AE143" s="154"/>
      <c r="AF143" s="155"/>
      <c r="AG143" s="155"/>
      <c r="AH143" s="155"/>
      <c r="AI143" s="155"/>
    </row>
    <row r="144" spans="1:35" hidden="1" x14ac:dyDescent="0.3">
      <c r="A144" s="152"/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4"/>
      <c r="Y144" s="154"/>
      <c r="Z144" s="154"/>
      <c r="AA144" s="154"/>
      <c r="AB144" s="154"/>
      <c r="AC144" s="154"/>
      <c r="AD144" s="154"/>
      <c r="AE144" s="154"/>
      <c r="AF144" s="155"/>
      <c r="AG144" s="155"/>
      <c r="AH144" s="155"/>
      <c r="AI144" s="155"/>
    </row>
    <row r="145" spans="1:35" hidden="1" x14ac:dyDescent="0.3">
      <c r="A145" s="152"/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4"/>
      <c r="Y145" s="154"/>
      <c r="Z145" s="154"/>
      <c r="AA145" s="154"/>
      <c r="AB145" s="154"/>
      <c r="AC145" s="154"/>
      <c r="AD145" s="154"/>
      <c r="AE145" s="154"/>
      <c r="AF145" s="155"/>
      <c r="AG145" s="155"/>
      <c r="AH145" s="155"/>
      <c r="AI145" s="155"/>
    </row>
    <row r="146" spans="1:35" hidden="1" x14ac:dyDescent="0.3">
      <c r="A146" s="152"/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4"/>
      <c r="Y146" s="154"/>
      <c r="Z146" s="154"/>
      <c r="AA146" s="154"/>
      <c r="AB146" s="154"/>
      <c r="AC146" s="154"/>
      <c r="AD146" s="154"/>
      <c r="AE146" s="154"/>
      <c r="AF146" s="155"/>
      <c r="AG146" s="155"/>
      <c r="AH146" s="155"/>
      <c r="AI146" s="155"/>
    </row>
    <row r="147" spans="1:35" hidden="1" x14ac:dyDescent="0.3">
      <c r="A147" s="152"/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4"/>
      <c r="Y147" s="154"/>
      <c r="Z147" s="154"/>
      <c r="AA147" s="154"/>
      <c r="AB147" s="154"/>
      <c r="AC147" s="154"/>
      <c r="AD147" s="154"/>
      <c r="AE147" s="154"/>
      <c r="AF147" s="155"/>
      <c r="AG147" s="155"/>
      <c r="AH147" s="155"/>
      <c r="AI147" s="155"/>
    </row>
    <row r="148" spans="1:35" hidden="1" x14ac:dyDescent="0.3">
      <c r="A148" s="152"/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4"/>
      <c r="Y148" s="154"/>
      <c r="Z148" s="154"/>
      <c r="AA148" s="154"/>
      <c r="AB148" s="154"/>
      <c r="AC148" s="154"/>
      <c r="AD148" s="154"/>
      <c r="AE148" s="154"/>
      <c r="AF148" s="155"/>
      <c r="AG148" s="155"/>
      <c r="AH148" s="155"/>
      <c r="AI148" s="155"/>
    </row>
    <row r="149" spans="1:35" hidden="1" x14ac:dyDescent="0.3">
      <c r="A149" s="152"/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4"/>
      <c r="Y149" s="154"/>
      <c r="Z149" s="154"/>
      <c r="AA149" s="154"/>
      <c r="AB149" s="154"/>
      <c r="AC149" s="154"/>
      <c r="AD149" s="154"/>
      <c r="AE149" s="154"/>
      <c r="AF149" s="155"/>
      <c r="AG149" s="155"/>
      <c r="AH149" s="155"/>
      <c r="AI149" s="155"/>
    </row>
    <row r="150" spans="1:35" hidden="1" x14ac:dyDescent="0.3">
      <c r="A150" s="152"/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4"/>
      <c r="Y150" s="154"/>
      <c r="Z150" s="154"/>
      <c r="AA150" s="154"/>
      <c r="AB150" s="154"/>
      <c r="AC150" s="154"/>
      <c r="AD150" s="154"/>
      <c r="AE150" s="154"/>
      <c r="AF150" s="155"/>
      <c r="AG150" s="155"/>
      <c r="AH150" s="155"/>
      <c r="AI150" s="155"/>
    </row>
    <row r="151" spans="1:35" hidden="1" x14ac:dyDescent="0.3"/>
    <row r="152" spans="1:35" hidden="1" x14ac:dyDescent="0.3"/>
  </sheetData>
  <mergeCells count="37">
    <mergeCell ref="A132:AI132"/>
    <mergeCell ref="B133:C133"/>
    <mergeCell ref="A137:A139"/>
    <mergeCell ref="B137:B139"/>
    <mergeCell ref="B109:C109"/>
    <mergeCell ref="A110:A111"/>
    <mergeCell ref="B110:B111"/>
    <mergeCell ref="B112:C112"/>
    <mergeCell ref="A130:A131"/>
    <mergeCell ref="B130:B131"/>
    <mergeCell ref="A104:A105"/>
    <mergeCell ref="B104:B105"/>
    <mergeCell ref="B101:C101"/>
    <mergeCell ref="A38:AI38"/>
    <mergeCell ref="B39:C39"/>
    <mergeCell ref="A57:A58"/>
    <mergeCell ref="B57:B58"/>
    <mergeCell ref="A77:AI77"/>
    <mergeCell ref="B78:C78"/>
    <mergeCell ref="A88:A91"/>
    <mergeCell ref="A93:A96"/>
    <mergeCell ref="A98:A99"/>
    <mergeCell ref="B98:B99"/>
    <mergeCell ref="A100:AI100"/>
    <mergeCell ref="A33:A35"/>
    <mergeCell ref="B4:C4"/>
    <mergeCell ref="A1:AI1"/>
    <mergeCell ref="A2:A3"/>
    <mergeCell ref="C2:C3"/>
    <mergeCell ref="D2:G2"/>
    <mergeCell ref="H2:K2"/>
    <mergeCell ref="L2:O2"/>
    <mergeCell ref="P2:S2"/>
    <mergeCell ref="T2:W2"/>
    <mergeCell ref="X2:AA2"/>
    <mergeCell ref="AB2:AE2"/>
    <mergeCell ref="AF2:AI2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2" manualBreakCount="2">
    <brk id="10" max="35" man="1"/>
    <brk id="2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8"/>
  <sheetViews>
    <sheetView zoomScale="89" zoomScaleNormal="89" zoomScaleSheetLayoutView="50" workbookViewId="0">
      <pane xSplit="3" ySplit="4" topLeftCell="D240" activePane="bottomRight" state="frozen"/>
      <selection pane="topRight" activeCell="D1" sqref="D1"/>
      <selection pane="bottomLeft" activeCell="A5" sqref="A5"/>
      <selection pane="bottomRight" activeCell="C236" sqref="C236:AJ236"/>
    </sheetView>
  </sheetViews>
  <sheetFormatPr defaultRowHeight="18.75" x14ac:dyDescent="0.3"/>
  <cols>
    <col min="1" max="1" width="9.42578125" style="5" customWidth="1"/>
    <col min="2" max="2" width="49.28515625" style="2" customWidth="1"/>
    <col min="3" max="3" width="13.140625" style="2" customWidth="1"/>
    <col min="4" max="5" width="20.28515625" style="2" customWidth="1"/>
    <col min="6" max="6" width="18.140625" style="2" customWidth="1"/>
    <col min="7" max="7" width="21" style="2" customWidth="1"/>
    <col min="8" max="8" width="26.85546875" style="2" hidden="1" customWidth="1"/>
    <col min="9" max="9" width="21.7109375" style="2" hidden="1" customWidth="1"/>
    <col min="10" max="10" width="21.42578125" style="2" hidden="1" customWidth="1"/>
    <col min="11" max="11" width="23.85546875" style="2" hidden="1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1.7109375" style="3" customWidth="1"/>
    <col min="25" max="25" width="18.140625" style="3" customWidth="1"/>
    <col min="26" max="26" width="16" style="3" customWidth="1"/>
    <col min="27" max="27" width="19.7109375" style="3" customWidth="1"/>
    <col min="28" max="28" width="17.28515625" style="3" hidden="1" customWidth="1"/>
    <col min="29" max="29" width="14.28515625" style="3" hidden="1" customWidth="1"/>
    <col min="30" max="30" width="17.42578125" style="3" hidden="1" customWidth="1"/>
    <col min="31" max="31" width="13.5703125" style="3" hidden="1" customWidth="1"/>
    <col min="32" max="32" width="18.28515625" style="4" customWidth="1"/>
    <col min="33" max="33" width="16.7109375" style="4" customWidth="1"/>
    <col min="34" max="34" width="15.85546875" style="4" customWidth="1"/>
    <col min="35" max="35" width="17.28515625" style="4" customWidth="1"/>
    <col min="36" max="36" width="118" style="2" customWidth="1"/>
    <col min="37" max="16384" width="9.140625" style="2"/>
  </cols>
  <sheetData>
    <row r="1" spans="1:36" s="22" customFormat="1" ht="62.25" customHeight="1" x14ac:dyDescent="0.3">
      <c r="A1" s="197" t="s">
        <v>320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9"/>
    </row>
    <row r="2" spans="1:36" s="1" customFormat="1" ht="57" customHeight="1" x14ac:dyDescent="0.3">
      <c r="A2" s="214" t="s">
        <v>0</v>
      </c>
      <c r="B2" s="23" t="s">
        <v>1</v>
      </c>
      <c r="C2" s="215" t="s">
        <v>50</v>
      </c>
      <c r="D2" s="212" t="s">
        <v>325</v>
      </c>
      <c r="E2" s="212"/>
      <c r="F2" s="212"/>
      <c r="G2" s="212"/>
      <c r="H2" s="212" t="s">
        <v>418</v>
      </c>
      <c r="I2" s="212"/>
      <c r="J2" s="212"/>
      <c r="K2" s="212"/>
      <c r="L2" s="212" t="s">
        <v>326</v>
      </c>
      <c r="M2" s="212"/>
      <c r="N2" s="212"/>
      <c r="O2" s="212"/>
      <c r="P2" s="212" t="s">
        <v>327</v>
      </c>
      <c r="Q2" s="212"/>
      <c r="R2" s="212"/>
      <c r="S2" s="212"/>
      <c r="T2" s="212" t="s">
        <v>328</v>
      </c>
      <c r="U2" s="212"/>
      <c r="V2" s="212"/>
      <c r="W2" s="212"/>
      <c r="X2" s="213" t="s">
        <v>476</v>
      </c>
      <c r="Y2" s="213"/>
      <c r="Z2" s="213"/>
      <c r="AA2" s="213"/>
      <c r="AB2" s="256" t="s">
        <v>419</v>
      </c>
      <c r="AC2" s="257"/>
      <c r="AD2" s="257"/>
      <c r="AE2" s="258"/>
      <c r="AF2" s="205" t="s">
        <v>410</v>
      </c>
      <c r="AG2" s="206"/>
      <c r="AH2" s="206"/>
      <c r="AI2" s="207"/>
      <c r="AJ2" s="203" t="s">
        <v>247</v>
      </c>
    </row>
    <row r="3" spans="1:36" s="1" customFormat="1" ht="37.5" customHeight="1" x14ac:dyDescent="0.3">
      <c r="A3" s="214"/>
      <c r="B3" s="95" t="s">
        <v>2</v>
      </c>
      <c r="C3" s="215"/>
      <c r="D3" s="93" t="s">
        <v>91</v>
      </c>
      <c r="E3" s="93" t="s">
        <v>92</v>
      </c>
      <c r="F3" s="93" t="s">
        <v>162</v>
      </c>
      <c r="G3" s="93" t="s">
        <v>93</v>
      </c>
      <c r="H3" s="93" t="s">
        <v>91</v>
      </c>
      <c r="I3" s="93" t="s">
        <v>92</v>
      </c>
      <c r="J3" s="93" t="s">
        <v>162</v>
      </c>
      <c r="K3" s="93" t="s">
        <v>93</v>
      </c>
      <c r="L3" s="93" t="s">
        <v>91</v>
      </c>
      <c r="M3" s="93" t="s">
        <v>92</v>
      </c>
      <c r="N3" s="93" t="s">
        <v>162</v>
      </c>
      <c r="O3" s="93" t="s">
        <v>93</v>
      </c>
      <c r="P3" s="93" t="s">
        <v>91</v>
      </c>
      <c r="Q3" s="93" t="s">
        <v>92</v>
      </c>
      <c r="R3" s="93" t="s">
        <v>162</v>
      </c>
      <c r="S3" s="93" t="s">
        <v>93</v>
      </c>
      <c r="T3" s="93" t="s">
        <v>91</v>
      </c>
      <c r="U3" s="93" t="s">
        <v>92</v>
      </c>
      <c r="V3" s="93" t="s">
        <v>162</v>
      </c>
      <c r="W3" s="93" t="s">
        <v>93</v>
      </c>
      <c r="X3" s="93" t="s">
        <v>91</v>
      </c>
      <c r="Y3" s="93" t="s">
        <v>92</v>
      </c>
      <c r="Z3" s="93" t="s">
        <v>162</v>
      </c>
      <c r="AA3" s="93" t="s">
        <v>93</v>
      </c>
      <c r="AB3" s="93" t="s">
        <v>91</v>
      </c>
      <c r="AC3" s="93" t="s">
        <v>92</v>
      </c>
      <c r="AD3" s="93" t="s">
        <v>162</v>
      </c>
      <c r="AE3" s="93" t="s">
        <v>93</v>
      </c>
      <c r="AF3" s="24" t="s">
        <v>91</v>
      </c>
      <c r="AG3" s="24" t="s">
        <v>92</v>
      </c>
      <c r="AH3" s="24" t="s">
        <v>162</v>
      </c>
      <c r="AI3" s="24" t="s">
        <v>93</v>
      </c>
      <c r="AJ3" s="204"/>
    </row>
    <row r="4" spans="1:36" s="1" customFormat="1" x14ac:dyDescent="0.3">
      <c r="A4" s="94" t="s">
        <v>7</v>
      </c>
      <c r="B4" s="94" t="s">
        <v>41</v>
      </c>
      <c r="C4" s="94" t="s">
        <v>95</v>
      </c>
      <c r="D4" s="94" t="s">
        <v>99</v>
      </c>
      <c r="E4" s="94" t="s">
        <v>47</v>
      </c>
      <c r="F4" s="94" t="s">
        <v>105</v>
      </c>
      <c r="G4" s="94" t="s">
        <v>135</v>
      </c>
      <c r="H4" s="94" t="s">
        <v>48</v>
      </c>
      <c r="I4" s="94" t="s">
        <v>115</v>
      </c>
      <c r="J4" s="94" t="s">
        <v>118</v>
      </c>
      <c r="K4" s="94" t="s">
        <v>120</v>
      </c>
      <c r="L4" s="94" t="s">
        <v>124</v>
      </c>
      <c r="M4" s="94" t="s">
        <v>125</v>
      </c>
      <c r="N4" s="94" t="s">
        <v>126</v>
      </c>
      <c r="O4" s="94" t="s">
        <v>132</v>
      </c>
      <c r="P4" s="94" t="s">
        <v>324</v>
      </c>
      <c r="Q4" s="94" t="s">
        <v>341</v>
      </c>
      <c r="R4" s="94" t="s">
        <v>301</v>
      </c>
      <c r="S4" s="94" t="s">
        <v>342</v>
      </c>
      <c r="T4" s="94" t="s">
        <v>343</v>
      </c>
      <c r="U4" s="94" t="s">
        <v>307</v>
      </c>
      <c r="V4" s="94" t="s">
        <v>248</v>
      </c>
      <c r="W4" s="94" t="s">
        <v>283</v>
      </c>
      <c r="X4" s="94" t="s">
        <v>124</v>
      </c>
      <c r="Y4" s="94" t="s">
        <v>125</v>
      </c>
      <c r="Z4" s="94" t="s">
        <v>126</v>
      </c>
      <c r="AA4" s="94" t="s">
        <v>132</v>
      </c>
      <c r="AB4" s="94" t="s">
        <v>324</v>
      </c>
      <c r="AC4" s="94" t="s">
        <v>341</v>
      </c>
      <c r="AD4" s="94" t="s">
        <v>301</v>
      </c>
      <c r="AE4" s="94" t="s">
        <v>342</v>
      </c>
      <c r="AF4" s="94" t="s">
        <v>343</v>
      </c>
      <c r="AG4" s="94" t="s">
        <v>307</v>
      </c>
      <c r="AH4" s="94" t="s">
        <v>248</v>
      </c>
      <c r="AI4" s="94" t="s">
        <v>283</v>
      </c>
      <c r="AJ4" s="94" t="s">
        <v>301</v>
      </c>
    </row>
    <row r="5" spans="1:36" s="27" customFormat="1" ht="22.5" x14ac:dyDescent="0.3">
      <c r="A5" s="200" t="s">
        <v>94</v>
      </c>
      <c r="B5" s="200"/>
      <c r="C5" s="200"/>
      <c r="D5" s="25">
        <f t="shared" ref="D5:AA5" si="0">D7+D74+D92+D98+D104+D117+D191+D214+D221+D226+D238+D243+D246+D152+D267</f>
        <v>7450508439.25</v>
      </c>
      <c r="E5" s="25">
        <f t="shared" si="0"/>
        <v>3691821467.0499997</v>
      </c>
      <c r="F5" s="25">
        <f t="shared" si="0"/>
        <v>50609111.200000003</v>
      </c>
      <c r="G5" s="25">
        <f t="shared" si="0"/>
        <v>3708077861</v>
      </c>
      <c r="H5" s="25">
        <f t="shared" si="0"/>
        <v>3602378126.54</v>
      </c>
      <c r="I5" s="25">
        <f t="shared" si="0"/>
        <v>1848759086</v>
      </c>
      <c r="J5" s="25">
        <f t="shared" si="0"/>
        <v>7221722</v>
      </c>
      <c r="K5" s="25">
        <f t="shared" si="0"/>
        <v>1746397318.54</v>
      </c>
      <c r="L5" s="25" t="e">
        <f t="shared" si="0"/>
        <v>#REF!</v>
      </c>
      <c r="M5" s="25" t="e">
        <f t="shared" si="0"/>
        <v>#REF!</v>
      </c>
      <c r="N5" s="25" t="e">
        <f t="shared" si="0"/>
        <v>#REF!</v>
      </c>
      <c r="O5" s="25" t="e">
        <f t="shared" si="0"/>
        <v>#REF!</v>
      </c>
      <c r="P5" s="25" t="e">
        <f t="shared" si="0"/>
        <v>#REF!</v>
      </c>
      <c r="Q5" s="25" t="e">
        <f t="shared" si="0"/>
        <v>#REF!</v>
      </c>
      <c r="R5" s="25" t="e">
        <f t="shared" si="0"/>
        <v>#REF!</v>
      </c>
      <c r="S5" s="25" t="e">
        <f t="shared" si="0"/>
        <v>#REF!</v>
      </c>
      <c r="T5" s="25" t="e">
        <f t="shared" si="0"/>
        <v>#REF!</v>
      </c>
      <c r="U5" s="25" t="e">
        <f t="shared" si="0"/>
        <v>#REF!</v>
      </c>
      <c r="V5" s="25" t="e">
        <f t="shared" si="0"/>
        <v>#REF!</v>
      </c>
      <c r="W5" s="25" t="e">
        <f t="shared" si="0"/>
        <v>#REF!</v>
      </c>
      <c r="X5" s="25">
        <f t="shared" si="0"/>
        <v>4033196832.3700004</v>
      </c>
      <c r="Y5" s="25">
        <f t="shared" si="0"/>
        <v>1952657685.46</v>
      </c>
      <c r="Z5" s="25">
        <f t="shared" si="0"/>
        <v>8170809.8899999997</v>
      </c>
      <c r="AA5" s="25">
        <f t="shared" si="0"/>
        <v>2072368337.0199997</v>
      </c>
      <c r="AB5" s="20">
        <f>X5/H5*100</f>
        <v>111.95928607982614</v>
      </c>
      <c r="AC5" s="20">
        <f t="shared" ref="AC5:AE5" si="1">Y5/I5*100</f>
        <v>105.61991014658358</v>
      </c>
      <c r="AD5" s="20">
        <f t="shared" si="1"/>
        <v>113.14212718240884</v>
      </c>
      <c r="AE5" s="20">
        <f t="shared" si="1"/>
        <v>118.66534121528048</v>
      </c>
      <c r="AF5" s="25">
        <f>X5/D5*100</f>
        <v>54.13317581284425</v>
      </c>
      <c r="AG5" s="25">
        <f>Y5/E5*100</f>
        <v>52.891444044294424</v>
      </c>
      <c r="AH5" s="25">
        <f>Z5/F5*100</f>
        <v>16.144938522453245</v>
      </c>
      <c r="AI5" s="25">
        <f>AA5/G5*100</f>
        <v>55.887940186377861</v>
      </c>
      <c r="AJ5" s="26"/>
    </row>
    <row r="6" spans="1:36" s="1" customFormat="1" ht="21.75" customHeight="1" x14ac:dyDescent="0.3">
      <c r="A6" s="266" t="s">
        <v>8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8"/>
    </row>
    <row r="7" spans="1:36" s="27" customFormat="1" ht="43.5" customHeight="1" x14ac:dyDescent="0.3">
      <c r="A7" s="29">
        <v>1</v>
      </c>
      <c r="B7" s="263" t="s">
        <v>25</v>
      </c>
      <c r="C7" s="263"/>
      <c r="D7" s="30">
        <f t="shared" ref="D7:AA7" si="2">D8+D36+D41+D66+D48+D72</f>
        <v>925520168</v>
      </c>
      <c r="E7" s="30">
        <f t="shared" si="2"/>
        <v>120725499</v>
      </c>
      <c r="F7" s="30">
        <f t="shared" si="2"/>
        <v>30023000</v>
      </c>
      <c r="G7" s="30">
        <f t="shared" si="2"/>
        <v>774771669</v>
      </c>
      <c r="H7" s="30">
        <f t="shared" si="2"/>
        <v>328017226</v>
      </c>
      <c r="I7" s="30">
        <f t="shared" si="2"/>
        <v>55626187</v>
      </c>
      <c r="J7" s="30">
        <f t="shared" si="2"/>
        <v>0</v>
      </c>
      <c r="K7" s="30">
        <f t="shared" si="2"/>
        <v>272391039</v>
      </c>
      <c r="L7" s="30">
        <f t="shared" si="2"/>
        <v>181113146</v>
      </c>
      <c r="M7" s="30">
        <f t="shared" si="2"/>
        <v>51394332</v>
      </c>
      <c r="N7" s="30">
        <f t="shared" si="2"/>
        <v>0</v>
      </c>
      <c r="O7" s="30">
        <f t="shared" si="2"/>
        <v>129718814</v>
      </c>
      <c r="P7" s="30">
        <f t="shared" si="2"/>
        <v>127935403</v>
      </c>
      <c r="Q7" s="30">
        <f t="shared" si="2"/>
        <v>28981331</v>
      </c>
      <c r="R7" s="30">
        <f t="shared" si="2"/>
        <v>0</v>
      </c>
      <c r="S7" s="30">
        <f t="shared" si="2"/>
        <v>98954072</v>
      </c>
      <c r="T7" s="30">
        <f t="shared" si="2"/>
        <v>184358031</v>
      </c>
      <c r="U7" s="30">
        <f t="shared" si="2"/>
        <v>28172837</v>
      </c>
      <c r="V7" s="30">
        <f t="shared" si="2"/>
        <v>0</v>
      </c>
      <c r="W7" s="30">
        <f t="shared" si="2"/>
        <v>156185194</v>
      </c>
      <c r="X7" s="30">
        <f t="shared" si="2"/>
        <v>370166385.02000004</v>
      </c>
      <c r="Y7" s="30">
        <f t="shared" si="2"/>
        <v>48007566.059999995</v>
      </c>
      <c r="Z7" s="30">
        <f t="shared" si="2"/>
        <v>0</v>
      </c>
      <c r="AA7" s="30">
        <f t="shared" si="2"/>
        <v>322158818.95999998</v>
      </c>
      <c r="AB7" s="30">
        <f>X7/H7*100</f>
        <v>112.8496785165789</v>
      </c>
      <c r="AC7" s="30">
        <f>Y7/I7*100</f>
        <v>86.303895070140243</v>
      </c>
      <c r="AD7" s="30"/>
      <c r="AE7" s="30">
        <f>AA7/K7*100</f>
        <v>118.27071115948127</v>
      </c>
      <c r="AF7" s="25">
        <f>X7/D7*100</f>
        <v>39.995496350977419</v>
      </c>
      <c r="AG7" s="25">
        <f>Y7/E7*100</f>
        <v>39.765887453486521</v>
      </c>
      <c r="AH7" s="25">
        <f t="shared" ref="AH7:AI7" si="3">Z7/F7*100</f>
        <v>0</v>
      </c>
      <c r="AI7" s="25">
        <f t="shared" si="3"/>
        <v>41.581130525308353</v>
      </c>
      <c r="AJ7" s="45"/>
    </row>
    <row r="8" spans="1:36" s="27" customFormat="1" ht="64.5" customHeight="1" x14ac:dyDescent="0.3">
      <c r="A8" s="29" t="s">
        <v>13</v>
      </c>
      <c r="B8" s="77" t="s">
        <v>51</v>
      </c>
      <c r="C8" s="31"/>
      <c r="D8" s="25">
        <f t="shared" ref="D8:AA8" si="4">SUM(D9:D35)</f>
        <v>394978583</v>
      </c>
      <c r="E8" s="25">
        <f t="shared" si="4"/>
        <v>100125600</v>
      </c>
      <c r="F8" s="25">
        <f t="shared" si="4"/>
        <v>0</v>
      </c>
      <c r="G8" s="25">
        <f t="shared" si="4"/>
        <v>294852983</v>
      </c>
      <c r="H8" s="25">
        <f t="shared" si="4"/>
        <v>105566666</v>
      </c>
      <c r="I8" s="25">
        <f t="shared" si="4"/>
        <v>49462300</v>
      </c>
      <c r="J8" s="25">
        <f t="shared" si="4"/>
        <v>0</v>
      </c>
      <c r="K8" s="25">
        <f t="shared" si="4"/>
        <v>56104366</v>
      </c>
      <c r="L8" s="25">
        <f t="shared" si="4"/>
        <v>70910099</v>
      </c>
      <c r="M8" s="25">
        <f t="shared" si="4"/>
        <v>49355900</v>
      </c>
      <c r="N8" s="25">
        <f t="shared" si="4"/>
        <v>0</v>
      </c>
      <c r="O8" s="25">
        <f t="shared" si="4"/>
        <v>21554199</v>
      </c>
      <c r="P8" s="25">
        <f t="shared" si="4"/>
        <v>30134390</v>
      </c>
      <c r="Q8" s="25">
        <f t="shared" si="4"/>
        <v>25306050</v>
      </c>
      <c r="R8" s="25">
        <f t="shared" si="4"/>
        <v>0</v>
      </c>
      <c r="S8" s="25">
        <f t="shared" si="4"/>
        <v>4828340</v>
      </c>
      <c r="T8" s="25">
        <f t="shared" si="4"/>
        <v>30114546</v>
      </c>
      <c r="U8" s="25">
        <f t="shared" si="4"/>
        <v>25357250</v>
      </c>
      <c r="V8" s="25">
        <f t="shared" si="4"/>
        <v>0</v>
      </c>
      <c r="W8" s="25">
        <f t="shared" si="4"/>
        <v>4757296</v>
      </c>
      <c r="X8" s="25">
        <f t="shared" si="4"/>
        <v>143699273.99000001</v>
      </c>
      <c r="Y8" s="25">
        <f t="shared" si="4"/>
        <v>39801306.579999998</v>
      </c>
      <c r="Z8" s="25">
        <f t="shared" si="4"/>
        <v>0</v>
      </c>
      <c r="AA8" s="25">
        <f t="shared" si="4"/>
        <v>103897967.41000001</v>
      </c>
      <c r="AB8" s="30">
        <f t="shared" ref="AB8:AB90" si="5">X8/H8*100</f>
        <v>136.12182655271127</v>
      </c>
      <c r="AC8" s="30">
        <f t="shared" ref="AC8:AC70" si="6">Y8/I8*100</f>
        <v>80.467965662737072</v>
      </c>
      <c r="AD8" s="30"/>
      <c r="AE8" s="30">
        <f t="shared" ref="AE8:AE90" si="7">AA8/K8*100</f>
        <v>185.18695569966874</v>
      </c>
      <c r="AF8" s="25">
        <f>X8/D8*100</f>
        <v>36.381535651516586</v>
      </c>
      <c r="AG8" s="25">
        <f>Y8/E8*100</f>
        <v>39.751378848166702</v>
      </c>
      <c r="AH8" s="25"/>
      <c r="AI8" s="25">
        <f>AA8/G8*100</f>
        <v>35.237210881464954</v>
      </c>
      <c r="AJ8" s="45"/>
    </row>
    <row r="9" spans="1:36" s="1" customFormat="1" ht="60.75" customHeight="1" x14ac:dyDescent="0.3">
      <c r="A9" s="90" t="s">
        <v>38</v>
      </c>
      <c r="B9" s="84" t="s">
        <v>364</v>
      </c>
      <c r="C9" s="19" t="s">
        <v>271</v>
      </c>
      <c r="D9" s="21">
        <f>SUM(E9:G9)</f>
        <v>1404360</v>
      </c>
      <c r="E9" s="20">
        <v>0</v>
      </c>
      <c r="F9" s="20">
        <v>0</v>
      </c>
      <c r="G9" s="20">
        <v>1404360</v>
      </c>
      <c r="H9" s="21">
        <f t="shared" ref="H9:H35" si="8">I9+J9+K9</f>
        <v>0</v>
      </c>
      <c r="I9" s="21">
        <v>0</v>
      </c>
      <c r="J9" s="21">
        <v>0</v>
      </c>
      <c r="K9" s="21">
        <v>0</v>
      </c>
      <c r="L9" s="21">
        <f t="shared" ref="L9:L40" si="9">M9+N9+O9</f>
        <v>0</v>
      </c>
      <c r="M9" s="21">
        <v>0</v>
      </c>
      <c r="N9" s="21">
        <v>0</v>
      </c>
      <c r="O9" s="21">
        <v>0</v>
      </c>
      <c r="P9" s="21">
        <f>Q9+R9+S9</f>
        <v>0</v>
      </c>
      <c r="Q9" s="21">
        <v>0</v>
      </c>
      <c r="R9" s="21">
        <v>0</v>
      </c>
      <c r="S9" s="21">
        <v>0</v>
      </c>
      <c r="T9" s="21">
        <f>U9+V9+W9</f>
        <v>0</v>
      </c>
      <c r="U9" s="21">
        <v>0</v>
      </c>
      <c r="V9" s="21">
        <v>0</v>
      </c>
      <c r="W9" s="21">
        <v>0</v>
      </c>
      <c r="X9" s="21">
        <f>Y9+Z9+AA9</f>
        <v>0</v>
      </c>
      <c r="Y9" s="21">
        <v>0</v>
      </c>
      <c r="Z9" s="21">
        <v>0</v>
      </c>
      <c r="AA9" s="21">
        <v>0</v>
      </c>
      <c r="AB9" s="20"/>
      <c r="AC9" s="20"/>
      <c r="AD9" s="20"/>
      <c r="AE9" s="20"/>
      <c r="AF9" s="21">
        <f t="shared" ref="AF9:AF35" si="10">X9/D9*100</f>
        <v>0</v>
      </c>
      <c r="AG9" s="21"/>
      <c r="AH9" s="21"/>
      <c r="AI9" s="21">
        <f t="shared" ref="AI9:AI80" si="11">AA9/G9*100</f>
        <v>0</v>
      </c>
      <c r="AJ9" s="84"/>
    </row>
    <row r="10" spans="1:36" s="1" customFormat="1" ht="75.75" customHeight="1" x14ac:dyDescent="0.3">
      <c r="A10" s="90" t="s">
        <v>376</v>
      </c>
      <c r="B10" s="84" t="s">
        <v>366</v>
      </c>
      <c r="C10" s="19" t="s">
        <v>271</v>
      </c>
      <c r="D10" s="21">
        <f t="shared" ref="D10:D29" si="12">SUM(E10:G10)</f>
        <v>186580127</v>
      </c>
      <c r="E10" s="20">
        <v>0</v>
      </c>
      <c r="F10" s="20">
        <v>0</v>
      </c>
      <c r="G10" s="20">
        <v>186580127</v>
      </c>
      <c r="H10" s="21">
        <f t="shared" si="8"/>
        <v>0</v>
      </c>
      <c r="I10" s="21">
        <v>0</v>
      </c>
      <c r="J10" s="21">
        <v>0</v>
      </c>
      <c r="K10" s="21">
        <v>0</v>
      </c>
      <c r="L10" s="21">
        <f t="shared" si="9"/>
        <v>0</v>
      </c>
      <c r="M10" s="21">
        <v>0</v>
      </c>
      <c r="N10" s="21">
        <v>0</v>
      </c>
      <c r="O10" s="21">
        <v>0</v>
      </c>
      <c r="P10" s="21">
        <f t="shared" ref="P10:P40" si="13">Q10+R10+S10</f>
        <v>0</v>
      </c>
      <c r="Q10" s="21">
        <v>0</v>
      </c>
      <c r="R10" s="21"/>
      <c r="S10" s="21">
        <v>0</v>
      </c>
      <c r="T10" s="21">
        <f t="shared" ref="T10:T40" si="14">U10+V10+W10</f>
        <v>0</v>
      </c>
      <c r="U10" s="21">
        <v>0</v>
      </c>
      <c r="V10" s="21">
        <v>0</v>
      </c>
      <c r="W10" s="21">
        <v>0</v>
      </c>
      <c r="X10" s="21">
        <f t="shared" ref="X10:X29" si="15">Y10+Z10+AA10</f>
        <v>56696013.840000004</v>
      </c>
      <c r="Y10" s="21">
        <v>0</v>
      </c>
      <c r="Z10" s="21">
        <v>0</v>
      </c>
      <c r="AA10" s="21">
        <v>56696013.840000004</v>
      </c>
      <c r="AB10" s="20"/>
      <c r="AC10" s="20"/>
      <c r="AD10" s="20"/>
      <c r="AE10" s="20"/>
      <c r="AF10" s="21">
        <f t="shared" si="10"/>
        <v>30.386952110928728</v>
      </c>
      <c r="AG10" s="21"/>
      <c r="AH10" s="21"/>
      <c r="AI10" s="21">
        <f t="shared" si="11"/>
        <v>30.386952110928728</v>
      </c>
      <c r="AJ10" s="84"/>
    </row>
    <row r="11" spans="1:36" s="1" customFormat="1" ht="45" customHeight="1" x14ac:dyDescent="0.3">
      <c r="A11" s="90" t="s">
        <v>377</v>
      </c>
      <c r="B11" s="84" t="s">
        <v>452</v>
      </c>
      <c r="C11" s="19" t="s">
        <v>271</v>
      </c>
      <c r="D11" s="21">
        <f t="shared" si="12"/>
        <v>6271995</v>
      </c>
      <c r="E11" s="20">
        <v>0</v>
      </c>
      <c r="F11" s="20">
        <v>0</v>
      </c>
      <c r="G11" s="20">
        <v>6271995</v>
      </c>
      <c r="H11" s="21">
        <f t="shared" si="8"/>
        <v>0</v>
      </c>
      <c r="I11" s="21">
        <v>0</v>
      </c>
      <c r="J11" s="21">
        <v>0</v>
      </c>
      <c r="K11" s="21">
        <v>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>
        <f t="shared" si="15"/>
        <v>0</v>
      </c>
      <c r="Y11" s="21">
        <v>0</v>
      </c>
      <c r="Z11" s="21">
        <v>0</v>
      </c>
      <c r="AA11" s="21">
        <v>0</v>
      </c>
      <c r="AB11" s="20"/>
      <c r="AC11" s="20"/>
      <c r="AD11" s="20"/>
      <c r="AE11" s="20"/>
      <c r="AF11" s="21">
        <f t="shared" si="10"/>
        <v>0</v>
      </c>
      <c r="AG11" s="21"/>
      <c r="AH11" s="21"/>
      <c r="AI11" s="21">
        <f t="shared" si="11"/>
        <v>0</v>
      </c>
      <c r="AJ11" s="84"/>
    </row>
    <row r="12" spans="1:36" s="1" customFormat="1" ht="45" customHeight="1" x14ac:dyDescent="0.3">
      <c r="A12" s="90" t="s">
        <v>378</v>
      </c>
      <c r="B12" s="84" t="s">
        <v>468</v>
      </c>
      <c r="C12" s="19" t="s">
        <v>271</v>
      </c>
      <c r="D12" s="21">
        <f t="shared" si="12"/>
        <v>10014052</v>
      </c>
      <c r="E12" s="20">
        <v>0</v>
      </c>
      <c r="F12" s="20">
        <v>0</v>
      </c>
      <c r="G12" s="20">
        <v>10014052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>
        <f t="shared" si="15"/>
        <v>0</v>
      </c>
      <c r="Y12" s="21">
        <v>0</v>
      </c>
      <c r="Z12" s="21">
        <v>0</v>
      </c>
      <c r="AA12" s="21">
        <v>0</v>
      </c>
      <c r="AB12" s="20"/>
      <c r="AC12" s="20"/>
      <c r="AD12" s="20"/>
      <c r="AE12" s="20"/>
      <c r="AF12" s="21"/>
      <c r="AG12" s="21"/>
      <c r="AH12" s="21"/>
      <c r="AI12" s="21">
        <f t="shared" si="11"/>
        <v>0</v>
      </c>
      <c r="AJ12" s="84"/>
    </row>
    <row r="13" spans="1:36" s="1" customFormat="1" ht="61.5" customHeight="1" x14ac:dyDescent="0.3">
      <c r="A13" s="90" t="s">
        <v>379</v>
      </c>
      <c r="B13" s="84" t="s">
        <v>453</v>
      </c>
      <c r="C13" s="19" t="s">
        <v>271</v>
      </c>
      <c r="D13" s="21">
        <f t="shared" si="12"/>
        <v>4234056</v>
      </c>
      <c r="E13" s="20">
        <v>0</v>
      </c>
      <c r="F13" s="20">
        <v>0</v>
      </c>
      <c r="G13" s="20">
        <v>4234056</v>
      </c>
      <c r="H13" s="21">
        <f t="shared" si="8"/>
        <v>0</v>
      </c>
      <c r="I13" s="21">
        <v>0</v>
      </c>
      <c r="J13" s="21">
        <v>0</v>
      </c>
      <c r="K13" s="21">
        <v>0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>
        <f t="shared" si="15"/>
        <v>0</v>
      </c>
      <c r="Y13" s="21">
        <v>0</v>
      </c>
      <c r="Z13" s="21">
        <v>0</v>
      </c>
      <c r="AA13" s="21">
        <v>0</v>
      </c>
      <c r="AB13" s="20"/>
      <c r="AC13" s="20"/>
      <c r="AD13" s="20"/>
      <c r="AE13" s="20"/>
      <c r="AF13" s="21">
        <f t="shared" si="10"/>
        <v>0</v>
      </c>
      <c r="AG13" s="21"/>
      <c r="AH13" s="21"/>
      <c r="AI13" s="21">
        <f t="shared" si="11"/>
        <v>0</v>
      </c>
      <c r="AJ13" s="84"/>
    </row>
    <row r="14" spans="1:36" s="1" customFormat="1" ht="63" customHeight="1" x14ac:dyDescent="0.3">
      <c r="A14" s="90" t="s">
        <v>380</v>
      </c>
      <c r="B14" s="84" t="s">
        <v>454</v>
      </c>
      <c r="C14" s="19" t="s">
        <v>271</v>
      </c>
      <c r="D14" s="21">
        <f t="shared" si="12"/>
        <v>1712357</v>
      </c>
      <c r="E14" s="20">
        <v>0</v>
      </c>
      <c r="F14" s="20">
        <v>0</v>
      </c>
      <c r="G14" s="20">
        <v>1712357</v>
      </c>
      <c r="H14" s="21">
        <f t="shared" si="8"/>
        <v>0</v>
      </c>
      <c r="I14" s="21">
        <v>0</v>
      </c>
      <c r="J14" s="21">
        <v>0</v>
      </c>
      <c r="K14" s="21">
        <v>0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>
        <f t="shared" si="15"/>
        <v>0</v>
      </c>
      <c r="Y14" s="21">
        <v>0</v>
      </c>
      <c r="Z14" s="21">
        <v>0</v>
      </c>
      <c r="AA14" s="21">
        <v>0</v>
      </c>
      <c r="AB14" s="20"/>
      <c r="AC14" s="20"/>
      <c r="AD14" s="20"/>
      <c r="AE14" s="20"/>
      <c r="AF14" s="21">
        <f t="shared" si="10"/>
        <v>0</v>
      </c>
      <c r="AG14" s="21"/>
      <c r="AH14" s="21"/>
      <c r="AI14" s="21">
        <f t="shared" si="11"/>
        <v>0</v>
      </c>
      <c r="AJ14" s="84"/>
    </row>
    <row r="15" spans="1:36" s="1" customFormat="1" ht="60.75" customHeight="1" x14ac:dyDescent="0.3">
      <c r="A15" s="90" t="s">
        <v>381</v>
      </c>
      <c r="B15" s="84" t="s">
        <v>455</v>
      </c>
      <c r="C15" s="19" t="s">
        <v>271</v>
      </c>
      <c r="D15" s="21">
        <f t="shared" si="12"/>
        <v>3534659</v>
      </c>
      <c r="E15" s="20">
        <v>0</v>
      </c>
      <c r="F15" s="20">
        <v>0</v>
      </c>
      <c r="G15" s="20">
        <v>3534659</v>
      </c>
      <c r="H15" s="21">
        <f t="shared" si="8"/>
        <v>0</v>
      </c>
      <c r="I15" s="21">
        <v>0</v>
      </c>
      <c r="J15" s="21">
        <v>0</v>
      </c>
      <c r="K15" s="21">
        <v>0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>
        <f t="shared" si="15"/>
        <v>0</v>
      </c>
      <c r="Y15" s="21">
        <v>0</v>
      </c>
      <c r="Z15" s="21">
        <v>0</v>
      </c>
      <c r="AA15" s="21">
        <v>0</v>
      </c>
      <c r="AB15" s="20"/>
      <c r="AC15" s="20"/>
      <c r="AD15" s="20"/>
      <c r="AE15" s="20"/>
      <c r="AF15" s="21">
        <f t="shared" si="10"/>
        <v>0</v>
      </c>
      <c r="AG15" s="21"/>
      <c r="AH15" s="21"/>
      <c r="AI15" s="21">
        <f t="shared" si="11"/>
        <v>0</v>
      </c>
      <c r="AJ15" s="84"/>
    </row>
    <row r="16" spans="1:36" s="1" customFormat="1" ht="170.25" customHeight="1" x14ac:dyDescent="0.3">
      <c r="A16" s="90" t="s">
        <v>382</v>
      </c>
      <c r="B16" s="84" t="s">
        <v>344</v>
      </c>
      <c r="C16" s="19" t="s">
        <v>3</v>
      </c>
      <c r="D16" s="21">
        <f t="shared" si="12"/>
        <v>11202000</v>
      </c>
      <c r="E16" s="20">
        <v>10081800</v>
      </c>
      <c r="F16" s="20">
        <v>0</v>
      </c>
      <c r="G16" s="20">
        <v>1120200</v>
      </c>
      <c r="H16" s="21">
        <f t="shared" si="8"/>
        <v>0</v>
      </c>
      <c r="I16" s="21">
        <v>0</v>
      </c>
      <c r="J16" s="21">
        <v>0</v>
      </c>
      <c r="K16" s="21">
        <v>0</v>
      </c>
      <c r="L16" s="21">
        <f t="shared" si="9"/>
        <v>0</v>
      </c>
      <c r="M16" s="21">
        <v>0</v>
      </c>
      <c r="N16" s="21">
        <v>0</v>
      </c>
      <c r="O16" s="21">
        <v>0</v>
      </c>
      <c r="P16" s="21">
        <f t="shared" si="13"/>
        <v>5384000</v>
      </c>
      <c r="Q16" s="21">
        <v>5040900</v>
      </c>
      <c r="R16" s="21">
        <v>0</v>
      </c>
      <c r="S16" s="21">
        <v>343100</v>
      </c>
      <c r="T16" s="21">
        <f t="shared" si="14"/>
        <v>5818000</v>
      </c>
      <c r="U16" s="21">
        <v>5040900</v>
      </c>
      <c r="V16" s="21">
        <v>0</v>
      </c>
      <c r="W16" s="21">
        <v>777100</v>
      </c>
      <c r="X16" s="21">
        <f t="shared" si="15"/>
        <v>0</v>
      </c>
      <c r="Y16" s="21">
        <v>0</v>
      </c>
      <c r="Z16" s="21">
        <v>0</v>
      </c>
      <c r="AA16" s="21">
        <v>0</v>
      </c>
      <c r="AB16" s="20"/>
      <c r="AC16" s="20"/>
      <c r="AD16" s="20"/>
      <c r="AE16" s="20"/>
      <c r="AF16" s="21">
        <f t="shared" si="10"/>
        <v>0</v>
      </c>
      <c r="AG16" s="21">
        <f t="shared" ref="AG16:AG70" si="16">Y16/E16*100</f>
        <v>0</v>
      </c>
      <c r="AH16" s="21"/>
      <c r="AI16" s="21">
        <f t="shared" si="11"/>
        <v>0</v>
      </c>
      <c r="AJ16" s="44"/>
    </row>
    <row r="17" spans="1:36" s="1" customFormat="1" ht="176.25" customHeight="1" x14ac:dyDescent="0.3">
      <c r="A17" s="90" t="s">
        <v>365</v>
      </c>
      <c r="B17" s="85" t="s">
        <v>345</v>
      </c>
      <c r="C17" s="19" t="s">
        <v>3</v>
      </c>
      <c r="D17" s="21">
        <f t="shared" si="12"/>
        <v>13647667</v>
      </c>
      <c r="E17" s="20">
        <v>12282900</v>
      </c>
      <c r="F17" s="20">
        <v>0</v>
      </c>
      <c r="G17" s="20">
        <v>1364767</v>
      </c>
      <c r="H17" s="21">
        <f t="shared" si="8"/>
        <v>0</v>
      </c>
      <c r="I17" s="21">
        <v>0</v>
      </c>
      <c r="J17" s="21">
        <v>0</v>
      </c>
      <c r="K17" s="21">
        <v>0</v>
      </c>
      <c r="L17" s="21">
        <f t="shared" si="9"/>
        <v>0</v>
      </c>
      <c r="M17" s="21">
        <v>0</v>
      </c>
      <c r="N17" s="21">
        <v>0</v>
      </c>
      <c r="O17" s="21">
        <v>0</v>
      </c>
      <c r="P17" s="21">
        <f t="shared" si="13"/>
        <v>6606833</v>
      </c>
      <c r="Q17" s="21">
        <v>6141450</v>
      </c>
      <c r="R17" s="21">
        <v>0</v>
      </c>
      <c r="S17" s="21">
        <v>465383</v>
      </c>
      <c r="T17" s="21">
        <f t="shared" si="14"/>
        <v>7040834</v>
      </c>
      <c r="U17" s="21">
        <v>6141450</v>
      </c>
      <c r="V17" s="21">
        <v>0</v>
      </c>
      <c r="W17" s="21">
        <v>899384</v>
      </c>
      <c r="X17" s="21">
        <f t="shared" si="15"/>
        <v>0</v>
      </c>
      <c r="Y17" s="21">
        <v>0</v>
      </c>
      <c r="Z17" s="21">
        <v>0</v>
      </c>
      <c r="AA17" s="21">
        <v>0</v>
      </c>
      <c r="AB17" s="20"/>
      <c r="AC17" s="20"/>
      <c r="AD17" s="20"/>
      <c r="AE17" s="20"/>
      <c r="AF17" s="21">
        <f t="shared" si="10"/>
        <v>0</v>
      </c>
      <c r="AG17" s="21">
        <f t="shared" si="16"/>
        <v>0</v>
      </c>
      <c r="AH17" s="21"/>
      <c r="AI17" s="21">
        <f t="shared" si="11"/>
        <v>0</v>
      </c>
      <c r="AJ17" s="44"/>
    </row>
    <row r="18" spans="1:36" s="1" customFormat="1" ht="120.75" customHeight="1" x14ac:dyDescent="0.3">
      <c r="A18" s="90" t="s">
        <v>383</v>
      </c>
      <c r="B18" s="85" t="s">
        <v>346</v>
      </c>
      <c r="C18" s="19" t="s">
        <v>3</v>
      </c>
      <c r="D18" s="21">
        <f t="shared" si="12"/>
        <v>13647489</v>
      </c>
      <c r="E18" s="20">
        <v>12282740</v>
      </c>
      <c r="F18" s="20">
        <v>0</v>
      </c>
      <c r="G18" s="20">
        <v>1364749</v>
      </c>
      <c r="H18" s="21">
        <f t="shared" si="8"/>
        <v>0</v>
      </c>
      <c r="I18" s="21">
        <v>0</v>
      </c>
      <c r="J18" s="21">
        <v>0</v>
      </c>
      <c r="K18" s="21">
        <v>0</v>
      </c>
      <c r="L18" s="21">
        <f t="shared" si="9"/>
        <v>0</v>
      </c>
      <c r="M18" s="21">
        <v>0</v>
      </c>
      <c r="N18" s="21">
        <v>0</v>
      </c>
      <c r="O18" s="21">
        <v>0</v>
      </c>
      <c r="P18" s="21">
        <f t="shared" si="13"/>
        <v>6606044</v>
      </c>
      <c r="Q18" s="21">
        <v>6141370</v>
      </c>
      <c r="R18" s="21">
        <v>0</v>
      </c>
      <c r="S18" s="21">
        <v>464674</v>
      </c>
      <c r="T18" s="21">
        <f t="shared" si="14"/>
        <v>7041445</v>
      </c>
      <c r="U18" s="21">
        <v>6141370</v>
      </c>
      <c r="V18" s="21">
        <v>0</v>
      </c>
      <c r="W18" s="21">
        <v>900075</v>
      </c>
      <c r="X18" s="21">
        <f t="shared" si="15"/>
        <v>0</v>
      </c>
      <c r="Y18" s="21">
        <v>0</v>
      </c>
      <c r="Z18" s="21">
        <v>0</v>
      </c>
      <c r="AA18" s="21">
        <v>0</v>
      </c>
      <c r="AB18" s="20"/>
      <c r="AC18" s="20"/>
      <c r="AD18" s="20"/>
      <c r="AE18" s="20"/>
      <c r="AF18" s="21">
        <f t="shared" si="10"/>
        <v>0</v>
      </c>
      <c r="AG18" s="21">
        <f t="shared" si="16"/>
        <v>0</v>
      </c>
      <c r="AH18" s="21"/>
      <c r="AI18" s="21">
        <f t="shared" si="11"/>
        <v>0</v>
      </c>
      <c r="AJ18" s="44"/>
    </row>
    <row r="19" spans="1:36" s="1" customFormat="1" ht="135.75" customHeight="1" x14ac:dyDescent="0.3">
      <c r="A19" s="90" t="s">
        <v>384</v>
      </c>
      <c r="B19" s="85" t="s">
        <v>391</v>
      </c>
      <c r="C19" s="19" t="s">
        <v>3</v>
      </c>
      <c r="D19" s="21">
        <f t="shared" ref="D19" si="17">SUM(E19:G19)</f>
        <v>4587334</v>
      </c>
      <c r="E19" s="20">
        <v>4128600</v>
      </c>
      <c r="F19" s="20">
        <v>0</v>
      </c>
      <c r="G19" s="20">
        <v>458734</v>
      </c>
      <c r="H19" s="21">
        <f t="shared" si="8"/>
        <v>0</v>
      </c>
      <c r="I19" s="21">
        <v>0</v>
      </c>
      <c r="J19" s="21">
        <v>0</v>
      </c>
      <c r="K19" s="21">
        <v>0</v>
      </c>
      <c r="L19" s="21">
        <f t="shared" si="9"/>
        <v>0</v>
      </c>
      <c r="M19" s="21">
        <v>0</v>
      </c>
      <c r="N19" s="21">
        <v>0</v>
      </c>
      <c r="O19" s="21">
        <v>0</v>
      </c>
      <c r="P19" s="21">
        <f t="shared" si="13"/>
        <v>2293667</v>
      </c>
      <c r="Q19" s="21">
        <v>2064300</v>
      </c>
      <c r="R19" s="21">
        <v>0</v>
      </c>
      <c r="S19" s="21">
        <v>229367</v>
      </c>
      <c r="T19" s="21">
        <f t="shared" si="14"/>
        <v>2293667</v>
      </c>
      <c r="U19" s="21">
        <v>2064300</v>
      </c>
      <c r="V19" s="21">
        <v>0</v>
      </c>
      <c r="W19" s="21">
        <v>229367</v>
      </c>
      <c r="X19" s="21">
        <f t="shared" si="15"/>
        <v>0</v>
      </c>
      <c r="Y19" s="21">
        <v>0</v>
      </c>
      <c r="Z19" s="21">
        <v>0</v>
      </c>
      <c r="AA19" s="21">
        <v>0</v>
      </c>
      <c r="AB19" s="20"/>
      <c r="AC19" s="20"/>
      <c r="AD19" s="20"/>
      <c r="AE19" s="20"/>
      <c r="AF19" s="21">
        <f t="shared" si="10"/>
        <v>0</v>
      </c>
      <c r="AG19" s="21">
        <f t="shared" si="16"/>
        <v>0</v>
      </c>
      <c r="AH19" s="21"/>
      <c r="AI19" s="21">
        <f t="shared" si="11"/>
        <v>0</v>
      </c>
      <c r="AJ19" s="44"/>
    </row>
    <row r="20" spans="1:36" s="1" customFormat="1" ht="115.5" customHeight="1" x14ac:dyDescent="0.3">
      <c r="A20" s="90" t="s">
        <v>385</v>
      </c>
      <c r="B20" s="85" t="s">
        <v>347</v>
      </c>
      <c r="C20" s="19" t="s">
        <v>3</v>
      </c>
      <c r="D20" s="21">
        <f t="shared" si="12"/>
        <v>8434889</v>
      </c>
      <c r="E20" s="20">
        <v>7591400</v>
      </c>
      <c r="F20" s="20">
        <v>0</v>
      </c>
      <c r="G20" s="20">
        <v>843489</v>
      </c>
      <c r="H20" s="21">
        <f t="shared" si="8"/>
        <v>0</v>
      </c>
      <c r="I20" s="21">
        <v>0</v>
      </c>
      <c r="J20" s="21">
        <v>0</v>
      </c>
      <c r="K20" s="21">
        <v>0</v>
      </c>
      <c r="L20" s="21">
        <f t="shared" si="9"/>
        <v>0</v>
      </c>
      <c r="M20" s="21">
        <v>0</v>
      </c>
      <c r="N20" s="21">
        <v>0</v>
      </c>
      <c r="O20" s="21">
        <v>0</v>
      </c>
      <c r="P20" s="21">
        <f t="shared" si="13"/>
        <v>4217444</v>
      </c>
      <c r="Q20" s="21">
        <v>3795700</v>
      </c>
      <c r="R20" s="21">
        <v>0</v>
      </c>
      <c r="S20" s="21">
        <v>421744</v>
      </c>
      <c r="T20" s="21">
        <f t="shared" si="14"/>
        <v>4217445</v>
      </c>
      <c r="U20" s="21">
        <v>3795700</v>
      </c>
      <c r="V20" s="21">
        <v>0</v>
      </c>
      <c r="W20" s="21">
        <v>421745</v>
      </c>
      <c r="X20" s="21">
        <f t="shared" si="15"/>
        <v>0</v>
      </c>
      <c r="Y20" s="21">
        <v>0</v>
      </c>
      <c r="Z20" s="21">
        <v>0</v>
      </c>
      <c r="AA20" s="21">
        <v>0</v>
      </c>
      <c r="AB20" s="20"/>
      <c r="AC20" s="20"/>
      <c r="AD20" s="20"/>
      <c r="AE20" s="20"/>
      <c r="AF20" s="21">
        <f t="shared" si="10"/>
        <v>0</v>
      </c>
      <c r="AG20" s="21">
        <f t="shared" si="16"/>
        <v>0</v>
      </c>
      <c r="AH20" s="21"/>
      <c r="AI20" s="21">
        <f t="shared" si="11"/>
        <v>0</v>
      </c>
      <c r="AJ20" s="44"/>
    </row>
    <row r="21" spans="1:36" s="1" customFormat="1" ht="94.5" customHeight="1" x14ac:dyDescent="0.3">
      <c r="A21" s="90" t="s">
        <v>386</v>
      </c>
      <c r="B21" s="85" t="s">
        <v>392</v>
      </c>
      <c r="C21" s="19" t="s">
        <v>3</v>
      </c>
      <c r="D21" s="21">
        <f t="shared" ref="D21:D35" si="18">SUM(E21:G21)</f>
        <v>4361623</v>
      </c>
      <c r="E21" s="20">
        <v>3925460</v>
      </c>
      <c r="F21" s="20">
        <v>0</v>
      </c>
      <c r="G21" s="20">
        <v>436163</v>
      </c>
      <c r="H21" s="21">
        <f t="shared" si="8"/>
        <v>0</v>
      </c>
      <c r="I21" s="21">
        <v>0</v>
      </c>
      <c r="J21" s="21">
        <v>0</v>
      </c>
      <c r="K21" s="21">
        <v>0</v>
      </c>
      <c r="L21" s="21">
        <f t="shared" si="9"/>
        <v>0</v>
      </c>
      <c r="M21" s="21">
        <v>0</v>
      </c>
      <c r="N21" s="21">
        <v>0</v>
      </c>
      <c r="O21" s="21">
        <v>0</v>
      </c>
      <c r="P21" s="21">
        <f t="shared" si="13"/>
        <v>2180811</v>
      </c>
      <c r="Q21" s="21">
        <v>1962730</v>
      </c>
      <c r="R21" s="21">
        <v>0</v>
      </c>
      <c r="S21" s="21">
        <v>218081</v>
      </c>
      <c r="T21" s="21">
        <f t="shared" si="14"/>
        <v>2180812</v>
      </c>
      <c r="U21" s="21">
        <v>1962730</v>
      </c>
      <c r="V21" s="21">
        <v>0</v>
      </c>
      <c r="W21" s="21">
        <v>218082</v>
      </c>
      <c r="X21" s="21">
        <f t="shared" si="15"/>
        <v>0</v>
      </c>
      <c r="Y21" s="21">
        <v>0</v>
      </c>
      <c r="Z21" s="21">
        <v>0</v>
      </c>
      <c r="AA21" s="21">
        <v>0</v>
      </c>
      <c r="AB21" s="20"/>
      <c r="AC21" s="20"/>
      <c r="AD21" s="20"/>
      <c r="AE21" s="20"/>
      <c r="AF21" s="21">
        <f t="shared" si="10"/>
        <v>0</v>
      </c>
      <c r="AG21" s="21">
        <f t="shared" si="16"/>
        <v>0</v>
      </c>
      <c r="AH21" s="21"/>
      <c r="AI21" s="21">
        <f t="shared" si="11"/>
        <v>0</v>
      </c>
      <c r="AJ21" s="44"/>
    </row>
    <row r="22" spans="1:36" s="1" customFormat="1" ht="82.5" customHeight="1" x14ac:dyDescent="0.3">
      <c r="A22" s="90" t="s">
        <v>469</v>
      </c>
      <c r="B22" s="85" t="s">
        <v>367</v>
      </c>
      <c r="C22" s="19" t="s">
        <v>271</v>
      </c>
      <c r="D22" s="21">
        <f t="shared" ref="D22:D24" si="19">SUM(E22:G22)</f>
        <v>2691040</v>
      </c>
      <c r="E22" s="20">
        <v>0</v>
      </c>
      <c r="F22" s="20">
        <v>0</v>
      </c>
      <c r="G22" s="20">
        <v>2691040</v>
      </c>
      <c r="H22" s="21">
        <f t="shared" ref="H22:H24" si="20">I22+J22+K22</f>
        <v>0</v>
      </c>
      <c r="I22" s="21">
        <v>0</v>
      </c>
      <c r="J22" s="21">
        <v>0</v>
      </c>
      <c r="K22" s="21">
        <v>0</v>
      </c>
      <c r="L22" s="21">
        <f t="shared" si="9"/>
        <v>0</v>
      </c>
      <c r="M22" s="21">
        <v>0</v>
      </c>
      <c r="N22" s="21">
        <v>0</v>
      </c>
      <c r="O22" s="21">
        <v>0</v>
      </c>
      <c r="P22" s="21">
        <f t="shared" si="13"/>
        <v>0</v>
      </c>
      <c r="Q22" s="21">
        <v>0</v>
      </c>
      <c r="R22" s="21">
        <v>0</v>
      </c>
      <c r="S22" s="21"/>
      <c r="T22" s="21">
        <f t="shared" si="14"/>
        <v>0</v>
      </c>
      <c r="U22" s="21">
        <v>0</v>
      </c>
      <c r="V22" s="21">
        <v>0</v>
      </c>
      <c r="W22" s="21">
        <v>0</v>
      </c>
      <c r="X22" s="21">
        <f t="shared" si="15"/>
        <v>0</v>
      </c>
      <c r="Y22" s="21">
        <v>0</v>
      </c>
      <c r="Z22" s="21">
        <v>0</v>
      </c>
      <c r="AA22" s="21">
        <v>0</v>
      </c>
      <c r="AB22" s="20"/>
      <c r="AC22" s="20"/>
      <c r="AD22" s="20"/>
      <c r="AE22" s="20"/>
      <c r="AF22" s="21">
        <f t="shared" si="10"/>
        <v>0</v>
      </c>
      <c r="AG22" s="21"/>
      <c r="AH22" s="21"/>
      <c r="AI22" s="21">
        <f t="shared" si="11"/>
        <v>0</v>
      </c>
      <c r="AJ22" s="44"/>
    </row>
    <row r="23" spans="1:36" s="1" customFormat="1" ht="176.25" customHeight="1" x14ac:dyDescent="0.3">
      <c r="A23" s="90" t="s">
        <v>470</v>
      </c>
      <c r="B23" s="85" t="s">
        <v>460</v>
      </c>
      <c r="C23" s="19" t="s">
        <v>3</v>
      </c>
      <c r="D23" s="21">
        <f t="shared" si="19"/>
        <v>1261471</v>
      </c>
      <c r="E23" s="20">
        <v>0</v>
      </c>
      <c r="F23" s="20">
        <v>0</v>
      </c>
      <c r="G23" s="20">
        <v>1261471</v>
      </c>
      <c r="H23" s="21">
        <f t="shared" si="20"/>
        <v>1261471</v>
      </c>
      <c r="I23" s="21">
        <v>0</v>
      </c>
      <c r="J23" s="21">
        <v>0</v>
      </c>
      <c r="K23" s="21">
        <v>1261471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>
        <f t="shared" si="15"/>
        <v>0</v>
      </c>
      <c r="Y23" s="21">
        <v>0</v>
      </c>
      <c r="Z23" s="21">
        <v>0</v>
      </c>
      <c r="AA23" s="21">
        <v>0</v>
      </c>
      <c r="AB23" s="20">
        <f>X23/H23*100</f>
        <v>0</v>
      </c>
      <c r="AC23" s="20"/>
      <c r="AD23" s="20"/>
      <c r="AE23" s="20">
        <f t="shared" ref="AE23:AE24" si="21">AA23/K23*100</f>
        <v>0</v>
      </c>
      <c r="AF23" s="21">
        <f t="shared" si="10"/>
        <v>0</v>
      </c>
      <c r="AG23" s="21"/>
      <c r="AH23" s="21"/>
      <c r="AI23" s="21">
        <f t="shared" si="11"/>
        <v>0</v>
      </c>
      <c r="AJ23" s="44"/>
    </row>
    <row r="24" spans="1:36" s="1" customFormat="1" ht="176.25" customHeight="1" x14ac:dyDescent="0.3">
      <c r="A24" s="90" t="s">
        <v>387</v>
      </c>
      <c r="B24" s="85" t="s">
        <v>461</v>
      </c>
      <c r="C24" s="19" t="s">
        <v>3</v>
      </c>
      <c r="D24" s="21">
        <f t="shared" si="19"/>
        <v>951583</v>
      </c>
      <c r="E24" s="20">
        <v>0</v>
      </c>
      <c r="F24" s="20">
        <v>0</v>
      </c>
      <c r="G24" s="20">
        <v>951583</v>
      </c>
      <c r="H24" s="21">
        <f t="shared" si="20"/>
        <v>951583</v>
      </c>
      <c r="I24" s="21">
        <v>0</v>
      </c>
      <c r="J24" s="21">
        <v>0</v>
      </c>
      <c r="K24" s="21">
        <v>951583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>
        <f t="shared" si="15"/>
        <v>0</v>
      </c>
      <c r="Y24" s="21">
        <v>0</v>
      </c>
      <c r="Z24" s="21">
        <v>0</v>
      </c>
      <c r="AA24" s="21">
        <v>0</v>
      </c>
      <c r="AB24" s="20">
        <f>X24/H24*100</f>
        <v>0</v>
      </c>
      <c r="AC24" s="20"/>
      <c r="AD24" s="20"/>
      <c r="AE24" s="20">
        <f t="shared" si="21"/>
        <v>0</v>
      </c>
      <c r="AF24" s="21">
        <f t="shared" si="10"/>
        <v>0</v>
      </c>
      <c r="AG24" s="21"/>
      <c r="AH24" s="21"/>
      <c r="AI24" s="21">
        <f t="shared" si="11"/>
        <v>0</v>
      </c>
      <c r="AJ24" s="44"/>
    </row>
    <row r="25" spans="1:36" s="1" customFormat="1" ht="81" customHeight="1" x14ac:dyDescent="0.3">
      <c r="A25" s="90" t="s">
        <v>388</v>
      </c>
      <c r="B25" s="85" t="s">
        <v>462</v>
      </c>
      <c r="C25" s="19" t="s">
        <v>271</v>
      </c>
      <c r="D25" s="21">
        <f t="shared" ref="D25" si="22">SUM(E25:G25)</f>
        <v>5111300</v>
      </c>
      <c r="E25" s="20">
        <v>0</v>
      </c>
      <c r="F25" s="20">
        <v>0</v>
      </c>
      <c r="G25" s="20">
        <v>5111300</v>
      </c>
      <c r="H25" s="21">
        <f t="shared" ref="H25:H26" si="23">I25+J25+K25</f>
        <v>0</v>
      </c>
      <c r="I25" s="21">
        <v>0</v>
      </c>
      <c r="J25" s="21">
        <v>0</v>
      </c>
      <c r="K25" s="21">
        <v>0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>
        <f t="shared" si="15"/>
        <v>0</v>
      </c>
      <c r="Y25" s="21">
        <v>0</v>
      </c>
      <c r="Z25" s="21">
        <v>0</v>
      </c>
      <c r="AA25" s="21">
        <v>0</v>
      </c>
      <c r="AB25" s="20"/>
      <c r="AC25" s="20"/>
      <c r="AD25" s="20"/>
      <c r="AE25" s="20"/>
      <c r="AF25" s="21">
        <f t="shared" si="10"/>
        <v>0</v>
      </c>
      <c r="AG25" s="21"/>
      <c r="AH25" s="21"/>
      <c r="AI25" s="21">
        <f t="shared" si="11"/>
        <v>0</v>
      </c>
      <c r="AJ25" s="44"/>
    </row>
    <row r="26" spans="1:36" s="1" customFormat="1" ht="117.75" customHeight="1" x14ac:dyDescent="0.3">
      <c r="A26" s="90" t="s">
        <v>389</v>
      </c>
      <c r="B26" s="85" t="s">
        <v>368</v>
      </c>
      <c r="C26" s="19" t="s">
        <v>3</v>
      </c>
      <c r="D26" s="21">
        <f t="shared" ref="D26" si="24">SUM(E26:G26)</f>
        <v>998383</v>
      </c>
      <c r="E26" s="20">
        <v>0</v>
      </c>
      <c r="F26" s="20">
        <v>0</v>
      </c>
      <c r="G26" s="20">
        <v>998383</v>
      </c>
      <c r="H26" s="21">
        <f t="shared" si="23"/>
        <v>998383</v>
      </c>
      <c r="I26" s="21">
        <v>0</v>
      </c>
      <c r="J26" s="21">
        <v>0</v>
      </c>
      <c r="K26" s="21">
        <v>998383</v>
      </c>
      <c r="L26" s="21">
        <f t="shared" si="9"/>
        <v>998383</v>
      </c>
      <c r="M26" s="21">
        <v>0</v>
      </c>
      <c r="N26" s="21">
        <v>0</v>
      </c>
      <c r="O26" s="21">
        <v>998383</v>
      </c>
      <c r="P26" s="21">
        <f t="shared" si="13"/>
        <v>0</v>
      </c>
      <c r="Q26" s="21">
        <v>0</v>
      </c>
      <c r="R26" s="21">
        <v>0</v>
      </c>
      <c r="S26" s="21">
        <v>0</v>
      </c>
      <c r="T26" s="21">
        <f t="shared" si="14"/>
        <v>0</v>
      </c>
      <c r="U26" s="21">
        <v>0</v>
      </c>
      <c r="V26" s="21">
        <v>0</v>
      </c>
      <c r="W26" s="21">
        <v>0</v>
      </c>
      <c r="X26" s="21">
        <f t="shared" si="15"/>
        <v>0</v>
      </c>
      <c r="Y26" s="21">
        <v>0</v>
      </c>
      <c r="Z26" s="21">
        <v>0</v>
      </c>
      <c r="AA26" s="21">
        <v>0</v>
      </c>
      <c r="AB26" s="20">
        <f t="shared" si="5"/>
        <v>0</v>
      </c>
      <c r="AC26" s="20"/>
      <c r="AD26" s="20"/>
      <c r="AE26" s="20">
        <f t="shared" si="7"/>
        <v>0</v>
      </c>
      <c r="AF26" s="21">
        <f t="shared" si="10"/>
        <v>0</v>
      </c>
      <c r="AG26" s="21"/>
      <c r="AH26" s="21"/>
      <c r="AI26" s="21">
        <f t="shared" si="11"/>
        <v>0</v>
      </c>
      <c r="AJ26" s="44"/>
    </row>
    <row r="27" spans="1:36" s="1" customFormat="1" ht="157.5" customHeight="1" x14ac:dyDescent="0.3">
      <c r="A27" s="90" t="s">
        <v>390</v>
      </c>
      <c r="B27" s="85" t="s">
        <v>369</v>
      </c>
      <c r="C27" s="19" t="s">
        <v>3</v>
      </c>
      <c r="D27" s="21">
        <f t="shared" ref="D27:D28" si="25">SUM(E27:G27)</f>
        <v>876297</v>
      </c>
      <c r="E27" s="20">
        <v>0</v>
      </c>
      <c r="F27" s="20">
        <v>0</v>
      </c>
      <c r="G27" s="20">
        <v>876297</v>
      </c>
      <c r="H27" s="21">
        <f t="shared" ref="H27:H28" si="26">I27+J27+K27</f>
        <v>876297</v>
      </c>
      <c r="I27" s="21">
        <v>0</v>
      </c>
      <c r="J27" s="21">
        <v>0</v>
      </c>
      <c r="K27" s="21">
        <v>876297</v>
      </c>
      <c r="L27" s="21">
        <f t="shared" si="9"/>
        <v>876297</v>
      </c>
      <c r="M27" s="21">
        <v>0</v>
      </c>
      <c r="N27" s="21">
        <v>0</v>
      </c>
      <c r="O27" s="21">
        <v>876297</v>
      </c>
      <c r="P27" s="21">
        <f t="shared" si="13"/>
        <v>0</v>
      </c>
      <c r="Q27" s="21">
        <v>0</v>
      </c>
      <c r="R27" s="21">
        <v>0</v>
      </c>
      <c r="S27" s="21">
        <v>0</v>
      </c>
      <c r="T27" s="21">
        <f t="shared" si="14"/>
        <v>0</v>
      </c>
      <c r="U27" s="21">
        <v>0</v>
      </c>
      <c r="V27" s="21">
        <v>0</v>
      </c>
      <c r="W27" s="21">
        <v>0</v>
      </c>
      <c r="X27" s="21">
        <f t="shared" si="15"/>
        <v>0</v>
      </c>
      <c r="Y27" s="21">
        <v>0</v>
      </c>
      <c r="Z27" s="21">
        <v>0</v>
      </c>
      <c r="AA27" s="21">
        <v>0</v>
      </c>
      <c r="AB27" s="20">
        <f t="shared" si="5"/>
        <v>0</v>
      </c>
      <c r="AC27" s="20"/>
      <c r="AD27" s="20"/>
      <c r="AE27" s="20">
        <f t="shared" si="7"/>
        <v>0</v>
      </c>
      <c r="AF27" s="21">
        <f t="shared" si="10"/>
        <v>0</v>
      </c>
      <c r="AG27" s="21"/>
      <c r="AH27" s="21"/>
      <c r="AI27" s="21">
        <f t="shared" si="11"/>
        <v>0</v>
      </c>
      <c r="AJ27" s="44"/>
    </row>
    <row r="28" spans="1:36" s="1" customFormat="1" ht="174.75" customHeight="1" x14ac:dyDescent="0.3">
      <c r="A28" s="90" t="s">
        <v>393</v>
      </c>
      <c r="B28" s="85" t="s">
        <v>370</v>
      </c>
      <c r="C28" s="19" t="s">
        <v>3</v>
      </c>
      <c r="D28" s="21">
        <f t="shared" si="25"/>
        <v>700653</v>
      </c>
      <c r="E28" s="20">
        <v>0</v>
      </c>
      <c r="F28" s="20">
        <v>0</v>
      </c>
      <c r="G28" s="20">
        <v>700653</v>
      </c>
      <c r="H28" s="21">
        <f t="shared" si="26"/>
        <v>700653</v>
      </c>
      <c r="I28" s="21">
        <v>0</v>
      </c>
      <c r="J28" s="21">
        <v>0</v>
      </c>
      <c r="K28" s="21">
        <v>700653</v>
      </c>
      <c r="L28" s="21">
        <f t="shared" si="9"/>
        <v>700653</v>
      </c>
      <c r="M28" s="21">
        <v>0</v>
      </c>
      <c r="N28" s="21">
        <v>0</v>
      </c>
      <c r="O28" s="21">
        <v>700653</v>
      </c>
      <c r="P28" s="21">
        <f t="shared" si="13"/>
        <v>0</v>
      </c>
      <c r="Q28" s="21">
        <v>0</v>
      </c>
      <c r="R28" s="21">
        <v>0</v>
      </c>
      <c r="S28" s="21">
        <v>0</v>
      </c>
      <c r="T28" s="21">
        <f t="shared" si="14"/>
        <v>0</v>
      </c>
      <c r="U28" s="21">
        <v>0</v>
      </c>
      <c r="V28" s="21">
        <v>0</v>
      </c>
      <c r="W28" s="21">
        <v>0</v>
      </c>
      <c r="X28" s="21">
        <f t="shared" si="15"/>
        <v>0</v>
      </c>
      <c r="Y28" s="21">
        <v>0</v>
      </c>
      <c r="Z28" s="21">
        <v>0</v>
      </c>
      <c r="AA28" s="21">
        <v>0</v>
      </c>
      <c r="AB28" s="20">
        <f t="shared" si="5"/>
        <v>0</v>
      </c>
      <c r="AC28" s="20"/>
      <c r="AD28" s="20"/>
      <c r="AE28" s="20">
        <f t="shared" si="7"/>
        <v>0</v>
      </c>
      <c r="AF28" s="21">
        <f t="shared" si="10"/>
        <v>0</v>
      </c>
      <c r="AG28" s="21"/>
      <c r="AH28" s="21"/>
      <c r="AI28" s="21">
        <f t="shared" si="11"/>
        <v>0</v>
      </c>
      <c r="AJ28" s="44"/>
    </row>
    <row r="29" spans="1:36" s="1" customFormat="1" ht="153" customHeight="1" x14ac:dyDescent="0.3">
      <c r="A29" s="90" t="s">
        <v>421</v>
      </c>
      <c r="B29" s="85" t="s">
        <v>371</v>
      </c>
      <c r="C29" s="19" t="s">
        <v>3</v>
      </c>
      <c r="D29" s="21">
        <f t="shared" si="12"/>
        <v>581300</v>
      </c>
      <c r="E29" s="20">
        <v>0</v>
      </c>
      <c r="F29" s="20">
        <v>0</v>
      </c>
      <c r="G29" s="20">
        <v>581300</v>
      </c>
      <c r="H29" s="21">
        <f t="shared" si="8"/>
        <v>581300</v>
      </c>
      <c r="I29" s="21">
        <v>0</v>
      </c>
      <c r="J29" s="21">
        <v>0</v>
      </c>
      <c r="K29" s="21">
        <v>581300</v>
      </c>
      <c r="L29" s="21">
        <f t="shared" si="9"/>
        <v>581300</v>
      </c>
      <c r="M29" s="21">
        <v>0</v>
      </c>
      <c r="N29" s="21">
        <v>0</v>
      </c>
      <c r="O29" s="21">
        <v>581300</v>
      </c>
      <c r="P29" s="21">
        <f t="shared" si="13"/>
        <v>0</v>
      </c>
      <c r="Q29" s="21">
        <v>0</v>
      </c>
      <c r="R29" s="21">
        <v>0</v>
      </c>
      <c r="S29" s="21">
        <v>0</v>
      </c>
      <c r="T29" s="21">
        <f t="shared" si="14"/>
        <v>0</v>
      </c>
      <c r="U29" s="21">
        <v>0</v>
      </c>
      <c r="V29" s="21">
        <v>0</v>
      </c>
      <c r="W29" s="21">
        <v>0</v>
      </c>
      <c r="X29" s="21">
        <f t="shared" si="15"/>
        <v>0</v>
      </c>
      <c r="Y29" s="21">
        <v>0</v>
      </c>
      <c r="Z29" s="21">
        <v>0</v>
      </c>
      <c r="AA29" s="21">
        <v>0</v>
      </c>
      <c r="AB29" s="20">
        <f t="shared" si="5"/>
        <v>0</v>
      </c>
      <c r="AC29" s="20"/>
      <c r="AD29" s="20"/>
      <c r="AE29" s="20">
        <f t="shared" si="7"/>
        <v>0</v>
      </c>
      <c r="AF29" s="21">
        <f t="shared" si="10"/>
        <v>0</v>
      </c>
      <c r="AG29" s="21"/>
      <c r="AH29" s="21"/>
      <c r="AI29" s="21">
        <f t="shared" si="11"/>
        <v>0</v>
      </c>
      <c r="AJ29" s="44"/>
    </row>
    <row r="30" spans="1:36" s="1" customFormat="1" ht="75.75" customHeight="1" x14ac:dyDescent="0.3">
      <c r="A30" s="90" t="s">
        <v>456</v>
      </c>
      <c r="B30" s="86" t="s">
        <v>372</v>
      </c>
      <c r="C30" s="19" t="s">
        <v>271</v>
      </c>
      <c r="D30" s="21">
        <f t="shared" si="18"/>
        <v>665392</v>
      </c>
      <c r="E30" s="20">
        <v>0</v>
      </c>
      <c r="F30" s="20">
        <v>0</v>
      </c>
      <c r="G30" s="20">
        <v>665392</v>
      </c>
      <c r="H30" s="21">
        <f t="shared" si="8"/>
        <v>665392</v>
      </c>
      <c r="I30" s="21">
        <v>0</v>
      </c>
      <c r="J30" s="21">
        <v>0</v>
      </c>
      <c r="K30" s="21">
        <v>665392</v>
      </c>
      <c r="L30" s="21">
        <f t="shared" si="9"/>
        <v>0</v>
      </c>
      <c r="M30" s="21">
        <v>0</v>
      </c>
      <c r="N30" s="21">
        <v>0</v>
      </c>
      <c r="O30" s="21">
        <v>0</v>
      </c>
      <c r="P30" s="21">
        <f t="shared" si="13"/>
        <v>0</v>
      </c>
      <c r="Q30" s="21">
        <v>0</v>
      </c>
      <c r="R30" s="21">
        <v>0</v>
      </c>
      <c r="S30" s="21">
        <v>0</v>
      </c>
      <c r="T30" s="21">
        <f t="shared" si="14"/>
        <v>0</v>
      </c>
      <c r="U30" s="21">
        <v>0</v>
      </c>
      <c r="V30" s="21">
        <v>0</v>
      </c>
      <c r="W30" s="21">
        <v>0</v>
      </c>
      <c r="X30" s="21">
        <f t="shared" ref="X30:X35" si="27">Y30+AA30</f>
        <v>0</v>
      </c>
      <c r="Y30" s="21">
        <v>0</v>
      </c>
      <c r="Z30" s="21">
        <v>0</v>
      </c>
      <c r="AA30" s="21">
        <v>0</v>
      </c>
      <c r="AB30" s="20">
        <f t="shared" si="5"/>
        <v>0</v>
      </c>
      <c r="AC30" s="20"/>
      <c r="AD30" s="20"/>
      <c r="AE30" s="20">
        <f t="shared" si="7"/>
        <v>0</v>
      </c>
      <c r="AF30" s="21">
        <f t="shared" si="10"/>
        <v>0</v>
      </c>
      <c r="AG30" s="21"/>
      <c r="AH30" s="21"/>
      <c r="AI30" s="21">
        <f t="shared" si="11"/>
        <v>0</v>
      </c>
      <c r="AJ30" s="44"/>
    </row>
    <row r="31" spans="1:36" s="1" customFormat="1" ht="100.5" customHeight="1" x14ac:dyDescent="0.3">
      <c r="A31" s="90" t="s">
        <v>457</v>
      </c>
      <c r="B31" s="86" t="s">
        <v>412</v>
      </c>
      <c r="C31" s="19" t="s">
        <v>3</v>
      </c>
      <c r="D31" s="21">
        <f t="shared" si="18"/>
        <v>636400</v>
      </c>
      <c r="E31" s="20">
        <v>636400</v>
      </c>
      <c r="F31" s="20">
        <v>0</v>
      </c>
      <c r="G31" s="20">
        <v>0</v>
      </c>
      <c r="H31" s="21">
        <f t="shared" si="8"/>
        <v>266000</v>
      </c>
      <c r="I31" s="21">
        <v>266000</v>
      </c>
      <c r="J31" s="21">
        <v>0</v>
      </c>
      <c r="K31" s="21">
        <v>0</v>
      </c>
      <c r="L31" s="21">
        <f t="shared" si="9"/>
        <v>159600</v>
      </c>
      <c r="M31" s="21">
        <v>159600</v>
      </c>
      <c r="N31" s="21">
        <v>0</v>
      </c>
      <c r="O31" s="21">
        <v>0</v>
      </c>
      <c r="P31" s="21">
        <f t="shared" si="13"/>
        <v>159600</v>
      </c>
      <c r="Q31" s="21">
        <v>159600</v>
      </c>
      <c r="R31" s="21">
        <v>0</v>
      </c>
      <c r="S31" s="21">
        <v>0</v>
      </c>
      <c r="T31" s="21">
        <f t="shared" si="14"/>
        <v>210800</v>
      </c>
      <c r="U31" s="21">
        <v>210800</v>
      </c>
      <c r="V31" s="21">
        <v>0</v>
      </c>
      <c r="W31" s="21">
        <v>0</v>
      </c>
      <c r="X31" s="21">
        <f t="shared" si="27"/>
        <v>220987.69</v>
      </c>
      <c r="Y31" s="21">
        <v>220987.69</v>
      </c>
      <c r="Z31" s="21">
        <v>0</v>
      </c>
      <c r="AA31" s="21">
        <v>0</v>
      </c>
      <c r="AB31" s="20">
        <f t="shared" si="5"/>
        <v>83.078078947368411</v>
      </c>
      <c r="AC31" s="20">
        <f t="shared" si="6"/>
        <v>83.078078947368411</v>
      </c>
      <c r="AD31" s="20"/>
      <c r="AE31" s="20"/>
      <c r="AF31" s="21">
        <f t="shared" si="10"/>
        <v>34.724652734129478</v>
      </c>
      <c r="AG31" s="21">
        <f t="shared" si="16"/>
        <v>34.724652734129478</v>
      </c>
      <c r="AH31" s="21"/>
      <c r="AI31" s="21"/>
      <c r="AJ31" s="32"/>
    </row>
    <row r="32" spans="1:36" s="1" customFormat="1" ht="81.75" customHeight="1" x14ac:dyDescent="0.3">
      <c r="A32" s="90" t="s">
        <v>458</v>
      </c>
      <c r="B32" s="86" t="s">
        <v>373</v>
      </c>
      <c r="C32" s="19" t="s">
        <v>3</v>
      </c>
      <c r="D32" s="21">
        <f t="shared" si="18"/>
        <v>5996300</v>
      </c>
      <c r="E32" s="20">
        <v>0</v>
      </c>
      <c r="F32" s="20">
        <v>0</v>
      </c>
      <c r="G32" s="20">
        <v>5996300</v>
      </c>
      <c r="H32" s="21">
        <f t="shared" si="8"/>
        <v>1998766</v>
      </c>
      <c r="I32" s="21">
        <v>0</v>
      </c>
      <c r="J32" s="21">
        <v>0</v>
      </c>
      <c r="K32" s="21">
        <v>1998766</v>
      </c>
      <c r="L32" s="21">
        <f t="shared" si="9"/>
        <v>1998766</v>
      </c>
      <c r="M32" s="21">
        <v>0</v>
      </c>
      <c r="N32" s="21">
        <v>0</v>
      </c>
      <c r="O32" s="21">
        <v>1998766</v>
      </c>
      <c r="P32" s="21">
        <f t="shared" si="13"/>
        <v>2685991</v>
      </c>
      <c r="Q32" s="21">
        <v>0</v>
      </c>
      <c r="R32" s="21">
        <v>0</v>
      </c>
      <c r="S32" s="21">
        <v>2685991</v>
      </c>
      <c r="T32" s="21">
        <f t="shared" si="14"/>
        <v>1311543</v>
      </c>
      <c r="U32" s="21">
        <v>0</v>
      </c>
      <c r="V32" s="21">
        <v>0</v>
      </c>
      <c r="W32" s="21">
        <v>1311543</v>
      </c>
      <c r="X32" s="21">
        <f t="shared" si="27"/>
        <v>4304010.59</v>
      </c>
      <c r="Y32" s="21">
        <v>0</v>
      </c>
      <c r="Z32" s="21">
        <v>0</v>
      </c>
      <c r="AA32" s="21">
        <v>4304010.59</v>
      </c>
      <c r="AB32" s="20">
        <f t="shared" si="5"/>
        <v>215.33339020175447</v>
      </c>
      <c r="AC32" s="20"/>
      <c r="AD32" s="20"/>
      <c r="AE32" s="20">
        <f t="shared" si="7"/>
        <v>215.33339020175447</v>
      </c>
      <c r="AF32" s="21">
        <f t="shared" si="10"/>
        <v>71.777772793222482</v>
      </c>
      <c r="AG32" s="21"/>
      <c r="AH32" s="21"/>
      <c r="AI32" s="21">
        <f t="shared" si="11"/>
        <v>71.777772793222482</v>
      </c>
      <c r="AJ32" s="32"/>
    </row>
    <row r="33" spans="1:36" s="1" customFormat="1" ht="136.5" customHeight="1" x14ac:dyDescent="0.3">
      <c r="A33" s="90" t="s">
        <v>459</v>
      </c>
      <c r="B33" s="85" t="s">
        <v>374</v>
      </c>
      <c r="C33" s="19" t="s">
        <v>3</v>
      </c>
      <c r="D33" s="21">
        <f t="shared" si="18"/>
        <v>65704135</v>
      </c>
      <c r="E33" s="20">
        <v>49196300</v>
      </c>
      <c r="F33" s="20">
        <v>0</v>
      </c>
      <c r="G33" s="20">
        <v>16507835</v>
      </c>
      <c r="H33" s="21">
        <f t="shared" si="8"/>
        <v>65595100</v>
      </c>
      <c r="I33" s="21">
        <v>49196300</v>
      </c>
      <c r="J33" s="21">
        <v>0</v>
      </c>
      <c r="K33" s="21">
        <v>16398800</v>
      </c>
      <c r="L33" s="21">
        <f t="shared" si="9"/>
        <v>65595100</v>
      </c>
      <c r="M33" s="21">
        <v>49196300</v>
      </c>
      <c r="N33" s="21">
        <v>0</v>
      </c>
      <c r="O33" s="21">
        <v>16398800</v>
      </c>
      <c r="P33" s="21">
        <f t="shared" si="13"/>
        <v>0</v>
      </c>
      <c r="Q33" s="21">
        <v>0</v>
      </c>
      <c r="R33" s="21">
        <v>0</v>
      </c>
      <c r="S33" s="21">
        <v>0</v>
      </c>
      <c r="T33" s="21">
        <f t="shared" si="14"/>
        <v>0</v>
      </c>
      <c r="U33" s="21">
        <v>0</v>
      </c>
      <c r="V33" s="21">
        <v>0</v>
      </c>
      <c r="W33" s="21">
        <v>0</v>
      </c>
      <c r="X33" s="21">
        <f t="shared" si="27"/>
        <v>52810103.439999998</v>
      </c>
      <c r="Y33" s="21">
        <v>39580318.890000001</v>
      </c>
      <c r="Z33" s="21">
        <v>0</v>
      </c>
      <c r="AA33" s="21">
        <v>13229784.550000001</v>
      </c>
      <c r="AB33" s="20">
        <f t="shared" si="5"/>
        <v>80.509220109428909</v>
      </c>
      <c r="AC33" s="20">
        <f t="shared" si="6"/>
        <v>80.453853013336371</v>
      </c>
      <c r="AD33" s="20"/>
      <c r="AE33" s="20">
        <f t="shared" si="7"/>
        <v>80.675321060077579</v>
      </c>
      <c r="AF33" s="21">
        <f t="shared" si="10"/>
        <v>80.375616298730662</v>
      </c>
      <c r="AG33" s="21">
        <f t="shared" si="16"/>
        <v>80.453853013336371</v>
      </c>
      <c r="AH33" s="21"/>
      <c r="AI33" s="21">
        <f t="shared" si="11"/>
        <v>80.142456900011425</v>
      </c>
      <c r="AJ33" s="32"/>
    </row>
    <row r="34" spans="1:36" s="1" customFormat="1" ht="180.75" customHeight="1" x14ac:dyDescent="0.3">
      <c r="A34" s="90" t="s">
        <v>471</v>
      </c>
      <c r="B34" s="85" t="s">
        <v>420</v>
      </c>
      <c r="C34" s="19" t="s">
        <v>3</v>
      </c>
      <c r="D34" s="21">
        <f t="shared" si="18"/>
        <v>28977740</v>
      </c>
      <c r="E34" s="20">
        <v>0</v>
      </c>
      <c r="F34" s="20">
        <v>0</v>
      </c>
      <c r="G34" s="20">
        <v>28977740</v>
      </c>
      <c r="H34" s="21">
        <f t="shared" si="8"/>
        <v>28977740</v>
      </c>
      <c r="I34" s="21">
        <v>0</v>
      </c>
      <c r="J34" s="21">
        <v>0</v>
      </c>
      <c r="K34" s="21">
        <v>28977740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>
        <f t="shared" si="27"/>
        <v>28567158.84</v>
      </c>
      <c r="Y34" s="21">
        <v>0</v>
      </c>
      <c r="Z34" s="21">
        <v>0</v>
      </c>
      <c r="AA34" s="21">
        <v>28567158.84</v>
      </c>
      <c r="AB34" s="20">
        <f t="shared" si="5"/>
        <v>98.583115315411078</v>
      </c>
      <c r="AC34" s="20"/>
      <c r="AD34" s="20"/>
      <c r="AE34" s="20">
        <f t="shared" si="7"/>
        <v>98.583115315411078</v>
      </c>
      <c r="AF34" s="21">
        <f t="shared" si="10"/>
        <v>98.583115315411078</v>
      </c>
      <c r="AG34" s="21"/>
      <c r="AH34" s="21"/>
      <c r="AI34" s="21">
        <f t="shared" si="11"/>
        <v>98.583115315411078</v>
      </c>
      <c r="AJ34" s="32"/>
    </row>
    <row r="35" spans="1:36" s="1" customFormat="1" ht="39.75" customHeight="1" x14ac:dyDescent="0.3">
      <c r="A35" s="90" t="s">
        <v>472</v>
      </c>
      <c r="B35" s="85" t="s">
        <v>242</v>
      </c>
      <c r="C35" s="19" t="s">
        <v>271</v>
      </c>
      <c r="D35" s="21">
        <f t="shared" si="18"/>
        <v>10193981</v>
      </c>
      <c r="E35" s="20">
        <v>0</v>
      </c>
      <c r="F35" s="20">
        <v>0</v>
      </c>
      <c r="G35" s="20">
        <v>10193981</v>
      </c>
      <c r="H35" s="21">
        <f t="shared" si="8"/>
        <v>2693981</v>
      </c>
      <c r="I35" s="21">
        <v>0</v>
      </c>
      <c r="J35" s="21">
        <v>0</v>
      </c>
      <c r="K35" s="21">
        <v>2693981</v>
      </c>
      <c r="L35" s="21">
        <f t="shared" si="9"/>
        <v>0</v>
      </c>
      <c r="M35" s="21">
        <v>0</v>
      </c>
      <c r="N35" s="21">
        <v>0</v>
      </c>
      <c r="O35" s="21">
        <v>0</v>
      </c>
      <c r="P35" s="21">
        <f t="shared" si="13"/>
        <v>0</v>
      </c>
      <c r="Q35" s="21">
        <v>0</v>
      </c>
      <c r="R35" s="21">
        <v>0</v>
      </c>
      <c r="S35" s="21">
        <v>0</v>
      </c>
      <c r="T35" s="21">
        <f t="shared" si="14"/>
        <v>0</v>
      </c>
      <c r="U35" s="21">
        <v>0</v>
      </c>
      <c r="V35" s="21">
        <v>0</v>
      </c>
      <c r="W35" s="21">
        <v>0</v>
      </c>
      <c r="X35" s="21">
        <f t="shared" si="27"/>
        <v>1100999.5900000001</v>
      </c>
      <c r="Y35" s="21">
        <v>0</v>
      </c>
      <c r="Z35" s="21">
        <v>0</v>
      </c>
      <c r="AA35" s="21">
        <v>1100999.5900000001</v>
      </c>
      <c r="AB35" s="20">
        <f t="shared" si="5"/>
        <v>40.868869899230923</v>
      </c>
      <c r="AC35" s="20"/>
      <c r="AD35" s="20"/>
      <c r="AE35" s="20">
        <f t="shared" si="7"/>
        <v>40.868869899230923</v>
      </c>
      <c r="AF35" s="21">
        <f t="shared" si="10"/>
        <v>10.800486973636698</v>
      </c>
      <c r="AG35" s="21"/>
      <c r="AH35" s="21"/>
      <c r="AI35" s="21">
        <f t="shared" si="11"/>
        <v>10.800486973636698</v>
      </c>
      <c r="AJ35" s="84"/>
    </row>
    <row r="36" spans="1:36" s="27" customFormat="1" ht="63.75" customHeight="1" x14ac:dyDescent="0.3">
      <c r="A36" s="29" t="s">
        <v>14</v>
      </c>
      <c r="B36" s="77" t="s">
        <v>52</v>
      </c>
      <c r="C36" s="31"/>
      <c r="D36" s="25">
        <f>SUM(D37:D40)</f>
        <v>35455376</v>
      </c>
      <c r="E36" s="25">
        <f t="shared" ref="E36:AA36" si="28">SUM(E37:E40)</f>
        <v>0</v>
      </c>
      <c r="F36" s="25">
        <f t="shared" si="28"/>
        <v>0</v>
      </c>
      <c r="G36" s="25">
        <f t="shared" si="28"/>
        <v>35455376</v>
      </c>
      <c r="H36" s="25">
        <f t="shared" si="28"/>
        <v>11323310</v>
      </c>
      <c r="I36" s="25">
        <f t="shared" si="28"/>
        <v>0</v>
      </c>
      <c r="J36" s="25">
        <f t="shared" si="28"/>
        <v>0</v>
      </c>
      <c r="K36" s="25">
        <f t="shared" si="28"/>
        <v>11323310</v>
      </c>
      <c r="L36" s="25">
        <f t="shared" si="28"/>
        <v>7860558</v>
      </c>
      <c r="M36" s="25">
        <f t="shared" si="28"/>
        <v>0</v>
      </c>
      <c r="N36" s="25">
        <f t="shared" si="28"/>
        <v>0</v>
      </c>
      <c r="O36" s="25">
        <f t="shared" si="28"/>
        <v>7860558</v>
      </c>
      <c r="P36" s="25">
        <f t="shared" si="28"/>
        <v>7672108</v>
      </c>
      <c r="Q36" s="25">
        <f t="shared" si="28"/>
        <v>0</v>
      </c>
      <c r="R36" s="25">
        <f t="shared" si="28"/>
        <v>0</v>
      </c>
      <c r="S36" s="25">
        <f t="shared" si="28"/>
        <v>7672108</v>
      </c>
      <c r="T36" s="25">
        <f t="shared" si="28"/>
        <v>8974509</v>
      </c>
      <c r="U36" s="25">
        <f t="shared" si="28"/>
        <v>0</v>
      </c>
      <c r="V36" s="25">
        <f t="shared" si="28"/>
        <v>0</v>
      </c>
      <c r="W36" s="25">
        <f t="shared" si="28"/>
        <v>8974509</v>
      </c>
      <c r="X36" s="25">
        <f t="shared" si="28"/>
        <v>4921034.5500000007</v>
      </c>
      <c r="Y36" s="25">
        <f t="shared" si="28"/>
        <v>0</v>
      </c>
      <c r="Z36" s="25">
        <f t="shared" si="28"/>
        <v>0</v>
      </c>
      <c r="AA36" s="25">
        <f t="shared" si="28"/>
        <v>4921034.5500000007</v>
      </c>
      <c r="AB36" s="20">
        <f t="shared" si="5"/>
        <v>43.459329030115754</v>
      </c>
      <c r="AC36" s="20"/>
      <c r="AD36" s="20"/>
      <c r="AE36" s="20">
        <f t="shared" si="7"/>
        <v>43.459329030115754</v>
      </c>
      <c r="AF36" s="25">
        <f t="shared" ref="AF36:AF65" si="29">X36/D36*100</f>
        <v>13.879515901904412</v>
      </c>
      <c r="AG36" s="25"/>
      <c r="AH36" s="25"/>
      <c r="AI36" s="25">
        <f t="shared" si="11"/>
        <v>13.879515901904412</v>
      </c>
      <c r="AJ36" s="50"/>
    </row>
    <row r="37" spans="1:36" s="1" customFormat="1" ht="42.75" customHeight="1" x14ac:dyDescent="0.3">
      <c r="A37" s="90" t="s">
        <v>39</v>
      </c>
      <c r="B37" s="89" t="s">
        <v>161</v>
      </c>
      <c r="C37" s="19" t="s">
        <v>3</v>
      </c>
      <c r="D37" s="21">
        <f>SUM(E37:G37)</f>
        <v>20391193</v>
      </c>
      <c r="E37" s="20">
        <f t="shared" ref="E37:E38" si="30">I37+M37+Q37+U37</f>
        <v>0</v>
      </c>
      <c r="F37" s="20">
        <f t="shared" ref="F37:F38" si="31">J37+N37+R37+V37</f>
        <v>0</v>
      </c>
      <c r="G37" s="20">
        <v>20391193</v>
      </c>
      <c r="H37" s="21">
        <f t="shared" ref="H37:H73" si="32">I37+J37+K37</f>
        <v>3969133</v>
      </c>
      <c r="I37" s="21">
        <v>0</v>
      </c>
      <c r="J37" s="21">
        <v>0</v>
      </c>
      <c r="K37" s="21">
        <v>3969133</v>
      </c>
      <c r="L37" s="21">
        <f t="shared" si="9"/>
        <v>2969133</v>
      </c>
      <c r="M37" s="21">
        <v>0</v>
      </c>
      <c r="N37" s="21">
        <v>0</v>
      </c>
      <c r="O37" s="21">
        <v>2969133</v>
      </c>
      <c r="P37" s="21">
        <f t="shared" si="13"/>
        <v>4489983</v>
      </c>
      <c r="Q37" s="21">
        <v>0</v>
      </c>
      <c r="R37" s="21">
        <v>0</v>
      </c>
      <c r="S37" s="21">
        <v>4489983</v>
      </c>
      <c r="T37" s="21">
        <f t="shared" si="14"/>
        <v>4313184</v>
      </c>
      <c r="U37" s="21">
        <v>0</v>
      </c>
      <c r="V37" s="21">
        <v>0</v>
      </c>
      <c r="W37" s="21">
        <v>4313184</v>
      </c>
      <c r="X37" s="21">
        <f>Y37+AA37</f>
        <v>247830.49</v>
      </c>
      <c r="Y37" s="21">
        <v>0</v>
      </c>
      <c r="Z37" s="21">
        <v>0</v>
      </c>
      <c r="AA37" s="21">
        <v>247830.49</v>
      </c>
      <c r="AB37" s="20">
        <f t="shared" si="5"/>
        <v>6.2439452142319238</v>
      </c>
      <c r="AC37" s="20"/>
      <c r="AD37" s="20"/>
      <c r="AE37" s="20">
        <f t="shared" si="7"/>
        <v>6.2439452142319238</v>
      </c>
      <c r="AF37" s="21">
        <f t="shared" si="29"/>
        <v>1.2153800417660703</v>
      </c>
      <c r="AG37" s="21"/>
      <c r="AH37" s="21"/>
      <c r="AI37" s="21">
        <f t="shared" si="11"/>
        <v>1.2153800417660703</v>
      </c>
      <c r="AJ37" s="79"/>
    </row>
    <row r="38" spans="1:36" s="1" customFormat="1" ht="33" customHeight="1" x14ac:dyDescent="0.3">
      <c r="A38" s="210" t="s">
        <v>40</v>
      </c>
      <c r="B38" s="208" t="s">
        <v>150</v>
      </c>
      <c r="C38" s="19" t="s">
        <v>3</v>
      </c>
      <c r="D38" s="21">
        <f t="shared" ref="D38:D40" si="33">SUM(E38:G38)</f>
        <v>9988300</v>
      </c>
      <c r="E38" s="20">
        <f t="shared" si="30"/>
        <v>0</v>
      </c>
      <c r="F38" s="20">
        <f t="shared" si="31"/>
        <v>0</v>
      </c>
      <c r="G38" s="20">
        <v>9988300</v>
      </c>
      <c r="H38" s="21">
        <f t="shared" si="32"/>
        <v>6660050</v>
      </c>
      <c r="I38" s="21">
        <v>0</v>
      </c>
      <c r="J38" s="21">
        <v>0</v>
      </c>
      <c r="K38" s="21">
        <v>6660050</v>
      </c>
      <c r="L38" s="21">
        <f t="shared" si="9"/>
        <v>4459425</v>
      </c>
      <c r="M38" s="21">
        <v>0</v>
      </c>
      <c r="N38" s="21">
        <v>0</v>
      </c>
      <c r="O38" s="21">
        <v>4459425</v>
      </c>
      <c r="P38" s="21">
        <f t="shared" si="13"/>
        <v>2200625</v>
      </c>
      <c r="Q38" s="21">
        <v>0</v>
      </c>
      <c r="R38" s="21">
        <v>0</v>
      </c>
      <c r="S38" s="21">
        <v>2200625</v>
      </c>
      <c r="T38" s="21">
        <f t="shared" si="14"/>
        <v>1187625</v>
      </c>
      <c r="U38" s="21">
        <v>0</v>
      </c>
      <c r="V38" s="21">
        <v>0</v>
      </c>
      <c r="W38" s="21">
        <v>1187625</v>
      </c>
      <c r="X38" s="21">
        <f t="shared" ref="X38:X40" si="34">Y38+AA38</f>
        <v>3714972.99</v>
      </c>
      <c r="Y38" s="21">
        <v>0</v>
      </c>
      <c r="Z38" s="21">
        <v>0</v>
      </c>
      <c r="AA38" s="21">
        <v>3714972.99</v>
      </c>
      <c r="AB38" s="20">
        <f t="shared" si="5"/>
        <v>55.779956456783367</v>
      </c>
      <c r="AC38" s="20"/>
      <c r="AD38" s="20"/>
      <c r="AE38" s="20">
        <f t="shared" si="7"/>
        <v>55.779956456783367</v>
      </c>
      <c r="AF38" s="21">
        <f t="shared" si="29"/>
        <v>37.193245997817449</v>
      </c>
      <c r="AG38" s="21"/>
      <c r="AH38" s="21"/>
      <c r="AI38" s="21">
        <f t="shared" si="11"/>
        <v>37.193245997817449</v>
      </c>
      <c r="AJ38" s="79"/>
    </row>
    <row r="39" spans="1:36" s="1" customFormat="1" ht="24.75" customHeight="1" x14ac:dyDescent="0.3">
      <c r="A39" s="211"/>
      <c r="B39" s="209"/>
      <c r="C39" s="19" t="s">
        <v>270</v>
      </c>
      <c r="D39" s="21">
        <f t="shared" si="33"/>
        <v>1626383</v>
      </c>
      <c r="E39" s="20">
        <f t="shared" ref="E39" si="35">I39+M39+Q39+U39</f>
        <v>0</v>
      </c>
      <c r="F39" s="20">
        <f t="shared" ref="F39" si="36">J39+N39+R39+V39</f>
        <v>0</v>
      </c>
      <c r="G39" s="20">
        <v>1626383</v>
      </c>
      <c r="H39" s="21">
        <f t="shared" si="32"/>
        <v>694127</v>
      </c>
      <c r="I39" s="21">
        <v>0</v>
      </c>
      <c r="J39" s="21">
        <v>0</v>
      </c>
      <c r="K39" s="21">
        <v>694127</v>
      </c>
      <c r="L39" s="21">
        <f t="shared" si="9"/>
        <v>432000</v>
      </c>
      <c r="M39" s="21">
        <v>0</v>
      </c>
      <c r="N39" s="21">
        <v>0</v>
      </c>
      <c r="O39" s="21">
        <v>432000</v>
      </c>
      <c r="P39" s="21">
        <f t="shared" si="13"/>
        <v>432000</v>
      </c>
      <c r="Q39" s="21">
        <v>0</v>
      </c>
      <c r="R39" s="21">
        <v>0</v>
      </c>
      <c r="S39" s="21">
        <v>432000</v>
      </c>
      <c r="T39" s="21">
        <f t="shared" si="14"/>
        <v>573700</v>
      </c>
      <c r="U39" s="21">
        <v>0</v>
      </c>
      <c r="V39" s="21">
        <v>0</v>
      </c>
      <c r="W39" s="21">
        <v>573700</v>
      </c>
      <c r="X39" s="21">
        <f t="shared" si="34"/>
        <v>958231.07</v>
      </c>
      <c r="Y39" s="21">
        <v>0</v>
      </c>
      <c r="Z39" s="21">
        <v>0</v>
      </c>
      <c r="AA39" s="21">
        <v>958231.07</v>
      </c>
      <c r="AB39" s="20">
        <f t="shared" si="5"/>
        <v>138.04837875489645</v>
      </c>
      <c r="AC39" s="20"/>
      <c r="AD39" s="20"/>
      <c r="AE39" s="20">
        <f t="shared" si="7"/>
        <v>138.04837875489645</v>
      </c>
      <c r="AF39" s="21">
        <f t="shared" si="29"/>
        <v>58.917922162245915</v>
      </c>
      <c r="AG39" s="21"/>
      <c r="AH39" s="21"/>
      <c r="AI39" s="21">
        <f t="shared" si="11"/>
        <v>58.917922162245915</v>
      </c>
      <c r="AJ39" s="79"/>
    </row>
    <row r="40" spans="1:36" s="1" customFormat="1" ht="32.25" customHeight="1" x14ac:dyDescent="0.3">
      <c r="A40" s="92" t="s">
        <v>163</v>
      </c>
      <c r="B40" s="91" t="s">
        <v>164</v>
      </c>
      <c r="C40" s="19" t="s">
        <v>3</v>
      </c>
      <c r="D40" s="21">
        <f t="shared" si="33"/>
        <v>3449500</v>
      </c>
      <c r="E40" s="20">
        <f t="shared" ref="E40" si="37">I40+M40+Q40+U40</f>
        <v>0</v>
      </c>
      <c r="F40" s="20">
        <f t="shared" ref="F40" si="38">J40+N40+R40+V40</f>
        <v>0</v>
      </c>
      <c r="G40" s="20">
        <f>K40+O40+S40+W40</f>
        <v>3449500</v>
      </c>
      <c r="H40" s="21">
        <f t="shared" si="32"/>
        <v>0</v>
      </c>
      <c r="I40" s="21">
        <v>0</v>
      </c>
      <c r="J40" s="21">
        <v>0</v>
      </c>
      <c r="K40" s="21">
        <v>0</v>
      </c>
      <c r="L40" s="21">
        <f t="shared" si="9"/>
        <v>0</v>
      </c>
      <c r="M40" s="21">
        <v>0</v>
      </c>
      <c r="N40" s="21">
        <v>0</v>
      </c>
      <c r="O40" s="21">
        <v>0</v>
      </c>
      <c r="P40" s="21">
        <f t="shared" si="13"/>
        <v>549500</v>
      </c>
      <c r="Q40" s="21">
        <v>0</v>
      </c>
      <c r="R40" s="21">
        <v>0</v>
      </c>
      <c r="S40" s="21">
        <v>549500</v>
      </c>
      <c r="T40" s="21">
        <f t="shared" si="14"/>
        <v>2900000</v>
      </c>
      <c r="U40" s="21">
        <v>0</v>
      </c>
      <c r="V40" s="21">
        <v>0</v>
      </c>
      <c r="W40" s="21">
        <v>2900000</v>
      </c>
      <c r="X40" s="21">
        <f t="shared" si="34"/>
        <v>0</v>
      </c>
      <c r="Y40" s="21">
        <v>0</v>
      </c>
      <c r="Z40" s="21">
        <v>0</v>
      </c>
      <c r="AA40" s="21">
        <v>0</v>
      </c>
      <c r="AB40" s="20"/>
      <c r="AC40" s="20"/>
      <c r="AD40" s="20"/>
      <c r="AE40" s="20"/>
      <c r="AF40" s="21">
        <f t="shared" si="29"/>
        <v>0</v>
      </c>
      <c r="AG40" s="21"/>
      <c r="AH40" s="21"/>
      <c r="AI40" s="21">
        <f t="shared" si="11"/>
        <v>0</v>
      </c>
      <c r="AJ40" s="44"/>
    </row>
    <row r="41" spans="1:36" s="27" customFormat="1" ht="56.25" x14ac:dyDescent="0.3">
      <c r="A41" s="29" t="s">
        <v>15</v>
      </c>
      <c r="B41" s="77" t="s">
        <v>55</v>
      </c>
      <c r="C41" s="31"/>
      <c r="D41" s="25">
        <f>SUM(D42:D47)</f>
        <v>8751402</v>
      </c>
      <c r="E41" s="25">
        <f t="shared" ref="E41:AA41" si="39">SUM(E42:E47)</f>
        <v>0</v>
      </c>
      <c r="F41" s="25">
        <f t="shared" si="39"/>
        <v>0</v>
      </c>
      <c r="G41" s="25">
        <f t="shared" si="39"/>
        <v>8751402</v>
      </c>
      <c r="H41" s="25">
        <f t="shared" si="39"/>
        <v>6394851</v>
      </c>
      <c r="I41" s="25">
        <f t="shared" si="39"/>
        <v>0</v>
      </c>
      <c r="J41" s="25">
        <f t="shared" si="39"/>
        <v>0</v>
      </c>
      <c r="K41" s="25">
        <f t="shared" si="39"/>
        <v>6394851</v>
      </c>
      <c r="L41" s="25">
        <f t="shared" si="39"/>
        <v>3475000</v>
      </c>
      <c r="M41" s="25">
        <f t="shared" si="39"/>
        <v>0</v>
      </c>
      <c r="N41" s="25">
        <f t="shared" si="39"/>
        <v>0</v>
      </c>
      <c r="O41" s="25">
        <f t="shared" si="39"/>
        <v>3475000</v>
      </c>
      <c r="P41" s="25">
        <f t="shared" si="39"/>
        <v>735000</v>
      </c>
      <c r="Q41" s="25">
        <f t="shared" si="39"/>
        <v>0</v>
      </c>
      <c r="R41" s="25">
        <f t="shared" si="39"/>
        <v>0</v>
      </c>
      <c r="S41" s="25">
        <f t="shared" si="39"/>
        <v>735000</v>
      </c>
      <c r="T41" s="25">
        <f t="shared" si="39"/>
        <v>975000</v>
      </c>
      <c r="U41" s="25">
        <f t="shared" si="39"/>
        <v>0</v>
      </c>
      <c r="V41" s="25">
        <f t="shared" si="39"/>
        <v>0</v>
      </c>
      <c r="W41" s="25">
        <f t="shared" si="39"/>
        <v>975000</v>
      </c>
      <c r="X41" s="25">
        <f>SUM(X42:X47)</f>
        <v>6513012</v>
      </c>
      <c r="Y41" s="25">
        <f t="shared" si="39"/>
        <v>0</v>
      </c>
      <c r="Z41" s="25">
        <f t="shared" si="39"/>
        <v>0</v>
      </c>
      <c r="AA41" s="25">
        <f t="shared" si="39"/>
        <v>6513012</v>
      </c>
      <c r="AB41" s="20">
        <f t="shared" si="5"/>
        <v>101.84775219938666</v>
      </c>
      <c r="AC41" s="20"/>
      <c r="AD41" s="20"/>
      <c r="AE41" s="20">
        <f t="shared" si="7"/>
        <v>101.84775219938666</v>
      </c>
      <c r="AF41" s="25">
        <f t="shared" si="29"/>
        <v>74.422498246566661</v>
      </c>
      <c r="AG41" s="25"/>
      <c r="AH41" s="25"/>
      <c r="AI41" s="25">
        <f t="shared" si="11"/>
        <v>74.422498246566661</v>
      </c>
      <c r="AJ41" s="82"/>
    </row>
    <row r="42" spans="1:36" s="1" customFormat="1" ht="33.75" customHeight="1" x14ac:dyDescent="0.3">
      <c r="A42" s="202" t="s">
        <v>54</v>
      </c>
      <c r="B42" s="201" t="s">
        <v>165</v>
      </c>
      <c r="C42" s="19" t="s">
        <v>3</v>
      </c>
      <c r="D42" s="21">
        <f>SUM(E42:G42)</f>
        <v>1400000</v>
      </c>
      <c r="E42" s="20">
        <f t="shared" ref="E42" si="40">I42+M42+Q42+U42</f>
        <v>0</v>
      </c>
      <c r="F42" s="20">
        <f t="shared" ref="F42" si="41">J42+N42+R42+V42</f>
        <v>0</v>
      </c>
      <c r="G42" s="20">
        <f>K42+O42+S42+W42</f>
        <v>1400000</v>
      </c>
      <c r="H42" s="21">
        <f t="shared" si="32"/>
        <v>0</v>
      </c>
      <c r="I42" s="21">
        <v>0</v>
      </c>
      <c r="J42" s="21">
        <v>0</v>
      </c>
      <c r="K42" s="21">
        <v>0</v>
      </c>
      <c r="L42" s="21">
        <f t="shared" ref="L42:L47" si="42">M42+N42+O42</f>
        <v>0</v>
      </c>
      <c r="M42" s="21">
        <v>0</v>
      </c>
      <c r="N42" s="21">
        <v>0</v>
      </c>
      <c r="O42" s="21">
        <v>0</v>
      </c>
      <c r="P42" s="21">
        <f t="shared" ref="P42:P47" si="43">Q42+R42+S42</f>
        <v>450000</v>
      </c>
      <c r="Q42" s="21">
        <v>0</v>
      </c>
      <c r="R42" s="21">
        <v>0</v>
      </c>
      <c r="S42" s="21">
        <v>450000</v>
      </c>
      <c r="T42" s="21">
        <f t="shared" ref="T42:T47" si="44">U42+V42+W42</f>
        <v>950000</v>
      </c>
      <c r="U42" s="21">
        <v>0</v>
      </c>
      <c r="V42" s="21">
        <v>0</v>
      </c>
      <c r="W42" s="21">
        <v>950000</v>
      </c>
      <c r="X42" s="21">
        <f>Y42+AA42</f>
        <v>0</v>
      </c>
      <c r="Y42" s="21">
        <v>0</v>
      </c>
      <c r="Z42" s="21">
        <v>0</v>
      </c>
      <c r="AA42" s="21">
        <v>0</v>
      </c>
      <c r="AB42" s="20"/>
      <c r="AC42" s="20"/>
      <c r="AD42" s="20"/>
      <c r="AE42" s="20"/>
      <c r="AF42" s="21">
        <f t="shared" si="29"/>
        <v>0</v>
      </c>
      <c r="AG42" s="21"/>
      <c r="AH42" s="21"/>
      <c r="AI42" s="21">
        <f t="shared" si="11"/>
        <v>0</v>
      </c>
      <c r="AJ42" s="44"/>
    </row>
    <row r="43" spans="1:36" s="1" customFormat="1" ht="32.25" customHeight="1" x14ac:dyDescent="0.3">
      <c r="A43" s="202"/>
      <c r="B43" s="201"/>
      <c r="C43" s="19" t="s">
        <v>6</v>
      </c>
      <c r="D43" s="21">
        <f t="shared" ref="D43:D47" si="45">SUM(E43:G43)</f>
        <v>1078200</v>
      </c>
      <c r="E43" s="20">
        <f t="shared" ref="E43:E47" si="46">I43+M43+Q43+U43</f>
        <v>0</v>
      </c>
      <c r="F43" s="20">
        <f t="shared" ref="F43:F47" si="47">J43+N43+R43+V43</f>
        <v>0</v>
      </c>
      <c r="G43" s="20">
        <v>1078200</v>
      </c>
      <c r="H43" s="21">
        <f t="shared" si="32"/>
        <v>770000</v>
      </c>
      <c r="I43" s="21">
        <v>0</v>
      </c>
      <c r="J43" s="21">
        <v>0</v>
      </c>
      <c r="K43" s="21">
        <v>770000</v>
      </c>
      <c r="L43" s="21">
        <f t="shared" si="42"/>
        <v>520000</v>
      </c>
      <c r="M43" s="21">
        <v>0</v>
      </c>
      <c r="N43" s="21">
        <v>0</v>
      </c>
      <c r="O43" s="21">
        <v>520000</v>
      </c>
      <c r="P43" s="21">
        <f t="shared" si="43"/>
        <v>0</v>
      </c>
      <c r="Q43" s="21">
        <v>0</v>
      </c>
      <c r="R43" s="21">
        <v>0</v>
      </c>
      <c r="S43" s="21">
        <v>0</v>
      </c>
      <c r="T43" s="21">
        <f t="shared" si="44"/>
        <v>25000</v>
      </c>
      <c r="U43" s="21">
        <v>0</v>
      </c>
      <c r="V43" s="21">
        <v>0</v>
      </c>
      <c r="W43" s="21">
        <v>25000</v>
      </c>
      <c r="X43" s="21">
        <f t="shared" ref="X43:X47" si="48">Y43+AA43</f>
        <v>770000</v>
      </c>
      <c r="Y43" s="21">
        <v>0</v>
      </c>
      <c r="Z43" s="21">
        <v>0</v>
      </c>
      <c r="AA43" s="21">
        <v>770000</v>
      </c>
      <c r="AB43" s="20">
        <f t="shared" si="5"/>
        <v>100</v>
      </c>
      <c r="AC43" s="20"/>
      <c r="AD43" s="20"/>
      <c r="AE43" s="20">
        <f t="shared" si="7"/>
        <v>100</v>
      </c>
      <c r="AF43" s="21">
        <f t="shared" si="29"/>
        <v>71.4153218326841</v>
      </c>
      <c r="AG43" s="21"/>
      <c r="AH43" s="21"/>
      <c r="AI43" s="21">
        <f t="shared" si="11"/>
        <v>71.4153218326841</v>
      </c>
      <c r="AJ43" s="44"/>
    </row>
    <row r="44" spans="1:36" s="1" customFormat="1" ht="114.75" customHeight="1" x14ac:dyDescent="0.3">
      <c r="A44" s="202"/>
      <c r="B44" s="201"/>
      <c r="C44" s="103" t="s">
        <v>26</v>
      </c>
      <c r="D44" s="104">
        <f t="shared" si="45"/>
        <v>200000</v>
      </c>
      <c r="E44" s="105">
        <f t="shared" si="46"/>
        <v>0</v>
      </c>
      <c r="F44" s="105">
        <f t="shared" si="47"/>
        <v>0</v>
      </c>
      <c r="G44" s="105">
        <v>200000</v>
      </c>
      <c r="H44" s="104">
        <f t="shared" si="32"/>
        <v>200000</v>
      </c>
      <c r="I44" s="104">
        <v>0</v>
      </c>
      <c r="J44" s="104">
        <v>0</v>
      </c>
      <c r="K44" s="104">
        <v>200000</v>
      </c>
      <c r="L44" s="104">
        <f t="shared" si="42"/>
        <v>200000</v>
      </c>
      <c r="M44" s="104">
        <v>0</v>
      </c>
      <c r="N44" s="104">
        <v>0</v>
      </c>
      <c r="O44" s="104">
        <v>200000</v>
      </c>
      <c r="P44" s="104">
        <f t="shared" si="43"/>
        <v>0</v>
      </c>
      <c r="Q44" s="104">
        <v>0</v>
      </c>
      <c r="R44" s="104">
        <v>0</v>
      </c>
      <c r="S44" s="104">
        <v>0</v>
      </c>
      <c r="T44" s="104">
        <f t="shared" si="44"/>
        <v>0</v>
      </c>
      <c r="U44" s="104">
        <v>0</v>
      </c>
      <c r="V44" s="104">
        <v>0</v>
      </c>
      <c r="W44" s="104">
        <v>0</v>
      </c>
      <c r="X44" s="104">
        <f t="shared" si="48"/>
        <v>0</v>
      </c>
      <c r="Y44" s="104">
        <v>0</v>
      </c>
      <c r="Z44" s="104">
        <v>0</v>
      </c>
      <c r="AA44" s="104">
        <v>0</v>
      </c>
      <c r="AB44" s="105">
        <f t="shared" si="5"/>
        <v>0</v>
      </c>
      <c r="AC44" s="105"/>
      <c r="AD44" s="105"/>
      <c r="AE44" s="105">
        <f t="shared" si="7"/>
        <v>0</v>
      </c>
      <c r="AF44" s="104">
        <f t="shared" si="29"/>
        <v>0</v>
      </c>
      <c r="AG44" s="104"/>
      <c r="AH44" s="104"/>
      <c r="AI44" s="104">
        <f t="shared" si="11"/>
        <v>0</v>
      </c>
      <c r="AJ44" s="106" t="s">
        <v>486</v>
      </c>
    </row>
    <row r="45" spans="1:36" s="1" customFormat="1" ht="29.25" customHeight="1" x14ac:dyDescent="0.3">
      <c r="A45" s="202"/>
      <c r="B45" s="201"/>
      <c r="C45" s="19" t="s">
        <v>35</v>
      </c>
      <c r="D45" s="21">
        <f t="shared" si="45"/>
        <v>285000</v>
      </c>
      <c r="E45" s="20">
        <f t="shared" si="46"/>
        <v>0</v>
      </c>
      <c r="F45" s="20">
        <f t="shared" si="47"/>
        <v>0</v>
      </c>
      <c r="G45" s="20">
        <f t="shared" ref="G45" si="49">K45+O45+S45+W45</f>
        <v>285000</v>
      </c>
      <c r="H45" s="21">
        <f t="shared" si="32"/>
        <v>0</v>
      </c>
      <c r="I45" s="21">
        <v>0</v>
      </c>
      <c r="J45" s="21">
        <v>0</v>
      </c>
      <c r="K45" s="21">
        <v>0</v>
      </c>
      <c r="L45" s="21">
        <f t="shared" si="42"/>
        <v>0</v>
      </c>
      <c r="M45" s="21">
        <v>0</v>
      </c>
      <c r="N45" s="21">
        <v>0</v>
      </c>
      <c r="O45" s="21">
        <v>0</v>
      </c>
      <c r="P45" s="21">
        <f t="shared" si="43"/>
        <v>285000</v>
      </c>
      <c r="Q45" s="21">
        <v>0</v>
      </c>
      <c r="R45" s="21">
        <v>0</v>
      </c>
      <c r="S45" s="21">
        <v>285000</v>
      </c>
      <c r="T45" s="21">
        <f t="shared" si="44"/>
        <v>0</v>
      </c>
      <c r="U45" s="21">
        <v>0</v>
      </c>
      <c r="V45" s="21">
        <v>0</v>
      </c>
      <c r="W45" s="21">
        <v>0</v>
      </c>
      <c r="X45" s="21">
        <f t="shared" si="48"/>
        <v>0</v>
      </c>
      <c r="Y45" s="21">
        <v>0</v>
      </c>
      <c r="Z45" s="21">
        <v>0</v>
      </c>
      <c r="AA45" s="21">
        <v>0</v>
      </c>
      <c r="AB45" s="20"/>
      <c r="AC45" s="20"/>
      <c r="AD45" s="20"/>
      <c r="AE45" s="20"/>
      <c r="AF45" s="21">
        <f t="shared" si="29"/>
        <v>0</v>
      </c>
      <c r="AG45" s="21"/>
      <c r="AH45" s="21"/>
      <c r="AI45" s="21">
        <f t="shared" si="11"/>
        <v>0</v>
      </c>
      <c r="AJ45" s="44"/>
    </row>
    <row r="46" spans="1:36" s="1" customFormat="1" ht="29.25" customHeight="1" x14ac:dyDescent="0.3">
      <c r="A46" s="202"/>
      <c r="B46" s="201"/>
      <c r="C46" s="19" t="s">
        <v>270</v>
      </c>
      <c r="D46" s="21">
        <f t="shared" si="45"/>
        <v>45000</v>
      </c>
      <c r="E46" s="20">
        <v>0</v>
      </c>
      <c r="F46" s="20">
        <v>0</v>
      </c>
      <c r="G46" s="20">
        <v>45000</v>
      </c>
      <c r="H46" s="21">
        <f t="shared" si="32"/>
        <v>0</v>
      </c>
      <c r="I46" s="21">
        <v>0</v>
      </c>
      <c r="J46" s="21">
        <v>0</v>
      </c>
      <c r="K46" s="21">
        <v>0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>
        <f t="shared" si="48"/>
        <v>0</v>
      </c>
      <c r="Y46" s="21">
        <v>0</v>
      </c>
      <c r="Z46" s="21">
        <v>0</v>
      </c>
      <c r="AA46" s="21">
        <v>0</v>
      </c>
      <c r="AB46" s="20"/>
      <c r="AC46" s="20"/>
      <c r="AD46" s="20"/>
      <c r="AE46" s="20"/>
      <c r="AF46" s="21">
        <f t="shared" si="29"/>
        <v>0</v>
      </c>
      <c r="AG46" s="21"/>
      <c r="AH46" s="21"/>
      <c r="AI46" s="21">
        <f t="shared" si="11"/>
        <v>0</v>
      </c>
      <c r="AJ46" s="44"/>
    </row>
    <row r="47" spans="1:36" s="1" customFormat="1" ht="24" customHeight="1" x14ac:dyDescent="0.3">
      <c r="A47" s="202"/>
      <c r="B47" s="201"/>
      <c r="C47" s="19" t="s">
        <v>5</v>
      </c>
      <c r="D47" s="21">
        <f t="shared" si="45"/>
        <v>5743202</v>
      </c>
      <c r="E47" s="20">
        <f t="shared" si="46"/>
        <v>0</v>
      </c>
      <c r="F47" s="20">
        <f t="shared" si="47"/>
        <v>0</v>
      </c>
      <c r="G47" s="20">
        <v>5743202</v>
      </c>
      <c r="H47" s="21">
        <f t="shared" si="32"/>
        <v>5424851</v>
      </c>
      <c r="I47" s="21">
        <v>0</v>
      </c>
      <c r="J47" s="21">
        <v>0</v>
      </c>
      <c r="K47" s="21">
        <v>5424851</v>
      </c>
      <c r="L47" s="21">
        <f t="shared" si="42"/>
        <v>2755000</v>
      </c>
      <c r="M47" s="21">
        <v>0</v>
      </c>
      <c r="N47" s="21">
        <v>0</v>
      </c>
      <c r="O47" s="21">
        <v>2755000</v>
      </c>
      <c r="P47" s="21">
        <f t="shared" si="43"/>
        <v>0</v>
      </c>
      <c r="Q47" s="21">
        <v>0</v>
      </c>
      <c r="R47" s="21">
        <v>0</v>
      </c>
      <c r="S47" s="21">
        <v>0</v>
      </c>
      <c r="T47" s="21">
        <f t="shared" si="44"/>
        <v>0</v>
      </c>
      <c r="U47" s="21">
        <v>0</v>
      </c>
      <c r="V47" s="21">
        <v>0</v>
      </c>
      <c r="W47" s="21">
        <v>0</v>
      </c>
      <c r="X47" s="21">
        <f t="shared" si="48"/>
        <v>5743012</v>
      </c>
      <c r="Y47" s="21">
        <v>0</v>
      </c>
      <c r="Z47" s="21">
        <v>0</v>
      </c>
      <c r="AA47" s="21">
        <v>5743012</v>
      </c>
      <c r="AB47" s="20">
        <f t="shared" si="5"/>
        <v>105.86487997550532</v>
      </c>
      <c r="AC47" s="20"/>
      <c r="AD47" s="20"/>
      <c r="AE47" s="20">
        <f t="shared" si="7"/>
        <v>105.86487997550532</v>
      </c>
      <c r="AF47" s="21">
        <f t="shared" si="29"/>
        <v>99.996691740948691</v>
      </c>
      <c r="AG47" s="21"/>
      <c r="AH47" s="21"/>
      <c r="AI47" s="21">
        <f t="shared" si="11"/>
        <v>99.996691740948691</v>
      </c>
      <c r="AJ47" s="44"/>
    </row>
    <row r="48" spans="1:36" s="1" customFormat="1" ht="48" customHeight="1" x14ac:dyDescent="0.3">
      <c r="A48" s="29" t="s">
        <v>16</v>
      </c>
      <c r="B48" s="77" t="s">
        <v>53</v>
      </c>
      <c r="C48" s="31"/>
      <c r="D48" s="30">
        <f>SUM(D49:D65)</f>
        <v>202188280</v>
      </c>
      <c r="E48" s="30">
        <f t="shared" ref="E48:AA48" si="50">SUM(E49:E65)</f>
        <v>8682300</v>
      </c>
      <c r="F48" s="30">
        <f t="shared" si="50"/>
        <v>0</v>
      </c>
      <c r="G48" s="30">
        <f t="shared" si="50"/>
        <v>193505980</v>
      </c>
      <c r="H48" s="30">
        <f t="shared" si="50"/>
        <v>80547411</v>
      </c>
      <c r="I48" s="30">
        <f t="shared" si="50"/>
        <v>2191432</v>
      </c>
      <c r="J48" s="30">
        <f t="shared" si="50"/>
        <v>0</v>
      </c>
      <c r="K48" s="30">
        <f t="shared" si="50"/>
        <v>78355979</v>
      </c>
      <c r="L48" s="30">
        <f t="shared" si="50"/>
        <v>41453986</v>
      </c>
      <c r="M48" s="30">
        <f t="shared" si="50"/>
        <v>2038432</v>
      </c>
      <c r="N48" s="30">
        <f t="shared" si="50"/>
        <v>0</v>
      </c>
      <c r="O48" s="30">
        <f t="shared" si="50"/>
        <v>39415554</v>
      </c>
      <c r="P48" s="30">
        <f t="shared" si="50"/>
        <v>41773666</v>
      </c>
      <c r="Q48" s="30">
        <f t="shared" si="50"/>
        <v>3675281</v>
      </c>
      <c r="R48" s="30">
        <f t="shared" si="50"/>
        <v>0</v>
      </c>
      <c r="S48" s="30">
        <f t="shared" si="50"/>
        <v>38098385</v>
      </c>
      <c r="T48" s="30">
        <f t="shared" si="50"/>
        <v>92261898</v>
      </c>
      <c r="U48" s="30">
        <f t="shared" si="50"/>
        <v>2815587</v>
      </c>
      <c r="V48" s="30">
        <f t="shared" si="50"/>
        <v>0</v>
      </c>
      <c r="W48" s="30">
        <f t="shared" si="50"/>
        <v>89446311</v>
      </c>
      <c r="X48" s="30">
        <f t="shared" si="50"/>
        <v>70433768.379999995</v>
      </c>
      <c r="Y48" s="30">
        <f t="shared" si="50"/>
        <v>2920452.54</v>
      </c>
      <c r="Z48" s="30">
        <f t="shared" si="50"/>
        <v>0</v>
      </c>
      <c r="AA48" s="30">
        <f t="shared" si="50"/>
        <v>67513315.840000004</v>
      </c>
      <c r="AB48" s="30">
        <f t="shared" si="5"/>
        <v>87.443863813326033</v>
      </c>
      <c r="AC48" s="30">
        <f t="shared" si="6"/>
        <v>133.26685655772116</v>
      </c>
      <c r="AD48" s="30"/>
      <c r="AE48" s="30">
        <f t="shared" si="7"/>
        <v>86.162302738888627</v>
      </c>
      <c r="AF48" s="25">
        <f t="shared" si="29"/>
        <v>34.835732506354965</v>
      </c>
      <c r="AG48" s="25">
        <f t="shared" si="16"/>
        <v>33.636853598700803</v>
      </c>
      <c r="AH48" s="25"/>
      <c r="AI48" s="25">
        <f t="shared" si="11"/>
        <v>34.889524261730827</v>
      </c>
      <c r="AJ48" s="101"/>
    </row>
    <row r="49" spans="1:36" s="1" customFormat="1" ht="101.25" customHeight="1" x14ac:dyDescent="0.3">
      <c r="A49" s="92" t="s">
        <v>56</v>
      </c>
      <c r="B49" s="91" t="s">
        <v>358</v>
      </c>
      <c r="C49" s="19" t="s">
        <v>3</v>
      </c>
      <c r="D49" s="21">
        <f t="shared" ref="D49:D54" si="51">SUM(E49:G49)</f>
        <v>4418000</v>
      </c>
      <c r="E49" s="20">
        <v>918000</v>
      </c>
      <c r="F49" s="20">
        <v>0</v>
      </c>
      <c r="G49" s="20">
        <v>3500000</v>
      </c>
      <c r="H49" s="21">
        <f t="shared" si="32"/>
        <v>2166000</v>
      </c>
      <c r="I49" s="20">
        <v>383000</v>
      </c>
      <c r="J49" s="20">
        <v>0</v>
      </c>
      <c r="K49" s="20">
        <v>1783000</v>
      </c>
      <c r="L49" s="21">
        <f t="shared" ref="L49:L60" si="52">M49+N49+O49</f>
        <v>1130000</v>
      </c>
      <c r="M49" s="21">
        <v>230000</v>
      </c>
      <c r="N49" s="21">
        <v>0</v>
      </c>
      <c r="O49" s="21">
        <v>900000</v>
      </c>
      <c r="P49" s="21">
        <f t="shared" ref="P49:P69" si="53">Q49+R49+S49</f>
        <v>1130000</v>
      </c>
      <c r="Q49" s="21">
        <v>230000</v>
      </c>
      <c r="R49" s="21">
        <v>0</v>
      </c>
      <c r="S49" s="21">
        <v>900000</v>
      </c>
      <c r="T49" s="21">
        <f t="shared" ref="T49:T59" si="54">U49+V49+W49</f>
        <v>1355000</v>
      </c>
      <c r="U49" s="21">
        <v>305000</v>
      </c>
      <c r="V49" s="21">
        <v>0</v>
      </c>
      <c r="W49" s="21">
        <v>1050000</v>
      </c>
      <c r="X49" s="21">
        <f t="shared" ref="X49:X54" si="55">Y49+Z49+AA49</f>
        <v>2564983.61</v>
      </c>
      <c r="Y49" s="21">
        <v>0</v>
      </c>
      <c r="Z49" s="21">
        <v>0</v>
      </c>
      <c r="AA49" s="21">
        <v>2564983.61</v>
      </c>
      <c r="AB49" s="20">
        <f t="shared" si="5"/>
        <v>118.42029593721143</v>
      </c>
      <c r="AC49" s="20">
        <f t="shared" si="6"/>
        <v>0</v>
      </c>
      <c r="AD49" s="20"/>
      <c r="AE49" s="20">
        <f t="shared" si="7"/>
        <v>143.85774593381939</v>
      </c>
      <c r="AF49" s="21">
        <f t="shared" si="29"/>
        <v>58.057573789044817</v>
      </c>
      <c r="AG49" s="21">
        <f t="shared" si="16"/>
        <v>0</v>
      </c>
      <c r="AH49" s="21"/>
      <c r="AI49" s="21">
        <f t="shared" si="11"/>
        <v>73.285245999999987</v>
      </c>
      <c r="AJ49" s="44"/>
    </row>
    <row r="50" spans="1:36" s="1" customFormat="1" ht="25.5" customHeight="1" x14ac:dyDescent="0.3">
      <c r="A50" s="210" t="s">
        <v>57</v>
      </c>
      <c r="B50" s="208" t="s">
        <v>348</v>
      </c>
      <c r="C50" s="19" t="s">
        <v>3</v>
      </c>
      <c r="D50" s="21">
        <f t="shared" si="51"/>
        <v>6221174</v>
      </c>
      <c r="E50" s="20">
        <v>6221174</v>
      </c>
      <c r="F50" s="20">
        <v>0</v>
      </c>
      <c r="G50" s="20">
        <v>0</v>
      </c>
      <c r="H50" s="21">
        <f t="shared" si="32"/>
        <v>1200000</v>
      </c>
      <c r="I50" s="21">
        <v>1200000</v>
      </c>
      <c r="J50" s="21">
        <v>0</v>
      </c>
      <c r="K50" s="21">
        <v>0</v>
      </c>
      <c r="L50" s="21">
        <f t="shared" si="52"/>
        <v>1200000</v>
      </c>
      <c r="M50" s="21">
        <v>1200000</v>
      </c>
      <c r="N50" s="21">
        <v>0</v>
      </c>
      <c r="O50" s="21">
        <v>0</v>
      </c>
      <c r="P50" s="21">
        <f t="shared" si="53"/>
        <v>2510587</v>
      </c>
      <c r="Q50" s="21">
        <v>2510587</v>
      </c>
      <c r="R50" s="21">
        <v>0</v>
      </c>
      <c r="S50" s="21">
        <v>0</v>
      </c>
      <c r="T50" s="21">
        <f t="shared" si="54"/>
        <v>2510587</v>
      </c>
      <c r="U50" s="21">
        <v>2510587</v>
      </c>
      <c r="V50" s="21">
        <v>0</v>
      </c>
      <c r="W50" s="21">
        <v>0</v>
      </c>
      <c r="X50" s="21">
        <f t="shared" si="55"/>
        <v>1978666.58</v>
      </c>
      <c r="Y50" s="21">
        <v>1978666.58</v>
      </c>
      <c r="Z50" s="21">
        <v>0</v>
      </c>
      <c r="AA50" s="21">
        <v>0</v>
      </c>
      <c r="AB50" s="20">
        <f t="shared" si="5"/>
        <v>164.88888166666666</v>
      </c>
      <c r="AC50" s="20">
        <f t="shared" si="6"/>
        <v>164.88888166666666</v>
      </c>
      <c r="AD50" s="20"/>
      <c r="AE50" s="20"/>
      <c r="AF50" s="21">
        <f t="shared" si="29"/>
        <v>31.805356673836805</v>
      </c>
      <c r="AG50" s="21">
        <f t="shared" si="16"/>
        <v>31.805356673836805</v>
      </c>
      <c r="AH50" s="21"/>
      <c r="AI50" s="21"/>
      <c r="AJ50" s="44"/>
    </row>
    <row r="51" spans="1:36" s="1" customFormat="1" ht="32.25" customHeight="1" x14ac:dyDescent="0.3">
      <c r="A51" s="219"/>
      <c r="B51" s="245"/>
      <c r="C51" s="19" t="s">
        <v>5</v>
      </c>
      <c r="D51" s="21">
        <f t="shared" si="51"/>
        <v>980331</v>
      </c>
      <c r="E51" s="20">
        <v>980331</v>
      </c>
      <c r="F51" s="20">
        <v>0</v>
      </c>
      <c r="G51" s="20">
        <v>0</v>
      </c>
      <c r="H51" s="21">
        <f t="shared" si="32"/>
        <v>408797</v>
      </c>
      <c r="I51" s="21">
        <v>408797</v>
      </c>
      <c r="J51" s="21">
        <v>0</v>
      </c>
      <c r="K51" s="21">
        <v>0</v>
      </c>
      <c r="L51" s="21">
        <f t="shared" si="52"/>
        <v>408797</v>
      </c>
      <c r="M51" s="21">
        <v>408797</v>
      </c>
      <c r="N51" s="21">
        <v>0</v>
      </c>
      <c r="O51" s="21">
        <v>0</v>
      </c>
      <c r="P51" s="21">
        <f t="shared" si="53"/>
        <v>571534</v>
      </c>
      <c r="Q51" s="21">
        <v>571534</v>
      </c>
      <c r="R51" s="21">
        <v>0</v>
      </c>
      <c r="S51" s="21">
        <v>0</v>
      </c>
      <c r="T51" s="21">
        <f t="shared" si="54"/>
        <v>0</v>
      </c>
      <c r="U51" s="21">
        <v>0</v>
      </c>
      <c r="V51" s="21">
        <v>0</v>
      </c>
      <c r="W51" s="21">
        <v>0</v>
      </c>
      <c r="X51" s="21">
        <f t="shared" si="55"/>
        <v>711361.44</v>
      </c>
      <c r="Y51" s="21">
        <v>711361.44</v>
      </c>
      <c r="Z51" s="21">
        <v>0</v>
      </c>
      <c r="AA51" s="21">
        <v>0</v>
      </c>
      <c r="AB51" s="20">
        <f t="shared" si="5"/>
        <v>174.01337093961061</v>
      </c>
      <c r="AC51" s="20">
        <f t="shared" si="6"/>
        <v>174.01337093961061</v>
      </c>
      <c r="AD51" s="20"/>
      <c r="AE51" s="20"/>
      <c r="AF51" s="21">
        <f t="shared" si="29"/>
        <v>72.563393384479312</v>
      </c>
      <c r="AG51" s="21">
        <f t="shared" si="16"/>
        <v>72.563393384479312</v>
      </c>
      <c r="AH51" s="21"/>
      <c r="AI51" s="21"/>
      <c r="AJ51" s="44"/>
    </row>
    <row r="52" spans="1:36" s="1" customFormat="1" ht="90.75" customHeight="1" x14ac:dyDescent="0.3">
      <c r="A52" s="219"/>
      <c r="B52" s="245"/>
      <c r="C52" s="103" t="s">
        <v>296</v>
      </c>
      <c r="D52" s="104">
        <f t="shared" si="51"/>
        <v>113995</v>
      </c>
      <c r="E52" s="105">
        <v>113995</v>
      </c>
      <c r="F52" s="105">
        <v>0</v>
      </c>
      <c r="G52" s="105">
        <v>0</v>
      </c>
      <c r="H52" s="104">
        <f t="shared" si="32"/>
        <v>37997</v>
      </c>
      <c r="I52" s="104">
        <v>37997</v>
      </c>
      <c r="J52" s="104">
        <v>0</v>
      </c>
      <c r="K52" s="104">
        <v>0</v>
      </c>
      <c r="L52" s="104">
        <f t="shared" si="52"/>
        <v>37997</v>
      </c>
      <c r="M52" s="104">
        <v>37997</v>
      </c>
      <c r="N52" s="104">
        <v>0</v>
      </c>
      <c r="O52" s="104">
        <v>0</v>
      </c>
      <c r="P52" s="104">
        <f t="shared" si="53"/>
        <v>75998</v>
      </c>
      <c r="Q52" s="104">
        <v>75998</v>
      </c>
      <c r="R52" s="104">
        <v>0</v>
      </c>
      <c r="S52" s="104">
        <v>0</v>
      </c>
      <c r="T52" s="104">
        <f t="shared" si="54"/>
        <v>0</v>
      </c>
      <c r="U52" s="104">
        <v>0</v>
      </c>
      <c r="V52" s="104">
        <v>0</v>
      </c>
      <c r="W52" s="104">
        <v>0</v>
      </c>
      <c r="X52" s="104">
        <f t="shared" si="55"/>
        <v>60380.94</v>
      </c>
      <c r="Y52" s="104">
        <v>60380.94</v>
      </c>
      <c r="Z52" s="104">
        <v>0</v>
      </c>
      <c r="AA52" s="104">
        <v>0</v>
      </c>
      <c r="AB52" s="105">
        <f t="shared" si="5"/>
        <v>158.90975603337105</v>
      </c>
      <c r="AC52" s="105">
        <f t="shared" si="6"/>
        <v>158.90975603337105</v>
      </c>
      <c r="AD52" s="105"/>
      <c r="AE52" s="105"/>
      <c r="AF52" s="104">
        <f t="shared" si="29"/>
        <v>52.968060002631702</v>
      </c>
      <c r="AG52" s="104">
        <f t="shared" si="16"/>
        <v>52.968060002631702</v>
      </c>
      <c r="AH52" s="104"/>
      <c r="AI52" s="104"/>
      <c r="AJ52" s="106" t="s">
        <v>479</v>
      </c>
    </row>
    <row r="53" spans="1:36" s="1" customFormat="1" ht="32.25" hidden="1" customHeight="1" x14ac:dyDescent="0.3">
      <c r="A53" s="239"/>
      <c r="B53" s="246"/>
      <c r="C53" s="19" t="s">
        <v>6</v>
      </c>
      <c r="D53" s="21">
        <f t="shared" si="51"/>
        <v>251300</v>
      </c>
      <c r="E53" s="20">
        <v>251300</v>
      </c>
      <c r="F53" s="20">
        <v>0</v>
      </c>
      <c r="G53" s="20">
        <v>0</v>
      </c>
      <c r="H53" s="21">
        <f t="shared" si="32"/>
        <v>161638</v>
      </c>
      <c r="I53" s="21">
        <v>161638</v>
      </c>
      <c r="J53" s="21">
        <v>0</v>
      </c>
      <c r="K53" s="21">
        <v>0</v>
      </c>
      <c r="L53" s="21">
        <f t="shared" si="52"/>
        <v>161638</v>
      </c>
      <c r="M53" s="21">
        <v>161638</v>
      </c>
      <c r="N53" s="21">
        <v>0</v>
      </c>
      <c r="O53" s="21">
        <v>0</v>
      </c>
      <c r="P53" s="21">
        <f t="shared" si="53"/>
        <v>89662</v>
      </c>
      <c r="Q53" s="21">
        <v>89662</v>
      </c>
      <c r="R53" s="21">
        <v>0</v>
      </c>
      <c r="S53" s="21">
        <v>0</v>
      </c>
      <c r="T53" s="21">
        <f t="shared" si="54"/>
        <v>0</v>
      </c>
      <c r="U53" s="21">
        <v>0</v>
      </c>
      <c r="V53" s="21">
        <v>0</v>
      </c>
      <c r="W53" s="21">
        <v>0</v>
      </c>
      <c r="X53" s="21">
        <f t="shared" si="55"/>
        <v>170043.58</v>
      </c>
      <c r="Y53" s="21">
        <v>170043.58</v>
      </c>
      <c r="Z53" s="21">
        <v>0</v>
      </c>
      <c r="AA53" s="21">
        <v>0</v>
      </c>
      <c r="AB53" s="20">
        <f t="shared" si="5"/>
        <v>105.20024994122667</v>
      </c>
      <c r="AC53" s="20">
        <f t="shared" si="6"/>
        <v>105.20024994122667</v>
      </c>
      <c r="AD53" s="20"/>
      <c r="AE53" s="20"/>
      <c r="AF53" s="21">
        <f t="shared" si="29"/>
        <v>67.665571030640663</v>
      </c>
      <c r="AG53" s="21">
        <f t="shared" si="16"/>
        <v>67.665571030640663</v>
      </c>
      <c r="AH53" s="21"/>
      <c r="AI53" s="21"/>
      <c r="AJ53" s="44"/>
    </row>
    <row r="54" spans="1:36" s="1" customFormat="1" ht="61.5" customHeight="1" x14ac:dyDescent="0.3">
      <c r="A54" s="92" t="s">
        <v>321</v>
      </c>
      <c r="B54" s="91" t="s">
        <v>399</v>
      </c>
      <c r="C54" s="19" t="s">
        <v>3</v>
      </c>
      <c r="D54" s="21">
        <f t="shared" si="51"/>
        <v>197500</v>
      </c>
      <c r="E54" s="20">
        <f t="shared" ref="E54" si="56">I54+M54+Q54+U54</f>
        <v>197500</v>
      </c>
      <c r="F54" s="20">
        <v>0</v>
      </c>
      <c r="G54" s="20">
        <v>0</v>
      </c>
      <c r="H54" s="21">
        <f t="shared" si="32"/>
        <v>0</v>
      </c>
      <c r="I54" s="21">
        <v>0</v>
      </c>
      <c r="J54" s="21">
        <v>0</v>
      </c>
      <c r="K54" s="21">
        <v>0</v>
      </c>
      <c r="L54" s="21">
        <f t="shared" si="52"/>
        <v>0</v>
      </c>
      <c r="M54" s="21">
        <v>0</v>
      </c>
      <c r="N54" s="21">
        <v>0</v>
      </c>
      <c r="O54" s="21">
        <v>0</v>
      </c>
      <c r="P54" s="21">
        <f t="shared" si="53"/>
        <v>197500</v>
      </c>
      <c r="Q54" s="21">
        <v>197500</v>
      </c>
      <c r="R54" s="21">
        <v>0</v>
      </c>
      <c r="S54" s="21">
        <v>0</v>
      </c>
      <c r="T54" s="21">
        <f t="shared" si="54"/>
        <v>0</v>
      </c>
      <c r="U54" s="21">
        <v>0</v>
      </c>
      <c r="V54" s="21">
        <v>0</v>
      </c>
      <c r="W54" s="21">
        <v>0</v>
      </c>
      <c r="X54" s="21">
        <f t="shared" si="55"/>
        <v>0</v>
      </c>
      <c r="Y54" s="21">
        <v>0</v>
      </c>
      <c r="Z54" s="21">
        <v>0</v>
      </c>
      <c r="AA54" s="21">
        <v>0</v>
      </c>
      <c r="AB54" s="20"/>
      <c r="AC54" s="20"/>
      <c r="AD54" s="20"/>
      <c r="AE54" s="20"/>
      <c r="AF54" s="21">
        <f t="shared" si="29"/>
        <v>0</v>
      </c>
      <c r="AG54" s="21">
        <f t="shared" si="16"/>
        <v>0</v>
      </c>
      <c r="AH54" s="21"/>
      <c r="AI54" s="21"/>
      <c r="AJ54" s="44"/>
    </row>
    <row r="55" spans="1:36" s="1" customFormat="1" ht="48.75" customHeight="1" x14ac:dyDescent="0.3">
      <c r="A55" s="92" t="s">
        <v>353</v>
      </c>
      <c r="B55" s="91" t="s">
        <v>349</v>
      </c>
      <c r="C55" s="19" t="s">
        <v>3</v>
      </c>
      <c r="D55" s="21">
        <f t="shared" ref="D55:D59" si="57">SUM(E55:G55)</f>
        <v>2398300</v>
      </c>
      <c r="E55" s="20">
        <v>0</v>
      </c>
      <c r="F55" s="20">
        <v>0</v>
      </c>
      <c r="G55" s="20">
        <v>2398300</v>
      </c>
      <c r="H55" s="21">
        <f t="shared" si="32"/>
        <v>1353098</v>
      </c>
      <c r="I55" s="21">
        <v>0</v>
      </c>
      <c r="J55" s="21">
        <v>0</v>
      </c>
      <c r="K55" s="21">
        <v>1353098</v>
      </c>
      <c r="L55" s="21">
        <f t="shared" si="52"/>
        <v>899750</v>
      </c>
      <c r="M55" s="21">
        <v>0</v>
      </c>
      <c r="N55" s="21">
        <v>0</v>
      </c>
      <c r="O55" s="21">
        <v>899750</v>
      </c>
      <c r="P55" s="21">
        <f t="shared" si="53"/>
        <v>899750</v>
      </c>
      <c r="Q55" s="21">
        <v>0</v>
      </c>
      <c r="R55" s="21">
        <v>0</v>
      </c>
      <c r="S55" s="21">
        <v>899750</v>
      </c>
      <c r="T55" s="21">
        <f t="shared" si="54"/>
        <v>145452</v>
      </c>
      <c r="U55" s="21">
        <v>0</v>
      </c>
      <c r="V55" s="21">
        <v>0</v>
      </c>
      <c r="W55" s="21">
        <v>145452</v>
      </c>
      <c r="X55" s="21">
        <f t="shared" ref="X55:X59" si="58">Y55+Z55+AA55</f>
        <v>1074451.6599999999</v>
      </c>
      <c r="Y55" s="21">
        <v>0</v>
      </c>
      <c r="Z55" s="21">
        <v>0</v>
      </c>
      <c r="AA55" s="21">
        <v>1074451.6599999999</v>
      </c>
      <c r="AB55" s="20">
        <f t="shared" si="5"/>
        <v>79.40678797840215</v>
      </c>
      <c r="AC55" s="20"/>
      <c r="AD55" s="20"/>
      <c r="AE55" s="20">
        <f t="shared" si="7"/>
        <v>79.40678797840215</v>
      </c>
      <c r="AF55" s="21">
        <f t="shared" si="29"/>
        <v>44.800552891631568</v>
      </c>
      <c r="AG55" s="21"/>
      <c r="AH55" s="21"/>
      <c r="AI55" s="21">
        <f t="shared" si="11"/>
        <v>44.800552891631568</v>
      </c>
      <c r="AJ55" s="44"/>
    </row>
    <row r="56" spans="1:36" s="1" customFormat="1" ht="42" customHeight="1" x14ac:dyDescent="0.3">
      <c r="A56" s="92" t="s">
        <v>354</v>
      </c>
      <c r="B56" s="91" t="s">
        <v>350</v>
      </c>
      <c r="C56" s="19" t="s">
        <v>3</v>
      </c>
      <c r="D56" s="21">
        <f t="shared" si="57"/>
        <v>58404602</v>
      </c>
      <c r="E56" s="20">
        <v>0</v>
      </c>
      <c r="F56" s="20">
        <v>0</v>
      </c>
      <c r="G56" s="20">
        <v>58404602</v>
      </c>
      <c r="H56" s="21">
        <f t="shared" si="32"/>
        <v>20400500</v>
      </c>
      <c r="I56" s="21">
        <v>0</v>
      </c>
      <c r="J56" s="21">
        <v>0</v>
      </c>
      <c r="K56" s="21">
        <v>20400500</v>
      </c>
      <c r="L56" s="21">
        <f t="shared" si="52"/>
        <v>17000000</v>
      </c>
      <c r="M56" s="21">
        <v>0</v>
      </c>
      <c r="N56" s="21">
        <v>0</v>
      </c>
      <c r="O56" s="21">
        <v>17000000</v>
      </c>
      <c r="P56" s="21">
        <f t="shared" si="53"/>
        <v>22267125</v>
      </c>
      <c r="Q56" s="21">
        <v>0</v>
      </c>
      <c r="R56" s="21">
        <v>0</v>
      </c>
      <c r="S56" s="21">
        <v>22267125</v>
      </c>
      <c r="T56" s="21">
        <f t="shared" si="54"/>
        <v>18948475</v>
      </c>
      <c r="U56" s="21">
        <v>0</v>
      </c>
      <c r="V56" s="21">
        <v>0</v>
      </c>
      <c r="W56" s="21">
        <v>18948475</v>
      </c>
      <c r="X56" s="21">
        <f t="shared" si="58"/>
        <v>31602180.02</v>
      </c>
      <c r="Y56" s="21">
        <v>0</v>
      </c>
      <c r="Z56" s="21">
        <v>0</v>
      </c>
      <c r="AA56" s="21">
        <v>31602180.02</v>
      </c>
      <c r="AB56" s="20">
        <f t="shared" si="5"/>
        <v>154.90885037131443</v>
      </c>
      <c r="AC56" s="20"/>
      <c r="AD56" s="20"/>
      <c r="AE56" s="20">
        <f t="shared" si="7"/>
        <v>154.90885037131443</v>
      </c>
      <c r="AF56" s="21">
        <f t="shared" si="29"/>
        <v>54.10905808415577</v>
      </c>
      <c r="AG56" s="21"/>
      <c r="AH56" s="21"/>
      <c r="AI56" s="21">
        <f t="shared" si="11"/>
        <v>54.10905808415577</v>
      </c>
      <c r="AJ56" s="44"/>
    </row>
    <row r="57" spans="1:36" s="1" customFormat="1" ht="46.5" customHeight="1" x14ac:dyDescent="0.3">
      <c r="A57" s="92" t="s">
        <v>355</v>
      </c>
      <c r="B57" s="91" t="s">
        <v>351</v>
      </c>
      <c r="C57" s="19" t="s">
        <v>3</v>
      </c>
      <c r="D57" s="21">
        <f t="shared" si="57"/>
        <v>57442800</v>
      </c>
      <c r="E57" s="20">
        <v>0</v>
      </c>
      <c r="F57" s="20">
        <v>0</v>
      </c>
      <c r="G57" s="20">
        <v>57442800</v>
      </c>
      <c r="H57" s="21">
        <f t="shared" si="32"/>
        <v>38766521</v>
      </c>
      <c r="I57" s="21">
        <v>0</v>
      </c>
      <c r="J57" s="21">
        <v>0</v>
      </c>
      <c r="K57" s="21">
        <v>38766521</v>
      </c>
      <c r="L57" s="21">
        <f t="shared" si="52"/>
        <v>14464094</v>
      </c>
      <c r="M57" s="21">
        <v>0</v>
      </c>
      <c r="N57" s="21">
        <v>0</v>
      </c>
      <c r="O57" s="21">
        <v>14464094</v>
      </c>
      <c r="P57" s="21">
        <f t="shared" si="53"/>
        <v>0</v>
      </c>
      <c r="Q57" s="21">
        <v>0</v>
      </c>
      <c r="R57" s="21">
        <v>0</v>
      </c>
      <c r="S57" s="21">
        <v>0</v>
      </c>
      <c r="T57" s="21">
        <f t="shared" si="54"/>
        <v>18676279</v>
      </c>
      <c r="U57" s="21">
        <v>0</v>
      </c>
      <c r="V57" s="21">
        <v>0</v>
      </c>
      <c r="W57" s="21">
        <v>18676279</v>
      </c>
      <c r="X57" s="21">
        <f t="shared" si="58"/>
        <v>23957657.989999998</v>
      </c>
      <c r="Y57" s="21">
        <v>0</v>
      </c>
      <c r="Z57" s="21">
        <v>0</v>
      </c>
      <c r="AA57" s="21">
        <v>23957657.989999998</v>
      </c>
      <c r="AB57" s="20">
        <f t="shared" si="5"/>
        <v>61.799865894594973</v>
      </c>
      <c r="AC57" s="20"/>
      <c r="AD57" s="20"/>
      <c r="AE57" s="20">
        <f t="shared" si="7"/>
        <v>61.799865894594973</v>
      </c>
      <c r="AF57" s="21">
        <f t="shared" si="29"/>
        <v>41.706981536415356</v>
      </c>
      <c r="AG57" s="21"/>
      <c r="AH57" s="21"/>
      <c r="AI57" s="21">
        <f t="shared" si="11"/>
        <v>41.706981536415356</v>
      </c>
      <c r="AJ57" s="44"/>
    </row>
    <row r="58" spans="1:36" s="1" customFormat="1" ht="28.5" customHeight="1" x14ac:dyDescent="0.3">
      <c r="A58" s="92" t="s">
        <v>356</v>
      </c>
      <c r="B58" s="91" t="s">
        <v>398</v>
      </c>
      <c r="C58" s="19" t="s">
        <v>3</v>
      </c>
      <c r="D58" s="21">
        <f t="shared" si="57"/>
        <v>1526200</v>
      </c>
      <c r="E58" s="20">
        <v>0</v>
      </c>
      <c r="F58" s="20">
        <v>0</v>
      </c>
      <c r="G58" s="20">
        <v>1526200</v>
      </c>
      <c r="H58" s="21">
        <f t="shared" si="32"/>
        <v>876200</v>
      </c>
      <c r="I58" s="21">
        <v>0</v>
      </c>
      <c r="J58" s="21">
        <v>0</v>
      </c>
      <c r="K58" s="21">
        <v>876200</v>
      </c>
      <c r="L58" s="21">
        <f t="shared" si="52"/>
        <v>200000</v>
      </c>
      <c r="M58" s="21">
        <v>0</v>
      </c>
      <c r="N58" s="21">
        <v>0</v>
      </c>
      <c r="O58" s="21">
        <v>200000</v>
      </c>
      <c r="P58" s="21">
        <f t="shared" si="53"/>
        <v>0</v>
      </c>
      <c r="Q58" s="21">
        <v>0</v>
      </c>
      <c r="R58" s="21">
        <v>0</v>
      </c>
      <c r="S58" s="21">
        <v>0</v>
      </c>
      <c r="T58" s="21">
        <f t="shared" si="54"/>
        <v>0</v>
      </c>
      <c r="U58" s="21">
        <v>0</v>
      </c>
      <c r="V58" s="21">
        <v>0</v>
      </c>
      <c r="W58" s="21">
        <v>0</v>
      </c>
      <c r="X58" s="21">
        <f t="shared" si="58"/>
        <v>68223.850000000006</v>
      </c>
      <c r="Y58" s="21">
        <v>0</v>
      </c>
      <c r="Z58" s="21">
        <v>0</v>
      </c>
      <c r="AA58" s="21">
        <v>68223.850000000006</v>
      </c>
      <c r="AB58" s="20">
        <f t="shared" si="5"/>
        <v>7.7863330289888166</v>
      </c>
      <c r="AC58" s="20"/>
      <c r="AD58" s="20"/>
      <c r="AE58" s="20">
        <f t="shared" si="7"/>
        <v>7.7863330289888166</v>
      </c>
      <c r="AF58" s="21">
        <f t="shared" si="29"/>
        <v>4.470177565194601</v>
      </c>
      <c r="AG58" s="21"/>
      <c r="AH58" s="21"/>
      <c r="AI58" s="21">
        <f t="shared" si="11"/>
        <v>4.470177565194601</v>
      </c>
      <c r="AJ58" s="44"/>
    </row>
    <row r="59" spans="1:36" s="1" customFormat="1" ht="42.75" customHeight="1" x14ac:dyDescent="0.3">
      <c r="A59" s="92" t="s">
        <v>357</v>
      </c>
      <c r="B59" s="91" t="s">
        <v>352</v>
      </c>
      <c r="C59" s="19" t="s">
        <v>3</v>
      </c>
      <c r="D59" s="21">
        <f t="shared" si="57"/>
        <v>11357900</v>
      </c>
      <c r="E59" s="20">
        <v>0</v>
      </c>
      <c r="F59" s="20">
        <v>0</v>
      </c>
      <c r="G59" s="20">
        <v>11357900</v>
      </c>
      <c r="H59" s="21">
        <f t="shared" si="32"/>
        <v>9206185</v>
      </c>
      <c r="I59" s="21">
        <v>0</v>
      </c>
      <c r="J59" s="21">
        <v>0</v>
      </c>
      <c r="K59" s="21">
        <v>9206185</v>
      </c>
      <c r="L59" s="21">
        <f t="shared" si="52"/>
        <v>2762800</v>
      </c>
      <c r="M59" s="21">
        <v>0</v>
      </c>
      <c r="N59" s="21">
        <v>0</v>
      </c>
      <c r="O59" s="21">
        <v>2762800</v>
      </c>
      <c r="P59" s="21">
        <f t="shared" si="53"/>
        <v>185000</v>
      </c>
      <c r="Q59" s="21">
        <v>0</v>
      </c>
      <c r="R59" s="21">
        <v>0</v>
      </c>
      <c r="S59" s="21">
        <v>185000</v>
      </c>
      <c r="T59" s="21">
        <f t="shared" si="54"/>
        <v>1966715</v>
      </c>
      <c r="U59" s="21">
        <v>0</v>
      </c>
      <c r="V59" s="21">
        <v>0</v>
      </c>
      <c r="W59" s="21">
        <v>1966715</v>
      </c>
      <c r="X59" s="21">
        <f t="shared" si="58"/>
        <v>5116277.04</v>
      </c>
      <c r="Y59" s="21">
        <v>0</v>
      </c>
      <c r="Z59" s="21">
        <v>0</v>
      </c>
      <c r="AA59" s="21">
        <v>5116277.04</v>
      </c>
      <c r="AB59" s="20">
        <f t="shared" si="5"/>
        <v>55.574345290693159</v>
      </c>
      <c r="AC59" s="20"/>
      <c r="AD59" s="20"/>
      <c r="AE59" s="20">
        <f t="shared" si="7"/>
        <v>55.574345290693159</v>
      </c>
      <c r="AF59" s="21">
        <f t="shared" si="29"/>
        <v>45.045977161271011</v>
      </c>
      <c r="AG59" s="21"/>
      <c r="AH59" s="21"/>
      <c r="AI59" s="21">
        <f t="shared" si="11"/>
        <v>45.045977161271011</v>
      </c>
      <c r="AJ59" s="44"/>
    </row>
    <row r="60" spans="1:36" s="1" customFormat="1" ht="34.5" customHeight="1" x14ac:dyDescent="0.3">
      <c r="A60" s="210" t="s">
        <v>359</v>
      </c>
      <c r="B60" s="226" t="s">
        <v>249</v>
      </c>
      <c r="C60" s="19" t="s">
        <v>3</v>
      </c>
      <c r="D60" s="21">
        <f t="shared" ref="D60:D62" si="59">SUM(E60:G60)</f>
        <v>48299846</v>
      </c>
      <c r="E60" s="20">
        <v>0</v>
      </c>
      <c r="F60" s="20">
        <v>0</v>
      </c>
      <c r="G60" s="20">
        <v>48299846</v>
      </c>
      <c r="H60" s="21">
        <f t="shared" si="32"/>
        <v>5347676</v>
      </c>
      <c r="I60" s="21">
        <v>0</v>
      </c>
      <c r="J60" s="21">
        <v>0</v>
      </c>
      <c r="K60" s="21">
        <v>5347676</v>
      </c>
      <c r="L60" s="21">
        <f t="shared" si="52"/>
        <v>3188910</v>
      </c>
      <c r="M60" s="21">
        <v>0</v>
      </c>
      <c r="N60" s="21">
        <v>0</v>
      </c>
      <c r="O60" s="21">
        <v>3188910</v>
      </c>
      <c r="P60" s="21">
        <f t="shared" si="53"/>
        <v>13846510</v>
      </c>
      <c r="Q60" s="21">
        <v>0</v>
      </c>
      <c r="R60" s="21">
        <v>0</v>
      </c>
      <c r="S60" s="21">
        <v>13846510</v>
      </c>
      <c r="T60" s="21">
        <f t="shared" ref="T60:T69" si="60">U60+V60+W60</f>
        <v>48659390</v>
      </c>
      <c r="U60" s="21">
        <v>0</v>
      </c>
      <c r="V60" s="21">
        <v>0</v>
      </c>
      <c r="W60" s="21">
        <v>48659390</v>
      </c>
      <c r="X60" s="21">
        <f t="shared" ref="X60:X65" si="61">SUM(Y60:AA60)</f>
        <v>3034611.11</v>
      </c>
      <c r="Y60" s="21">
        <v>0</v>
      </c>
      <c r="Z60" s="21">
        <v>0</v>
      </c>
      <c r="AA60" s="21">
        <v>3034611.11</v>
      </c>
      <c r="AB60" s="20">
        <f t="shared" si="5"/>
        <v>56.746353182204757</v>
      </c>
      <c r="AC60" s="20"/>
      <c r="AD60" s="20"/>
      <c r="AE60" s="20">
        <f t="shared" si="7"/>
        <v>56.746353182204757</v>
      </c>
      <c r="AF60" s="21">
        <f t="shared" si="29"/>
        <v>6.2828587693633642</v>
      </c>
      <c r="AG60" s="21"/>
      <c r="AH60" s="21"/>
      <c r="AI60" s="21">
        <f t="shared" si="11"/>
        <v>6.2828587693633642</v>
      </c>
      <c r="AJ60" s="83"/>
    </row>
    <row r="61" spans="1:36" s="1" customFormat="1" ht="34.5" customHeight="1" x14ac:dyDescent="0.3">
      <c r="A61" s="239"/>
      <c r="B61" s="251"/>
      <c r="C61" s="19" t="s">
        <v>271</v>
      </c>
      <c r="D61" s="21">
        <f t="shared" si="59"/>
        <v>25790</v>
      </c>
      <c r="E61" s="20">
        <v>0</v>
      </c>
      <c r="F61" s="20">
        <v>0</v>
      </c>
      <c r="G61" s="20">
        <v>25790</v>
      </c>
      <c r="H61" s="21">
        <f t="shared" si="32"/>
        <v>25790</v>
      </c>
      <c r="I61" s="21">
        <v>0</v>
      </c>
      <c r="J61" s="21">
        <v>0</v>
      </c>
      <c r="K61" s="21">
        <v>25790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>
        <f t="shared" si="61"/>
        <v>0</v>
      </c>
      <c r="Y61" s="21">
        <v>0</v>
      </c>
      <c r="Z61" s="21">
        <v>0</v>
      </c>
      <c r="AA61" s="21">
        <v>0</v>
      </c>
      <c r="AB61" s="20">
        <f t="shared" si="5"/>
        <v>0</v>
      </c>
      <c r="AC61" s="20"/>
      <c r="AD61" s="20"/>
      <c r="AE61" s="20">
        <f t="shared" si="7"/>
        <v>0</v>
      </c>
      <c r="AF61" s="21">
        <f t="shared" si="29"/>
        <v>0</v>
      </c>
      <c r="AG61" s="21"/>
      <c r="AH61" s="21"/>
      <c r="AI61" s="21">
        <f t="shared" si="11"/>
        <v>0</v>
      </c>
      <c r="AJ61" s="83"/>
    </row>
    <row r="62" spans="1:36" s="1" customFormat="1" ht="44.25" customHeight="1" x14ac:dyDescent="0.3">
      <c r="A62" s="92" t="s">
        <v>360</v>
      </c>
      <c r="B62" s="89" t="s">
        <v>401</v>
      </c>
      <c r="C62" s="19" t="s">
        <v>271</v>
      </c>
      <c r="D62" s="21">
        <f t="shared" si="59"/>
        <v>1800000</v>
      </c>
      <c r="E62" s="20">
        <v>0</v>
      </c>
      <c r="F62" s="20">
        <v>0</v>
      </c>
      <c r="G62" s="20">
        <v>1800000</v>
      </c>
      <c r="H62" s="21">
        <f t="shared" si="32"/>
        <v>0</v>
      </c>
      <c r="I62" s="21">
        <v>0</v>
      </c>
      <c r="J62" s="21">
        <v>0</v>
      </c>
      <c r="K62" s="21">
        <v>0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>
        <f t="shared" si="61"/>
        <v>0</v>
      </c>
      <c r="Y62" s="21">
        <v>0</v>
      </c>
      <c r="Z62" s="21">
        <v>0</v>
      </c>
      <c r="AA62" s="21">
        <v>0</v>
      </c>
      <c r="AB62" s="20"/>
      <c r="AC62" s="20"/>
      <c r="AD62" s="20"/>
      <c r="AE62" s="20"/>
      <c r="AF62" s="21">
        <f t="shared" si="29"/>
        <v>0</v>
      </c>
      <c r="AG62" s="21"/>
      <c r="AH62" s="21"/>
      <c r="AI62" s="21">
        <f t="shared" si="11"/>
        <v>0</v>
      </c>
      <c r="AJ62" s="83"/>
    </row>
    <row r="63" spans="1:36" s="1" customFormat="1" ht="58.5" customHeight="1" x14ac:dyDescent="0.3">
      <c r="A63" s="92" t="s">
        <v>361</v>
      </c>
      <c r="B63" s="89" t="s">
        <v>400</v>
      </c>
      <c r="C63" s="19" t="s">
        <v>3</v>
      </c>
      <c r="D63" s="21">
        <f t="shared" ref="D63:D65" si="62">SUM(E63:G63)</f>
        <v>8153533</v>
      </c>
      <c r="E63" s="20">
        <v>0</v>
      </c>
      <c r="F63" s="20">
        <v>0</v>
      </c>
      <c r="G63" s="20">
        <v>8153533</v>
      </c>
      <c r="H63" s="21">
        <f t="shared" si="32"/>
        <v>0</v>
      </c>
      <c r="I63" s="21">
        <v>0</v>
      </c>
      <c r="J63" s="21">
        <v>0</v>
      </c>
      <c r="K63" s="21">
        <v>0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>
        <f t="shared" si="61"/>
        <v>0</v>
      </c>
      <c r="Y63" s="21">
        <v>0</v>
      </c>
      <c r="Z63" s="21">
        <v>0</v>
      </c>
      <c r="AA63" s="21">
        <v>0</v>
      </c>
      <c r="AB63" s="20"/>
      <c r="AC63" s="20"/>
      <c r="AD63" s="20"/>
      <c r="AE63" s="20"/>
      <c r="AF63" s="21">
        <f t="shared" si="29"/>
        <v>0</v>
      </c>
      <c r="AG63" s="21"/>
      <c r="AH63" s="21"/>
      <c r="AI63" s="21">
        <f t="shared" si="11"/>
        <v>0</v>
      </c>
      <c r="AJ63" s="83"/>
    </row>
    <row r="64" spans="1:36" s="1" customFormat="1" ht="58.5" customHeight="1" x14ac:dyDescent="0.3">
      <c r="A64" s="92" t="s">
        <v>424</v>
      </c>
      <c r="B64" s="89" t="s">
        <v>422</v>
      </c>
      <c r="C64" s="19" t="s">
        <v>3</v>
      </c>
      <c r="D64" s="21">
        <f t="shared" si="62"/>
        <v>497009</v>
      </c>
      <c r="E64" s="20">
        <v>0</v>
      </c>
      <c r="F64" s="20">
        <v>0</v>
      </c>
      <c r="G64" s="20">
        <v>497009</v>
      </c>
      <c r="H64" s="21">
        <f t="shared" si="32"/>
        <v>497009</v>
      </c>
      <c r="I64" s="21">
        <v>0</v>
      </c>
      <c r="J64" s="21">
        <v>0</v>
      </c>
      <c r="K64" s="21">
        <v>497009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>
        <f t="shared" si="61"/>
        <v>0</v>
      </c>
      <c r="Y64" s="21">
        <v>0</v>
      </c>
      <c r="Z64" s="21">
        <v>0</v>
      </c>
      <c r="AA64" s="21">
        <v>0</v>
      </c>
      <c r="AB64" s="20">
        <f t="shared" si="5"/>
        <v>0</v>
      </c>
      <c r="AC64" s="20"/>
      <c r="AD64" s="20"/>
      <c r="AE64" s="20">
        <f t="shared" si="7"/>
        <v>0</v>
      </c>
      <c r="AF64" s="21">
        <f t="shared" si="29"/>
        <v>0</v>
      </c>
      <c r="AG64" s="21"/>
      <c r="AH64" s="21"/>
      <c r="AI64" s="21">
        <f t="shared" si="11"/>
        <v>0</v>
      </c>
      <c r="AJ64" s="83"/>
    </row>
    <row r="65" spans="1:36" s="1" customFormat="1" ht="58.5" customHeight="1" x14ac:dyDescent="0.3">
      <c r="A65" s="92" t="s">
        <v>425</v>
      </c>
      <c r="B65" s="89" t="s">
        <v>423</v>
      </c>
      <c r="C65" s="19" t="s">
        <v>3</v>
      </c>
      <c r="D65" s="21">
        <f t="shared" si="62"/>
        <v>100000</v>
      </c>
      <c r="E65" s="20">
        <v>0</v>
      </c>
      <c r="F65" s="20">
        <v>0</v>
      </c>
      <c r="G65" s="20">
        <v>100000</v>
      </c>
      <c r="H65" s="21">
        <f t="shared" si="32"/>
        <v>100000</v>
      </c>
      <c r="I65" s="21">
        <v>0</v>
      </c>
      <c r="J65" s="21">
        <v>0</v>
      </c>
      <c r="K65" s="21">
        <v>100000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>
        <f t="shared" si="61"/>
        <v>94930.559999999998</v>
      </c>
      <c r="Y65" s="21">
        <v>0</v>
      </c>
      <c r="Z65" s="21">
        <v>0</v>
      </c>
      <c r="AA65" s="21">
        <v>94930.559999999998</v>
      </c>
      <c r="AB65" s="20">
        <f t="shared" si="5"/>
        <v>94.93056</v>
      </c>
      <c r="AC65" s="20"/>
      <c r="AD65" s="20"/>
      <c r="AE65" s="20">
        <f t="shared" si="7"/>
        <v>94.93056</v>
      </c>
      <c r="AF65" s="21">
        <f t="shared" si="29"/>
        <v>94.93056</v>
      </c>
      <c r="AG65" s="21"/>
      <c r="AH65" s="21"/>
      <c r="AI65" s="21">
        <f t="shared" si="11"/>
        <v>94.93056</v>
      </c>
      <c r="AJ65" s="83"/>
    </row>
    <row r="66" spans="1:36" s="1" customFormat="1" ht="42.75" customHeight="1" x14ac:dyDescent="0.3">
      <c r="A66" s="29" t="s">
        <v>17</v>
      </c>
      <c r="B66" s="77" t="s">
        <v>58</v>
      </c>
      <c r="C66" s="31"/>
      <c r="D66" s="25">
        <f>SUM(D67:D71)</f>
        <v>245137637</v>
      </c>
      <c r="E66" s="25">
        <f t="shared" ref="E66:AA66" si="63">SUM(E67:E71)</f>
        <v>11917599</v>
      </c>
      <c r="F66" s="25">
        <f t="shared" si="63"/>
        <v>0</v>
      </c>
      <c r="G66" s="25">
        <f t="shared" si="63"/>
        <v>233220038</v>
      </c>
      <c r="H66" s="25">
        <f t="shared" si="63"/>
        <v>124184988</v>
      </c>
      <c r="I66" s="25">
        <f t="shared" si="63"/>
        <v>3972455</v>
      </c>
      <c r="J66" s="25">
        <f t="shared" si="63"/>
        <v>0</v>
      </c>
      <c r="K66" s="25">
        <f t="shared" si="63"/>
        <v>120212533</v>
      </c>
      <c r="L66" s="25">
        <f t="shared" si="63"/>
        <v>57413503</v>
      </c>
      <c r="M66" s="25">
        <f t="shared" si="63"/>
        <v>0</v>
      </c>
      <c r="N66" s="25">
        <f t="shared" si="63"/>
        <v>0</v>
      </c>
      <c r="O66" s="25">
        <f t="shared" si="63"/>
        <v>57413503</v>
      </c>
      <c r="P66" s="25">
        <f t="shared" si="63"/>
        <v>47620239</v>
      </c>
      <c r="Q66" s="25">
        <f t="shared" si="63"/>
        <v>0</v>
      </c>
      <c r="R66" s="25">
        <f t="shared" si="63"/>
        <v>0</v>
      </c>
      <c r="S66" s="25">
        <f t="shared" si="63"/>
        <v>47620239</v>
      </c>
      <c r="T66" s="25">
        <f t="shared" si="63"/>
        <v>52032078</v>
      </c>
      <c r="U66" s="25">
        <f t="shared" si="63"/>
        <v>0</v>
      </c>
      <c r="V66" s="25">
        <f t="shared" si="63"/>
        <v>0</v>
      </c>
      <c r="W66" s="25">
        <f t="shared" si="63"/>
        <v>52032078</v>
      </c>
      <c r="X66" s="25">
        <f t="shared" si="63"/>
        <v>144500762.77000001</v>
      </c>
      <c r="Y66" s="25">
        <f t="shared" si="63"/>
        <v>5285806.9400000004</v>
      </c>
      <c r="Z66" s="25">
        <f t="shared" si="63"/>
        <v>0</v>
      </c>
      <c r="AA66" s="25">
        <f t="shared" si="63"/>
        <v>139214955.83000001</v>
      </c>
      <c r="AB66" s="30">
        <f t="shared" si="5"/>
        <v>116.35928391763424</v>
      </c>
      <c r="AC66" s="30">
        <f t="shared" si="6"/>
        <v>133.06146803425088</v>
      </c>
      <c r="AD66" s="30"/>
      <c r="AE66" s="30">
        <f t="shared" si="7"/>
        <v>115.80735581871487</v>
      </c>
      <c r="AF66" s="25">
        <f t="shared" ref="AF66:AF77" si="64">X66/D66*100</f>
        <v>58.946787828423112</v>
      </c>
      <c r="AG66" s="25">
        <f t="shared" si="16"/>
        <v>44.352951798428528</v>
      </c>
      <c r="AH66" s="25"/>
      <c r="AI66" s="25">
        <f t="shared" si="11"/>
        <v>59.692536294844444</v>
      </c>
      <c r="AJ66" s="44"/>
    </row>
    <row r="67" spans="1:36" s="1" customFormat="1" ht="42.75" customHeight="1" x14ac:dyDescent="0.3">
      <c r="A67" s="90" t="s">
        <v>59</v>
      </c>
      <c r="B67" s="89" t="s">
        <v>61</v>
      </c>
      <c r="C67" s="19" t="s">
        <v>3</v>
      </c>
      <c r="D67" s="21">
        <f t="shared" ref="D67:D70" si="65">SUM(E67:G67)</f>
        <v>153760413</v>
      </c>
      <c r="E67" s="20">
        <v>0</v>
      </c>
      <c r="F67" s="20">
        <v>0</v>
      </c>
      <c r="G67" s="20">
        <v>153760413</v>
      </c>
      <c r="H67" s="21">
        <f t="shared" si="32"/>
        <v>80068111</v>
      </c>
      <c r="I67" s="21">
        <v>0</v>
      </c>
      <c r="J67" s="21">
        <v>0</v>
      </c>
      <c r="K67" s="21">
        <v>80068111</v>
      </c>
      <c r="L67" s="21">
        <f t="shared" ref="L67:L69" si="66">M67+N67+O67</f>
        <v>42759865</v>
      </c>
      <c r="M67" s="21">
        <v>0</v>
      </c>
      <c r="N67" s="21">
        <v>0</v>
      </c>
      <c r="O67" s="21">
        <v>42759865</v>
      </c>
      <c r="P67" s="21">
        <f t="shared" si="53"/>
        <v>35971975</v>
      </c>
      <c r="Q67" s="21">
        <v>0</v>
      </c>
      <c r="R67" s="21">
        <v>0</v>
      </c>
      <c r="S67" s="21">
        <v>35971975</v>
      </c>
      <c r="T67" s="21">
        <f t="shared" si="60"/>
        <v>38084140</v>
      </c>
      <c r="U67" s="21">
        <v>0</v>
      </c>
      <c r="V67" s="21">
        <v>0</v>
      </c>
      <c r="W67" s="21">
        <v>38084140</v>
      </c>
      <c r="X67" s="21">
        <f>Y67+AA67</f>
        <v>93227436.310000002</v>
      </c>
      <c r="Y67" s="21">
        <v>0</v>
      </c>
      <c r="Z67" s="21">
        <v>0</v>
      </c>
      <c r="AA67" s="21">
        <v>93227436.310000002</v>
      </c>
      <c r="AB67" s="20">
        <f t="shared" si="5"/>
        <v>116.43516394435733</v>
      </c>
      <c r="AC67" s="20"/>
      <c r="AD67" s="20"/>
      <c r="AE67" s="20">
        <f t="shared" si="7"/>
        <v>116.43516394435733</v>
      </c>
      <c r="AF67" s="21">
        <f t="shared" si="64"/>
        <v>60.631624545649473</v>
      </c>
      <c r="AG67" s="21"/>
      <c r="AH67" s="21"/>
      <c r="AI67" s="21">
        <f t="shared" si="11"/>
        <v>60.631624545649473</v>
      </c>
      <c r="AJ67" s="44"/>
    </row>
    <row r="68" spans="1:36" s="1" customFormat="1" ht="48" customHeight="1" x14ac:dyDescent="0.3">
      <c r="A68" s="90" t="s">
        <v>60</v>
      </c>
      <c r="B68" s="89" t="s">
        <v>73</v>
      </c>
      <c r="C68" s="19" t="s">
        <v>3</v>
      </c>
      <c r="D68" s="21">
        <f t="shared" si="65"/>
        <v>58839054</v>
      </c>
      <c r="E68" s="20">
        <v>0</v>
      </c>
      <c r="F68" s="20">
        <v>0</v>
      </c>
      <c r="G68" s="20">
        <v>58839054</v>
      </c>
      <c r="H68" s="21">
        <f t="shared" si="32"/>
        <v>33309059</v>
      </c>
      <c r="I68" s="21">
        <v>0</v>
      </c>
      <c r="J68" s="21">
        <v>0</v>
      </c>
      <c r="K68" s="21">
        <v>33309059</v>
      </c>
      <c r="L68" s="21">
        <f t="shared" si="66"/>
        <v>13984888</v>
      </c>
      <c r="M68" s="21">
        <v>0</v>
      </c>
      <c r="N68" s="21">
        <v>0</v>
      </c>
      <c r="O68" s="21">
        <v>13984888</v>
      </c>
      <c r="P68" s="21">
        <f t="shared" si="53"/>
        <v>11211714</v>
      </c>
      <c r="Q68" s="21">
        <v>0</v>
      </c>
      <c r="R68" s="21">
        <v>0</v>
      </c>
      <c r="S68" s="21">
        <v>11211714</v>
      </c>
      <c r="T68" s="21">
        <f t="shared" si="60"/>
        <v>13570538</v>
      </c>
      <c r="U68" s="21">
        <v>0</v>
      </c>
      <c r="V68" s="21">
        <v>0</v>
      </c>
      <c r="W68" s="21">
        <v>13570538</v>
      </c>
      <c r="X68" s="21">
        <f>Y68+AA68</f>
        <v>40100046.5</v>
      </c>
      <c r="Y68" s="21">
        <v>0</v>
      </c>
      <c r="Z68" s="21">
        <v>0</v>
      </c>
      <c r="AA68" s="21">
        <v>40100046.5</v>
      </c>
      <c r="AB68" s="20">
        <f t="shared" si="5"/>
        <v>120.38780951452277</v>
      </c>
      <c r="AC68" s="20"/>
      <c r="AD68" s="20"/>
      <c r="AE68" s="20">
        <f t="shared" si="7"/>
        <v>120.38780951452277</v>
      </c>
      <c r="AF68" s="21">
        <f t="shared" si="64"/>
        <v>68.152092486055267</v>
      </c>
      <c r="AG68" s="21"/>
      <c r="AH68" s="21"/>
      <c r="AI68" s="21">
        <f t="shared" si="11"/>
        <v>68.152092486055267</v>
      </c>
      <c r="AJ68" s="44"/>
    </row>
    <row r="69" spans="1:36" s="1" customFormat="1" ht="44.25" customHeight="1" x14ac:dyDescent="0.3">
      <c r="A69" s="90" t="s">
        <v>280</v>
      </c>
      <c r="B69" s="89" t="s">
        <v>211</v>
      </c>
      <c r="C69" s="19" t="s">
        <v>3</v>
      </c>
      <c r="D69" s="21">
        <f t="shared" si="65"/>
        <v>15172014</v>
      </c>
      <c r="E69" s="20">
        <v>0</v>
      </c>
      <c r="F69" s="20">
        <v>0</v>
      </c>
      <c r="G69" s="20">
        <v>15172014</v>
      </c>
      <c r="H69" s="21">
        <f t="shared" si="32"/>
        <v>4081650</v>
      </c>
      <c r="I69" s="21">
        <v>0</v>
      </c>
      <c r="J69" s="21">
        <v>0</v>
      </c>
      <c r="K69" s="21">
        <v>4081650</v>
      </c>
      <c r="L69" s="21">
        <f t="shared" si="66"/>
        <v>668750</v>
      </c>
      <c r="M69" s="21">
        <v>0</v>
      </c>
      <c r="N69" s="21">
        <v>0</v>
      </c>
      <c r="O69" s="21">
        <v>668750</v>
      </c>
      <c r="P69" s="21">
        <f t="shared" si="53"/>
        <v>436550</v>
      </c>
      <c r="Q69" s="21">
        <v>0</v>
      </c>
      <c r="R69" s="21">
        <v>0</v>
      </c>
      <c r="S69" s="21">
        <v>436550</v>
      </c>
      <c r="T69" s="21">
        <f t="shared" si="60"/>
        <v>377400</v>
      </c>
      <c r="U69" s="21">
        <v>0</v>
      </c>
      <c r="V69" s="21">
        <v>0</v>
      </c>
      <c r="W69" s="21">
        <v>377400</v>
      </c>
      <c r="X69" s="21">
        <f t="shared" ref="X69:X73" si="67">Y69+AA69</f>
        <v>4108243.93</v>
      </c>
      <c r="Y69" s="21">
        <v>0</v>
      </c>
      <c r="Z69" s="21">
        <v>0</v>
      </c>
      <c r="AA69" s="21">
        <v>4108243.93</v>
      </c>
      <c r="AB69" s="20">
        <f t="shared" si="5"/>
        <v>100.65154851591882</v>
      </c>
      <c r="AC69" s="20"/>
      <c r="AD69" s="20"/>
      <c r="AE69" s="20">
        <f t="shared" si="7"/>
        <v>100.65154851591882</v>
      </c>
      <c r="AF69" s="21">
        <f t="shared" si="64"/>
        <v>27.077775765300512</v>
      </c>
      <c r="AG69" s="21"/>
      <c r="AH69" s="21"/>
      <c r="AI69" s="21">
        <f t="shared" si="11"/>
        <v>27.077775765300512</v>
      </c>
      <c r="AJ69" s="44"/>
    </row>
    <row r="70" spans="1:36" s="1" customFormat="1" ht="77.25" customHeight="1" x14ac:dyDescent="0.3">
      <c r="A70" s="90" t="s">
        <v>402</v>
      </c>
      <c r="B70" s="89" t="s">
        <v>426</v>
      </c>
      <c r="C70" s="19" t="s">
        <v>3</v>
      </c>
      <c r="D70" s="21">
        <f t="shared" si="65"/>
        <v>11917599</v>
      </c>
      <c r="E70" s="20">
        <v>11917599</v>
      </c>
      <c r="F70" s="20">
        <v>0</v>
      </c>
      <c r="G70" s="20">
        <v>0</v>
      </c>
      <c r="H70" s="21">
        <f t="shared" si="32"/>
        <v>3972455</v>
      </c>
      <c r="I70" s="21">
        <v>3972455</v>
      </c>
      <c r="J70" s="21">
        <v>0</v>
      </c>
      <c r="K70" s="21">
        <v>0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>
        <f t="shared" si="67"/>
        <v>5285806.9400000004</v>
      </c>
      <c r="Y70" s="21">
        <v>5285806.9400000004</v>
      </c>
      <c r="Z70" s="21">
        <v>0</v>
      </c>
      <c r="AA70" s="21">
        <v>0</v>
      </c>
      <c r="AB70" s="20">
        <f t="shared" si="5"/>
        <v>133.06146803425088</v>
      </c>
      <c r="AC70" s="20">
        <f t="shared" si="6"/>
        <v>133.06146803425088</v>
      </c>
      <c r="AD70" s="20"/>
      <c r="AE70" s="20"/>
      <c r="AF70" s="21">
        <f t="shared" si="64"/>
        <v>44.352951798428528</v>
      </c>
      <c r="AG70" s="21">
        <f t="shared" si="16"/>
        <v>44.352951798428528</v>
      </c>
      <c r="AH70" s="21"/>
      <c r="AI70" s="21"/>
      <c r="AJ70" s="44"/>
    </row>
    <row r="71" spans="1:36" s="1" customFormat="1" ht="66.75" customHeight="1" x14ac:dyDescent="0.3">
      <c r="A71" s="90" t="s">
        <v>427</v>
      </c>
      <c r="B71" s="89" t="s">
        <v>416</v>
      </c>
      <c r="C71" s="19" t="s">
        <v>271</v>
      </c>
      <c r="D71" s="21">
        <f>SUM(E71:G71)</f>
        <v>5448557</v>
      </c>
      <c r="E71" s="20">
        <v>0</v>
      </c>
      <c r="F71" s="20">
        <v>0</v>
      </c>
      <c r="G71" s="20">
        <v>5448557</v>
      </c>
      <c r="H71" s="21">
        <f t="shared" si="32"/>
        <v>2753713</v>
      </c>
      <c r="I71" s="21">
        <v>0</v>
      </c>
      <c r="J71" s="21">
        <v>0</v>
      </c>
      <c r="K71" s="21">
        <v>2753713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>
        <f t="shared" si="67"/>
        <v>1779229.09</v>
      </c>
      <c r="Y71" s="21">
        <v>0</v>
      </c>
      <c r="Z71" s="21">
        <v>0</v>
      </c>
      <c r="AA71" s="21">
        <v>1779229.09</v>
      </c>
      <c r="AB71" s="20">
        <f t="shared" si="5"/>
        <v>64.612001686450256</v>
      </c>
      <c r="AC71" s="20"/>
      <c r="AD71" s="20"/>
      <c r="AE71" s="20">
        <f t="shared" si="7"/>
        <v>64.612001686450256</v>
      </c>
      <c r="AF71" s="21">
        <f t="shared" si="64"/>
        <v>32.655051420036536</v>
      </c>
      <c r="AG71" s="21"/>
      <c r="AH71" s="21"/>
      <c r="AI71" s="21">
        <f t="shared" si="11"/>
        <v>32.655051420036536</v>
      </c>
      <c r="AJ71" s="44"/>
    </row>
    <row r="72" spans="1:36" s="27" customFormat="1" ht="42.75" customHeight="1" x14ac:dyDescent="0.3">
      <c r="A72" s="29" t="s">
        <v>403</v>
      </c>
      <c r="B72" s="77" t="s">
        <v>404</v>
      </c>
      <c r="C72" s="31"/>
      <c r="D72" s="25">
        <f>D73</f>
        <v>39008890</v>
      </c>
      <c r="E72" s="25">
        <f t="shared" ref="E72:AA72" si="68">E73</f>
        <v>0</v>
      </c>
      <c r="F72" s="25">
        <f t="shared" si="68"/>
        <v>30023000</v>
      </c>
      <c r="G72" s="25">
        <f t="shared" si="68"/>
        <v>8985890</v>
      </c>
      <c r="H72" s="25">
        <f t="shared" si="68"/>
        <v>0</v>
      </c>
      <c r="I72" s="25">
        <f t="shared" si="68"/>
        <v>0</v>
      </c>
      <c r="J72" s="25">
        <f t="shared" si="68"/>
        <v>0</v>
      </c>
      <c r="K72" s="25">
        <f t="shared" si="68"/>
        <v>0</v>
      </c>
      <c r="L72" s="25">
        <f t="shared" si="68"/>
        <v>0</v>
      </c>
      <c r="M72" s="25">
        <f t="shared" si="68"/>
        <v>0</v>
      </c>
      <c r="N72" s="25">
        <f t="shared" si="68"/>
        <v>0</v>
      </c>
      <c r="O72" s="25">
        <f t="shared" si="68"/>
        <v>0</v>
      </c>
      <c r="P72" s="25">
        <f t="shared" si="68"/>
        <v>0</v>
      </c>
      <c r="Q72" s="25">
        <f t="shared" si="68"/>
        <v>0</v>
      </c>
      <c r="R72" s="25">
        <f t="shared" si="68"/>
        <v>0</v>
      </c>
      <c r="S72" s="25">
        <f t="shared" si="68"/>
        <v>0</v>
      </c>
      <c r="T72" s="25">
        <f t="shared" si="68"/>
        <v>0</v>
      </c>
      <c r="U72" s="25">
        <f t="shared" si="68"/>
        <v>0</v>
      </c>
      <c r="V72" s="25">
        <f t="shared" si="68"/>
        <v>0</v>
      </c>
      <c r="W72" s="25">
        <f t="shared" si="68"/>
        <v>0</v>
      </c>
      <c r="X72" s="25">
        <f t="shared" si="68"/>
        <v>98533.33</v>
      </c>
      <c r="Y72" s="25">
        <f t="shared" si="68"/>
        <v>0</v>
      </c>
      <c r="Z72" s="25">
        <f t="shared" si="68"/>
        <v>0</v>
      </c>
      <c r="AA72" s="25">
        <f t="shared" si="68"/>
        <v>98533.33</v>
      </c>
      <c r="AB72" s="30"/>
      <c r="AC72" s="30"/>
      <c r="AD72" s="30"/>
      <c r="AE72" s="30"/>
      <c r="AF72" s="25">
        <f t="shared" si="64"/>
        <v>0.25259198608317235</v>
      </c>
      <c r="AG72" s="25"/>
      <c r="AH72" s="25">
        <f t="shared" ref="AH72:AH73" si="69">Z72/F72*100</f>
        <v>0</v>
      </c>
      <c r="AI72" s="25">
        <f t="shared" si="11"/>
        <v>1.0965338992576139</v>
      </c>
      <c r="AJ72" s="45"/>
    </row>
    <row r="73" spans="1:36" s="1" customFormat="1" ht="42" customHeight="1" x14ac:dyDescent="0.3">
      <c r="A73" s="90" t="s">
        <v>406</v>
      </c>
      <c r="B73" s="89" t="s">
        <v>405</v>
      </c>
      <c r="C73" s="19" t="s">
        <v>3</v>
      </c>
      <c r="D73" s="21">
        <f t="shared" ref="D73" si="70">SUM(E73:G73)</f>
        <v>39008890</v>
      </c>
      <c r="E73" s="20">
        <v>0</v>
      </c>
      <c r="F73" s="20">
        <v>30023000</v>
      </c>
      <c r="G73" s="20">
        <v>8985890</v>
      </c>
      <c r="H73" s="21">
        <f t="shared" si="32"/>
        <v>0</v>
      </c>
      <c r="I73" s="21">
        <v>0</v>
      </c>
      <c r="J73" s="21">
        <v>0</v>
      </c>
      <c r="K73" s="21">
        <v>0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>
        <f t="shared" si="67"/>
        <v>98533.33</v>
      </c>
      <c r="Y73" s="21">
        <v>0</v>
      </c>
      <c r="Z73" s="21">
        <v>0</v>
      </c>
      <c r="AA73" s="21">
        <v>98533.33</v>
      </c>
      <c r="AB73" s="20"/>
      <c r="AC73" s="20"/>
      <c r="AD73" s="20"/>
      <c r="AE73" s="20"/>
      <c r="AF73" s="21">
        <f t="shared" si="64"/>
        <v>0.25259198608317235</v>
      </c>
      <c r="AG73" s="21"/>
      <c r="AH73" s="21">
        <f t="shared" si="69"/>
        <v>0</v>
      </c>
      <c r="AI73" s="21">
        <f t="shared" si="11"/>
        <v>1.0965338992576139</v>
      </c>
      <c r="AJ73" s="44"/>
    </row>
    <row r="74" spans="1:36" s="1" customFormat="1" ht="61.5" customHeight="1" x14ac:dyDescent="0.3">
      <c r="A74" s="29" t="s">
        <v>41</v>
      </c>
      <c r="B74" s="224" t="s">
        <v>32</v>
      </c>
      <c r="C74" s="224"/>
      <c r="D74" s="33">
        <f>D75+D77</f>
        <v>540756652</v>
      </c>
      <c r="E74" s="33">
        <f t="shared" ref="E74:AA74" si="71">E75+E77</f>
        <v>91720900</v>
      </c>
      <c r="F74" s="33">
        <f t="shared" si="71"/>
        <v>0</v>
      </c>
      <c r="G74" s="33">
        <f t="shared" si="71"/>
        <v>449035752</v>
      </c>
      <c r="H74" s="33">
        <f>H75+H77</f>
        <v>204997492</v>
      </c>
      <c r="I74" s="33">
        <f t="shared" ref="I74" si="72">I75+I77</f>
        <v>0</v>
      </c>
      <c r="J74" s="33">
        <f t="shared" ref="J74" si="73">J75+J77</f>
        <v>0</v>
      </c>
      <c r="K74" s="33">
        <f t="shared" si="71"/>
        <v>204997492</v>
      </c>
      <c r="L74" s="33">
        <f t="shared" si="71"/>
        <v>108985742</v>
      </c>
      <c r="M74" s="33">
        <f t="shared" si="71"/>
        <v>0</v>
      </c>
      <c r="N74" s="33">
        <f t="shared" si="71"/>
        <v>0</v>
      </c>
      <c r="O74" s="33">
        <f t="shared" si="71"/>
        <v>108985742</v>
      </c>
      <c r="P74" s="33">
        <f t="shared" si="71"/>
        <v>103574682</v>
      </c>
      <c r="Q74" s="33">
        <f t="shared" si="71"/>
        <v>0</v>
      </c>
      <c r="R74" s="33">
        <f t="shared" si="71"/>
        <v>0</v>
      </c>
      <c r="S74" s="33">
        <f t="shared" si="71"/>
        <v>103574682</v>
      </c>
      <c r="T74" s="33">
        <f t="shared" si="71"/>
        <v>177082269</v>
      </c>
      <c r="U74" s="33">
        <f t="shared" si="71"/>
        <v>31070300</v>
      </c>
      <c r="V74" s="33">
        <f t="shared" si="71"/>
        <v>0</v>
      </c>
      <c r="W74" s="33">
        <f t="shared" si="71"/>
        <v>146011969</v>
      </c>
      <c r="X74" s="33">
        <f t="shared" si="71"/>
        <v>273108710.44999999</v>
      </c>
      <c r="Y74" s="33">
        <f t="shared" si="71"/>
        <v>0</v>
      </c>
      <c r="Z74" s="33">
        <f t="shared" si="71"/>
        <v>0</v>
      </c>
      <c r="AA74" s="33">
        <f t="shared" si="71"/>
        <v>273108710.44999999</v>
      </c>
      <c r="AB74" s="30">
        <f t="shared" si="5"/>
        <v>133.22539109405298</v>
      </c>
      <c r="AC74" s="30"/>
      <c r="AD74" s="30"/>
      <c r="AE74" s="30">
        <f t="shared" si="7"/>
        <v>133.22539109405298</v>
      </c>
      <c r="AF74" s="25">
        <f t="shared" si="64"/>
        <v>50.504919253401994</v>
      </c>
      <c r="AG74" s="25">
        <f>Y74/E74*100</f>
        <v>0</v>
      </c>
      <c r="AH74" s="25"/>
      <c r="AI74" s="25">
        <f t="shared" si="11"/>
        <v>60.821150483803791</v>
      </c>
      <c r="AJ74" s="44"/>
    </row>
    <row r="75" spans="1:36" s="27" customFormat="1" ht="25.5" customHeight="1" x14ac:dyDescent="0.3">
      <c r="A75" s="29" t="s">
        <v>18</v>
      </c>
      <c r="B75" s="77" t="s">
        <v>62</v>
      </c>
      <c r="C75" s="31"/>
      <c r="D75" s="25">
        <f>D76</f>
        <v>189925524</v>
      </c>
      <c r="E75" s="25">
        <f t="shared" ref="E75:AA75" si="74">E76</f>
        <v>0</v>
      </c>
      <c r="F75" s="25">
        <f t="shared" si="74"/>
        <v>0</v>
      </c>
      <c r="G75" s="25">
        <f t="shared" si="74"/>
        <v>189925524</v>
      </c>
      <c r="H75" s="25">
        <f t="shared" si="74"/>
        <v>90405700</v>
      </c>
      <c r="I75" s="25">
        <f t="shared" si="74"/>
        <v>0</v>
      </c>
      <c r="J75" s="25">
        <f t="shared" si="74"/>
        <v>0</v>
      </c>
      <c r="K75" s="25">
        <f t="shared" si="74"/>
        <v>90405700</v>
      </c>
      <c r="L75" s="25">
        <f t="shared" si="74"/>
        <v>48263219</v>
      </c>
      <c r="M75" s="25">
        <f t="shared" si="74"/>
        <v>0</v>
      </c>
      <c r="N75" s="25">
        <f t="shared" si="74"/>
        <v>0</v>
      </c>
      <c r="O75" s="25">
        <f t="shared" si="74"/>
        <v>48263219</v>
      </c>
      <c r="P75" s="25">
        <f t="shared" si="74"/>
        <v>44974919</v>
      </c>
      <c r="Q75" s="25">
        <f t="shared" si="74"/>
        <v>0</v>
      </c>
      <c r="R75" s="25">
        <f t="shared" si="74"/>
        <v>0</v>
      </c>
      <c r="S75" s="25">
        <f t="shared" si="74"/>
        <v>44974919</v>
      </c>
      <c r="T75" s="25">
        <f t="shared" si="74"/>
        <v>54871236</v>
      </c>
      <c r="U75" s="25">
        <f t="shared" si="74"/>
        <v>0</v>
      </c>
      <c r="V75" s="25">
        <f t="shared" si="74"/>
        <v>0</v>
      </c>
      <c r="W75" s="25">
        <f t="shared" si="74"/>
        <v>54871236</v>
      </c>
      <c r="X75" s="25">
        <f t="shared" si="74"/>
        <v>126777618.98</v>
      </c>
      <c r="Y75" s="25">
        <f t="shared" si="74"/>
        <v>0</v>
      </c>
      <c r="Z75" s="25">
        <f t="shared" si="74"/>
        <v>0</v>
      </c>
      <c r="AA75" s="25">
        <f t="shared" si="74"/>
        <v>126777618.98</v>
      </c>
      <c r="AB75" s="30">
        <f t="shared" si="5"/>
        <v>140.23188690536105</v>
      </c>
      <c r="AC75" s="30"/>
      <c r="AD75" s="30"/>
      <c r="AE75" s="30">
        <f t="shared" si="7"/>
        <v>140.23188690536105</v>
      </c>
      <c r="AF75" s="25">
        <f t="shared" si="64"/>
        <v>66.751227697020866</v>
      </c>
      <c r="AG75" s="25"/>
      <c r="AH75" s="25"/>
      <c r="AI75" s="25">
        <f t="shared" si="11"/>
        <v>66.751227697020866</v>
      </c>
      <c r="AJ75" s="44"/>
    </row>
    <row r="76" spans="1:36" s="1" customFormat="1" ht="42" customHeight="1" x14ac:dyDescent="0.3">
      <c r="A76" s="90" t="s">
        <v>42</v>
      </c>
      <c r="B76" s="89" t="s">
        <v>63</v>
      </c>
      <c r="C76" s="19" t="s">
        <v>3</v>
      </c>
      <c r="D76" s="21">
        <f>SUM(E76:G76)</f>
        <v>189925524</v>
      </c>
      <c r="E76" s="20">
        <f t="shared" ref="E76:F76" si="75">I76+M76+Q76+U76</f>
        <v>0</v>
      </c>
      <c r="F76" s="20">
        <f t="shared" si="75"/>
        <v>0</v>
      </c>
      <c r="G76" s="20">
        <v>189925524</v>
      </c>
      <c r="H76" s="21">
        <f>I76+J76+K76</f>
        <v>90405700</v>
      </c>
      <c r="I76" s="21">
        <v>0</v>
      </c>
      <c r="J76" s="21">
        <v>0</v>
      </c>
      <c r="K76" s="21">
        <v>90405700</v>
      </c>
      <c r="L76" s="21">
        <f>M76+N76+O76</f>
        <v>48263219</v>
      </c>
      <c r="M76" s="21">
        <v>0</v>
      </c>
      <c r="N76" s="21">
        <v>0</v>
      </c>
      <c r="O76" s="21">
        <v>48263219</v>
      </c>
      <c r="P76" s="21">
        <f>Q76+R76+S76</f>
        <v>44974919</v>
      </c>
      <c r="Q76" s="21">
        <v>0</v>
      </c>
      <c r="R76" s="21">
        <v>0</v>
      </c>
      <c r="S76" s="21">
        <v>44974919</v>
      </c>
      <c r="T76" s="21">
        <f>U76+V76+W76</f>
        <v>54871236</v>
      </c>
      <c r="U76" s="21">
        <v>0</v>
      </c>
      <c r="V76" s="21">
        <v>0</v>
      </c>
      <c r="W76" s="21">
        <v>54871236</v>
      </c>
      <c r="X76" s="21">
        <f>Y76+AA76</f>
        <v>126777618.98</v>
      </c>
      <c r="Y76" s="21">
        <v>0</v>
      </c>
      <c r="Z76" s="21">
        <v>0</v>
      </c>
      <c r="AA76" s="21">
        <v>126777618.98</v>
      </c>
      <c r="AB76" s="20">
        <f t="shared" si="5"/>
        <v>140.23188690536105</v>
      </c>
      <c r="AC76" s="20"/>
      <c r="AD76" s="20"/>
      <c r="AE76" s="20">
        <f t="shared" si="7"/>
        <v>140.23188690536105</v>
      </c>
      <c r="AF76" s="21">
        <f t="shared" si="64"/>
        <v>66.751227697020866</v>
      </c>
      <c r="AG76" s="21"/>
      <c r="AH76" s="21"/>
      <c r="AI76" s="21">
        <f t="shared" si="11"/>
        <v>66.751227697020866</v>
      </c>
      <c r="AJ76" s="44"/>
    </row>
    <row r="77" spans="1:36" s="27" customFormat="1" ht="24.75" customHeight="1" x14ac:dyDescent="0.3">
      <c r="A77" s="29" t="s">
        <v>19</v>
      </c>
      <c r="B77" s="77" t="s">
        <v>64</v>
      </c>
      <c r="C77" s="31"/>
      <c r="D77" s="25">
        <f t="shared" ref="D77:AA77" si="76">SUM(D78:D90)</f>
        <v>350831128</v>
      </c>
      <c r="E77" s="25">
        <f t="shared" si="76"/>
        <v>91720900</v>
      </c>
      <c r="F77" s="25">
        <f t="shared" si="76"/>
        <v>0</v>
      </c>
      <c r="G77" s="25">
        <f t="shared" si="76"/>
        <v>259110228</v>
      </c>
      <c r="H77" s="25">
        <f t="shared" si="76"/>
        <v>114591792</v>
      </c>
      <c r="I77" s="25">
        <f t="shared" si="76"/>
        <v>0</v>
      </c>
      <c r="J77" s="25">
        <f t="shared" si="76"/>
        <v>0</v>
      </c>
      <c r="K77" s="25">
        <f t="shared" si="76"/>
        <v>114591792</v>
      </c>
      <c r="L77" s="25">
        <f t="shared" si="76"/>
        <v>60722523</v>
      </c>
      <c r="M77" s="25">
        <f t="shared" si="76"/>
        <v>0</v>
      </c>
      <c r="N77" s="25">
        <f t="shared" si="76"/>
        <v>0</v>
      </c>
      <c r="O77" s="25">
        <f t="shared" si="76"/>
        <v>60722523</v>
      </c>
      <c r="P77" s="25">
        <f t="shared" si="76"/>
        <v>58599763</v>
      </c>
      <c r="Q77" s="25">
        <f t="shared" si="76"/>
        <v>0</v>
      </c>
      <c r="R77" s="25">
        <f t="shared" si="76"/>
        <v>0</v>
      </c>
      <c r="S77" s="25">
        <f t="shared" si="76"/>
        <v>58599763</v>
      </c>
      <c r="T77" s="25">
        <f t="shared" si="76"/>
        <v>122211033</v>
      </c>
      <c r="U77" s="25">
        <f t="shared" si="76"/>
        <v>31070300</v>
      </c>
      <c r="V77" s="25">
        <f t="shared" si="76"/>
        <v>0</v>
      </c>
      <c r="W77" s="25">
        <f t="shared" si="76"/>
        <v>91140733</v>
      </c>
      <c r="X77" s="25">
        <f t="shared" si="76"/>
        <v>146331091.47</v>
      </c>
      <c r="Y77" s="25">
        <f t="shared" si="76"/>
        <v>0</v>
      </c>
      <c r="Z77" s="25">
        <f t="shared" si="76"/>
        <v>0</v>
      </c>
      <c r="AA77" s="25">
        <f t="shared" si="76"/>
        <v>146331091.47</v>
      </c>
      <c r="AB77" s="30">
        <f t="shared" si="5"/>
        <v>127.69770758973731</v>
      </c>
      <c r="AC77" s="30"/>
      <c r="AD77" s="30"/>
      <c r="AE77" s="30">
        <f t="shared" si="7"/>
        <v>127.69770758973731</v>
      </c>
      <c r="AF77" s="25">
        <f t="shared" si="64"/>
        <v>41.709836953236376</v>
      </c>
      <c r="AG77" s="25">
        <f>Y77/E77*100</f>
        <v>0</v>
      </c>
      <c r="AH77" s="25"/>
      <c r="AI77" s="25">
        <f t="shared" si="11"/>
        <v>56.474455909938072</v>
      </c>
      <c r="AJ77" s="44"/>
    </row>
    <row r="78" spans="1:36" s="1" customFormat="1" ht="45.75" customHeight="1" x14ac:dyDescent="0.3">
      <c r="A78" s="90" t="s">
        <v>289</v>
      </c>
      <c r="B78" s="52" t="s">
        <v>375</v>
      </c>
      <c r="C78" s="19" t="s">
        <v>3</v>
      </c>
      <c r="D78" s="20">
        <f>SUM(E78:G78)</f>
        <v>16722492</v>
      </c>
      <c r="E78" s="20">
        <v>0</v>
      </c>
      <c r="F78" s="20">
        <v>0</v>
      </c>
      <c r="G78" s="20">
        <f t="shared" ref="G78" si="77">K78+O78+S78+W78</f>
        <v>16722492</v>
      </c>
      <c r="H78" s="21">
        <f>I78+J78+K78</f>
        <v>0</v>
      </c>
      <c r="I78" s="21">
        <v>0</v>
      </c>
      <c r="J78" s="21">
        <v>0</v>
      </c>
      <c r="K78" s="21">
        <v>0</v>
      </c>
      <c r="L78" s="21">
        <f>M78+N78+O78</f>
        <v>0</v>
      </c>
      <c r="M78" s="21">
        <v>0</v>
      </c>
      <c r="N78" s="21">
        <v>0</v>
      </c>
      <c r="O78" s="21">
        <v>0</v>
      </c>
      <c r="P78" s="21">
        <f>Q78+R78+S78</f>
        <v>0</v>
      </c>
      <c r="Q78" s="21">
        <v>0</v>
      </c>
      <c r="R78" s="21">
        <v>0</v>
      </c>
      <c r="S78" s="21">
        <v>0</v>
      </c>
      <c r="T78" s="21">
        <f>U78+V78+W78</f>
        <v>16722492</v>
      </c>
      <c r="U78" s="21">
        <v>0</v>
      </c>
      <c r="V78" s="21">
        <v>0</v>
      </c>
      <c r="W78" s="21">
        <v>16722492</v>
      </c>
      <c r="X78" s="21">
        <f>Y78+AA78</f>
        <v>16652366.5</v>
      </c>
      <c r="Y78" s="21">
        <v>0</v>
      </c>
      <c r="Z78" s="21">
        <v>0</v>
      </c>
      <c r="AA78" s="21">
        <v>16652366.5</v>
      </c>
      <c r="AB78" s="20"/>
      <c r="AC78" s="20"/>
      <c r="AD78" s="20"/>
      <c r="AE78" s="20"/>
      <c r="AF78" s="21">
        <f t="shared" ref="AF78:AF90" si="78">X78/D78*100</f>
        <v>99.580651615799837</v>
      </c>
      <c r="AG78" s="21"/>
      <c r="AH78" s="21"/>
      <c r="AI78" s="21">
        <f t="shared" si="11"/>
        <v>99.580651615799837</v>
      </c>
      <c r="AJ78" s="44"/>
    </row>
    <row r="79" spans="1:36" s="1" customFormat="1" ht="75" x14ac:dyDescent="0.3">
      <c r="A79" s="90" t="s">
        <v>279</v>
      </c>
      <c r="B79" s="52" t="s">
        <v>428</v>
      </c>
      <c r="C79" s="19" t="s">
        <v>3</v>
      </c>
      <c r="D79" s="20">
        <f>SUM(E79:G79)</f>
        <v>1250808</v>
      </c>
      <c r="E79" s="20">
        <v>0</v>
      </c>
      <c r="F79" s="20">
        <v>0</v>
      </c>
      <c r="G79" s="20">
        <v>1250808</v>
      </c>
      <c r="H79" s="21">
        <f>I79+J79+K79</f>
        <v>0</v>
      </c>
      <c r="I79" s="21">
        <v>0</v>
      </c>
      <c r="J79" s="21">
        <v>0</v>
      </c>
      <c r="K79" s="21">
        <v>0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>
        <f>Y79+AA79</f>
        <v>1233036.28</v>
      </c>
      <c r="Y79" s="21">
        <v>0</v>
      </c>
      <c r="Z79" s="21">
        <v>0</v>
      </c>
      <c r="AA79" s="21">
        <v>1233036.28</v>
      </c>
      <c r="AB79" s="20"/>
      <c r="AC79" s="20"/>
      <c r="AD79" s="20"/>
      <c r="AE79" s="20"/>
      <c r="AF79" s="21">
        <f t="shared" si="78"/>
        <v>98.579180817519557</v>
      </c>
      <c r="AG79" s="21"/>
      <c r="AH79" s="21"/>
      <c r="AI79" s="21">
        <f t="shared" si="11"/>
        <v>98.579180817519557</v>
      </c>
      <c r="AJ79" s="44"/>
    </row>
    <row r="80" spans="1:36" s="1" customFormat="1" ht="46.5" customHeight="1" x14ac:dyDescent="0.3">
      <c r="A80" s="90" t="s">
        <v>284</v>
      </c>
      <c r="B80" s="52" t="s">
        <v>339</v>
      </c>
      <c r="C80" s="19" t="s">
        <v>271</v>
      </c>
      <c r="D80" s="20">
        <f t="shared" ref="D80:D90" si="79">SUM(E80:G80)</f>
        <v>6000550</v>
      </c>
      <c r="E80" s="20">
        <v>0</v>
      </c>
      <c r="F80" s="20">
        <v>0</v>
      </c>
      <c r="G80" s="20">
        <v>6000550</v>
      </c>
      <c r="H80" s="21">
        <f>I80+J80+K80</f>
        <v>0</v>
      </c>
      <c r="I80" s="21">
        <v>0</v>
      </c>
      <c r="J80" s="21">
        <v>0</v>
      </c>
      <c r="K80" s="21">
        <v>0</v>
      </c>
      <c r="L80" s="21">
        <f>M80+N80+O80</f>
        <v>0</v>
      </c>
      <c r="M80" s="21">
        <v>0</v>
      </c>
      <c r="N80" s="21">
        <v>0</v>
      </c>
      <c r="O80" s="21">
        <v>0</v>
      </c>
      <c r="P80" s="21">
        <f>Q80+R80+S80</f>
        <v>0</v>
      </c>
      <c r="Q80" s="21">
        <v>0</v>
      </c>
      <c r="R80" s="21">
        <v>0</v>
      </c>
      <c r="S80" s="21">
        <v>0</v>
      </c>
      <c r="T80" s="21">
        <f>U80+V80+W80</f>
        <v>19957212</v>
      </c>
      <c r="U80" s="21">
        <v>0</v>
      </c>
      <c r="V80" s="21">
        <v>0</v>
      </c>
      <c r="W80" s="21">
        <v>19957212</v>
      </c>
      <c r="X80" s="21">
        <f>Y80+AA80</f>
        <v>0</v>
      </c>
      <c r="Y80" s="21">
        <v>0</v>
      </c>
      <c r="Z80" s="21">
        <v>0</v>
      </c>
      <c r="AA80" s="21">
        <v>0</v>
      </c>
      <c r="AB80" s="20"/>
      <c r="AC80" s="20"/>
      <c r="AD80" s="20"/>
      <c r="AE80" s="20"/>
      <c r="AF80" s="21">
        <f t="shared" si="78"/>
        <v>0</v>
      </c>
      <c r="AG80" s="21"/>
      <c r="AH80" s="21"/>
      <c r="AI80" s="21">
        <f t="shared" si="11"/>
        <v>0</v>
      </c>
      <c r="AJ80" s="44"/>
    </row>
    <row r="81" spans="1:36" s="1" customFormat="1" ht="44.25" customHeight="1" x14ac:dyDescent="0.3">
      <c r="A81" s="90" t="s">
        <v>285</v>
      </c>
      <c r="B81" s="52" t="s">
        <v>411</v>
      </c>
      <c r="C81" s="19" t="s">
        <v>271</v>
      </c>
      <c r="D81" s="20">
        <f t="shared" si="79"/>
        <v>6600550</v>
      </c>
      <c r="E81" s="20">
        <v>0</v>
      </c>
      <c r="F81" s="20">
        <v>0</v>
      </c>
      <c r="G81" s="20">
        <v>6600550</v>
      </c>
      <c r="H81" s="21">
        <f>I81+J81+K81</f>
        <v>0</v>
      </c>
      <c r="I81" s="21">
        <v>0</v>
      </c>
      <c r="J81" s="21">
        <v>0</v>
      </c>
      <c r="K81" s="21">
        <v>0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>
        <f>Y81+AA81</f>
        <v>0</v>
      </c>
      <c r="Y81" s="21">
        <v>0</v>
      </c>
      <c r="Z81" s="21">
        <v>0</v>
      </c>
      <c r="AA81" s="21">
        <v>0</v>
      </c>
      <c r="AB81" s="20"/>
      <c r="AC81" s="20"/>
      <c r="AD81" s="20"/>
      <c r="AE81" s="20"/>
      <c r="AF81" s="21">
        <f t="shared" si="78"/>
        <v>0</v>
      </c>
      <c r="AG81" s="21"/>
      <c r="AH81" s="21"/>
      <c r="AI81" s="21">
        <f t="shared" ref="AG81:AI90" si="80">AA81/G81*100</f>
        <v>0</v>
      </c>
      <c r="AJ81" s="44"/>
    </row>
    <row r="82" spans="1:36" s="1" customFormat="1" ht="58.5" customHeight="1" x14ac:dyDescent="0.3">
      <c r="A82" s="90" t="s">
        <v>286</v>
      </c>
      <c r="B82" s="52" t="s">
        <v>477</v>
      </c>
      <c r="C82" s="19" t="s">
        <v>271</v>
      </c>
      <c r="D82" s="20">
        <f t="shared" si="79"/>
        <v>9793</v>
      </c>
      <c r="E82" s="20">
        <v>0</v>
      </c>
      <c r="F82" s="20">
        <v>0</v>
      </c>
      <c r="G82" s="20">
        <v>9793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>
        <f>Y82+AA82</f>
        <v>0</v>
      </c>
      <c r="Y82" s="21">
        <v>0</v>
      </c>
      <c r="Z82" s="21">
        <v>0</v>
      </c>
      <c r="AA82" s="21">
        <v>0</v>
      </c>
      <c r="AB82" s="20"/>
      <c r="AC82" s="20"/>
      <c r="AD82" s="20"/>
      <c r="AE82" s="20"/>
      <c r="AF82" s="21">
        <f t="shared" si="78"/>
        <v>0</v>
      </c>
      <c r="AG82" s="21"/>
      <c r="AH82" s="21"/>
      <c r="AI82" s="21">
        <f t="shared" si="80"/>
        <v>0</v>
      </c>
      <c r="AJ82" s="44"/>
    </row>
    <row r="83" spans="1:36" s="1" customFormat="1" ht="75" x14ac:dyDescent="0.3">
      <c r="A83" s="90" t="s">
        <v>315</v>
      </c>
      <c r="B83" s="52" t="s">
        <v>429</v>
      </c>
      <c r="C83" s="19" t="s">
        <v>3</v>
      </c>
      <c r="D83" s="20">
        <f t="shared" si="79"/>
        <v>15097524</v>
      </c>
      <c r="E83" s="20">
        <v>14342647</v>
      </c>
      <c r="F83" s="20">
        <v>0</v>
      </c>
      <c r="G83" s="20">
        <v>754877</v>
      </c>
      <c r="H83" s="21">
        <f t="shared" ref="H83:H88" si="81">I83+J83+K83</f>
        <v>0</v>
      </c>
      <c r="I83" s="21">
        <v>0</v>
      </c>
      <c r="J83" s="21">
        <v>0</v>
      </c>
      <c r="K83" s="21">
        <v>0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>
        <f t="shared" ref="X83:X88" si="82">Y83+AA83</f>
        <v>0</v>
      </c>
      <c r="Y83" s="21">
        <v>0</v>
      </c>
      <c r="Z83" s="21">
        <v>0</v>
      </c>
      <c r="AA83" s="21">
        <v>0</v>
      </c>
      <c r="AB83" s="20"/>
      <c r="AC83" s="20"/>
      <c r="AD83" s="20"/>
      <c r="AE83" s="20"/>
      <c r="AF83" s="21">
        <f t="shared" si="78"/>
        <v>0</v>
      </c>
      <c r="AG83" s="21">
        <f t="shared" si="80"/>
        <v>0</v>
      </c>
      <c r="AH83" s="21"/>
      <c r="AI83" s="21">
        <f t="shared" si="80"/>
        <v>0</v>
      </c>
      <c r="AJ83" s="44"/>
    </row>
    <row r="84" spans="1:36" s="1" customFormat="1" ht="93.75" x14ac:dyDescent="0.3">
      <c r="A84" s="90" t="s">
        <v>435</v>
      </c>
      <c r="B84" s="52" t="s">
        <v>430</v>
      </c>
      <c r="C84" s="19" t="s">
        <v>3</v>
      </c>
      <c r="D84" s="20">
        <f t="shared" si="79"/>
        <v>19513806</v>
      </c>
      <c r="E84" s="20">
        <v>18538115</v>
      </c>
      <c r="F84" s="20">
        <v>0</v>
      </c>
      <c r="G84" s="20">
        <v>975691</v>
      </c>
      <c r="H84" s="21">
        <f t="shared" si="81"/>
        <v>0</v>
      </c>
      <c r="I84" s="21">
        <v>0</v>
      </c>
      <c r="J84" s="21">
        <v>0</v>
      </c>
      <c r="K84" s="21">
        <v>0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>
        <f t="shared" si="82"/>
        <v>0</v>
      </c>
      <c r="Y84" s="21">
        <v>0</v>
      </c>
      <c r="Z84" s="21">
        <v>0</v>
      </c>
      <c r="AA84" s="21">
        <v>0</v>
      </c>
      <c r="AB84" s="20"/>
      <c r="AC84" s="20"/>
      <c r="AD84" s="20"/>
      <c r="AE84" s="20"/>
      <c r="AF84" s="21">
        <f t="shared" si="78"/>
        <v>0</v>
      </c>
      <c r="AG84" s="21">
        <f t="shared" si="80"/>
        <v>0</v>
      </c>
      <c r="AH84" s="21"/>
      <c r="AI84" s="21">
        <f t="shared" si="80"/>
        <v>0</v>
      </c>
      <c r="AJ84" s="44"/>
    </row>
    <row r="85" spans="1:36" s="1" customFormat="1" ht="93.75" x14ac:dyDescent="0.3">
      <c r="A85" s="90" t="s">
        <v>436</v>
      </c>
      <c r="B85" s="52" t="s">
        <v>431</v>
      </c>
      <c r="C85" s="19" t="s">
        <v>3</v>
      </c>
      <c r="D85" s="20">
        <f t="shared" si="79"/>
        <v>5032120</v>
      </c>
      <c r="E85" s="20">
        <v>4780494</v>
      </c>
      <c r="F85" s="20">
        <v>0</v>
      </c>
      <c r="G85" s="20">
        <v>251626</v>
      </c>
      <c r="H85" s="21">
        <f t="shared" si="81"/>
        <v>0</v>
      </c>
      <c r="I85" s="21">
        <v>0</v>
      </c>
      <c r="J85" s="21">
        <v>0</v>
      </c>
      <c r="K85" s="21">
        <v>0</v>
      </c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>
        <f t="shared" si="82"/>
        <v>0</v>
      </c>
      <c r="Y85" s="21">
        <v>0</v>
      </c>
      <c r="Z85" s="21">
        <v>0</v>
      </c>
      <c r="AA85" s="21">
        <v>0</v>
      </c>
      <c r="AB85" s="20"/>
      <c r="AC85" s="20"/>
      <c r="AD85" s="20"/>
      <c r="AE85" s="20"/>
      <c r="AF85" s="21">
        <f t="shared" si="78"/>
        <v>0</v>
      </c>
      <c r="AG85" s="21">
        <f t="shared" si="80"/>
        <v>0</v>
      </c>
      <c r="AH85" s="21"/>
      <c r="AI85" s="21">
        <f t="shared" si="80"/>
        <v>0</v>
      </c>
      <c r="AJ85" s="44"/>
    </row>
    <row r="86" spans="1:36" s="1" customFormat="1" ht="75" x14ac:dyDescent="0.3">
      <c r="A86" s="90" t="s">
        <v>437</v>
      </c>
      <c r="B86" s="52" t="s">
        <v>432</v>
      </c>
      <c r="C86" s="19" t="s">
        <v>3</v>
      </c>
      <c r="D86" s="20">
        <f t="shared" si="79"/>
        <v>6868346</v>
      </c>
      <c r="E86" s="20">
        <v>6524929</v>
      </c>
      <c r="F86" s="20">
        <v>0</v>
      </c>
      <c r="G86" s="20">
        <v>343417</v>
      </c>
      <c r="H86" s="21">
        <f t="shared" si="81"/>
        <v>0</v>
      </c>
      <c r="I86" s="21">
        <v>0</v>
      </c>
      <c r="J86" s="21">
        <v>0</v>
      </c>
      <c r="K86" s="21">
        <v>0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>
        <f t="shared" si="82"/>
        <v>0</v>
      </c>
      <c r="Y86" s="21">
        <v>0</v>
      </c>
      <c r="Z86" s="21">
        <v>0</v>
      </c>
      <c r="AA86" s="21">
        <v>0</v>
      </c>
      <c r="AB86" s="20"/>
      <c r="AC86" s="20"/>
      <c r="AD86" s="20"/>
      <c r="AE86" s="20"/>
      <c r="AF86" s="21">
        <f t="shared" si="78"/>
        <v>0</v>
      </c>
      <c r="AG86" s="21">
        <f t="shared" si="80"/>
        <v>0</v>
      </c>
      <c r="AH86" s="21"/>
      <c r="AI86" s="21">
        <f t="shared" si="80"/>
        <v>0</v>
      </c>
      <c r="AJ86" s="44"/>
    </row>
    <row r="87" spans="1:36" s="1" customFormat="1" ht="56.25" x14ac:dyDescent="0.3">
      <c r="A87" s="90" t="s">
        <v>438</v>
      </c>
      <c r="B87" s="52" t="s">
        <v>433</v>
      </c>
      <c r="C87" s="19" t="s">
        <v>3</v>
      </c>
      <c r="D87" s="20">
        <f t="shared" si="79"/>
        <v>8922121</v>
      </c>
      <c r="E87" s="20">
        <v>8475999</v>
      </c>
      <c r="F87" s="20">
        <v>0</v>
      </c>
      <c r="G87" s="20">
        <v>446122</v>
      </c>
      <c r="H87" s="21">
        <f t="shared" si="81"/>
        <v>0</v>
      </c>
      <c r="I87" s="21">
        <v>0</v>
      </c>
      <c r="J87" s="21">
        <v>0</v>
      </c>
      <c r="K87" s="21">
        <v>0</v>
      </c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>
        <f t="shared" si="82"/>
        <v>0</v>
      </c>
      <c r="Y87" s="21">
        <v>0</v>
      </c>
      <c r="Z87" s="21">
        <v>0</v>
      </c>
      <c r="AA87" s="21">
        <v>0</v>
      </c>
      <c r="AB87" s="20"/>
      <c r="AC87" s="20"/>
      <c r="AD87" s="20"/>
      <c r="AE87" s="20"/>
      <c r="AF87" s="21">
        <f t="shared" si="78"/>
        <v>0</v>
      </c>
      <c r="AG87" s="21">
        <f t="shared" si="80"/>
        <v>0</v>
      </c>
      <c r="AH87" s="21"/>
      <c r="AI87" s="21">
        <f t="shared" si="80"/>
        <v>0</v>
      </c>
      <c r="AJ87" s="44"/>
    </row>
    <row r="88" spans="1:36" s="1" customFormat="1" ht="75" x14ac:dyDescent="0.3">
      <c r="A88" s="90" t="s">
        <v>439</v>
      </c>
      <c r="B88" s="52" t="s">
        <v>434</v>
      </c>
      <c r="C88" s="19" t="s">
        <v>3</v>
      </c>
      <c r="D88" s="20">
        <f t="shared" si="79"/>
        <v>8408883</v>
      </c>
      <c r="E88" s="20">
        <v>7988416</v>
      </c>
      <c r="F88" s="20">
        <v>0</v>
      </c>
      <c r="G88" s="20">
        <v>420467</v>
      </c>
      <c r="H88" s="21">
        <f t="shared" si="81"/>
        <v>0</v>
      </c>
      <c r="I88" s="21">
        <v>0</v>
      </c>
      <c r="J88" s="21">
        <v>0</v>
      </c>
      <c r="K88" s="21">
        <v>0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>
        <f t="shared" si="82"/>
        <v>398723</v>
      </c>
      <c r="Y88" s="21">
        <v>0</v>
      </c>
      <c r="Z88" s="21">
        <v>0</v>
      </c>
      <c r="AA88" s="21">
        <v>398723</v>
      </c>
      <c r="AB88" s="20"/>
      <c r="AC88" s="20"/>
      <c r="AD88" s="20"/>
      <c r="AE88" s="20"/>
      <c r="AF88" s="21">
        <f t="shared" si="78"/>
        <v>4.741688045843901</v>
      </c>
      <c r="AG88" s="21">
        <f t="shared" si="80"/>
        <v>0</v>
      </c>
      <c r="AH88" s="21"/>
      <c r="AI88" s="21">
        <f t="shared" si="80"/>
        <v>94.828607239093671</v>
      </c>
      <c r="AJ88" s="44"/>
    </row>
    <row r="89" spans="1:36" s="1" customFormat="1" ht="62.25" customHeight="1" x14ac:dyDescent="0.3">
      <c r="A89" s="90" t="s">
        <v>478</v>
      </c>
      <c r="B89" s="52" t="s">
        <v>340</v>
      </c>
      <c r="C89" s="54" t="s">
        <v>271</v>
      </c>
      <c r="D89" s="20">
        <f t="shared" si="79"/>
        <v>32705600</v>
      </c>
      <c r="E89" s="20">
        <v>31070300</v>
      </c>
      <c r="F89" s="20">
        <v>0</v>
      </c>
      <c r="G89" s="20">
        <v>1635300</v>
      </c>
      <c r="H89" s="21">
        <f t="shared" ref="H89:H90" si="83">I89+J89+K89</f>
        <v>0</v>
      </c>
      <c r="I89" s="21">
        <v>0</v>
      </c>
      <c r="J89" s="21">
        <v>0</v>
      </c>
      <c r="K89" s="21">
        <v>0</v>
      </c>
      <c r="L89" s="21">
        <f t="shared" ref="L89:L90" si="84">M89+N89+O89</f>
        <v>0</v>
      </c>
      <c r="M89" s="21">
        <v>0</v>
      </c>
      <c r="N89" s="21">
        <v>0</v>
      </c>
      <c r="O89" s="21">
        <v>0</v>
      </c>
      <c r="P89" s="21">
        <f>Q89+R89+S89</f>
        <v>0</v>
      </c>
      <c r="Q89" s="21">
        <v>0</v>
      </c>
      <c r="R89" s="21">
        <v>0</v>
      </c>
      <c r="S89" s="21">
        <v>0</v>
      </c>
      <c r="T89" s="21">
        <f t="shared" ref="T89:T90" si="85">U89+V89+W89</f>
        <v>32705600</v>
      </c>
      <c r="U89" s="21">
        <v>31070300</v>
      </c>
      <c r="V89" s="21">
        <v>0</v>
      </c>
      <c r="W89" s="21">
        <v>1635300</v>
      </c>
      <c r="X89" s="21">
        <f t="shared" ref="X89:X90" si="86">Y89+AA89</f>
        <v>0</v>
      </c>
      <c r="Y89" s="21">
        <v>0</v>
      </c>
      <c r="Z89" s="21">
        <v>0</v>
      </c>
      <c r="AA89" s="21">
        <v>0</v>
      </c>
      <c r="AB89" s="20"/>
      <c r="AC89" s="20"/>
      <c r="AD89" s="20"/>
      <c r="AE89" s="20"/>
      <c r="AF89" s="21">
        <f t="shared" si="78"/>
        <v>0</v>
      </c>
      <c r="AG89" s="21">
        <f t="shared" si="80"/>
        <v>0</v>
      </c>
      <c r="AH89" s="21"/>
      <c r="AI89" s="21">
        <f t="shared" si="80"/>
        <v>0</v>
      </c>
      <c r="AJ89" s="44"/>
    </row>
    <row r="90" spans="1:36" s="1" customFormat="1" ht="68.25" customHeight="1" x14ac:dyDescent="0.3">
      <c r="A90" s="90" t="s">
        <v>440</v>
      </c>
      <c r="B90" s="53" t="s">
        <v>287</v>
      </c>
      <c r="C90" s="54" t="s">
        <v>3</v>
      </c>
      <c r="D90" s="20">
        <f t="shared" si="79"/>
        <v>223698535</v>
      </c>
      <c r="E90" s="20">
        <v>0</v>
      </c>
      <c r="F90" s="20">
        <v>0</v>
      </c>
      <c r="G90" s="20">
        <v>223698535</v>
      </c>
      <c r="H90" s="21">
        <f t="shared" si="83"/>
        <v>114591792</v>
      </c>
      <c r="I90" s="21">
        <v>0</v>
      </c>
      <c r="J90" s="21">
        <v>0</v>
      </c>
      <c r="K90" s="21">
        <v>114591792</v>
      </c>
      <c r="L90" s="21">
        <f t="shared" si="84"/>
        <v>60722523</v>
      </c>
      <c r="M90" s="21">
        <v>0</v>
      </c>
      <c r="N90" s="21">
        <v>0</v>
      </c>
      <c r="O90" s="21">
        <v>60722523</v>
      </c>
      <c r="P90" s="21">
        <f t="shared" ref="P90" si="87">Q90+R90+S90</f>
        <v>58599763</v>
      </c>
      <c r="Q90" s="21">
        <v>0</v>
      </c>
      <c r="R90" s="21">
        <v>0</v>
      </c>
      <c r="S90" s="21">
        <v>58599763</v>
      </c>
      <c r="T90" s="21">
        <f t="shared" si="85"/>
        <v>52825729</v>
      </c>
      <c r="U90" s="21">
        <v>0</v>
      </c>
      <c r="V90" s="21">
        <v>0</v>
      </c>
      <c r="W90" s="21">
        <v>52825729</v>
      </c>
      <c r="X90" s="21">
        <f t="shared" si="86"/>
        <v>128046965.69</v>
      </c>
      <c r="Y90" s="21">
        <v>0</v>
      </c>
      <c r="Z90" s="21">
        <v>0</v>
      </c>
      <c r="AA90" s="21">
        <v>128046965.69</v>
      </c>
      <c r="AB90" s="20">
        <f t="shared" si="5"/>
        <v>111.74183024382758</v>
      </c>
      <c r="AC90" s="20"/>
      <c r="AD90" s="20"/>
      <c r="AE90" s="20">
        <f t="shared" si="7"/>
        <v>111.74183024382758</v>
      </c>
      <c r="AF90" s="21">
        <f t="shared" si="78"/>
        <v>57.240860200537306</v>
      </c>
      <c r="AG90" s="21"/>
      <c r="AH90" s="21"/>
      <c r="AI90" s="21">
        <f t="shared" si="80"/>
        <v>57.240860200537306</v>
      </c>
      <c r="AJ90" s="44"/>
    </row>
    <row r="91" spans="1:36" s="27" customFormat="1" ht="18.75" customHeight="1" x14ac:dyDescent="0.3">
      <c r="A91" s="216" t="s">
        <v>11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8"/>
    </row>
    <row r="92" spans="1:36" s="27" customFormat="1" ht="45.75" customHeight="1" x14ac:dyDescent="0.3">
      <c r="A92" s="29" t="s">
        <v>95</v>
      </c>
      <c r="B92" s="259" t="s">
        <v>27</v>
      </c>
      <c r="C92" s="260"/>
      <c r="D92" s="30">
        <f>SUM(D93:D96)</f>
        <v>53509368</v>
      </c>
      <c r="E92" s="30">
        <f t="shared" ref="E92:AA92" si="88">SUM(E93:E96)</f>
        <v>0</v>
      </c>
      <c r="F92" s="30">
        <f t="shared" si="88"/>
        <v>0</v>
      </c>
      <c r="G92" s="30">
        <f t="shared" si="88"/>
        <v>53509368</v>
      </c>
      <c r="H92" s="30">
        <f>SUM(H93:H96)</f>
        <v>29528714</v>
      </c>
      <c r="I92" s="30">
        <f t="shared" si="88"/>
        <v>0</v>
      </c>
      <c r="J92" s="30">
        <f t="shared" si="88"/>
        <v>0</v>
      </c>
      <c r="K92" s="30">
        <f t="shared" si="88"/>
        <v>29528714</v>
      </c>
      <c r="L92" s="30">
        <f t="shared" si="88"/>
        <v>11811734</v>
      </c>
      <c r="M92" s="30">
        <f t="shared" si="88"/>
        <v>0</v>
      </c>
      <c r="N92" s="30">
        <f t="shared" si="88"/>
        <v>0</v>
      </c>
      <c r="O92" s="30">
        <f t="shared" si="88"/>
        <v>11811734</v>
      </c>
      <c r="P92" s="30">
        <f t="shared" si="88"/>
        <v>10591100</v>
      </c>
      <c r="Q92" s="30">
        <f t="shared" si="88"/>
        <v>0</v>
      </c>
      <c r="R92" s="30">
        <f t="shared" si="88"/>
        <v>0</v>
      </c>
      <c r="S92" s="30">
        <f t="shared" si="88"/>
        <v>10591100</v>
      </c>
      <c r="T92" s="30">
        <f t="shared" si="88"/>
        <v>11454400</v>
      </c>
      <c r="U92" s="30">
        <f t="shared" si="88"/>
        <v>0</v>
      </c>
      <c r="V92" s="30">
        <f t="shared" si="88"/>
        <v>0</v>
      </c>
      <c r="W92" s="30">
        <f t="shared" si="88"/>
        <v>11454400</v>
      </c>
      <c r="X92" s="30">
        <f t="shared" si="88"/>
        <v>34497182.75</v>
      </c>
      <c r="Y92" s="30">
        <f t="shared" si="88"/>
        <v>0</v>
      </c>
      <c r="Z92" s="30">
        <f t="shared" si="88"/>
        <v>0</v>
      </c>
      <c r="AA92" s="30">
        <f t="shared" si="88"/>
        <v>34497182.75</v>
      </c>
      <c r="AB92" s="30">
        <f>X92/H92*100</f>
        <v>116.82588936991974</v>
      </c>
      <c r="AC92" s="30"/>
      <c r="AD92" s="30"/>
      <c r="AE92" s="30">
        <f t="shared" ref="AE92:AE153" si="89">AA92/K92*100</f>
        <v>116.82588936991974</v>
      </c>
      <c r="AF92" s="25">
        <f>X92/D92*100</f>
        <v>64.469426643200123</v>
      </c>
      <c r="AG92" s="25"/>
      <c r="AH92" s="25"/>
      <c r="AI92" s="25">
        <f>AA92/G92*100</f>
        <v>64.469426643200123</v>
      </c>
      <c r="AJ92" s="26"/>
    </row>
    <row r="93" spans="1:36" s="27" customFormat="1" ht="42" customHeight="1" x14ac:dyDescent="0.3">
      <c r="A93" s="210" t="s">
        <v>96</v>
      </c>
      <c r="B93" s="226" t="s">
        <v>250</v>
      </c>
      <c r="C93" s="34" t="s">
        <v>271</v>
      </c>
      <c r="D93" s="20">
        <f>SUM(E93:G93)</f>
        <v>2458484</v>
      </c>
      <c r="E93" s="20">
        <v>0</v>
      </c>
      <c r="F93" s="20">
        <v>0</v>
      </c>
      <c r="G93" s="20">
        <v>2458484</v>
      </c>
      <c r="H93" s="20">
        <f>I93+J93+K93</f>
        <v>1036884</v>
      </c>
      <c r="I93" s="20">
        <v>0</v>
      </c>
      <c r="J93" s="20">
        <v>0</v>
      </c>
      <c r="K93" s="20">
        <v>1036884</v>
      </c>
      <c r="L93" s="20">
        <f>M93+N93+O93</f>
        <v>500000</v>
      </c>
      <c r="M93" s="20">
        <v>0</v>
      </c>
      <c r="N93" s="20">
        <v>0</v>
      </c>
      <c r="O93" s="20">
        <v>500000</v>
      </c>
      <c r="P93" s="20">
        <f>Q93+R93+S93</f>
        <v>500000</v>
      </c>
      <c r="Q93" s="20">
        <v>0</v>
      </c>
      <c r="R93" s="20">
        <v>0</v>
      </c>
      <c r="S93" s="20">
        <v>500000</v>
      </c>
      <c r="T93" s="20">
        <f>U93+V93+W93</f>
        <v>1030600</v>
      </c>
      <c r="U93" s="20">
        <v>0</v>
      </c>
      <c r="V93" s="20">
        <v>0</v>
      </c>
      <c r="W93" s="20">
        <v>1030600</v>
      </c>
      <c r="X93" s="20">
        <f>Y93+AA93</f>
        <v>599443.16</v>
      </c>
      <c r="Y93" s="20">
        <v>0</v>
      </c>
      <c r="Z93" s="20">
        <v>0</v>
      </c>
      <c r="AA93" s="20">
        <v>599443.16</v>
      </c>
      <c r="AB93" s="20">
        <f t="shared" ref="AB93:AB96" si="90">X93/H93*100</f>
        <v>57.811978967753383</v>
      </c>
      <c r="AC93" s="20"/>
      <c r="AD93" s="20"/>
      <c r="AE93" s="20">
        <f t="shared" si="89"/>
        <v>57.811978967753383</v>
      </c>
      <c r="AF93" s="21">
        <f>X93/D93*100</f>
        <v>24.382634176183373</v>
      </c>
      <c r="AG93" s="21"/>
      <c r="AH93" s="21"/>
      <c r="AI93" s="21">
        <f>AA93/G93*100</f>
        <v>24.382634176183373</v>
      </c>
      <c r="AJ93" s="44"/>
    </row>
    <row r="94" spans="1:36" s="27" customFormat="1" ht="38.25" customHeight="1" x14ac:dyDescent="0.3">
      <c r="A94" s="252"/>
      <c r="B94" s="227"/>
      <c r="C94" s="34" t="s">
        <v>270</v>
      </c>
      <c r="D94" s="20">
        <f>SUM(E94:G94)</f>
        <v>4396198</v>
      </c>
      <c r="E94" s="20">
        <v>0</v>
      </c>
      <c r="F94" s="20">
        <v>0</v>
      </c>
      <c r="G94" s="20">
        <v>4396198</v>
      </c>
      <c r="H94" s="20">
        <f>I94+J94+K94</f>
        <v>1978137</v>
      </c>
      <c r="I94" s="21">
        <v>0</v>
      </c>
      <c r="J94" s="21">
        <v>0</v>
      </c>
      <c r="K94" s="21">
        <v>1978137</v>
      </c>
      <c r="L94" s="20">
        <f>M94+N94+O94</f>
        <v>1229500</v>
      </c>
      <c r="M94" s="21">
        <v>0</v>
      </c>
      <c r="N94" s="21">
        <v>0</v>
      </c>
      <c r="O94" s="21">
        <v>1229500</v>
      </c>
      <c r="P94" s="20">
        <f>Q94+R94+S94</f>
        <v>829500</v>
      </c>
      <c r="Q94" s="21">
        <v>0</v>
      </c>
      <c r="R94" s="21">
        <v>0</v>
      </c>
      <c r="S94" s="21">
        <v>829500</v>
      </c>
      <c r="T94" s="20">
        <f>U94+V94+W94</f>
        <v>905900</v>
      </c>
      <c r="U94" s="21">
        <v>0</v>
      </c>
      <c r="V94" s="21">
        <v>0</v>
      </c>
      <c r="W94" s="21">
        <v>905900</v>
      </c>
      <c r="X94" s="20">
        <f>Y94+AA94</f>
        <v>1704786.31</v>
      </c>
      <c r="Y94" s="20">
        <v>0</v>
      </c>
      <c r="Z94" s="20">
        <v>0</v>
      </c>
      <c r="AA94" s="20">
        <v>1704786.31</v>
      </c>
      <c r="AB94" s="20">
        <f t="shared" si="90"/>
        <v>86.181407556706134</v>
      </c>
      <c r="AC94" s="20"/>
      <c r="AD94" s="20"/>
      <c r="AE94" s="20">
        <f t="shared" si="89"/>
        <v>86.181407556706134</v>
      </c>
      <c r="AF94" s="21">
        <f>X94/D94*100</f>
        <v>38.778651689482594</v>
      </c>
      <c r="AG94" s="21"/>
      <c r="AH94" s="21"/>
      <c r="AI94" s="21">
        <f>AA94/G94*100</f>
        <v>38.778651689482594</v>
      </c>
      <c r="AJ94" s="43"/>
    </row>
    <row r="95" spans="1:36" s="27" customFormat="1" ht="42.75" customHeight="1" x14ac:dyDescent="0.3">
      <c r="A95" s="90" t="s">
        <v>97</v>
      </c>
      <c r="B95" s="89" t="s">
        <v>251</v>
      </c>
      <c r="C95" s="34" t="s">
        <v>270</v>
      </c>
      <c r="D95" s="20">
        <f t="shared" ref="D95:D96" si="91">SUM(E95:G95)</f>
        <v>46575898</v>
      </c>
      <c r="E95" s="20">
        <v>0</v>
      </c>
      <c r="F95" s="20">
        <v>0</v>
      </c>
      <c r="G95" s="20">
        <v>46575898</v>
      </c>
      <c r="H95" s="20">
        <f>I95+J95+K95</f>
        <v>26434905</v>
      </c>
      <c r="I95" s="21">
        <v>0</v>
      </c>
      <c r="J95" s="21">
        <v>0</v>
      </c>
      <c r="K95" s="21">
        <v>26434905</v>
      </c>
      <c r="L95" s="20">
        <f>M95+N95+O95</f>
        <v>10082234</v>
      </c>
      <c r="M95" s="21">
        <v>0</v>
      </c>
      <c r="N95" s="21">
        <v>0</v>
      </c>
      <c r="O95" s="21">
        <v>10082234</v>
      </c>
      <c r="P95" s="20">
        <f>Q95+R95+S95</f>
        <v>9261600</v>
      </c>
      <c r="Q95" s="21">
        <v>0</v>
      </c>
      <c r="R95" s="21">
        <v>0</v>
      </c>
      <c r="S95" s="21">
        <v>9261600</v>
      </c>
      <c r="T95" s="20">
        <f t="shared" ref="T95:T96" si="92">U95+V95+W95</f>
        <v>9517900</v>
      </c>
      <c r="U95" s="21">
        <v>0</v>
      </c>
      <c r="V95" s="21">
        <v>0</v>
      </c>
      <c r="W95" s="21">
        <v>9517900</v>
      </c>
      <c r="X95" s="20">
        <f t="shared" ref="X95:X96" si="93">Y95+AA95</f>
        <v>32192953.280000001</v>
      </c>
      <c r="Y95" s="20">
        <v>0</v>
      </c>
      <c r="Z95" s="20">
        <v>0</v>
      </c>
      <c r="AA95" s="20">
        <v>32192953.280000001</v>
      </c>
      <c r="AB95" s="20">
        <f t="shared" si="90"/>
        <v>121.78198968371554</v>
      </c>
      <c r="AC95" s="20"/>
      <c r="AD95" s="20"/>
      <c r="AE95" s="20">
        <f t="shared" si="89"/>
        <v>121.78198968371554</v>
      </c>
      <c r="AF95" s="21">
        <f>X95/D95*100</f>
        <v>69.119339964202084</v>
      </c>
      <c r="AG95" s="21"/>
      <c r="AH95" s="21"/>
      <c r="AI95" s="21">
        <f>AA95/G95*100</f>
        <v>69.119339964202084</v>
      </c>
      <c r="AJ95" s="79"/>
    </row>
    <row r="96" spans="1:36" s="27" customFormat="1" ht="80.25" customHeight="1" x14ac:dyDescent="0.3">
      <c r="A96" s="90" t="s">
        <v>98</v>
      </c>
      <c r="B96" s="89" t="s">
        <v>252</v>
      </c>
      <c r="C96" s="34" t="s">
        <v>271</v>
      </c>
      <c r="D96" s="20">
        <f t="shared" si="91"/>
        <v>78788</v>
      </c>
      <c r="E96" s="20">
        <v>0</v>
      </c>
      <c r="F96" s="20">
        <v>0</v>
      </c>
      <c r="G96" s="20">
        <v>78788</v>
      </c>
      <c r="H96" s="20">
        <f>I96+J96+K96</f>
        <v>78788</v>
      </c>
      <c r="I96" s="21">
        <v>0</v>
      </c>
      <c r="J96" s="21">
        <v>0</v>
      </c>
      <c r="K96" s="21">
        <v>78788</v>
      </c>
      <c r="L96" s="20">
        <f>M96+N96+O96</f>
        <v>0</v>
      </c>
      <c r="M96" s="21">
        <v>0</v>
      </c>
      <c r="N96" s="21">
        <v>0</v>
      </c>
      <c r="O96" s="21">
        <v>0</v>
      </c>
      <c r="P96" s="20">
        <f>Q96+R96+S96</f>
        <v>0</v>
      </c>
      <c r="Q96" s="21">
        <v>0</v>
      </c>
      <c r="R96" s="21">
        <v>0</v>
      </c>
      <c r="S96" s="21">
        <v>0</v>
      </c>
      <c r="T96" s="20">
        <f t="shared" si="92"/>
        <v>0</v>
      </c>
      <c r="U96" s="21">
        <v>0</v>
      </c>
      <c r="V96" s="21">
        <v>0</v>
      </c>
      <c r="W96" s="21">
        <v>0</v>
      </c>
      <c r="X96" s="20">
        <f t="shared" si="93"/>
        <v>0</v>
      </c>
      <c r="Y96" s="20">
        <v>0</v>
      </c>
      <c r="Z96" s="20">
        <v>0</v>
      </c>
      <c r="AA96" s="20">
        <v>0</v>
      </c>
      <c r="AB96" s="20">
        <f t="shared" si="90"/>
        <v>0</v>
      </c>
      <c r="AC96" s="20"/>
      <c r="AD96" s="20"/>
      <c r="AE96" s="20">
        <f t="shared" si="89"/>
        <v>0</v>
      </c>
      <c r="AF96" s="21">
        <f>X96/D96*100</f>
        <v>0</v>
      </c>
      <c r="AG96" s="21"/>
      <c r="AH96" s="21"/>
      <c r="AI96" s="21">
        <f>AA96/G96*100</f>
        <v>0</v>
      </c>
      <c r="AJ96" s="79"/>
    </row>
    <row r="97" spans="1:36" s="27" customFormat="1" ht="24.75" customHeight="1" x14ac:dyDescent="0.3">
      <c r="A97" s="216" t="s">
        <v>10</v>
      </c>
      <c r="B97" s="217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8"/>
    </row>
    <row r="98" spans="1:36" s="27" customFormat="1" ht="55.5" customHeight="1" x14ac:dyDescent="0.3">
      <c r="A98" s="29" t="s">
        <v>99</v>
      </c>
      <c r="B98" s="243" t="s">
        <v>28</v>
      </c>
      <c r="C98" s="244"/>
      <c r="D98" s="30">
        <f>D99+D101</f>
        <v>60892485</v>
      </c>
      <c r="E98" s="30">
        <f t="shared" ref="E98:AA98" si="94">E99+E101</f>
        <v>0</v>
      </c>
      <c r="F98" s="30">
        <f t="shared" si="94"/>
        <v>0</v>
      </c>
      <c r="G98" s="30">
        <f t="shared" si="94"/>
        <v>60892485</v>
      </c>
      <c r="H98" s="30">
        <f t="shared" si="94"/>
        <v>34414150</v>
      </c>
      <c r="I98" s="30">
        <f t="shared" si="94"/>
        <v>0</v>
      </c>
      <c r="J98" s="30">
        <f t="shared" si="94"/>
        <v>0</v>
      </c>
      <c r="K98" s="30">
        <f t="shared" si="94"/>
        <v>34414150</v>
      </c>
      <c r="L98" s="30">
        <f t="shared" si="94"/>
        <v>14483500</v>
      </c>
      <c r="M98" s="30">
        <f t="shared" si="94"/>
        <v>0</v>
      </c>
      <c r="N98" s="30">
        <f t="shared" si="94"/>
        <v>0</v>
      </c>
      <c r="O98" s="30">
        <f t="shared" si="94"/>
        <v>14483500</v>
      </c>
      <c r="P98" s="30">
        <f t="shared" si="94"/>
        <v>12249400</v>
      </c>
      <c r="Q98" s="30">
        <f t="shared" si="94"/>
        <v>0</v>
      </c>
      <c r="R98" s="30">
        <f t="shared" si="94"/>
        <v>0</v>
      </c>
      <c r="S98" s="30">
        <f t="shared" si="94"/>
        <v>12249400</v>
      </c>
      <c r="T98" s="30">
        <f t="shared" si="94"/>
        <v>13362250</v>
      </c>
      <c r="U98" s="30">
        <f t="shared" si="94"/>
        <v>0</v>
      </c>
      <c r="V98" s="30">
        <f t="shared" si="94"/>
        <v>0</v>
      </c>
      <c r="W98" s="30">
        <f t="shared" si="94"/>
        <v>13362250</v>
      </c>
      <c r="X98" s="30">
        <f t="shared" si="94"/>
        <v>40293984.189999998</v>
      </c>
      <c r="Y98" s="30">
        <f t="shared" si="94"/>
        <v>0</v>
      </c>
      <c r="Z98" s="30">
        <f t="shared" si="94"/>
        <v>0</v>
      </c>
      <c r="AA98" s="30">
        <f t="shared" si="94"/>
        <v>40293984.189999998</v>
      </c>
      <c r="AB98" s="30">
        <f>X98/H98*100</f>
        <v>117.08551334262214</v>
      </c>
      <c r="AC98" s="30"/>
      <c r="AD98" s="30"/>
      <c r="AE98" s="30">
        <f t="shared" si="89"/>
        <v>117.08551334262214</v>
      </c>
      <c r="AF98" s="25">
        <f>X98/D98*100</f>
        <v>66.172343253851437</v>
      </c>
      <c r="AG98" s="25"/>
      <c r="AH98" s="25"/>
      <c r="AI98" s="25">
        <f>AA98/G98*100</f>
        <v>66.172343253851437</v>
      </c>
      <c r="AJ98" s="26"/>
    </row>
    <row r="99" spans="1:36" s="27" customFormat="1" ht="55.5" customHeight="1" x14ac:dyDescent="0.3">
      <c r="A99" s="29" t="s">
        <v>100</v>
      </c>
      <c r="B99" s="96" t="s">
        <v>65</v>
      </c>
      <c r="C99" s="34"/>
      <c r="D99" s="30">
        <f>D100</f>
        <v>58392485</v>
      </c>
      <c r="E99" s="30">
        <f t="shared" ref="E99:P99" si="95">E100</f>
        <v>0</v>
      </c>
      <c r="F99" s="30">
        <f t="shared" si="95"/>
        <v>0</v>
      </c>
      <c r="G99" s="30">
        <f t="shared" si="95"/>
        <v>58392485</v>
      </c>
      <c r="H99" s="30">
        <f t="shared" si="95"/>
        <v>34414150</v>
      </c>
      <c r="I99" s="30">
        <f t="shared" si="95"/>
        <v>0</v>
      </c>
      <c r="J99" s="30">
        <f t="shared" si="95"/>
        <v>0</v>
      </c>
      <c r="K99" s="30">
        <f t="shared" si="95"/>
        <v>34414150</v>
      </c>
      <c r="L99" s="30">
        <f t="shared" si="95"/>
        <v>14483500</v>
      </c>
      <c r="M99" s="30">
        <f t="shared" si="95"/>
        <v>0</v>
      </c>
      <c r="N99" s="30">
        <f t="shared" si="95"/>
        <v>0</v>
      </c>
      <c r="O99" s="30">
        <f t="shared" si="95"/>
        <v>14483500</v>
      </c>
      <c r="P99" s="30">
        <f t="shared" si="95"/>
        <v>12249400</v>
      </c>
      <c r="Q99" s="30">
        <f t="shared" ref="Q99:W99" si="96">Q100</f>
        <v>0</v>
      </c>
      <c r="R99" s="30">
        <f t="shared" si="96"/>
        <v>0</v>
      </c>
      <c r="S99" s="30">
        <f t="shared" si="96"/>
        <v>12249400</v>
      </c>
      <c r="T99" s="30">
        <f t="shared" si="96"/>
        <v>10862250</v>
      </c>
      <c r="U99" s="30">
        <f t="shared" si="96"/>
        <v>0</v>
      </c>
      <c r="V99" s="30">
        <f t="shared" si="96"/>
        <v>0</v>
      </c>
      <c r="W99" s="30">
        <f t="shared" si="96"/>
        <v>10862250</v>
      </c>
      <c r="X99" s="30">
        <f t="shared" ref="X99:AA99" si="97">X100</f>
        <v>40293984.189999998</v>
      </c>
      <c r="Y99" s="30">
        <f t="shared" si="97"/>
        <v>0</v>
      </c>
      <c r="Z99" s="30">
        <f t="shared" si="97"/>
        <v>0</v>
      </c>
      <c r="AA99" s="30">
        <f t="shared" si="97"/>
        <v>40293984.189999998</v>
      </c>
      <c r="AB99" s="30">
        <f t="shared" ref="AB99:AB100" si="98">X99/H99*100</f>
        <v>117.08551334262214</v>
      </c>
      <c r="AC99" s="30"/>
      <c r="AD99" s="30"/>
      <c r="AE99" s="30">
        <f t="shared" si="89"/>
        <v>117.08551334262214</v>
      </c>
      <c r="AF99" s="25">
        <f>X99/D99*100</f>
        <v>69.005427993002868</v>
      </c>
      <c r="AG99" s="25"/>
      <c r="AH99" s="25"/>
      <c r="AI99" s="25">
        <f>AA99/G99*100</f>
        <v>69.005427993002868</v>
      </c>
      <c r="AJ99" s="26"/>
    </row>
    <row r="100" spans="1:36" s="27" customFormat="1" ht="55.5" customHeight="1" x14ac:dyDescent="0.3">
      <c r="A100" s="90" t="s">
        <v>101</v>
      </c>
      <c r="B100" s="99" t="s">
        <v>363</v>
      </c>
      <c r="C100" s="34" t="s">
        <v>4</v>
      </c>
      <c r="D100" s="20">
        <f>E100+G100</f>
        <v>58392485</v>
      </c>
      <c r="E100" s="20">
        <v>0</v>
      </c>
      <c r="F100" s="20">
        <v>0</v>
      </c>
      <c r="G100" s="20">
        <v>58392485</v>
      </c>
      <c r="H100" s="20">
        <f>I100+J100+K100</f>
        <v>34414150</v>
      </c>
      <c r="I100" s="20">
        <v>0</v>
      </c>
      <c r="J100" s="20">
        <v>0</v>
      </c>
      <c r="K100" s="20">
        <v>34414150</v>
      </c>
      <c r="L100" s="20">
        <f>M100+N100+O100</f>
        <v>14483500</v>
      </c>
      <c r="M100" s="20">
        <v>0</v>
      </c>
      <c r="N100" s="20">
        <v>0</v>
      </c>
      <c r="O100" s="20">
        <v>14483500</v>
      </c>
      <c r="P100" s="20">
        <f>Q100+R100+S100</f>
        <v>12249400</v>
      </c>
      <c r="Q100" s="20">
        <v>0</v>
      </c>
      <c r="R100" s="20">
        <v>0</v>
      </c>
      <c r="S100" s="20">
        <v>12249400</v>
      </c>
      <c r="T100" s="20">
        <f>U100+V100+W100</f>
        <v>10862250</v>
      </c>
      <c r="U100" s="20">
        <v>0</v>
      </c>
      <c r="V100" s="20">
        <v>0</v>
      </c>
      <c r="W100" s="20">
        <v>10862250</v>
      </c>
      <c r="X100" s="20">
        <f t="shared" ref="X100:X102" si="99">Y100+AA100</f>
        <v>40293984.189999998</v>
      </c>
      <c r="Y100" s="20">
        <v>0</v>
      </c>
      <c r="Z100" s="20">
        <v>0</v>
      </c>
      <c r="AA100" s="20">
        <v>40293984.189999998</v>
      </c>
      <c r="AB100" s="20">
        <f t="shared" si="98"/>
        <v>117.08551334262214</v>
      </c>
      <c r="AC100" s="20"/>
      <c r="AD100" s="20"/>
      <c r="AE100" s="20">
        <f t="shared" si="89"/>
        <v>117.08551334262214</v>
      </c>
      <c r="AF100" s="21">
        <f>X100/D100*100</f>
        <v>69.005427993002868</v>
      </c>
      <c r="AG100" s="21"/>
      <c r="AH100" s="21"/>
      <c r="AI100" s="21">
        <f>AA100/G100*100</f>
        <v>69.005427993002868</v>
      </c>
      <c r="AJ100" s="32"/>
    </row>
    <row r="101" spans="1:36" s="27" customFormat="1" ht="55.5" customHeight="1" x14ac:dyDescent="0.3">
      <c r="A101" s="29" t="s">
        <v>413</v>
      </c>
      <c r="B101" s="96" t="s">
        <v>68</v>
      </c>
      <c r="C101" s="35"/>
      <c r="D101" s="30">
        <f>D102</f>
        <v>2500000</v>
      </c>
      <c r="E101" s="30">
        <f>E102</f>
        <v>0</v>
      </c>
      <c r="F101" s="30">
        <f>F102</f>
        <v>0</v>
      </c>
      <c r="G101" s="30">
        <f>G102</f>
        <v>2500000</v>
      </c>
      <c r="H101" s="30">
        <f t="shared" ref="H101:K101" si="100">H102</f>
        <v>0</v>
      </c>
      <c r="I101" s="30">
        <f t="shared" si="100"/>
        <v>0</v>
      </c>
      <c r="J101" s="30">
        <f t="shared" si="100"/>
        <v>0</v>
      </c>
      <c r="K101" s="30">
        <f t="shared" si="100"/>
        <v>0</v>
      </c>
      <c r="L101" s="30">
        <f t="shared" ref="L101" si="101">L102</f>
        <v>0</v>
      </c>
      <c r="M101" s="30">
        <f t="shared" ref="M101" si="102">M102</f>
        <v>0</v>
      </c>
      <c r="N101" s="30">
        <f t="shared" ref="N101" si="103">N102</f>
        <v>0</v>
      </c>
      <c r="O101" s="30">
        <f t="shared" ref="O101" si="104">O102</f>
        <v>0</v>
      </c>
      <c r="P101" s="30">
        <f t="shared" ref="P101" si="105">P102</f>
        <v>0</v>
      </c>
      <c r="Q101" s="30">
        <f t="shared" ref="Q101" si="106">Q102</f>
        <v>0</v>
      </c>
      <c r="R101" s="30">
        <f t="shared" ref="R101" si="107">R102</f>
        <v>0</v>
      </c>
      <c r="S101" s="30">
        <f t="shared" ref="S101" si="108">S102</f>
        <v>0</v>
      </c>
      <c r="T101" s="30">
        <f t="shared" ref="T101" si="109">T102</f>
        <v>2500000</v>
      </c>
      <c r="U101" s="30">
        <f t="shared" ref="U101" si="110">U102</f>
        <v>0</v>
      </c>
      <c r="V101" s="30">
        <f t="shared" ref="V101" si="111">V102</f>
        <v>0</v>
      </c>
      <c r="W101" s="30">
        <f t="shared" ref="W101" si="112">W102</f>
        <v>2500000</v>
      </c>
      <c r="X101" s="30">
        <f t="shared" ref="X101:AA101" si="113">X102</f>
        <v>0</v>
      </c>
      <c r="Y101" s="30">
        <f t="shared" si="113"/>
        <v>0</v>
      </c>
      <c r="Z101" s="30">
        <f t="shared" si="113"/>
        <v>0</v>
      </c>
      <c r="AA101" s="30">
        <f t="shared" si="113"/>
        <v>0</v>
      </c>
      <c r="AB101" s="30"/>
      <c r="AC101" s="30"/>
      <c r="AD101" s="30"/>
      <c r="AE101" s="30"/>
      <c r="AF101" s="25">
        <f>X101/D101*100</f>
        <v>0</v>
      </c>
      <c r="AG101" s="25"/>
      <c r="AH101" s="25"/>
      <c r="AI101" s="25">
        <f>AA101/G101*100</f>
        <v>0</v>
      </c>
      <c r="AJ101" s="26"/>
    </row>
    <row r="102" spans="1:36" s="27" customFormat="1" ht="55.5" customHeight="1" x14ac:dyDescent="0.3">
      <c r="A102" s="29" t="s">
        <v>414</v>
      </c>
      <c r="B102" s="99" t="s">
        <v>259</v>
      </c>
      <c r="C102" s="34" t="s">
        <v>4</v>
      </c>
      <c r="D102" s="20">
        <f>E102+G102</f>
        <v>2500000</v>
      </c>
      <c r="E102" s="20">
        <v>0</v>
      </c>
      <c r="F102" s="20">
        <v>0</v>
      </c>
      <c r="G102" s="20">
        <f>K102+O102+S102+W102</f>
        <v>2500000</v>
      </c>
      <c r="H102" s="20">
        <f>I102+J102+K102</f>
        <v>0</v>
      </c>
      <c r="I102" s="20">
        <v>0</v>
      </c>
      <c r="J102" s="20">
        <v>0</v>
      </c>
      <c r="K102" s="20">
        <v>0</v>
      </c>
      <c r="L102" s="20">
        <f>M102+N102+O102</f>
        <v>0</v>
      </c>
      <c r="M102" s="20">
        <v>0</v>
      </c>
      <c r="N102" s="20">
        <v>0</v>
      </c>
      <c r="O102" s="20">
        <v>0</v>
      </c>
      <c r="P102" s="20">
        <f>Q102+R102+S102</f>
        <v>0</v>
      </c>
      <c r="Q102" s="20">
        <v>0</v>
      </c>
      <c r="R102" s="20">
        <v>0</v>
      </c>
      <c r="S102" s="20">
        <v>0</v>
      </c>
      <c r="T102" s="20">
        <f>U102+V102+W102</f>
        <v>2500000</v>
      </c>
      <c r="U102" s="20">
        <v>0</v>
      </c>
      <c r="V102" s="20">
        <v>0</v>
      </c>
      <c r="W102" s="20">
        <v>2500000</v>
      </c>
      <c r="X102" s="20">
        <f t="shared" si="99"/>
        <v>0</v>
      </c>
      <c r="Y102" s="21">
        <v>0</v>
      </c>
      <c r="Z102" s="21">
        <v>0</v>
      </c>
      <c r="AA102" s="21">
        <v>0</v>
      </c>
      <c r="AB102" s="20"/>
      <c r="AC102" s="21"/>
      <c r="AD102" s="21"/>
      <c r="AE102" s="20"/>
      <c r="AF102" s="21">
        <f>X102/D102*100</f>
        <v>0</v>
      </c>
      <c r="AG102" s="21"/>
      <c r="AH102" s="21"/>
      <c r="AI102" s="21">
        <f>AA102/G102*100</f>
        <v>0</v>
      </c>
      <c r="AJ102" s="26"/>
    </row>
    <row r="103" spans="1:36" s="37" customFormat="1" ht="30.75" customHeight="1" x14ac:dyDescent="0.3">
      <c r="A103" s="216" t="s">
        <v>12</v>
      </c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36"/>
    </row>
    <row r="104" spans="1:36" s="1" customFormat="1" ht="49.5" customHeight="1" x14ac:dyDescent="0.3">
      <c r="A104" s="29" t="s">
        <v>47</v>
      </c>
      <c r="B104" s="224" t="s">
        <v>29</v>
      </c>
      <c r="C104" s="224"/>
      <c r="D104" s="33">
        <f t="shared" ref="D104:AA104" si="114">D105+D109</f>
        <v>561160147</v>
      </c>
      <c r="E104" s="33">
        <f t="shared" si="114"/>
        <v>11950288</v>
      </c>
      <c r="F104" s="33">
        <f t="shared" si="114"/>
        <v>0</v>
      </c>
      <c r="G104" s="33">
        <f t="shared" si="114"/>
        <v>549209859</v>
      </c>
      <c r="H104" s="33">
        <f t="shared" si="114"/>
        <v>282935477</v>
      </c>
      <c r="I104" s="33">
        <f t="shared" si="114"/>
        <v>4866883</v>
      </c>
      <c r="J104" s="33">
        <f t="shared" si="114"/>
        <v>0</v>
      </c>
      <c r="K104" s="33">
        <f t="shared" si="114"/>
        <v>278068594</v>
      </c>
      <c r="L104" s="33">
        <f t="shared" si="114"/>
        <v>146515830</v>
      </c>
      <c r="M104" s="33">
        <f t="shared" si="114"/>
        <v>0</v>
      </c>
      <c r="N104" s="33">
        <f t="shared" si="114"/>
        <v>0</v>
      </c>
      <c r="O104" s="33">
        <f t="shared" si="114"/>
        <v>146515830</v>
      </c>
      <c r="P104" s="33">
        <f t="shared" si="114"/>
        <v>114939274</v>
      </c>
      <c r="Q104" s="33">
        <f t="shared" si="114"/>
        <v>0</v>
      </c>
      <c r="R104" s="33">
        <f t="shared" si="114"/>
        <v>0</v>
      </c>
      <c r="S104" s="33">
        <f t="shared" si="114"/>
        <v>114939274</v>
      </c>
      <c r="T104" s="33">
        <f t="shared" si="114"/>
        <v>129224202</v>
      </c>
      <c r="U104" s="33">
        <f t="shared" si="114"/>
        <v>0</v>
      </c>
      <c r="V104" s="33">
        <f t="shared" si="114"/>
        <v>0</v>
      </c>
      <c r="W104" s="33">
        <f t="shared" si="114"/>
        <v>129224202</v>
      </c>
      <c r="X104" s="33">
        <f t="shared" si="114"/>
        <v>366661614.14999998</v>
      </c>
      <c r="Y104" s="33">
        <f t="shared" si="114"/>
        <v>6727352</v>
      </c>
      <c r="Z104" s="33">
        <f t="shared" si="114"/>
        <v>0</v>
      </c>
      <c r="AA104" s="33">
        <f t="shared" si="114"/>
        <v>359934262.14999998</v>
      </c>
      <c r="AB104" s="33">
        <f>X104/H104*100</f>
        <v>129.59195433452129</v>
      </c>
      <c r="AC104" s="30">
        <f t="shared" ref="AC104:AC108" si="115">Y104/I104*100</f>
        <v>138.2271157946472</v>
      </c>
      <c r="AD104" s="30"/>
      <c r="AE104" s="30">
        <f t="shared" si="89"/>
        <v>129.44081781130595</v>
      </c>
      <c r="AF104" s="25">
        <f>X104/D104*100</f>
        <v>65.339924103697982</v>
      </c>
      <c r="AG104" s="25">
        <f>Y104/E104*100</f>
        <v>56.294475915559531</v>
      </c>
      <c r="AH104" s="25"/>
      <c r="AI104" s="25">
        <f t="shared" ref="AI104:AI108" si="116">AA104/G104*100</f>
        <v>65.536744516088518</v>
      </c>
      <c r="AJ104" s="28"/>
    </row>
    <row r="105" spans="1:36" s="1" customFormat="1" ht="79.5" customHeight="1" x14ac:dyDescent="0.3">
      <c r="A105" s="29" t="s">
        <v>20</v>
      </c>
      <c r="B105" s="96" t="s">
        <v>70</v>
      </c>
      <c r="C105" s="96"/>
      <c r="D105" s="33">
        <f t="shared" ref="D105:AA105" si="117">SUM(D106:D108)</f>
        <v>515539402</v>
      </c>
      <c r="E105" s="33">
        <f t="shared" si="117"/>
        <v>11950288</v>
      </c>
      <c r="F105" s="33">
        <f t="shared" si="117"/>
        <v>0</v>
      </c>
      <c r="G105" s="33">
        <f t="shared" si="117"/>
        <v>503589114</v>
      </c>
      <c r="H105" s="33">
        <f t="shared" si="117"/>
        <v>271886172</v>
      </c>
      <c r="I105" s="33">
        <f t="shared" si="117"/>
        <v>4866883</v>
      </c>
      <c r="J105" s="33">
        <f t="shared" si="117"/>
        <v>0</v>
      </c>
      <c r="K105" s="33">
        <f t="shared" si="117"/>
        <v>267019289</v>
      </c>
      <c r="L105" s="33">
        <f t="shared" si="117"/>
        <v>143258293</v>
      </c>
      <c r="M105" s="33">
        <f t="shared" si="117"/>
        <v>0</v>
      </c>
      <c r="N105" s="33">
        <f t="shared" si="117"/>
        <v>0</v>
      </c>
      <c r="O105" s="33">
        <f t="shared" si="117"/>
        <v>143258293</v>
      </c>
      <c r="P105" s="33">
        <f t="shared" si="117"/>
        <v>111772707</v>
      </c>
      <c r="Q105" s="33">
        <f t="shared" si="117"/>
        <v>0</v>
      </c>
      <c r="R105" s="33">
        <f t="shared" si="117"/>
        <v>0</v>
      </c>
      <c r="S105" s="33">
        <f t="shared" si="117"/>
        <v>111772707</v>
      </c>
      <c r="T105" s="33">
        <f t="shared" si="117"/>
        <v>123592529</v>
      </c>
      <c r="U105" s="33">
        <f t="shared" si="117"/>
        <v>0</v>
      </c>
      <c r="V105" s="33">
        <f t="shared" si="117"/>
        <v>0</v>
      </c>
      <c r="W105" s="33">
        <f t="shared" si="117"/>
        <v>123592529</v>
      </c>
      <c r="X105" s="33">
        <f t="shared" si="117"/>
        <v>352946753.81999999</v>
      </c>
      <c r="Y105" s="33">
        <f t="shared" si="117"/>
        <v>6727352</v>
      </c>
      <c r="Z105" s="33">
        <f t="shared" si="117"/>
        <v>0</v>
      </c>
      <c r="AA105" s="33">
        <f t="shared" si="117"/>
        <v>346219401.81999999</v>
      </c>
      <c r="AB105" s="33">
        <f t="shared" ref="AB105:AB112" si="118">X105/H105*100</f>
        <v>129.81416128069949</v>
      </c>
      <c r="AC105" s="30">
        <f t="shared" si="115"/>
        <v>138.2271157946472</v>
      </c>
      <c r="AD105" s="33"/>
      <c r="AE105" s="30">
        <f t="shared" si="89"/>
        <v>129.66082080309934</v>
      </c>
      <c r="AF105" s="25">
        <f>X105/D105*100</f>
        <v>68.461644726041712</v>
      </c>
      <c r="AG105" s="25">
        <f>Y105/E105*100</f>
        <v>56.294475915559531</v>
      </c>
      <c r="AH105" s="25"/>
      <c r="AI105" s="25">
        <f t="shared" si="116"/>
        <v>68.750374500748251</v>
      </c>
      <c r="AJ105" s="28"/>
    </row>
    <row r="106" spans="1:36" s="1" customFormat="1" ht="87" customHeight="1" x14ac:dyDescent="0.3">
      <c r="A106" s="92" t="s">
        <v>102</v>
      </c>
      <c r="B106" s="100" t="s">
        <v>407</v>
      </c>
      <c r="C106" s="19" t="s">
        <v>5</v>
      </c>
      <c r="D106" s="20">
        <f>SUM(E106:G106)</f>
        <v>299170</v>
      </c>
      <c r="E106" s="20">
        <f t="shared" ref="E106:F106" si="119">I106+M106+Q106+U106</f>
        <v>0</v>
      </c>
      <c r="F106" s="20">
        <f t="shared" si="119"/>
        <v>0</v>
      </c>
      <c r="G106" s="20">
        <v>299170</v>
      </c>
      <c r="H106" s="20">
        <f>I106+J106+K106</f>
        <v>151270</v>
      </c>
      <c r="I106" s="20">
        <v>0</v>
      </c>
      <c r="J106" s="20">
        <v>0</v>
      </c>
      <c r="K106" s="20">
        <v>151270</v>
      </c>
      <c r="L106" s="20">
        <f>M106+N106+O106</f>
        <v>0</v>
      </c>
      <c r="M106" s="20">
        <v>0</v>
      </c>
      <c r="N106" s="20">
        <v>0</v>
      </c>
      <c r="O106" s="20">
        <v>0</v>
      </c>
      <c r="P106" s="20">
        <f>Q106+R106+S106</f>
        <v>0</v>
      </c>
      <c r="Q106" s="20">
        <v>0</v>
      </c>
      <c r="R106" s="20">
        <v>0</v>
      </c>
      <c r="S106" s="20">
        <v>0</v>
      </c>
      <c r="T106" s="20">
        <f>U106+V106+W106</f>
        <v>296270</v>
      </c>
      <c r="U106" s="20">
        <v>0</v>
      </c>
      <c r="V106" s="20">
        <v>0</v>
      </c>
      <c r="W106" s="20">
        <v>296270</v>
      </c>
      <c r="X106" s="21">
        <f t="shared" ref="X106:X108" si="120">SUM(Y106:AA106)</f>
        <v>131872.5</v>
      </c>
      <c r="Y106" s="21">
        <v>0</v>
      </c>
      <c r="Z106" s="21">
        <v>0</v>
      </c>
      <c r="AA106" s="21">
        <v>131872.5</v>
      </c>
      <c r="AB106" s="40">
        <f t="shared" si="118"/>
        <v>87.17690222780459</v>
      </c>
      <c r="AC106" s="20"/>
      <c r="AD106" s="21"/>
      <c r="AE106" s="20">
        <f t="shared" si="89"/>
        <v>87.17690222780459</v>
      </c>
      <c r="AF106" s="21">
        <f t="shared" ref="AF106:AF115" si="121">X106/D106*100</f>
        <v>44.079453153725304</v>
      </c>
      <c r="AG106" s="21"/>
      <c r="AH106" s="21"/>
      <c r="AI106" s="21">
        <f t="shared" si="116"/>
        <v>44.079453153725304</v>
      </c>
      <c r="AJ106" s="28"/>
    </row>
    <row r="107" spans="1:36" s="1" customFormat="1" ht="42" customHeight="1" x14ac:dyDescent="0.3">
      <c r="A107" s="90" t="s">
        <v>103</v>
      </c>
      <c r="B107" s="99" t="s">
        <v>71</v>
      </c>
      <c r="C107" s="19" t="s">
        <v>6</v>
      </c>
      <c r="D107" s="20">
        <f t="shared" ref="D107:D108" si="122">SUM(E107:G107)</f>
        <v>2456832</v>
      </c>
      <c r="E107" s="20">
        <v>1212711</v>
      </c>
      <c r="F107" s="20">
        <v>0</v>
      </c>
      <c r="G107" s="20">
        <v>1244121</v>
      </c>
      <c r="H107" s="20">
        <f t="shared" ref="H107:H108" si="123">I107+J107+K107</f>
        <v>807214</v>
      </c>
      <c r="I107" s="20">
        <v>226142</v>
      </c>
      <c r="J107" s="20">
        <v>0</v>
      </c>
      <c r="K107" s="20">
        <v>581072</v>
      </c>
      <c r="L107" s="20">
        <f t="shared" ref="L107:L108" si="124">M107+N107+O107</f>
        <v>484154</v>
      </c>
      <c r="M107" s="20">
        <v>0</v>
      </c>
      <c r="N107" s="20">
        <v>0</v>
      </c>
      <c r="O107" s="20">
        <v>484154</v>
      </c>
      <c r="P107" s="20">
        <f t="shared" ref="P107:P108" si="125">Q107+R107+S107</f>
        <v>240233</v>
      </c>
      <c r="Q107" s="20">
        <v>0</v>
      </c>
      <c r="R107" s="20">
        <v>0</v>
      </c>
      <c r="S107" s="20">
        <v>240233</v>
      </c>
      <c r="T107" s="20">
        <f t="shared" ref="T107:T108" si="126">U107+V107+W107</f>
        <v>0</v>
      </c>
      <c r="U107" s="20">
        <v>0</v>
      </c>
      <c r="V107" s="20">
        <v>0</v>
      </c>
      <c r="W107" s="20">
        <v>0</v>
      </c>
      <c r="X107" s="21">
        <f t="shared" si="120"/>
        <v>2455915.69</v>
      </c>
      <c r="Y107" s="21">
        <v>1212711</v>
      </c>
      <c r="Z107" s="21">
        <v>0</v>
      </c>
      <c r="AA107" s="20">
        <v>1243204.69</v>
      </c>
      <c r="AB107" s="40">
        <f t="shared" si="118"/>
        <v>304.24592363363371</v>
      </c>
      <c r="AC107" s="20">
        <f t="shared" si="115"/>
        <v>536.26084495582415</v>
      </c>
      <c r="AD107" s="20"/>
      <c r="AE107" s="20">
        <f t="shared" si="89"/>
        <v>213.95019722168681</v>
      </c>
      <c r="AF107" s="21">
        <f t="shared" si="121"/>
        <v>99.962703595524644</v>
      </c>
      <c r="AG107" s="21">
        <f t="shared" ref="AG107:AG108" si="127">Y107/E107*100</f>
        <v>100</v>
      </c>
      <c r="AH107" s="21"/>
      <c r="AI107" s="21">
        <f t="shared" si="116"/>
        <v>99.926348803693529</v>
      </c>
      <c r="AJ107" s="79"/>
    </row>
    <row r="108" spans="1:36" s="1" customFormat="1" ht="67.5" customHeight="1" x14ac:dyDescent="0.3">
      <c r="A108" s="92" t="s">
        <v>441</v>
      </c>
      <c r="B108" s="99" t="s">
        <v>451</v>
      </c>
      <c r="C108" s="19" t="s">
        <v>6</v>
      </c>
      <c r="D108" s="20">
        <f t="shared" si="122"/>
        <v>512783400</v>
      </c>
      <c r="E108" s="20">
        <v>10737577</v>
      </c>
      <c r="F108" s="20">
        <v>0</v>
      </c>
      <c r="G108" s="20">
        <v>502045823</v>
      </c>
      <c r="H108" s="20">
        <f t="shared" si="123"/>
        <v>270927688</v>
      </c>
      <c r="I108" s="20">
        <v>4640741</v>
      </c>
      <c r="J108" s="20">
        <v>0</v>
      </c>
      <c r="K108" s="20">
        <v>266286947</v>
      </c>
      <c r="L108" s="20">
        <f t="shared" si="124"/>
        <v>142774139</v>
      </c>
      <c r="M108" s="20">
        <v>0</v>
      </c>
      <c r="N108" s="20">
        <v>0</v>
      </c>
      <c r="O108" s="20">
        <v>142774139</v>
      </c>
      <c r="P108" s="20">
        <f t="shared" si="125"/>
        <v>111532474</v>
      </c>
      <c r="Q108" s="20">
        <v>0</v>
      </c>
      <c r="R108" s="20">
        <v>0</v>
      </c>
      <c r="S108" s="20">
        <v>111532474</v>
      </c>
      <c r="T108" s="20">
        <f t="shared" si="126"/>
        <v>123296259</v>
      </c>
      <c r="U108" s="20">
        <v>0</v>
      </c>
      <c r="V108" s="20">
        <v>0</v>
      </c>
      <c r="W108" s="20">
        <v>123296259</v>
      </c>
      <c r="X108" s="21">
        <f t="shared" si="120"/>
        <v>350358965.63</v>
      </c>
      <c r="Y108" s="21">
        <v>5514641</v>
      </c>
      <c r="Z108" s="21">
        <v>0</v>
      </c>
      <c r="AA108" s="21">
        <v>344844324.63</v>
      </c>
      <c r="AB108" s="40">
        <f t="shared" si="118"/>
        <v>129.31825765626434</v>
      </c>
      <c r="AC108" s="20">
        <f t="shared" si="115"/>
        <v>118.83104443880836</v>
      </c>
      <c r="AD108" s="21"/>
      <c r="AE108" s="20">
        <f t="shared" si="89"/>
        <v>129.50102455829352</v>
      </c>
      <c r="AF108" s="21">
        <f t="shared" si="121"/>
        <v>68.324942973973023</v>
      </c>
      <c r="AG108" s="21">
        <f t="shared" si="127"/>
        <v>51.358337174206056</v>
      </c>
      <c r="AH108" s="21"/>
      <c r="AI108" s="21">
        <f t="shared" si="116"/>
        <v>68.687818687418897</v>
      </c>
      <c r="AJ108" s="79"/>
    </row>
    <row r="109" spans="1:36" s="27" customFormat="1" ht="83.25" customHeight="1" x14ac:dyDescent="0.3">
      <c r="A109" s="29" t="s">
        <v>21</v>
      </c>
      <c r="B109" s="96" t="s">
        <v>72</v>
      </c>
      <c r="C109" s="31"/>
      <c r="D109" s="30">
        <f>SUM(D110:D115)</f>
        <v>45620745</v>
      </c>
      <c r="E109" s="30">
        <f t="shared" ref="E109:AA109" si="128">SUM(E110:E115)</f>
        <v>0</v>
      </c>
      <c r="F109" s="30">
        <f t="shared" si="128"/>
        <v>0</v>
      </c>
      <c r="G109" s="30">
        <f t="shared" si="128"/>
        <v>45620745</v>
      </c>
      <c r="H109" s="30">
        <f t="shared" si="128"/>
        <v>11049305</v>
      </c>
      <c r="I109" s="30">
        <f t="shared" si="128"/>
        <v>0</v>
      </c>
      <c r="J109" s="30">
        <f t="shared" si="128"/>
        <v>0</v>
      </c>
      <c r="K109" s="30">
        <f t="shared" si="128"/>
        <v>11049305</v>
      </c>
      <c r="L109" s="30">
        <f t="shared" si="128"/>
        <v>3257537</v>
      </c>
      <c r="M109" s="30">
        <f t="shared" si="128"/>
        <v>0</v>
      </c>
      <c r="N109" s="30">
        <f t="shared" si="128"/>
        <v>0</v>
      </c>
      <c r="O109" s="30">
        <f t="shared" si="128"/>
        <v>3257537</v>
      </c>
      <c r="P109" s="30">
        <f t="shared" si="128"/>
        <v>3166567</v>
      </c>
      <c r="Q109" s="30">
        <f t="shared" si="128"/>
        <v>0</v>
      </c>
      <c r="R109" s="30">
        <f t="shared" si="128"/>
        <v>0</v>
      </c>
      <c r="S109" s="30">
        <f t="shared" si="128"/>
        <v>3166567</v>
      </c>
      <c r="T109" s="30">
        <f t="shared" si="128"/>
        <v>5631673</v>
      </c>
      <c r="U109" s="30">
        <f t="shared" si="128"/>
        <v>0</v>
      </c>
      <c r="V109" s="30">
        <f t="shared" si="128"/>
        <v>0</v>
      </c>
      <c r="W109" s="30">
        <f t="shared" si="128"/>
        <v>5631673</v>
      </c>
      <c r="X109" s="30">
        <f t="shared" si="128"/>
        <v>13714860.33</v>
      </c>
      <c r="Y109" s="30">
        <f t="shared" si="128"/>
        <v>0</v>
      </c>
      <c r="Z109" s="30">
        <f t="shared" si="128"/>
        <v>0</v>
      </c>
      <c r="AA109" s="30">
        <f t="shared" si="128"/>
        <v>13714860.33</v>
      </c>
      <c r="AB109" s="33">
        <f t="shared" si="118"/>
        <v>124.12418998298989</v>
      </c>
      <c r="AC109" s="30"/>
      <c r="AD109" s="30"/>
      <c r="AE109" s="30">
        <f t="shared" si="89"/>
        <v>124.12418998298989</v>
      </c>
      <c r="AF109" s="25">
        <f t="shared" si="121"/>
        <v>30.062771508882633</v>
      </c>
      <c r="AG109" s="25"/>
      <c r="AH109" s="25"/>
      <c r="AI109" s="25">
        <f t="shared" ref="AI109:AI115" si="129">AA109/G109*100</f>
        <v>30.062771508882633</v>
      </c>
      <c r="AJ109" s="79"/>
    </row>
    <row r="110" spans="1:36" s="1" customFormat="1" ht="39.75" customHeight="1" x14ac:dyDescent="0.3">
      <c r="A110" s="90" t="s">
        <v>104</v>
      </c>
      <c r="B110" s="99" t="s">
        <v>73</v>
      </c>
      <c r="C110" s="19" t="s">
        <v>6</v>
      </c>
      <c r="D110" s="20">
        <f>SUM(E110:G110)</f>
        <v>18363444</v>
      </c>
      <c r="E110" s="20">
        <v>0</v>
      </c>
      <c r="F110" s="20">
        <v>0</v>
      </c>
      <c r="G110" s="20">
        <v>18363444</v>
      </c>
      <c r="H110" s="20">
        <f t="shared" ref="H110:H111" si="130">I110+J110+K110</f>
        <v>10441603</v>
      </c>
      <c r="I110" s="20">
        <v>0</v>
      </c>
      <c r="J110" s="20">
        <v>0</v>
      </c>
      <c r="K110" s="20">
        <v>10441603</v>
      </c>
      <c r="L110" s="20">
        <f t="shared" ref="L110:L111" si="131">M110+N110+O110</f>
        <v>3118187</v>
      </c>
      <c r="M110" s="20">
        <v>0</v>
      </c>
      <c r="N110" s="20">
        <v>0</v>
      </c>
      <c r="O110" s="20">
        <v>3118187</v>
      </c>
      <c r="P110" s="20">
        <f t="shared" ref="P110:P111" si="132">Q110+R110+S110</f>
        <v>2915050</v>
      </c>
      <c r="Q110" s="20">
        <v>0</v>
      </c>
      <c r="R110" s="20">
        <v>0</v>
      </c>
      <c r="S110" s="20">
        <v>2915050</v>
      </c>
      <c r="T110" s="20">
        <f t="shared" ref="T110:T111" si="133">U110+V110+W110</f>
        <v>5470840</v>
      </c>
      <c r="U110" s="20">
        <v>0</v>
      </c>
      <c r="V110" s="20">
        <v>0</v>
      </c>
      <c r="W110" s="20">
        <v>5470840</v>
      </c>
      <c r="X110" s="21">
        <f>SUM(Y110:AA110)</f>
        <v>13219700.33</v>
      </c>
      <c r="Y110" s="21">
        <v>0</v>
      </c>
      <c r="Z110" s="21">
        <v>0</v>
      </c>
      <c r="AA110" s="21">
        <v>13219700.33</v>
      </c>
      <c r="AB110" s="40">
        <f t="shared" si="118"/>
        <v>126.60604248217444</v>
      </c>
      <c r="AC110" s="20"/>
      <c r="AD110" s="21"/>
      <c r="AE110" s="20">
        <f t="shared" si="89"/>
        <v>126.60604248217444</v>
      </c>
      <c r="AF110" s="21">
        <f t="shared" si="121"/>
        <v>71.989221248476056</v>
      </c>
      <c r="AG110" s="21"/>
      <c r="AH110" s="21"/>
      <c r="AI110" s="21">
        <f t="shared" si="129"/>
        <v>71.989221248476056</v>
      </c>
      <c r="AJ110" s="79"/>
    </row>
    <row r="111" spans="1:36" s="1" customFormat="1" ht="39.75" customHeight="1" x14ac:dyDescent="0.3">
      <c r="A111" s="90" t="s">
        <v>272</v>
      </c>
      <c r="B111" s="99" t="s">
        <v>211</v>
      </c>
      <c r="C111" s="19" t="s">
        <v>6</v>
      </c>
      <c r="D111" s="20">
        <f t="shared" ref="D111:D115" si="134">SUM(E111:G111)</f>
        <v>684700</v>
      </c>
      <c r="E111" s="20">
        <v>0</v>
      </c>
      <c r="F111" s="20">
        <v>0</v>
      </c>
      <c r="G111" s="20">
        <v>684700</v>
      </c>
      <c r="H111" s="20">
        <f t="shared" si="130"/>
        <v>272350</v>
      </c>
      <c r="I111" s="20">
        <v>0</v>
      </c>
      <c r="J111" s="20">
        <v>0</v>
      </c>
      <c r="K111" s="20">
        <v>272350</v>
      </c>
      <c r="L111" s="20">
        <f t="shared" si="131"/>
        <v>139350</v>
      </c>
      <c r="M111" s="20">
        <v>0</v>
      </c>
      <c r="N111" s="20">
        <v>0</v>
      </c>
      <c r="O111" s="20">
        <v>139350</v>
      </c>
      <c r="P111" s="20">
        <f t="shared" si="132"/>
        <v>251517</v>
      </c>
      <c r="Q111" s="20">
        <v>0</v>
      </c>
      <c r="R111" s="20">
        <v>0</v>
      </c>
      <c r="S111" s="20">
        <v>251517</v>
      </c>
      <c r="T111" s="20">
        <f t="shared" si="133"/>
        <v>160833</v>
      </c>
      <c r="U111" s="20">
        <v>0</v>
      </c>
      <c r="V111" s="20">
        <v>0</v>
      </c>
      <c r="W111" s="20">
        <v>160833</v>
      </c>
      <c r="X111" s="21">
        <f>Y111+AA111</f>
        <v>327484.40000000002</v>
      </c>
      <c r="Y111" s="21">
        <v>0</v>
      </c>
      <c r="Z111" s="21">
        <v>0</v>
      </c>
      <c r="AA111" s="21">
        <v>327484.40000000002</v>
      </c>
      <c r="AB111" s="40">
        <f t="shared" si="118"/>
        <v>120.24395079860474</v>
      </c>
      <c r="AC111" s="20"/>
      <c r="AD111" s="21"/>
      <c r="AE111" s="20">
        <f t="shared" si="89"/>
        <v>120.24395079860474</v>
      </c>
      <c r="AF111" s="21">
        <f t="shared" si="121"/>
        <v>47.828888564334747</v>
      </c>
      <c r="AG111" s="21"/>
      <c r="AH111" s="21"/>
      <c r="AI111" s="21">
        <f t="shared" si="129"/>
        <v>47.828888564334747</v>
      </c>
      <c r="AJ111" s="79"/>
    </row>
    <row r="112" spans="1:36" s="1" customFormat="1" ht="68.25" customHeight="1" x14ac:dyDescent="0.3">
      <c r="A112" s="90" t="s">
        <v>243</v>
      </c>
      <c r="B112" s="99" t="s">
        <v>255</v>
      </c>
      <c r="C112" s="19" t="s">
        <v>271</v>
      </c>
      <c r="D112" s="20">
        <f t="shared" si="134"/>
        <v>335352</v>
      </c>
      <c r="E112" s="20">
        <v>0</v>
      </c>
      <c r="F112" s="20">
        <v>0</v>
      </c>
      <c r="G112" s="20">
        <v>335352</v>
      </c>
      <c r="H112" s="20">
        <f t="shared" ref="H112:H115" si="135">I112+J112+K112</f>
        <v>335352</v>
      </c>
      <c r="I112" s="20">
        <v>0</v>
      </c>
      <c r="J112" s="20">
        <v>0</v>
      </c>
      <c r="K112" s="20">
        <v>335352</v>
      </c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1">
        <f>Y112+AA112</f>
        <v>167675.6</v>
      </c>
      <c r="Y112" s="21">
        <v>0</v>
      </c>
      <c r="Z112" s="21">
        <v>0</v>
      </c>
      <c r="AA112" s="21">
        <v>167675.6</v>
      </c>
      <c r="AB112" s="40">
        <f t="shared" si="118"/>
        <v>49.99988072234548</v>
      </c>
      <c r="AC112" s="20"/>
      <c r="AD112" s="21"/>
      <c r="AE112" s="20">
        <f t="shared" si="89"/>
        <v>49.99988072234548</v>
      </c>
      <c r="AF112" s="21">
        <f t="shared" si="121"/>
        <v>49.99988072234548</v>
      </c>
      <c r="AG112" s="21"/>
      <c r="AH112" s="21"/>
      <c r="AI112" s="21">
        <f t="shared" si="129"/>
        <v>49.99988072234548</v>
      </c>
      <c r="AJ112" s="79"/>
    </row>
    <row r="113" spans="1:36" s="1" customFormat="1" ht="124.5" customHeight="1" x14ac:dyDescent="0.3">
      <c r="A113" s="90" t="s">
        <v>409</v>
      </c>
      <c r="B113" s="100" t="s">
        <v>408</v>
      </c>
      <c r="C113" s="19" t="s">
        <v>271</v>
      </c>
      <c r="D113" s="20">
        <f t="shared" si="134"/>
        <v>4705093</v>
      </c>
      <c r="E113" s="20">
        <v>0</v>
      </c>
      <c r="F113" s="20">
        <v>0</v>
      </c>
      <c r="G113" s="20">
        <v>4705093</v>
      </c>
      <c r="H113" s="20">
        <f t="shared" si="135"/>
        <v>0</v>
      </c>
      <c r="I113" s="20">
        <v>0</v>
      </c>
      <c r="J113" s="20">
        <v>0</v>
      </c>
      <c r="K113" s="20">
        <v>0</v>
      </c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1">
        <f>Y113+AA113</f>
        <v>0</v>
      </c>
      <c r="Y113" s="21">
        <v>0</v>
      </c>
      <c r="Z113" s="21">
        <v>0</v>
      </c>
      <c r="AA113" s="21">
        <v>0</v>
      </c>
      <c r="AB113" s="40"/>
      <c r="AC113" s="20"/>
      <c r="AD113" s="21"/>
      <c r="AE113" s="20"/>
      <c r="AF113" s="21">
        <f t="shared" si="121"/>
        <v>0</v>
      </c>
      <c r="AG113" s="21"/>
      <c r="AH113" s="21"/>
      <c r="AI113" s="21">
        <f t="shared" si="129"/>
        <v>0</v>
      </c>
      <c r="AJ113" s="79"/>
    </row>
    <row r="114" spans="1:36" s="1" customFormat="1" ht="51.75" customHeight="1" x14ac:dyDescent="0.3">
      <c r="A114" s="90"/>
      <c r="B114" s="100" t="s">
        <v>473</v>
      </c>
      <c r="C114" s="19" t="s">
        <v>271</v>
      </c>
      <c r="D114" s="20">
        <f t="shared" si="134"/>
        <v>1532156</v>
      </c>
      <c r="E114" s="20">
        <v>0</v>
      </c>
      <c r="F114" s="20">
        <v>0</v>
      </c>
      <c r="G114" s="20">
        <v>1532156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1">
        <f>Y114+AA114</f>
        <v>0</v>
      </c>
      <c r="Y114" s="21">
        <v>0</v>
      </c>
      <c r="Z114" s="21">
        <v>0</v>
      </c>
      <c r="AA114" s="21">
        <v>0</v>
      </c>
      <c r="AB114" s="40"/>
      <c r="AC114" s="20"/>
      <c r="AD114" s="21"/>
      <c r="AE114" s="20"/>
      <c r="AF114" s="21"/>
      <c r="AG114" s="21"/>
      <c r="AH114" s="21"/>
      <c r="AI114" s="21">
        <f t="shared" si="129"/>
        <v>0</v>
      </c>
      <c r="AJ114" s="79"/>
    </row>
    <row r="115" spans="1:36" s="1" customFormat="1" ht="50.25" customHeight="1" x14ac:dyDescent="0.3">
      <c r="A115" s="90" t="s">
        <v>322</v>
      </c>
      <c r="B115" s="91" t="s">
        <v>396</v>
      </c>
      <c r="C115" s="19" t="s">
        <v>271</v>
      </c>
      <c r="D115" s="20">
        <f t="shared" si="134"/>
        <v>20000000</v>
      </c>
      <c r="E115" s="20">
        <v>0</v>
      </c>
      <c r="F115" s="20">
        <v>0</v>
      </c>
      <c r="G115" s="20">
        <v>20000000</v>
      </c>
      <c r="H115" s="20">
        <f t="shared" si="135"/>
        <v>0</v>
      </c>
      <c r="I115" s="20">
        <v>0</v>
      </c>
      <c r="J115" s="20">
        <v>0</v>
      </c>
      <c r="K115" s="20">
        <v>0</v>
      </c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1">
        <f>Y115+Z115+AA115</f>
        <v>0</v>
      </c>
      <c r="Y115" s="21">
        <v>0</v>
      </c>
      <c r="Z115" s="21">
        <v>0</v>
      </c>
      <c r="AA115" s="21">
        <v>0</v>
      </c>
      <c r="AB115" s="40"/>
      <c r="AC115" s="20"/>
      <c r="AD115" s="21"/>
      <c r="AE115" s="20"/>
      <c r="AF115" s="21">
        <f t="shared" si="121"/>
        <v>0</v>
      </c>
      <c r="AG115" s="21"/>
      <c r="AH115" s="21"/>
      <c r="AI115" s="21">
        <f t="shared" si="129"/>
        <v>0</v>
      </c>
      <c r="AJ115" s="79"/>
    </row>
    <row r="116" spans="1:36" s="27" customFormat="1" ht="27" customHeight="1" x14ac:dyDescent="0.3">
      <c r="A116" s="216" t="s">
        <v>302</v>
      </c>
      <c r="B116" s="217"/>
      <c r="C116" s="217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8"/>
    </row>
    <row r="117" spans="1:36" s="1" customFormat="1" ht="39.75" customHeight="1" x14ac:dyDescent="0.3">
      <c r="A117" s="29" t="s">
        <v>105</v>
      </c>
      <c r="B117" s="224" t="s">
        <v>30</v>
      </c>
      <c r="C117" s="224"/>
      <c r="D117" s="33">
        <f>D118+D149</f>
        <v>586529573</v>
      </c>
      <c r="E117" s="33">
        <f t="shared" ref="E117:AA117" si="136">E118+E149</f>
        <v>140307499</v>
      </c>
      <c r="F117" s="33">
        <f t="shared" si="136"/>
        <v>339700</v>
      </c>
      <c r="G117" s="33">
        <f t="shared" si="136"/>
        <v>445882374</v>
      </c>
      <c r="H117" s="33">
        <f t="shared" si="136"/>
        <v>319348968</v>
      </c>
      <c r="I117" s="33">
        <f t="shared" si="136"/>
        <v>68266952</v>
      </c>
      <c r="J117" s="33">
        <f t="shared" si="136"/>
        <v>700000</v>
      </c>
      <c r="K117" s="33">
        <f t="shared" si="136"/>
        <v>250382016</v>
      </c>
      <c r="L117" s="33">
        <f t="shared" si="136"/>
        <v>189962391</v>
      </c>
      <c r="M117" s="33">
        <f t="shared" si="136"/>
        <v>40040954</v>
      </c>
      <c r="N117" s="33">
        <f t="shared" si="136"/>
        <v>0</v>
      </c>
      <c r="O117" s="33">
        <f t="shared" si="136"/>
        <v>149921437</v>
      </c>
      <c r="P117" s="33">
        <f t="shared" si="136"/>
        <v>123572647</v>
      </c>
      <c r="Q117" s="33">
        <f t="shared" si="136"/>
        <v>31925605</v>
      </c>
      <c r="R117" s="33">
        <f t="shared" si="136"/>
        <v>0</v>
      </c>
      <c r="S117" s="33">
        <f t="shared" si="136"/>
        <v>91647042</v>
      </c>
      <c r="T117" s="33">
        <f t="shared" si="136"/>
        <v>144682463</v>
      </c>
      <c r="U117" s="33">
        <f t="shared" si="136"/>
        <v>37153791</v>
      </c>
      <c r="V117" s="33">
        <f t="shared" si="136"/>
        <v>0</v>
      </c>
      <c r="W117" s="33">
        <f t="shared" si="136"/>
        <v>107528672</v>
      </c>
      <c r="X117" s="33">
        <f t="shared" si="136"/>
        <v>376256500.66999996</v>
      </c>
      <c r="Y117" s="33">
        <f t="shared" si="136"/>
        <v>87437415.390000001</v>
      </c>
      <c r="Z117" s="33">
        <f t="shared" si="136"/>
        <v>90000</v>
      </c>
      <c r="AA117" s="33">
        <f t="shared" si="136"/>
        <v>288729085.27999997</v>
      </c>
      <c r="AB117" s="33">
        <f>X117/H117*100</f>
        <v>117.81985801501007</v>
      </c>
      <c r="AC117" s="30">
        <f t="shared" ref="AC117:AC142" si="137">Y117/I117*100</f>
        <v>128.08161610906546</v>
      </c>
      <c r="AD117" s="30">
        <f t="shared" ref="AD117" si="138">Z117/J117*100</f>
        <v>12.857142857142856</v>
      </c>
      <c r="AE117" s="30">
        <f t="shared" si="89"/>
        <v>115.31542476277528</v>
      </c>
      <c r="AF117" s="25">
        <f t="shared" ref="AF117:AH131" si="139">X117/D117*100</f>
        <v>64.149621432643428</v>
      </c>
      <c r="AG117" s="25">
        <f t="shared" si="139"/>
        <v>62.318419195826444</v>
      </c>
      <c r="AH117" s="25">
        <f t="shared" si="139"/>
        <v>26.493965263467768</v>
      </c>
      <c r="AI117" s="25">
        <f>AA117/G117*100</f>
        <v>64.75454113375649</v>
      </c>
      <c r="AJ117" s="28"/>
    </row>
    <row r="118" spans="1:36" s="1" customFormat="1" ht="60.75" customHeight="1" x14ac:dyDescent="0.3">
      <c r="A118" s="29" t="s">
        <v>106</v>
      </c>
      <c r="B118" s="96" t="s">
        <v>74</v>
      </c>
      <c r="C118" s="96"/>
      <c r="D118" s="33">
        <f>D119+D124+D128+D132+D135+D140+D144</f>
        <v>562654603</v>
      </c>
      <c r="E118" s="33">
        <f t="shared" ref="E118:AA118" si="140">E119+E124+E128+E132+E135+E140+E144</f>
        <v>140307499</v>
      </c>
      <c r="F118" s="33">
        <f t="shared" si="140"/>
        <v>339700</v>
      </c>
      <c r="G118" s="33">
        <f t="shared" si="140"/>
        <v>422007404</v>
      </c>
      <c r="H118" s="33">
        <f>H119+H124+H128+H132+H135+H140+H144</f>
        <v>304620178</v>
      </c>
      <c r="I118" s="33">
        <f t="shared" si="140"/>
        <v>68266952</v>
      </c>
      <c r="J118" s="33">
        <f t="shared" si="140"/>
        <v>700000</v>
      </c>
      <c r="K118" s="33">
        <f t="shared" si="140"/>
        <v>235653226</v>
      </c>
      <c r="L118" s="33">
        <f t="shared" si="140"/>
        <v>184233691</v>
      </c>
      <c r="M118" s="33">
        <f t="shared" si="140"/>
        <v>40040954</v>
      </c>
      <c r="N118" s="33">
        <f t="shared" si="140"/>
        <v>0</v>
      </c>
      <c r="O118" s="33">
        <f t="shared" si="140"/>
        <v>144192737</v>
      </c>
      <c r="P118" s="33">
        <f t="shared" si="140"/>
        <v>119098647</v>
      </c>
      <c r="Q118" s="33">
        <f t="shared" si="140"/>
        <v>31925605</v>
      </c>
      <c r="R118" s="33">
        <f t="shared" si="140"/>
        <v>0</v>
      </c>
      <c r="S118" s="33">
        <f t="shared" si="140"/>
        <v>87173042</v>
      </c>
      <c r="T118" s="33">
        <f t="shared" si="140"/>
        <v>140253763</v>
      </c>
      <c r="U118" s="33">
        <f t="shared" si="140"/>
        <v>37153791</v>
      </c>
      <c r="V118" s="33">
        <f t="shared" si="140"/>
        <v>0</v>
      </c>
      <c r="W118" s="33">
        <f t="shared" si="140"/>
        <v>103099972</v>
      </c>
      <c r="X118" s="33">
        <f t="shared" si="140"/>
        <v>360293254.68999994</v>
      </c>
      <c r="Y118" s="33">
        <f t="shared" si="140"/>
        <v>87437415.390000001</v>
      </c>
      <c r="Z118" s="33">
        <f t="shared" si="140"/>
        <v>90000</v>
      </c>
      <c r="AA118" s="33">
        <f t="shared" si="140"/>
        <v>272765839.29999995</v>
      </c>
      <c r="AB118" s="33">
        <f t="shared" ref="AB118:AB150" si="141">X118/H118*100</f>
        <v>118.27622748286883</v>
      </c>
      <c r="AC118" s="30">
        <f t="shared" si="137"/>
        <v>128.08161610906546</v>
      </c>
      <c r="AD118" s="33"/>
      <c r="AE118" s="30">
        <f t="shared" si="89"/>
        <v>115.7488246309855</v>
      </c>
      <c r="AF118" s="25">
        <f t="shared" si="139"/>
        <v>64.034534289591505</v>
      </c>
      <c r="AG118" s="25">
        <f t="shared" si="139"/>
        <v>62.318419195826444</v>
      </c>
      <c r="AH118" s="25">
        <f t="shared" si="139"/>
        <v>26.493965263467768</v>
      </c>
      <c r="AI118" s="25">
        <f>AA118/G118*100</f>
        <v>64.635320782191769</v>
      </c>
      <c r="AJ118" s="28"/>
    </row>
    <row r="119" spans="1:36" s="1" customFormat="1" ht="26.25" customHeight="1" x14ac:dyDescent="0.3">
      <c r="A119" s="29" t="s">
        <v>107</v>
      </c>
      <c r="B119" s="96" t="s">
        <v>167</v>
      </c>
      <c r="C119" s="38"/>
      <c r="D119" s="25">
        <f>SUM(D120:D123)</f>
        <v>103002832</v>
      </c>
      <c r="E119" s="25">
        <f t="shared" ref="E119:AA119" si="142">SUM(E120:E123)</f>
        <v>31934600</v>
      </c>
      <c r="F119" s="25">
        <f t="shared" si="142"/>
        <v>39700</v>
      </c>
      <c r="G119" s="25">
        <f t="shared" si="142"/>
        <v>71028532</v>
      </c>
      <c r="H119" s="25">
        <f t="shared" si="142"/>
        <v>50061828</v>
      </c>
      <c r="I119" s="25">
        <f t="shared" si="142"/>
        <v>13212153</v>
      </c>
      <c r="J119" s="25">
        <f t="shared" si="142"/>
        <v>0</v>
      </c>
      <c r="K119" s="25">
        <f t="shared" si="142"/>
        <v>36849675</v>
      </c>
      <c r="L119" s="25">
        <f t="shared" si="142"/>
        <v>28376812</v>
      </c>
      <c r="M119" s="25">
        <f t="shared" si="142"/>
        <v>7907605</v>
      </c>
      <c r="N119" s="25">
        <f t="shared" si="142"/>
        <v>0</v>
      </c>
      <c r="O119" s="25">
        <f t="shared" si="142"/>
        <v>20469207</v>
      </c>
      <c r="P119" s="25">
        <f t="shared" si="142"/>
        <v>28768539</v>
      </c>
      <c r="Q119" s="25">
        <f t="shared" si="142"/>
        <v>8322955</v>
      </c>
      <c r="R119" s="25">
        <f t="shared" si="142"/>
        <v>0</v>
      </c>
      <c r="S119" s="25">
        <f t="shared" si="142"/>
        <v>20445584</v>
      </c>
      <c r="T119" s="25">
        <f t="shared" si="142"/>
        <v>26245738</v>
      </c>
      <c r="U119" s="25">
        <f t="shared" si="142"/>
        <v>10481141</v>
      </c>
      <c r="V119" s="25">
        <f t="shared" si="142"/>
        <v>0</v>
      </c>
      <c r="W119" s="25">
        <f t="shared" si="142"/>
        <v>15764597</v>
      </c>
      <c r="X119" s="25">
        <f t="shared" si="142"/>
        <v>67438800.609999999</v>
      </c>
      <c r="Y119" s="25">
        <f t="shared" si="142"/>
        <v>18573034</v>
      </c>
      <c r="Z119" s="25">
        <f t="shared" si="142"/>
        <v>0</v>
      </c>
      <c r="AA119" s="25">
        <f t="shared" si="142"/>
        <v>48865766.609999999</v>
      </c>
      <c r="AB119" s="33">
        <f t="shared" si="141"/>
        <v>134.71102295745175</v>
      </c>
      <c r="AC119" s="30">
        <f t="shared" si="137"/>
        <v>140.57537783584553</v>
      </c>
      <c r="AD119" s="25"/>
      <c r="AE119" s="30">
        <f t="shared" si="89"/>
        <v>132.60840593573755</v>
      </c>
      <c r="AF119" s="25">
        <f t="shared" si="139"/>
        <v>65.472763515861388</v>
      </c>
      <c r="AG119" s="25">
        <f t="shared" si="139"/>
        <v>58.159594922122082</v>
      </c>
      <c r="AH119" s="25">
        <f t="shared" si="139"/>
        <v>0</v>
      </c>
      <c r="AI119" s="25">
        <f>AA119/G119*100</f>
        <v>68.797376538768944</v>
      </c>
      <c r="AJ119" s="28"/>
    </row>
    <row r="120" spans="1:36" s="1" customFormat="1" ht="49.5" customHeight="1" x14ac:dyDescent="0.3">
      <c r="A120" s="90" t="s">
        <v>168</v>
      </c>
      <c r="B120" s="39" t="s">
        <v>61</v>
      </c>
      <c r="C120" s="93" t="s">
        <v>296</v>
      </c>
      <c r="D120" s="40">
        <f>SUM(E120:G120)</f>
        <v>57492284</v>
      </c>
      <c r="E120" s="20">
        <v>0</v>
      </c>
      <c r="F120" s="20">
        <v>0</v>
      </c>
      <c r="G120" s="20">
        <v>57492284</v>
      </c>
      <c r="H120" s="20">
        <f t="shared" ref="H120:H150" si="143">I120+J120+K120</f>
        <v>31218479</v>
      </c>
      <c r="I120" s="20">
        <v>0</v>
      </c>
      <c r="J120" s="20">
        <v>0</v>
      </c>
      <c r="K120" s="20">
        <v>31218479</v>
      </c>
      <c r="L120" s="20">
        <f t="shared" ref="L120:L123" si="144">M120+N120+O120</f>
        <v>17108027</v>
      </c>
      <c r="M120" s="20">
        <v>0</v>
      </c>
      <c r="N120" s="20">
        <v>0</v>
      </c>
      <c r="O120" s="20">
        <v>17108027</v>
      </c>
      <c r="P120" s="20">
        <f t="shared" ref="P120:P123" si="145">Q120+R120+S120</f>
        <v>17011106</v>
      </c>
      <c r="Q120" s="20">
        <v>0</v>
      </c>
      <c r="R120" s="20">
        <v>0</v>
      </c>
      <c r="S120" s="20">
        <v>17011106</v>
      </c>
      <c r="T120" s="20">
        <f t="shared" ref="T120:T123" si="146">U120+V120+W120</f>
        <v>11294023</v>
      </c>
      <c r="U120" s="20">
        <v>0</v>
      </c>
      <c r="V120" s="20">
        <v>0</v>
      </c>
      <c r="W120" s="20">
        <v>11294023</v>
      </c>
      <c r="X120" s="21">
        <f t="shared" ref="X120:X123" si="147">SUM(Y120:AA120)</f>
        <v>40976182.609999999</v>
      </c>
      <c r="Y120" s="20">
        <v>0</v>
      </c>
      <c r="Z120" s="20">
        <v>0</v>
      </c>
      <c r="AA120" s="20">
        <v>40976182.609999999</v>
      </c>
      <c r="AB120" s="40">
        <f t="shared" si="141"/>
        <v>131.25617878436677</v>
      </c>
      <c r="AC120" s="20"/>
      <c r="AD120" s="20"/>
      <c r="AE120" s="20">
        <f t="shared" si="89"/>
        <v>131.25617878436677</v>
      </c>
      <c r="AF120" s="21">
        <f>X120/D120*100</f>
        <v>71.272490426715351</v>
      </c>
      <c r="AG120" s="21"/>
      <c r="AH120" s="21"/>
      <c r="AI120" s="21">
        <f>AA120/G120*100</f>
        <v>71.272490426715351</v>
      </c>
      <c r="AJ120" s="28"/>
    </row>
    <row r="121" spans="1:36" s="1" customFormat="1" ht="144.75" customHeight="1" x14ac:dyDescent="0.3">
      <c r="A121" s="107" t="s">
        <v>169</v>
      </c>
      <c r="B121" s="108" t="s">
        <v>262</v>
      </c>
      <c r="C121" s="109" t="s">
        <v>296</v>
      </c>
      <c r="D121" s="110">
        <f t="shared" ref="D121:D123" si="148">SUM(E121:G121)</f>
        <v>283920.39</v>
      </c>
      <c r="E121" s="105">
        <v>201637.39</v>
      </c>
      <c r="F121" s="105">
        <v>39700</v>
      </c>
      <c r="G121" s="105">
        <v>42583</v>
      </c>
      <c r="H121" s="105">
        <f t="shared" si="143"/>
        <v>0</v>
      </c>
      <c r="I121" s="105">
        <v>0</v>
      </c>
      <c r="J121" s="105">
        <v>0</v>
      </c>
      <c r="K121" s="105">
        <v>0</v>
      </c>
      <c r="L121" s="105">
        <f t="shared" si="144"/>
        <v>0</v>
      </c>
      <c r="M121" s="105">
        <v>0</v>
      </c>
      <c r="N121" s="105">
        <v>0</v>
      </c>
      <c r="O121" s="105">
        <v>0</v>
      </c>
      <c r="P121" s="105">
        <f t="shared" si="145"/>
        <v>283883</v>
      </c>
      <c r="Q121" s="105">
        <v>241300</v>
      </c>
      <c r="R121" s="105">
        <v>0</v>
      </c>
      <c r="S121" s="105">
        <v>42583</v>
      </c>
      <c r="T121" s="105">
        <f t="shared" si="146"/>
        <v>0</v>
      </c>
      <c r="U121" s="105">
        <v>0</v>
      </c>
      <c r="V121" s="105">
        <v>0</v>
      </c>
      <c r="W121" s="105">
        <v>0</v>
      </c>
      <c r="X121" s="104">
        <f t="shared" si="147"/>
        <v>0</v>
      </c>
      <c r="Y121" s="104">
        <v>0</v>
      </c>
      <c r="Z121" s="104">
        <v>0</v>
      </c>
      <c r="AA121" s="104">
        <v>0</v>
      </c>
      <c r="AB121" s="110"/>
      <c r="AC121" s="105"/>
      <c r="AD121" s="104"/>
      <c r="AE121" s="105"/>
      <c r="AF121" s="104">
        <f t="shared" ref="AF121:AH124" si="149">X121/D121*100</f>
        <v>0</v>
      </c>
      <c r="AG121" s="104">
        <f t="shared" si="149"/>
        <v>0</v>
      </c>
      <c r="AH121" s="104">
        <f t="shared" si="149"/>
        <v>0</v>
      </c>
      <c r="AI121" s="104">
        <f t="shared" ref="AI121:AI127" si="150">AA121/G121*100</f>
        <v>0</v>
      </c>
      <c r="AJ121" s="111" t="s">
        <v>480</v>
      </c>
    </row>
    <row r="122" spans="1:36" s="1" customFormat="1" ht="143.25" customHeight="1" x14ac:dyDescent="0.3">
      <c r="A122" s="107" t="s">
        <v>170</v>
      </c>
      <c r="B122" s="108" t="s">
        <v>261</v>
      </c>
      <c r="C122" s="109" t="s">
        <v>296</v>
      </c>
      <c r="D122" s="110">
        <f t="shared" si="148"/>
        <v>495727.61</v>
      </c>
      <c r="E122" s="105">
        <v>421362.61</v>
      </c>
      <c r="F122" s="105">
        <v>0</v>
      </c>
      <c r="G122" s="105">
        <v>74365</v>
      </c>
      <c r="H122" s="105">
        <f t="shared" si="143"/>
        <v>145498</v>
      </c>
      <c r="I122" s="105">
        <v>123674</v>
      </c>
      <c r="J122" s="105">
        <v>0</v>
      </c>
      <c r="K122" s="105">
        <v>21824</v>
      </c>
      <c r="L122" s="105">
        <f t="shared" si="144"/>
        <v>93749</v>
      </c>
      <c r="M122" s="105">
        <v>79687</v>
      </c>
      <c r="N122" s="105">
        <v>0</v>
      </c>
      <c r="O122" s="105">
        <v>14062</v>
      </c>
      <c r="P122" s="105">
        <f t="shared" si="145"/>
        <v>298514</v>
      </c>
      <c r="Q122" s="105">
        <v>253737</v>
      </c>
      <c r="R122" s="105">
        <v>0</v>
      </c>
      <c r="S122" s="105">
        <v>44777</v>
      </c>
      <c r="T122" s="105">
        <f t="shared" si="146"/>
        <v>51753</v>
      </c>
      <c r="U122" s="105">
        <v>43989</v>
      </c>
      <c r="V122" s="105">
        <v>0</v>
      </c>
      <c r="W122" s="105">
        <v>7764</v>
      </c>
      <c r="X122" s="104">
        <f t="shared" si="147"/>
        <v>326749</v>
      </c>
      <c r="Y122" s="104">
        <v>277949</v>
      </c>
      <c r="Z122" s="104">
        <v>0</v>
      </c>
      <c r="AA122" s="105">
        <v>48800</v>
      </c>
      <c r="AB122" s="110">
        <f t="shared" si="141"/>
        <v>224.57284636214928</v>
      </c>
      <c r="AC122" s="105">
        <f t="shared" si="137"/>
        <v>224.74327667901096</v>
      </c>
      <c r="AD122" s="105"/>
      <c r="AE122" s="105">
        <f t="shared" si="89"/>
        <v>223.60703812316714</v>
      </c>
      <c r="AF122" s="104">
        <f>X122/D122*100</f>
        <v>65.913012188286217</v>
      </c>
      <c r="AG122" s="104">
        <f>Y122/E122*100</f>
        <v>65.964324646650539</v>
      </c>
      <c r="AH122" s="104"/>
      <c r="AI122" s="104">
        <f>AA122/G122*100</f>
        <v>65.622268540307942</v>
      </c>
      <c r="AJ122" s="111" t="s">
        <v>481</v>
      </c>
    </row>
    <row r="123" spans="1:36" s="1" customFormat="1" ht="201" customHeight="1" x14ac:dyDescent="0.3">
      <c r="A123" s="107" t="s">
        <v>290</v>
      </c>
      <c r="B123" s="112" t="s">
        <v>166</v>
      </c>
      <c r="C123" s="109" t="s">
        <v>296</v>
      </c>
      <c r="D123" s="110">
        <f t="shared" si="148"/>
        <v>44730900</v>
      </c>
      <c r="E123" s="105">
        <v>31311600</v>
      </c>
      <c r="F123" s="105">
        <v>0</v>
      </c>
      <c r="G123" s="105">
        <v>13419300</v>
      </c>
      <c r="H123" s="105">
        <f t="shared" si="143"/>
        <v>18697851</v>
      </c>
      <c r="I123" s="105">
        <v>13088479</v>
      </c>
      <c r="J123" s="105">
        <v>0</v>
      </c>
      <c r="K123" s="105">
        <v>5609372</v>
      </c>
      <c r="L123" s="105">
        <f t="shared" si="144"/>
        <v>11175036</v>
      </c>
      <c r="M123" s="105">
        <v>7827918</v>
      </c>
      <c r="N123" s="105">
        <v>0</v>
      </c>
      <c r="O123" s="105">
        <v>3347118</v>
      </c>
      <c r="P123" s="105">
        <f t="shared" si="145"/>
        <v>11175036</v>
      </c>
      <c r="Q123" s="105">
        <v>7827918</v>
      </c>
      <c r="R123" s="105">
        <v>0</v>
      </c>
      <c r="S123" s="105">
        <v>3347118</v>
      </c>
      <c r="T123" s="105">
        <f t="shared" si="146"/>
        <v>14899962</v>
      </c>
      <c r="U123" s="105">
        <v>10437152</v>
      </c>
      <c r="V123" s="105">
        <v>0</v>
      </c>
      <c r="W123" s="105">
        <v>4462810</v>
      </c>
      <c r="X123" s="104">
        <f t="shared" si="147"/>
        <v>26135869</v>
      </c>
      <c r="Y123" s="104">
        <v>18295085</v>
      </c>
      <c r="Z123" s="104">
        <v>0</v>
      </c>
      <c r="AA123" s="104">
        <v>7840784</v>
      </c>
      <c r="AB123" s="110">
        <f t="shared" si="141"/>
        <v>139.78006884320558</v>
      </c>
      <c r="AC123" s="105">
        <f t="shared" si="137"/>
        <v>139.7800691738131</v>
      </c>
      <c r="AD123" s="104"/>
      <c r="AE123" s="105">
        <f t="shared" si="89"/>
        <v>139.78006807179128</v>
      </c>
      <c r="AF123" s="104">
        <f t="shared" si="149"/>
        <v>58.429114996568366</v>
      </c>
      <c r="AG123" s="104">
        <f t="shared" si="149"/>
        <v>58.42909656485137</v>
      </c>
      <c r="AH123" s="104"/>
      <c r="AI123" s="104">
        <f t="shared" si="150"/>
        <v>58.429158003770688</v>
      </c>
      <c r="AJ123" s="111" t="s">
        <v>482</v>
      </c>
    </row>
    <row r="124" spans="1:36" s="1" customFormat="1" ht="25.5" customHeight="1" x14ac:dyDescent="0.3">
      <c r="A124" s="29" t="s">
        <v>108</v>
      </c>
      <c r="B124" s="41" t="s">
        <v>171</v>
      </c>
      <c r="C124" s="38"/>
      <c r="D124" s="25">
        <f>D125+D126+D127</f>
        <v>45468027</v>
      </c>
      <c r="E124" s="25">
        <f t="shared" ref="E124:AA124" si="151">E125+E126+E127</f>
        <v>15099600</v>
      </c>
      <c r="F124" s="25">
        <f t="shared" si="151"/>
        <v>0</v>
      </c>
      <c r="G124" s="25">
        <f t="shared" si="151"/>
        <v>30368427</v>
      </c>
      <c r="H124" s="25">
        <f t="shared" si="151"/>
        <v>24221446</v>
      </c>
      <c r="I124" s="25">
        <f t="shared" si="151"/>
        <v>8690400</v>
      </c>
      <c r="J124" s="25">
        <f t="shared" si="151"/>
        <v>0</v>
      </c>
      <c r="K124" s="25">
        <f t="shared" si="151"/>
        <v>15531046</v>
      </c>
      <c r="L124" s="25">
        <f t="shared" si="151"/>
        <v>12798021</v>
      </c>
      <c r="M124" s="25">
        <f t="shared" si="151"/>
        <v>4503350</v>
      </c>
      <c r="N124" s="25">
        <f t="shared" si="151"/>
        <v>0</v>
      </c>
      <c r="O124" s="25">
        <f t="shared" si="151"/>
        <v>8294671</v>
      </c>
      <c r="P124" s="25">
        <f t="shared" si="151"/>
        <v>11942105</v>
      </c>
      <c r="Q124" s="25">
        <f t="shared" si="151"/>
        <v>3532150</v>
      </c>
      <c r="R124" s="25">
        <f t="shared" si="151"/>
        <v>0</v>
      </c>
      <c r="S124" s="25">
        <f t="shared" si="151"/>
        <v>8409955</v>
      </c>
      <c r="T124" s="25">
        <f t="shared" si="151"/>
        <v>10667283</v>
      </c>
      <c r="U124" s="25">
        <f t="shared" si="151"/>
        <v>3532050</v>
      </c>
      <c r="V124" s="25">
        <f t="shared" si="151"/>
        <v>0</v>
      </c>
      <c r="W124" s="25">
        <f t="shared" si="151"/>
        <v>7135233</v>
      </c>
      <c r="X124" s="25">
        <f t="shared" si="151"/>
        <v>30773580.93</v>
      </c>
      <c r="Y124" s="25">
        <f t="shared" si="151"/>
        <v>10522623.970000001</v>
      </c>
      <c r="Z124" s="25">
        <f t="shared" si="151"/>
        <v>0</v>
      </c>
      <c r="AA124" s="25">
        <f t="shared" si="151"/>
        <v>20250956.960000001</v>
      </c>
      <c r="AB124" s="33">
        <f t="shared" si="141"/>
        <v>127.05096520661895</v>
      </c>
      <c r="AC124" s="30">
        <f t="shared" si="137"/>
        <v>121.08330997422443</v>
      </c>
      <c r="AD124" s="25"/>
      <c r="AE124" s="30">
        <f t="shared" si="89"/>
        <v>130.39016792558596</v>
      </c>
      <c r="AF124" s="25">
        <f t="shared" si="149"/>
        <v>67.681804029015808</v>
      </c>
      <c r="AG124" s="25">
        <f t="shared" si="149"/>
        <v>69.688097499271507</v>
      </c>
      <c r="AH124" s="25"/>
      <c r="AI124" s="25">
        <f t="shared" si="150"/>
        <v>66.68424729407289</v>
      </c>
      <c r="AJ124" s="79"/>
    </row>
    <row r="125" spans="1:36" s="1" customFormat="1" ht="82.5" customHeight="1" x14ac:dyDescent="0.3">
      <c r="A125" s="107" t="s">
        <v>172</v>
      </c>
      <c r="B125" s="108" t="s">
        <v>61</v>
      </c>
      <c r="C125" s="109" t="s">
        <v>296</v>
      </c>
      <c r="D125" s="110">
        <f>SUM(E125:G125)</f>
        <v>24142021</v>
      </c>
      <c r="E125" s="105">
        <v>0</v>
      </c>
      <c r="F125" s="105">
        <v>0</v>
      </c>
      <c r="G125" s="105">
        <v>24142021</v>
      </c>
      <c r="H125" s="105">
        <f t="shared" si="143"/>
        <v>12051454</v>
      </c>
      <c r="I125" s="105">
        <v>0</v>
      </c>
      <c r="J125" s="105">
        <v>0</v>
      </c>
      <c r="K125" s="105">
        <v>12051454</v>
      </c>
      <c r="L125" s="105">
        <f t="shared" ref="L125:L127" si="152">M125+N125+O125</f>
        <v>6479565</v>
      </c>
      <c r="M125" s="105">
        <v>0</v>
      </c>
      <c r="N125" s="105">
        <v>0</v>
      </c>
      <c r="O125" s="105">
        <v>6479565</v>
      </c>
      <c r="P125" s="105">
        <f t="shared" ref="P125:P127" si="153">Q125+R125+S125</f>
        <v>6766255</v>
      </c>
      <c r="Q125" s="105">
        <v>0</v>
      </c>
      <c r="R125" s="105">
        <v>0</v>
      </c>
      <c r="S125" s="105">
        <v>6766255</v>
      </c>
      <c r="T125" s="105">
        <f t="shared" ref="T125:T126" si="154">U125+V125+W125</f>
        <v>5751433</v>
      </c>
      <c r="U125" s="105">
        <v>0</v>
      </c>
      <c r="V125" s="105">
        <v>0</v>
      </c>
      <c r="W125" s="105">
        <v>5751433</v>
      </c>
      <c r="X125" s="104">
        <f t="shared" ref="X125:X126" si="155">Y125+AA125</f>
        <v>15786750.960000001</v>
      </c>
      <c r="Y125" s="104">
        <v>0</v>
      </c>
      <c r="Z125" s="104">
        <v>0</v>
      </c>
      <c r="AA125" s="104">
        <v>15786750.960000001</v>
      </c>
      <c r="AB125" s="110">
        <f t="shared" si="141"/>
        <v>130.99457509442431</v>
      </c>
      <c r="AC125" s="105"/>
      <c r="AD125" s="104"/>
      <c r="AE125" s="105">
        <f t="shared" si="89"/>
        <v>130.99457509442431</v>
      </c>
      <c r="AF125" s="104">
        <f t="shared" ref="AF125:AF150" si="156">X125/D125*100</f>
        <v>65.391174003203801</v>
      </c>
      <c r="AG125" s="104"/>
      <c r="AH125" s="104"/>
      <c r="AI125" s="104">
        <f t="shared" si="150"/>
        <v>65.391174003203801</v>
      </c>
      <c r="AJ125" s="111" t="s">
        <v>482</v>
      </c>
    </row>
    <row r="126" spans="1:36" s="1" customFormat="1" ht="181.5" customHeight="1" x14ac:dyDescent="0.3">
      <c r="A126" s="107" t="s">
        <v>173</v>
      </c>
      <c r="B126" s="112" t="s">
        <v>166</v>
      </c>
      <c r="C126" s="109" t="s">
        <v>296</v>
      </c>
      <c r="D126" s="110">
        <f t="shared" ref="D126:D127" si="157">SUM(E126:G126)</f>
        <v>20183300</v>
      </c>
      <c r="E126" s="105">
        <v>14128300</v>
      </c>
      <c r="F126" s="105">
        <f t="shared" ref="F126" si="158">J126+N126+R126+V126</f>
        <v>0</v>
      </c>
      <c r="G126" s="105">
        <v>6055000</v>
      </c>
      <c r="H126" s="105">
        <f t="shared" si="143"/>
        <v>11027286</v>
      </c>
      <c r="I126" s="105">
        <v>7719100</v>
      </c>
      <c r="J126" s="105">
        <v>0</v>
      </c>
      <c r="K126" s="105">
        <v>3308186</v>
      </c>
      <c r="L126" s="105">
        <f t="shared" si="152"/>
        <v>5175750</v>
      </c>
      <c r="M126" s="105">
        <v>3532050</v>
      </c>
      <c r="N126" s="105">
        <v>0</v>
      </c>
      <c r="O126" s="105">
        <v>1643700</v>
      </c>
      <c r="P126" s="105">
        <f t="shared" si="153"/>
        <v>5175850</v>
      </c>
      <c r="Q126" s="105">
        <v>3532150</v>
      </c>
      <c r="R126" s="105">
        <v>0</v>
      </c>
      <c r="S126" s="105">
        <v>1643700</v>
      </c>
      <c r="T126" s="105">
        <f t="shared" si="154"/>
        <v>4915850</v>
      </c>
      <c r="U126" s="105">
        <v>3532050</v>
      </c>
      <c r="V126" s="105">
        <v>0</v>
      </c>
      <c r="W126" s="105">
        <v>1383800</v>
      </c>
      <c r="X126" s="104">
        <f t="shared" si="155"/>
        <v>13844123.970000001</v>
      </c>
      <c r="Y126" s="104">
        <v>9551323.9700000007</v>
      </c>
      <c r="Z126" s="104">
        <v>0</v>
      </c>
      <c r="AA126" s="105">
        <v>4292800</v>
      </c>
      <c r="AB126" s="110">
        <f t="shared" si="141"/>
        <v>125.54425422538237</v>
      </c>
      <c r="AC126" s="105">
        <f t="shared" si="137"/>
        <v>123.73623829202887</v>
      </c>
      <c r="AD126" s="105"/>
      <c r="AE126" s="105">
        <f t="shared" si="89"/>
        <v>129.76295770552198</v>
      </c>
      <c r="AF126" s="104">
        <f t="shared" si="156"/>
        <v>68.591974404582018</v>
      </c>
      <c r="AG126" s="104">
        <f>Y126/E126*100</f>
        <v>67.604198452750865</v>
      </c>
      <c r="AH126" s="104"/>
      <c r="AI126" s="104">
        <f t="shared" si="150"/>
        <v>70.89677952105697</v>
      </c>
      <c r="AJ126" s="111" t="s">
        <v>482</v>
      </c>
    </row>
    <row r="127" spans="1:36" s="1" customFormat="1" ht="58.5" customHeight="1" x14ac:dyDescent="0.3">
      <c r="A127" s="90" t="s">
        <v>240</v>
      </c>
      <c r="B127" s="99" t="s">
        <v>261</v>
      </c>
      <c r="C127" s="93" t="s">
        <v>296</v>
      </c>
      <c r="D127" s="40">
        <f t="shared" si="157"/>
        <v>1142706</v>
      </c>
      <c r="E127" s="20">
        <v>971300</v>
      </c>
      <c r="F127" s="20">
        <v>0</v>
      </c>
      <c r="G127" s="20">
        <v>171406</v>
      </c>
      <c r="H127" s="20">
        <f t="shared" si="143"/>
        <v>1142706</v>
      </c>
      <c r="I127" s="20">
        <v>971300</v>
      </c>
      <c r="J127" s="20">
        <v>0</v>
      </c>
      <c r="K127" s="20">
        <v>171406</v>
      </c>
      <c r="L127" s="20">
        <f t="shared" si="152"/>
        <v>1142706</v>
      </c>
      <c r="M127" s="20">
        <v>971300</v>
      </c>
      <c r="N127" s="20">
        <v>0</v>
      </c>
      <c r="O127" s="20">
        <v>171406</v>
      </c>
      <c r="P127" s="20">
        <f t="shared" si="153"/>
        <v>0</v>
      </c>
      <c r="Q127" s="20">
        <v>0</v>
      </c>
      <c r="R127" s="20">
        <v>0</v>
      </c>
      <c r="S127" s="20">
        <v>0</v>
      </c>
      <c r="T127" s="20">
        <f t="shared" ref="T127" si="159">U127+V127+W127</f>
        <v>0</v>
      </c>
      <c r="U127" s="20">
        <v>0</v>
      </c>
      <c r="V127" s="20">
        <v>0</v>
      </c>
      <c r="W127" s="20">
        <v>0</v>
      </c>
      <c r="X127" s="21">
        <f>Y127+AA127</f>
        <v>1142706</v>
      </c>
      <c r="Y127" s="20">
        <v>971300</v>
      </c>
      <c r="Z127" s="21">
        <v>0</v>
      </c>
      <c r="AA127" s="21">
        <v>171406</v>
      </c>
      <c r="AB127" s="40">
        <f t="shared" si="141"/>
        <v>100</v>
      </c>
      <c r="AC127" s="20">
        <f t="shared" si="137"/>
        <v>100</v>
      </c>
      <c r="AD127" s="21"/>
      <c r="AE127" s="20">
        <f t="shared" si="89"/>
        <v>100</v>
      </c>
      <c r="AF127" s="21">
        <f t="shared" si="156"/>
        <v>100</v>
      </c>
      <c r="AG127" s="21">
        <f>Y127/E127*100</f>
        <v>100</v>
      </c>
      <c r="AH127" s="21"/>
      <c r="AI127" s="21">
        <f t="shared" si="150"/>
        <v>100</v>
      </c>
      <c r="AJ127" s="79"/>
    </row>
    <row r="128" spans="1:36" s="1" customFormat="1" ht="34.5" customHeight="1" x14ac:dyDescent="0.3">
      <c r="A128" s="29" t="s">
        <v>109</v>
      </c>
      <c r="B128" s="41" t="s">
        <v>174</v>
      </c>
      <c r="C128" s="38"/>
      <c r="D128" s="25">
        <f>D129+D130+D131</f>
        <v>46887958</v>
      </c>
      <c r="E128" s="25">
        <f t="shared" ref="E128:AA128" si="160">E129+E130+E131</f>
        <v>16737600</v>
      </c>
      <c r="F128" s="25">
        <f t="shared" si="160"/>
        <v>300000</v>
      </c>
      <c r="G128" s="25">
        <f t="shared" si="160"/>
        <v>29850358</v>
      </c>
      <c r="H128" s="25">
        <f t="shared" si="160"/>
        <v>24712200</v>
      </c>
      <c r="I128" s="25">
        <f t="shared" si="160"/>
        <v>8319250</v>
      </c>
      <c r="J128" s="25">
        <f t="shared" si="160"/>
        <v>700000</v>
      </c>
      <c r="K128" s="25">
        <f t="shared" si="160"/>
        <v>15692950</v>
      </c>
      <c r="L128" s="25">
        <f t="shared" si="160"/>
        <v>15242500</v>
      </c>
      <c r="M128" s="25">
        <f t="shared" si="160"/>
        <v>5010275</v>
      </c>
      <c r="N128" s="25">
        <f t="shared" si="160"/>
        <v>0</v>
      </c>
      <c r="O128" s="25">
        <f t="shared" si="160"/>
        <v>10232225</v>
      </c>
      <c r="P128" s="25">
        <f t="shared" si="160"/>
        <v>10183500</v>
      </c>
      <c r="Q128" s="25">
        <f t="shared" si="160"/>
        <v>4010275</v>
      </c>
      <c r="R128" s="25">
        <f t="shared" si="160"/>
        <v>0</v>
      </c>
      <c r="S128" s="25">
        <f t="shared" si="160"/>
        <v>6173225</v>
      </c>
      <c r="T128" s="25">
        <f t="shared" si="160"/>
        <v>12072938</v>
      </c>
      <c r="U128" s="25">
        <f t="shared" si="160"/>
        <v>4008075</v>
      </c>
      <c r="V128" s="25">
        <f t="shared" si="160"/>
        <v>0</v>
      </c>
      <c r="W128" s="25">
        <f t="shared" si="160"/>
        <v>8064863</v>
      </c>
      <c r="X128" s="25">
        <f t="shared" si="160"/>
        <v>27619385.02</v>
      </c>
      <c r="Y128" s="25">
        <f t="shared" si="160"/>
        <v>9753587.9800000004</v>
      </c>
      <c r="Z128" s="25">
        <f t="shared" si="160"/>
        <v>90000</v>
      </c>
      <c r="AA128" s="25">
        <f t="shared" si="160"/>
        <v>17775797.039999999</v>
      </c>
      <c r="AB128" s="33">
        <f t="shared" si="141"/>
        <v>111.76416919578185</v>
      </c>
      <c r="AC128" s="30">
        <f t="shared" si="137"/>
        <v>117.24119337680681</v>
      </c>
      <c r="AD128" s="25"/>
      <c r="AE128" s="30">
        <f t="shared" si="89"/>
        <v>113.27250160103742</v>
      </c>
      <c r="AF128" s="25">
        <f t="shared" si="156"/>
        <v>58.905071148545218</v>
      </c>
      <c r="AG128" s="25">
        <f>Y128/E128*100</f>
        <v>58.273515796768947</v>
      </c>
      <c r="AH128" s="25">
        <f t="shared" si="139"/>
        <v>30</v>
      </c>
      <c r="AI128" s="25">
        <f t="shared" ref="AI128:AI137" si="161">AA128/G128*100</f>
        <v>59.549694646878272</v>
      </c>
      <c r="AJ128" s="79"/>
    </row>
    <row r="129" spans="1:36" s="1" customFormat="1" ht="79.5" customHeight="1" x14ac:dyDescent="0.3">
      <c r="A129" s="107" t="s">
        <v>176</v>
      </c>
      <c r="B129" s="108" t="s">
        <v>61</v>
      </c>
      <c r="C129" s="109" t="s">
        <v>296</v>
      </c>
      <c r="D129" s="110">
        <f>SUM(E129:G129)</f>
        <v>22901788</v>
      </c>
      <c r="E129" s="105">
        <v>0</v>
      </c>
      <c r="F129" s="105">
        <v>0</v>
      </c>
      <c r="G129" s="105">
        <v>22901788</v>
      </c>
      <c r="H129" s="105">
        <f t="shared" si="143"/>
        <v>12597630</v>
      </c>
      <c r="I129" s="105">
        <v>0</v>
      </c>
      <c r="J129" s="105">
        <v>0</v>
      </c>
      <c r="K129" s="105">
        <v>12597630</v>
      </c>
      <c r="L129" s="105">
        <f t="shared" ref="L129:L131" si="162">M129+N129+O129</f>
        <v>8462400</v>
      </c>
      <c r="M129" s="105">
        <v>0</v>
      </c>
      <c r="N129" s="105">
        <v>0</v>
      </c>
      <c r="O129" s="105">
        <v>8462400</v>
      </c>
      <c r="P129" s="105">
        <f t="shared" ref="P129:P131" si="163">Q129+R129+S129</f>
        <v>4662300</v>
      </c>
      <c r="Q129" s="105">
        <v>0</v>
      </c>
      <c r="R129" s="105">
        <v>0</v>
      </c>
      <c r="S129" s="105">
        <v>4662300</v>
      </c>
      <c r="T129" s="105">
        <f t="shared" ref="T129:T131" si="164">U129+V129+W129</f>
        <v>5722538</v>
      </c>
      <c r="U129" s="105">
        <v>0</v>
      </c>
      <c r="V129" s="105">
        <v>0</v>
      </c>
      <c r="W129" s="105">
        <v>5722538</v>
      </c>
      <c r="X129" s="104">
        <f>SUM(Y129:AA129)</f>
        <v>14229059.85</v>
      </c>
      <c r="Y129" s="104">
        <v>0</v>
      </c>
      <c r="Z129" s="104">
        <v>0</v>
      </c>
      <c r="AA129" s="104">
        <v>14229059.85</v>
      </c>
      <c r="AB129" s="110">
        <f t="shared" si="141"/>
        <v>112.95029184060812</v>
      </c>
      <c r="AC129" s="105"/>
      <c r="AD129" s="104"/>
      <c r="AE129" s="105">
        <f t="shared" si="89"/>
        <v>112.95029184060812</v>
      </c>
      <c r="AF129" s="104">
        <f t="shared" si="156"/>
        <v>62.130781448155922</v>
      </c>
      <c r="AG129" s="104"/>
      <c r="AH129" s="104"/>
      <c r="AI129" s="104">
        <f t="shared" si="161"/>
        <v>62.130781448155922</v>
      </c>
      <c r="AJ129" s="111" t="s">
        <v>482</v>
      </c>
    </row>
    <row r="130" spans="1:36" s="1" customFormat="1" ht="180" customHeight="1" x14ac:dyDescent="0.3">
      <c r="A130" s="107" t="s">
        <v>177</v>
      </c>
      <c r="B130" s="112" t="s">
        <v>166</v>
      </c>
      <c r="C130" s="109" t="s">
        <v>296</v>
      </c>
      <c r="D130" s="110">
        <f t="shared" ref="D130:D131" si="165">SUM(E130:G130)</f>
        <v>22910900</v>
      </c>
      <c r="E130" s="105">
        <v>16037600</v>
      </c>
      <c r="F130" s="105">
        <v>0</v>
      </c>
      <c r="G130" s="105">
        <v>6873300</v>
      </c>
      <c r="H130" s="105">
        <f t="shared" si="143"/>
        <v>11039300</v>
      </c>
      <c r="I130" s="105">
        <v>8019250</v>
      </c>
      <c r="J130" s="105">
        <v>0</v>
      </c>
      <c r="K130" s="105">
        <v>3020050</v>
      </c>
      <c r="L130" s="105">
        <f t="shared" si="162"/>
        <v>5780100</v>
      </c>
      <c r="M130" s="105">
        <v>4010275</v>
      </c>
      <c r="N130" s="105">
        <v>0</v>
      </c>
      <c r="O130" s="105">
        <v>1769825</v>
      </c>
      <c r="P130" s="105">
        <f t="shared" si="163"/>
        <v>5521200</v>
      </c>
      <c r="Q130" s="105">
        <v>4010275</v>
      </c>
      <c r="R130" s="105">
        <v>0</v>
      </c>
      <c r="S130" s="105">
        <v>1510925</v>
      </c>
      <c r="T130" s="105">
        <f t="shared" si="164"/>
        <v>6350400</v>
      </c>
      <c r="U130" s="105">
        <v>4008075</v>
      </c>
      <c r="V130" s="105">
        <v>0</v>
      </c>
      <c r="W130" s="105">
        <v>2342325</v>
      </c>
      <c r="X130" s="104">
        <f t="shared" ref="X130:X150" si="166">SUM(Y130:AA130)</f>
        <v>13067744.189999999</v>
      </c>
      <c r="Y130" s="104">
        <v>9543588</v>
      </c>
      <c r="Z130" s="104">
        <v>0</v>
      </c>
      <c r="AA130" s="105">
        <v>3524156.19</v>
      </c>
      <c r="AB130" s="110">
        <f t="shared" si="141"/>
        <v>118.37475374344389</v>
      </c>
      <c r="AC130" s="105">
        <f t="shared" si="137"/>
        <v>119.00848583096924</v>
      </c>
      <c r="AD130" s="105"/>
      <c r="AE130" s="105">
        <f t="shared" si="89"/>
        <v>116.69198158970877</v>
      </c>
      <c r="AF130" s="104">
        <f t="shared" si="156"/>
        <v>57.037236380936584</v>
      </c>
      <c r="AG130" s="104">
        <f>Y130/E130*100</f>
        <v>59.5075821818726</v>
      </c>
      <c r="AH130" s="104"/>
      <c r="AI130" s="104">
        <f t="shared" si="161"/>
        <v>51.273132119942389</v>
      </c>
      <c r="AJ130" s="111" t="s">
        <v>482</v>
      </c>
    </row>
    <row r="131" spans="1:36" s="1" customFormat="1" ht="262.5" x14ac:dyDescent="0.3">
      <c r="A131" s="107" t="s">
        <v>291</v>
      </c>
      <c r="B131" s="112" t="s">
        <v>332</v>
      </c>
      <c r="C131" s="109" t="s">
        <v>296</v>
      </c>
      <c r="D131" s="110">
        <f t="shared" si="165"/>
        <v>1075270</v>
      </c>
      <c r="E131" s="105">
        <v>700000</v>
      </c>
      <c r="F131" s="105">
        <v>300000</v>
      </c>
      <c r="G131" s="105">
        <v>75270</v>
      </c>
      <c r="H131" s="105">
        <f t="shared" si="143"/>
        <v>1075270</v>
      </c>
      <c r="I131" s="105">
        <v>300000</v>
      </c>
      <c r="J131" s="105">
        <v>700000</v>
      </c>
      <c r="K131" s="105">
        <v>75270</v>
      </c>
      <c r="L131" s="105">
        <f t="shared" si="162"/>
        <v>1000000</v>
      </c>
      <c r="M131" s="105">
        <v>1000000</v>
      </c>
      <c r="N131" s="105">
        <v>0</v>
      </c>
      <c r="O131" s="105">
        <v>0</v>
      </c>
      <c r="P131" s="105">
        <f t="shared" si="163"/>
        <v>0</v>
      </c>
      <c r="Q131" s="105">
        <v>0</v>
      </c>
      <c r="R131" s="105">
        <v>0</v>
      </c>
      <c r="S131" s="105">
        <v>0</v>
      </c>
      <c r="T131" s="105">
        <f t="shared" si="164"/>
        <v>0</v>
      </c>
      <c r="U131" s="105">
        <v>0</v>
      </c>
      <c r="V131" s="105">
        <v>0</v>
      </c>
      <c r="W131" s="105">
        <v>0</v>
      </c>
      <c r="X131" s="104">
        <f t="shared" si="166"/>
        <v>322580.98</v>
      </c>
      <c r="Y131" s="104">
        <v>209999.98</v>
      </c>
      <c r="Z131" s="104">
        <v>90000</v>
      </c>
      <c r="AA131" s="104">
        <v>22581</v>
      </c>
      <c r="AB131" s="110">
        <f t="shared" si="141"/>
        <v>29.999998140002042</v>
      </c>
      <c r="AC131" s="105">
        <f t="shared" si="137"/>
        <v>69.999993333333336</v>
      </c>
      <c r="AD131" s="105">
        <f t="shared" ref="AD131" si="167">Z131/J131*100</f>
        <v>12.857142857142856</v>
      </c>
      <c r="AE131" s="105">
        <f t="shared" si="89"/>
        <v>30</v>
      </c>
      <c r="AF131" s="104">
        <f t="shared" si="156"/>
        <v>29.999998140002042</v>
      </c>
      <c r="AG131" s="104">
        <f>Y131/E131*100</f>
        <v>29.999997142857143</v>
      </c>
      <c r="AH131" s="104">
        <f t="shared" si="139"/>
        <v>30</v>
      </c>
      <c r="AI131" s="104">
        <f t="shared" si="161"/>
        <v>30</v>
      </c>
      <c r="AJ131" s="113" t="s">
        <v>483</v>
      </c>
    </row>
    <row r="132" spans="1:36" s="1" customFormat="1" ht="60.75" customHeight="1" x14ac:dyDescent="0.3">
      <c r="A132" s="29" t="s">
        <v>110</v>
      </c>
      <c r="B132" s="41" t="s">
        <v>175</v>
      </c>
      <c r="C132" s="38"/>
      <c r="D132" s="25">
        <f>D133+D134</f>
        <v>177265542</v>
      </c>
      <c r="E132" s="25">
        <f t="shared" ref="E132:AA132" si="168">E133+E134</f>
        <v>53459100</v>
      </c>
      <c r="F132" s="25">
        <f t="shared" si="168"/>
        <v>0</v>
      </c>
      <c r="G132" s="25">
        <f t="shared" si="168"/>
        <v>123806442</v>
      </c>
      <c r="H132" s="25">
        <f t="shared" si="168"/>
        <v>92033251</v>
      </c>
      <c r="I132" s="25">
        <f t="shared" si="168"/>
        <v>23881650</v>
      </c>
      <c r="J132" s="25">
        <f t="shared" si="168"/>
        <v>0</v>
      </c>
      <c r="K132" s="25">
        <f t="shared" si="168"/>
        <v>68151601</v>
      </c>
      <c r="L132" s="25">
        <f t="shared" si="168"/>
        <v>52492603</v>
      </c>
      <c r="M132" s="25">
        <f t="shared" si="168"/>
        <v>13364725</v>
      </c>
      <c r="N132" s="25">
        <f t="shared" si="168"/>
        <v>0</v>
      </c>
      <c r="O132" s="25">
        <f t="shared" si="168"/>
        <v>39127878</v>
      </c>
      <c r="P132" s="25">
        <f t="shared" si="168"/>
        <v>41873068</v>
      </c>
      <c r="Q132" s="25">
        <f t="shared" si="168"/>
        <v>13364725</v>
      </c>
      <c r="R132" s="25">
        <f t="shared" si="168"/>
        <v>0</v>
      </c>
      <c r="S132" s="25">
        <f t="shared" si="168"/>
        <v>28508343</v>
      </c>
      <c r="T132" s="25">
        <f t="shared" si="168"/>
        <v>45415522</v>
      </c>
      <c r="U132" s="25">
        <f t="shared" si="168"/>
        <v>14379925</v>
      </c>
      <c r="V132" s="25">
        <f t="shared" si="168"/>
        <v>0</v>
      </c>
      <c r="W132" s="25">
        <f t="shared" si="168"/>
        <v>31035597</v>
      </c>
      <c r="X132" s="25">
        <f t="shared" si="168"/>
        <v>109678439.84</v>
      </c>
      <c r="Y132" s="25">
        <f t="shared" si="168"/>
        <v>32379845.530000001</v>
      </c>
      <c r="Z132" s="25">
        <f t="shared" si="168"/>
        <v>0</v>
      </c>
      <c r="AA132" s="25">
        <f t="shared" si="168"/>
        <v>77298594.310000002</v>
      </c>
      <c r="AB132" s="33">
        <f t="shared" si="141"/>
        <v>119.17262364229641</v>
      </c>
      <c r="AC132" s="30">
        <f t="shared" si="137"/>
        <v>135.58462472232867</v>
      </c>
      <c r="AD132" s="25"/>
      <c r="AE132" s="30">
        <f t="shared" si="89"/>
        <v>113.42153841697717</v>
      </c>
      <c r="AF132" s="25">
        <f t="shared" si="156"/>
        <v>61.872396971544532</v>
      </c>
      <c r="AG132" s="25">
        <f>Y132/E132*100</f>
        <v>60.569380199068078</v>
      </c>
      <c r="AH132" s="25"/>
      <c r="AI132" s="25">
        <f t="shared" si="161"/>
        <v>62.435034123668622</v>
      </c>
      <c r="AJ132" s="79"/>
    </row>
    <row r="133" spans="1:36" s="1" customFormat="1" ht="57.75" customHeight="1" x14ac:dyDescent="0.3">
      <c r="A133" s="107" t="s">
        <v>178</v>
      </c>
      <c r="B133" s="108" t="s">
        <v>61</v>
      </c>
      <c r="C133" s="109" t="s">
        <v>296</v>
      </c>
      <c r="D133" s="110">
        <f>SUM(E133:G133)</f>
        <v>100895442</v>
      </c>
      <c r="E133" s="105">
        <v>0</v>
      </c>
      <c r="F133" s="105">
        <v>0</v>
      </c>
      <c r="G133" s="105">
        <v>100895442</v>
      </c>
      <c r="H133" s="105">
        <f t="shared" si="143"/>
        <v>57916101</v>
      </c>
      <c r="I133" s="105">
        <v>0</v>
      </c>
      <c r="J133" s="105">
        <v>0</v>
      </c>
      <c r="K133" s="105">
        <v>57916101</v>
      </c>
      <c r="L133" s="105">
        <f t="shared" ref="L133:L134" si="169">M133+N133+O133</f>
        <v>32986678</v>
      </c>
      <c r="M133" s="105">
        <v>0</v>
      </c>
      <c r="N133" s="105">
        <v>0</v>
      </c>
      <c r="O133" s="105">
        <v>32986678</v>
      </c>
      <c r="P133" s="105">
        <f t="shared" ref="P133:P134" si="170">Q133+R133+S133</f>
        <v>23173243</v>
      </c>
      <c r="Q133" s="105">
        <v>0</v>
      </c>
      <c r="R133" s="105">
        <v>0</v>
      </c>
      <c r="S133" s="105">
        <v>23173243</v>
      </c>
      <c r="T133" s="105">
        <f t="shared" ref="T133:T134" si="171">U133+V133+W133</f>
        <v>23695197</v>
      </c>
      <c r="U133" s="105">
        <v>0</v>
      </c>
      <c r="V133" s="105">
        <v>0</v>
      </c>
      <c r="W133" s="105">
        <v>23695197</v>
      </c>
      <c r="X133" s="104">
        <f>SUM(Y133:AA133)</f>
        <v>63706661.359999999</v>
      </c>
      <c r="Y133" s="104">
        <v>0</v>
      </c>
      <c r="Z133" s="104">
        <v>0</v>
      </c>
      <c r="AA133" s="104">
        <v>63706661.359999999</v>
      </c>
      <c r="AB133" s="110">
        <f t="shared" si="141"/>
        <v>109.99818748157789</v>
      </c>
      <c r="AC133" s="105"/>
      <c r="AD133" s="104"/>
      <c r="AE133" s="105">
        <f t="shared" si="89"/>
        <v>109.99818748157789</v>
      </c>
      <c r="AF133" s="104">
        <f t="shared" si="156"/>
        <v>63.141267927643355</v>
      </c>
      <c r="AG133" s="104"/>
      <c r="AH133" s="104"/>
      <c r="AI133" s="104">
        <f t="shared" si="161"/>
        <v>63.141267927643355</v>
      </c>
      <c r="AJ133" s="111" t="s">
        <v>484</v>
      </c>
    </row>
    <row r="134" spans="1:36" s="1" customFormat="1" ht="178.5" customHeight="1" x14ac:dyDescent="0.3">
      <c r="A134" s="107" t="s">
        <v>179</v>
      </c>
      <c r="B134" s="112" t="s">
        <v>166</v>
      </c>
      <c r="C134" s="109" t="s">
        <v>296</v>
      </c>
      <c r="D134" s="110">
        <f>SUM(E134:G134)</f>
        <v>76370100</v>
      </c>
      <c r="E134" s="105">
        <v>53459100</v>
      </c>
      <c r="F134" s="105">
        <v>0</v>
      </c>
      <c r="G134" s="105">
        <v>22911000</v>
      </c>
      <c r="H134" s="105">
        <f t="shared" si="143"/>
        <v>34117150</v>
      </c>
      <c r="I134" s="105">
        <v>23881650</v>
      </c>
      <c r="J134" s="105">
        <v>0</v>
      </c>
      <c r="K134" s="105">
        <v>10235500</v>
      </c>
      <c r="L134" s="105">
        <f t="shared" si="169"/>
        <v>19505925</v>
      </c>
      <c r="M134" s="105">
        <v>13364725</v>
      </c>
      <c r="N134" s="105">
        <v>0</v>
      </c>
      <c r="O134" s="105">
        <v>6141200</v>
      </c>
      <c r="P134" s="105">
        <f t="shared" si="170"/>
        <v>18699825</v>
      </c>
      <c r="Q134" s="105">
        <v>13364725</v>
      </c>
      <c r="R134" s="105">
        <v>0</v>
      </c>
      <c r="S134" s="105">
        <v>5335100</v>
      </c>
      <c r="T134" s="105">
        <f t="shared" si="171"/>
        <v>21720325</v>
      </c>
      <c r="U134" s="105">
        <v>14379925</v>
      </c>
      <c r="V134" s="105">
        <v>0</v>
      </c>
      <c r="W134" s="105">
        <v>7340400</v>
      </c>
      <c r="X134" s="104">
        <f t="shared" ref="X134" si="172">SUM(Y134:AA134)</f>
        <v>45971778.480000004</v>
      </c>
      <c r="Y134" s="104">
        <v>32379845.530000001</v>
      </c>
      <c r="Z134" s="104">
        <v>0</v>
      </c>
      <c r="AA134" s="104">
        <v>13591932.949999999</v>
      </c>
      <c r="AB134" s="110">
        <f t="shared" si="141"/>
        <v>134.74683108055626</v>
      </c>
      <c r="AC134" s="105">
        <f t="shared" si="137"/>
        <v>135.58462472232867</v>
      </c>
      <c r="AD134" s="104"/>
      <c r="AE134" s="105">
        <f t="shared" si="89"/>
        <v>132.79207610766451</v>
      </c>
      <c r="AF134" s="104">
        <f t="shared" si="156"/>
        <v>60.196043320618941</v>
      </c>
      <c r="AG134" s="104">
        <f>Y134/E134*100</f>
        <v>60.569380199068078</v>
      </c>
      <c r="AH134" s="104"/>
      <c r="AI134" s="104">
        <f t="shared" si="161"/>
        <v>59.324922308061623</v>
      </c>
      <c r="AJ134" s="111" t="s">
        <v>484</v>
      </c>
    </row>
    <row r="135" spans="1:36" s="1" customFormat="1" ht="43.5" customHeight="1" x14ac:dyDescent="0.3">
      <c r="A135" s="29" t="s">
        <v>181</v>
      </c>
      <c r="B135" s="41" t="s">
        <v>180</v>
      </c>
      <c r="C135" s="38"/>
      <c r="D135" s="25">
        <f>SUM(D136:D139)</f>
        <v>182088041</v>
      </c>
      <c r="E135" s="25">
        <f t="shared" ref="E135:AA135" si="173">SUM(E136:E139)</f>
        <v>22468600</v>
      </c>
      <c r="F135" s="25">
        <f t="shared" si="173"/>
        <v>0</v>
      </c>
      <c r="G135" s="25">
        <f t="shared" si="173"/>
        <v>159619441</v>
      </c>
      <c r="H135" s="25">
        <f t="shared" si="173"/>
        <v>110199545</v>
      </c>
      <c r="I135" s="25">
        <f t="shared" si="173"/>
        <v>13555500</v>
      </c>
      <c r="J135" s="25">
        <f t="shared" si="173"/>
        <v>0</v>
      </c>
      <c r="K135" s="25">
        <f t="shared" si="173"/>
        <v>96644045</v>
      </c>
      <c r="L135" s="25">
        <f t="shared" si="173"/>
        <v>72546847</v>
      </c>
      <c r="M135" s="25">
        <f t="shared" si="173"/>
        <v>8647000</v>
      </c>
      <c r="N135" s="25">
        <f t="shared" si="173"/>
        <v>0</v>
      </c>
      <c r="O135" s="25">
        <f t="shared" si="173"/>
        <v>63899847</v>
      </c>
      <c r="P135" s="25">
        <f t="shared" si="173"/>
        <v>26166435</v>
      </c>
      <c r="Q135" s="25">
        <f t="shared" si="173"/>
        <v>2695500</v>
      </c>
      <c r="R135" s="25">
        <f t="shared" si="173"/>
        <v>0</v>
      </c>
      <c r="S135" s="25">
        <f t="shared" si="173"/>
        <v>23470935</v>
      </c>
      <c r="T135" s="25">
        <f t="shared" si="173"/>
        <v>44917282</v>
      </c>
      <c r="U135" s="25">
        <f t="shared" si="173"/>
        <v>4752600</v>
      </c>
      <c r="V135" s="25">
        <f t="shared" si="173"/>
        <v>0</v>
      </c>
      <c r="W135" s="25">
        <f t="shared" si="173"/>
        <v>40164682</v>
      </c>
      <c r="X135" s="25">
        <f t="shared" si="173"/>
        <v>121376186.28</v>
      </c>
      <c r="Y135" s="25">
        <f t="shared" si="173"/>
        <v>15600324.91</v>
      </c>
      <c r="Z135" s="25">
        <f t="shared" si="173"/>
        <v>0</v>
      </c>
      <c r="AA135" s="25">
        <f t="shared" si="173"/>
        <v>105775861.37</v>
      </c>
      <c r="AB135" s="33">
        <f t="shared" si="141"/>
        <v>110.14218459794911</v>
      </c>
      <c r="AC135" s="30">
        <f t="shared" si="137"/>
        <v>115.08483574932684</v>
      </c>
      <c r="AD135" s="25"/>
      <c r="AE135" s="30">
        <f t="shared" si="89"/>
        <v>109.44891779933259</v>
      </c>
      <c r="AF135" s="25">
        <f t="shared" si="156"/>
        <v>66.657966999601044</v>
      </c>
      <c r="AG135" s="25">
        <f>Y135/E135*100</f>
        <v>69.431673134952774</v>
      </c>
      <c r="AH135" s="25"/>
      <c r="AI135" s="25">
        <f t="shared" si="161"/>
        <v>66.267530262808023</v>
      </c>
      <c r="AJ135" s="79"/>
    </row>
    <row r="136" spans="1:36" s="1" customFormat="1" ht="56.25" x14ac:dyDescent="0.3">
      <c r="A136" s="107" t="s">
        <v>182</v>
      </c>
      <c r="B136" s="108" t="s">
        <v>61</v>
      </c>
      <c r="C136" s="109" t="s">
        <v>296</v>
      </c>
      <c r="D136" s="110">
        <f>SUM(E136:G136)</f>
        <v>151008341</v>
      </c>
      <c r="E136" s="105">
        <v>0</v>
      </c>
      <c r="F136" s="105">
        <v>0</v>
      </c>
      <c r="G136" s="105">
        <v>151008341</v>
      </c>
      <c r="H136" s="105">
        <f t="shared" si="143"/>
        <v>91228945</v>
      </c>
      <c r="I136" s="105">
        <v>0</v>
      </c>
      <c r="J136" s="105">
        <v>0</v>
      </c>
      <c r="K136" s="105">
        <v>91228945</v>
      </c>
      <c r="L136" s="105">
        <f t="shared" ref="L136:L139" si="174">M136+N136+O136</f>
        <v>60198047</v>
      </c>
      <c r="M136" s="105">
        <v>0</v>
      </c>
      <c r="N136" s="105">
        <v>0</v>
      </c>
      <c r="O136" s="105">
        <v>60198047</v>
      </c>
      <c r="P136" s="105">
        <f t="shared" ref="P136:P139" si="175">Q136+R136+S136</f>
        <v>22315635</v>
      </c>
      <c r="Q136" s="105">
        <v>0</v>
      </c>
      <c r="R136" s="105">
        <v>0</v>
      </c>
      <c r="S136" s="105">
        <v>22315635</v>
      </c>
      <c r="T136" s="105">
        <f t="shared" ref="T136:T139" si="176">U136+V136+W136</f>
        <v>38123982</v>
      </c>
      <c r="U136" s="105">
        <v>0</v>
      </c>
      <c r="V136" s="105">
        <v>0</v>
      </c>
      <c r="W136" s="105">
        <v>38123982</v>
      </c>
      <c r="X136" s="104">
        <f t="shared" si="166"/>
        <v>99826009.439999998</v>
      </c>
      <c r="Y136" s="104">
        <v>0</v>
      </c>
      <c r="Z136" s="104">
        <v>0</v>
      </c>
      <c r="AA136" s="104">
        <v>99826009.439999998</v>
      </c>
      <c r="AB136" s="110">
        <f t="shared" si="141"/>
        <v>109.42361488450842</v>
      </c>
      <c r="AC136" s="105"/>
      <c r="AD136" s="104"/>
      <c r="AE136" s="105">
        <f t="shared" si="89"/>
        <v>109.42361488450842</v>
      </c>
      <c r="AF136" s="104">
        <f t="shared" si="156"/>
        <v>66.106288420187326</v>
      </c>
      <c r="AG136" s="104"/>
      <c r="AH136" s="104"/>
      <c r="AI136" s="104">
        <f t="shared" si="161"/>
        <v>66.106288420187326</v>
      </c>
      <c r="AJ136" s="111" t="s">
        <v>484</v>
      </c>
    </row>
    <row r="137" spans="1:36" s="1" customFormat="1" ht="204" customHeight="1" x14ac:dyDescent="0.3">
      <c r="A137" s="90" t="s">
        <v>183</v>
      </c>
      <c r="B137" s="99" t="s">
        <v>166</v>
      </c>
      <c r="C137" s="93" t="s">
        <v>296</v>
      </c>
      <c r="D137" s="40">
        <f t="shared" ref="D137:D139" si="177">SUM(E137:G137)</f>
        <v>28703700</v>
      </c>
      <c r="E137" s="20">
        <v>20092600</v>
      </c>
      <c r="F137" s="20">
        <v>0</v>
      </c>
      <c r="G137" s="20">
        <v>8611100</v>
      </c>
      <c r="H137" s="20">
        <f t="shared" si="143"/>
        <v>18059600</v>
      </c>
      <c r="I137" s="20">
        <v>12644500</v>
      </c>
      <c r="J137" s="20">
        <v>0</v>
      </c>
      <c r="K137" s="20">
        <v>5415100</v>
      </c>
      <c r="L137" s="20">
        <f t="shared" si="174"/>
        <v>12348800</v>
      </c>
      <c r="M137" s="20">
        <v>8647000</v>
      </c>
      <c r="N137" s="20">
        <v>0</v>
      </c>
      <c r="O137" s="20">
        <v>3701800</v>
      </c>
      <c r="P137" s="20">
        <f t="shared" si="175"/>
        <v>3850800</v>
      </c>
      <c r="Q137" s="20">
        <v>2695500</v>
      </c>
      <c r="R137" s="20">
        <v>0</v>
      </c>
      <c r="S137" s="20">
        <v>1155300</v>
      </c>
      <c r="T137" s="20">
        <f t="shared" si="176"/>
        <v>6793300</v>
      </c>
      <c r="U137" s="20">
        <v>4752600</v>
      </c>
      <c r="V137" s="20">
        <v>0</v>
      </c>
      <c r="W137" s="20">
        <v>2040700</v>
      </c>
      <c r="X137" s="21">
        <f>SUM(Y137:AA137)</f>
        <v>20215242.740000002</v>
      </c>
      <c r="Y137" s="21">
        <v>14265390.810000001</v>
      </c>
      <c r="Z137" s="21">
        <v>0</v>
      </c>
      <c r="AA137" s="20">
        <v>5949851.9299999997</v>
      </c>
      <c r="AB137" s="40">
        <f t="shared" si="141"/>
        <v>111.93627068152119</v>
      </c>
      <c r="AC137" s="20">
        <f t="shared" si="137"/>
        <v>112.81893953892997</v>
      </c>
      <c r="AD137" s="20"/>
      <c r="AE137" s="20">
        <f t="shared" si="89"/>
        <v>109.87519953463463</v>
      </c>
      <c r="AF137" s="21">
        <f t="shared" si="156"/>
        <v>70.427306375136311</v>
      </c>
      <c r="AG137" s="21">
        <f>Y137/E137*100</f>
        <v>70.998232234753104</v>
      </c>
      <c r="AH137" s="21"/>
      <c r="AI137" s="21">
        <f t="shared" si="161"/>
        <v>69.095143825992039</v>
      </c>
      <c r="AJ137" s="79"/>
    </row>
    <row r="138" spans="1:36" s="1" customFormat="1" ht="82.5" customHeight="1" x14ac:dyDescent="0.3">
      <c r="A138" s="107" t="s">
        <v>241</v>
      </c>
      <c r="B138" s="112" t="s">
        <v>426</v>
      </c>
      <c r="C138" s="109" t="s">
        <v>296</v>
      </c>
      <c r="D138" s="110">
        <f t="shared" si="177"/>
        <v>1986000</v>
      </c>
      <c r="E138" s="105">
        <v>1986000</v>
      </c>
      <c r="F138" s="105">
        <v>0</v>
      </c>
      <c r="G138" s="105">
        <v>0</v>
      </c>
      <c r="H138" s="105">
        <f t="shared" si="143"/>
        <v>521000</v>
      </c>
      <c r="I138" s="105">
        <v>521000</v>
      </c>
      <c r="J138" s="105">
        <v>0</v>
      </c>
      <c r="K138" s="105">
        <v>0</v>
      </c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4">
        <f>SUM(Y138:AA138)</f>
        <v>944934.1</v>
      </c>
      <c r="Y138" s="104">
        <v>944934.1</v>
      </c>
      <c r="Z138" s="104">
        <v>0</v>
      </c>
      <c r="AA138" s="105">
        <v>0</v>
      </c>
      <c r="AB138" s="110">
        <f t="shared" si="141"/>
        <v>181.36930902111322</v>
      </c>
      <c r="AC138" s="105">
        <f t="shared" si="137"/>
        <v>181.36930902111322</v>
      </c>
      <c r="AD138" s="105"/>
      <c r="AE138" s="105"/>
      <c r="AF138" s="104">
        <f t="shared" si="156"/>
        <v>47.579763343403826</v>
      </c>
      <c r="AG138" s="104">
        <f>Y138/E138*100</f>
        <v>47.579763343403826</v>
      </c>
      <c r="AH138" s="104"/>
      <c r="AI138" s="104"/>
      <c r="AJ138" s="111" t="s">
        <v>484</v>
      </c>
    </row>
    <row r="139" spans="1:36" s="1" customFormat="1" ht="78" customHeight="1" x14ac:dyDescent="0.3">
      <c r="A139" s="90" t="s">
        <v>442</v>
      </c>
      <c r="B139" s="99" t="s">
        <v>239</v>
      </c>
      <c r="C139" s="93" t="s">
        <v>296</v>
      </c>
      <c r="D139" s="40">
        <f t="shared" si="177"/>
        <v>390000</v>
      </c>
      <c r="E139" s="20">
        <f t="shared" ref="E139" si="178">I139+M139+Q139+U139</f>
        <v>390000</v>
      </c>
      <c r="F139" s="20">
        <f t="shared" ref="F139" si="179">J139+N139+R139+V139</f>
        <v>0</v>
      </c>
      <c r="G139" s="20">
        <f t="shared" ref="G139" si="180">K139+O139+S139+W139</f>
        <v>0</v>
      </c>
      <c r="H139" s="20">
        <f t="shared" si="143"/>
        <v>390000</v>
      </c>
      <c r="I139" s="20">
        <v>390000</v>
      </c>
      <c r="J139" s="20">
        <v>0</v>
      </c>
      <c r="K139" s="20">
        <v>0</v>
      </c>
      <c r="L139" s="20">
        <f t="shared" si="174"/>
        <v>0</v>
      </c>
      <c r="M139" s="20">
        <v>0</v>
      </c>
      <c r="N139" s="20">
        <v>0</v>
      </c>
      <c r="O139" s="20">
        <v>0</v>
      </c>
      <c r="P139" s="20">
        <f t="shared" si="175"/>
        <v>0</v>
      </c>
      <c r="Q139" s="20">
        <v>0</v>
      </c>
      <c r="R139" s="20">
        <v>0</v>
      </c>
      <c r="S139" s="20">
        <v>0</v>
      </c>
      <c r="T139" s="20">
        <f t="shared" si="176"/>
        <v>0</v>
      </c>
      <c r="U139" s="20">
        <v>0</v>
      </c>
      <c r="V139" s="20">
        <v>0</v>
      </c>
      <c r="W139" s="20">
        <v>0</v>
      </c>
      <c r="X139" s="21">
        <f t="shared" si="166"/>
        <v>390000</v>
      </c>
      <c r="Y139" s="21">
        <v>390000</v>
      </c>
      <c r="Z139" s="21">
        <v>0</v>
      </c>
      <c r="AA139" s="21">
        <v>0</v>
      </c>
      <c r="AB139" s="40">
        <f t="shared" si="141"/>
        <v>100</v>
      </c>
      <c r="AC139" s="20">
        <f t="shared" si="137"/>
        <v>100</v>
      </c>
      <c r="AD139" s="21"/>
      <c r="AE139" s="20"/>
      <c r="AF139" s="21">
        <f t="shared" si="156"/>
        <v>100</v>
      </c>
      <c r="AG139" s="21">
        <f>Y139/E139*100</f>
        <v>100</v>
      </c>
      <c r="AH139" s="21"/>
      <c r="AI139" s="21"/>
      <c r="AJ139" s="79"/>
    </row>
    <row r="140" spans="1:36" s="27" customFormat="1" ht="77.25" customHeight="1" x14ac:dyDescent="0.3">
      <c r="A140" s="29" t="s">
        <v>185</v>
      </c>
      <c r="B140" s="41" t="s">
        <v>184</v>
      </c>
      <c r="C140" s="38"/>
      <c r="D140" s="25">
        <f>D141+D142+D143</f>
        <v>4241908</v>
      </c>
      <c r="E140" s="25">
        <f t="shared" ref="E140:AA140" si="181">E141+E142+E143</f>
        <v>607999</v>
      </c>
      <c r="F140" s="25">
        <f t="shared" si="181"/>
        <v>0</v>
      </c>
      <c r="G140" s="25">
        <f t="shared" si="181"/>
        <v>3633909</v>
      </c>
      <c r="H140" s="25">
        <f t="shared" si="181"/>
        <v>3391908</v>
      </c>
      <c r="I140" s="25">
        <f t="shared" si="181"/>
        <v>607999</v>
      </c>
      <c r="J140" s="25">
        <f t="shared" si="181"/>
        <v>0</v>
      </c>
      <c r="K140" s="25">
        <f t="shared" si="181"/>
        <v>2783909</v>
      </c>
      <c r="L140" s="25">
        <f t="shared" si="181"/>
        <v>2776908</v>
      </c>
      <c r="M140" s="25">
        <f t="shared" si="181"/>
        <v>607999</v>
      </c>
      <c r="N140" s="25">
        <f t="shared" si="181"/>
        <v>0</v>
      </c>
      <c r="O140" s="25">
        <f t="shared" si="181"/>
        <v>2168909</v>
      </c>
      <c r="P140" s="25">
        <f t="shared" si="181"/>
        <v>165000</v>
      </c>
      <c r="Q140" s="25">
        <f t="shared" si="181"/>
        <v>0</v>
      </c>
      <c r="R140" s="25">
        <f t="shared" si="181"/>
        <v>0</v>
      </c>
      <c r="S140" s="25">
        <f t="shared" si="181"/>
        <v>165000</v>
      </c>
      <c r="T140" s="25">
        <f t="shared" si="181"/>
        <v>935000</v>
      </c>
      <c r="U140" s="25">
        <f t="shared" si="181"/>
        <v>0</v>
      </c>
      <c r="V140" s="25">
        <f t="shared" si="181"/>
        <v>0</v>
      </c>
      <c r="W140" s="25">
        <f t="shared" si="181"/>
        <v>935000</v>
      </c>
      <c r="X140" s="25">
        <f t="shared" si="181"/>
        <v>3406862.01</v>
      </c>
      <c r="Y140" s="25">
        <f t="shared" si="181"/>
        <v>607999</v>
      </c>
      <c r="Z140" s="25">
        <f t="shared" si="181"/>
        <v>0</v>
      </c>
      <c r="AA140" s="25">
        <f t="shared" si="181"/>
        <v>2798863.01</v>
      </c>
      <c r="AB140" s="33">
        <f t="shared" si="141"/>
        <v>100.440873101511</v>
      </c>
      <c r="AC140" s="30">
        <f t="shared" si="137"/>
        <v>100</v>
      </c>
      <c r="AD140" s="25"/>
      <c r="AE140" s="30">
        <f t="shared" si="89"/>
        <v>100.53715872178293</v>
      </c>
      <c r="AF140" s="25">
        <f t="shared" si="156"/>
        <v>80.314377633838347</v>
      </c>
      <c r="AG140" s="25">
        <f>Y140/E140*100</f>
        <v>100</v>
      </c>
      <c r="AH140" s="25"/>
      <c r="AI140" s="25">
        <f t="shared" ref="AI140:AI150" si="182">AA140/G140*100</f>
        <v>77.020723689008165</v>
      </c>
      <c r="AJ140" s="42"/>
    </row>
    <row r="141" spans="1:36" s="1" customFormat="1" ht="45.75" customHeight="1" x14ac:dyDescent="0.3">
      <c r="A141" s="90" t="s">
        <v>187</v>
      </c>
      <c r="B141" s="39" t="s">
        <v>71</v>
      </c>
      <c r="C141" s="93" t="s">
        <v>296</v>
      </c>
      <c r="D141" s="40">
        <f>SUM(E141:G141)</f>
        <v>370338</v>
      </c>
      <c r="E141" s="20">
        <v>0</v>
      </c>
      <c r="F141" s="20">
        <v>0</v>
      </c>
      <c r="G141" s="20">
        <v>370338</v>
      </c>
      <c r="H141" s="20">
        <f t="shared" si="143"/>
        <v>370338</v>
      </c>
      <c r="I141" s="20">
        <v>0</v>
      </c>
      <c r="J141" s="20">
        <v>0</v>
      </c>
      <c r="K141" s="20">
        <v>370338</v>
      </c>
      <c r="L141" s="20">
        <f t="shared" ref="L141:L150" si="183">M141+N141+O141</f>
        <v>370338</v>
      </c>
      <c r="M141" s="20"/>
      <c r="N141" s="20"/>
      <c r="O141" s="20">
        <v>370338</v>
      </c>
      <c r="P141" s="20">
        <f t="shared" ref="P141:P143" si="184">Q141+R141+S141</f>
        <v>0</v>
      </c>
      <c r="Q141" s="20"/>
      <c r="R141" s="20"/>
      <c r="S141" s="20">
        <v>0</v>
      </c>
      <c r="T141" s="20">
        <f t="shared" ref="T141:T143" si="185">U141+V141+W141</f>
        <v>0</v>
      </c>
      <c r="U141" s="20"/>
      <c r="V141" s="20"/>
      <c r="W141" s="20">
        <v>0</v>
      </c>
      <c r="X141" s="21">
        <f t="shared" si="166"/>
        <v>370337.18</v>
      </c>
      <c r="Y141" s="21">
        <v>0</v>
      </c>
      <c r="Z141" s="21">
        <v>0</v>
      </c>
      <c r="AA141" s="20">
        <v>370337.18</v>
      </c>
      <c r="AB141" s="40">
        <f t="shared" si="141"/>
        <v>99.999778580647941</v>
      </c>
      <c r="AC141" s="20"/>
      <c r="AD141" s="20"/>
      <c r="AE141" s="20">
        <f t="shared" si="89"/>
        <v>99.999778580647941</v>
      </c>
      <c r="AF141" s="21">
        <f t="shared" si="156"/>
        <v>99.999778580647941</v>
      </c>
      <c r="AG141" s="21"/>
      <c r="AH141" s="21"/>
      <c r="AI141" s="21">
        <f t="shared" si="182"/>
        <v>99.999778580647941</v>
      </c>
      <c r="AJ141" s="79"/>
    </row>
    <row r="142" spans="1:36" s="1" customFormat="1" ht="93.75" customHeight="1" x14ac:dyDescent="0.3">
      <c r="A142" s="90" t="s">
        <v>188</v>
      </c>
      <c r="B142" s="99" t="s">
        <v>333</v>
      </c>
      <c r="C142" s="93" t="s">
        <v>296</v>
      </c>
      <c r="D142" s="40">
        <f t="shared" ref="D142:D143" si="186">SUM(E142:G142)</f>
        <v>868570</v>
      </c>
      <c r="E142" s="20">
        <v>607999</v>
      </c>
      <c r="F142" s="20">
        <v>0</v>
      </c>
      <c r="G142" s="20">
        <v>260571</v>
      </c>
      <c r="H142" s="20">
        <f t="shared" si="143"/>
        <v>868570</v>
      </c>
      <c r="I142" s="20">
        <v>607999</v>
      </c>
      <c r="J142" s="20">
        <v>0</v>
      </c>
      <c r="K142" s="20">
        <v>260571</v>
      </c>
      <c r="L142" s="20">
        <f t="shared" si="183"/>
        <v>868570</v>
      </c>
      <c r="M142" s="20">
        <v>607999</v>
      </c>
      <c r="N142" s="20">
        <v>0</v>
      </c>
      <c r="O142" s="20">
        <v>260571</v>
      </c>
      <c r="P142" s="20">
        <f t="shared" si="184"/>
        <v>0</v>
      </c>
      <c r="Q142" s="20">
        <v>0</v>
      </c>
      <c r="R142" s="20">
        <v>0</v>
      </c>
      <c r="S142" s="20">
        <v>0</v>
      </c>
      <c r="T142" s="20">
        <f t="shared" si="185"/>
        <v>0</v>
      </c>
      <c r="U142" s="20">
        <v>0</v>
      </c>
      <c r="V142" s="20">
        <v>0</v>
      </c>
      <c r="W142" s="20">
        <v>0</v>
      </c>
      <c r="X142" s="21">
        <f t="shared" si="166"/>
        <v>868568.75</v>
      </c>
      <c r="Y142" s="21">
        <v>607999</v>
      </c>
      <c r="Z142" s="21">
        <v>0</v>
      </c>
      <c r="AA142" s="21">
        <v>260569.75</v>
      </c>
      <c r="AB142" s="40">
        <f t="shared" si="141"/>
        <v>99.999856085289622</v>
      </c>
      <c r="AC142" s="20">
        <f t="shared" si="137"/>
        <v>100</v>
      </c>
      <c r="AD142" s="21"/>
      <c r="AE142" s="20">
        <f t="shared" si="89"/>
        <v>99.999520284298711</v>
      </c>
      <c r="AF142" s="21">
        <f t="shared" si="156"/>
        <v>99.999856085289622</v>
      </c>
      <c r="AG142" s="21">
        <f>Y142/E142*100</f>
        <v>100</v>
      </c>
      <c r="AH142" s="21"/>
      <c r="AI142" s="21">
        <f t="shared" si="182"/>
        <v>99.999520284298711</v>
      </c>
      <c r="AJ142" s="79"/>
    </row>
    <row r="143" spans="1:36" s="1" customFormat="1" ht="39" customHeight="1" x14ac:dyDescent="0.3">
      <c r="A143" s="90" t="s">
        <v>190</v>
      </c>
      <c r="B143" s="39" t="s">
        <v>189</v>
      </c>
      <c r="C143" s="93" t="s">
        <v>296</v>
      </c>
      <c r="D143" s="40">
        <f t="shared" si="186"/>
        <v>3003000</v>
      </c>
      <c r="E143" s="20">
        <v>0</v>
      </c>
      <c r="F143" s="20">
        <v>0</v>
      </c>
      <c r="G143" s="20">
        <v>3003000</v>
      </c>
      <c r="H143" s="20">
        <f t="shared" si="143"/>
        <v>2153000</v>
      </c>
      <c r="I143" s="20">
        <v>0</v>
      </c>
      <c r="J143" s="20">
        <v>0</v>
      </c>
      <c r="K143" s="20">
        <v>2153000</v>
      </c>
      <c r="L143" s="20">
        <f t="shared" si="183"/>
        <v>1538000</v>
      </c>
      <c r="M143" s="20">
        <v>0</v>
      </c>
      <c r="N143" s="20">
        <v>0</v>
      </c>
      <c r="O143" s="20">
        <v>1538000</v>
      </c>
      <c r="P143" s="20">
        <f t="shared" si="184"/>
        <v>165000</v>
      </c>
      <c r="Q143" s="20">
        <v>0</v>
      </c>
      <c r="R143" s="20">
        <v>0</v>
      </c>
      <c r="S143" s="20">
        <v>165000</v>
      </c>
      <c r="T143" s="20">
        <f t="shared" si="185"/>
        <v>935000</v>
      </c>
      <c r="U143" s="20">
        <v>0</v>
      </c>
      <c r="V143" s="20">
        <v>0</v>
      </c>
      <c r="W143" s="20">
        <v>935000</v>
      </c>
      <c r="X143" s="21">
        <f t="shared" si="166"/>
        <v>2167956.08</v>
      </c>
      <c r="Y143" s="21">
        <v>0</v>
      </c>
      <c r="Z143" s="21">
        <v>0</v>
      </c>
      <c r="AA143" s="21">
        <v>2167956.08</v>
      </c>
      <c r="AB143" s="40">
        <f t="shared" si="141"/>
        <v>100.6946623316303</v>
      </c>
      <c r="AC143" s="20"/>
      <c r="AD143" s="21"/>
      <c r="AE143" s="20">
        <f t="shared" si="89"/>
        <v>100.6946623316303</v>
      </c>
      <c r="AF143" s="21">
        <f t="shared" si="156"/>
        <v>72.193009657009654</v>
      </c>
      <c r="AG143" s="21"/>
      <c r="AH143" s="21"/>
      <c r="AI143" s="21">
        <f t="shared" si="182"/>
        <v>72.193009657009654</v>
      </c>
      <c r="AJ143" s="79"/>
    </row>
    <row r="144" spans="1:36" s="1" customFormat="1" ht="57.75" customHeight="1" x14ac:dyDescent="0.3">
      <c r="A144" s="29" t="s">
        <v>111</v>
      </c>
      <c r="B144" s="41" t="s">
        <v>297</v>
      </c>
      <c r="C144" s="38" t="s">
        <v>271</v>
      </c>
      <c r="D144" s="33">
        <f>D145</f>
        <v>3700295</v>
      </c>
      <c r="E144" s="33">
        <f t="shared" ref="E144:AA144" si="187">E145</f>
        <v>0</v>
      </c>
      <c r="F144" s="33">
        <f t="shared" si="187"/>
        <v>0</v>
      </c>
      <c r="G144" s="33">
        <f t="shared" si="187"/>
        <v>3700295</v>
      </c>
      <c r="H144" s="33">
        <f t="shared" si="187"/>
        <v>0</v>
      </c>
      <c r="I144" s="33">
        <f t="shared" si="187"/>
        <v>0</v>
      </c>
      <c r="J144" s="33">
        <f t="shared" si="187"/>
        <v>0</v>
      </c>
      <c r="K144" s="33">
        <f t="shared" si="187"/>
        <v>0</v>
      </c>
      <c r="L144" s="33">
        <f t="shared" si="187"/>
        <v>0</v>
      </c>
      <c r="M144" s="33">
        <f t="shared" si="187"/>
        <v>0</v>
      </c>
      <c r="N144" s="33">
        <f t="shared" si="187"/>
        <v>0</v>
      </c>
      <c r="O144" s="33">
        <f t="shared" si="187"/>
        <v>0</v>
      </c>
      <c r="P144" s="33">
        <f t="shared" si="187"/>
        <v>0</v>
      </c>
      <c r="Q144" s="33">
        <f t="shared" si="187"/>
        <v>0</v>
      </c>
      <c r="R144" s="33">
        <f t="shared" si="187"/>
        <v>0</v>
      </c>
      <c r="S144" s="33">
        <f t="shared" si="187"/>
        <v>0</v>
      </c>
      <c r="T144" s="33">
        <f t="shared" si="187"/>
        <v>0</v>
      </c>
      <c r="U144" s="33">
        <f t="shared" si="187"/>
        <v>0</v>
      </c>
      <c r="V144" s="33">
        <f t="shared" si="187"/>
        <v>0</v>
      </c>
      <c r="W144" s="33">
        <f t="shared" si="187"/>
        <v>0</v>
      </c>
      <c r="X144" s="33">
        <f t="shared" si="187"/>
        <v>0</v>
      </c>
      <c r="Y144" s="33">
        <f t="shared" si="187"/>
        <v>0</v>
      </c>
      <c r="Z144" s="33">
        <f t="shared" si="187"/>
        <v>0</v>
      </c>
      <c r="AA144" s="33">
        <f t="shared" si="187"/>
        <v>0</v>
      </c>
      <c r="AB144" s="40"/>
      <c r="AC144" s="20"/>
      <c r="AD144" s="40"/>
      <c r="AE144" s="20"/>
      <c r="AF144" s="25">
        <f t="shared" si="156"/>
        <v>0</v>
      </c>
      <c r="AG144" s="25"/>
      <c r="AH144" s="25"/>
      <c r="AI144" s="25">
        <f t="shared" si="182"/>
        <v>0</v>
      </c>
      <c r="AJ144" s="79"/>
    </row>
    <row r="145" spans="1:36" s="1" customFormat="1" ht="43.5" customHeight="1" x14ac:dyDescent="0.3">
      <c r="A145" s="90" t="s">
        <v>191</v>
      </c>
      <c r="B145" s="39" t="s">
        <v>298</v>
      </c>
      <c r="C145" s="93" t="s">
        <v>271</v>
      </c>
      <c r="D145" s="40">
        <f>SUM(E145:G145)</f>
        <v>3700295</v>
      </c>
      <c r="E145" s="40">
        <f t="shared" ref="E145:AA145" si="188">E146+E147+E148</f>
        <v>0</v>
      </c>
      <c r="F145" s="40">
        <f t="shared" si="188"/>
        <v>0</v>
      </c>
      <c r="G145" s="40">
        <f t="shared" si="188"/>
        <v>3700295</v>
      </c>
      <c r="H145" s="40">
        <f t="shared" si="188"/>
        <v>0</v>
      </c>
      <c r="I145" s="40">
        <f t="shared" si="188"/>
        <v>0</v>
      </c>
      <c r="J145" s="40">
        <f t="shared" si="188"/>
        <v>0</v>
      </c>
      <c r="K145" s="40">
        <v>0</v>
      </c>
      <c r="L145" s="40">
        <f t="shared" si="188"/>
        <v>0</v>
      </c>
      <c r="M145" s="40">
        <f t="shared" si="188"/>
        <v>0</v>
      </c>
      <c r="N145" s="40">
        <f t="shared" si="188"/>
        <v>0</v>
      </c>
      <c r="O145" s="40">
        <f t="shared" si="188"/>
        <v>0</v>
      </c>
      <c r="P145" s="40">
        <f t="shared" si="188"/>
        <v>0</v>
      </c>
      <c r="Q145" s="40">
        <f t="shared" si="188"/>
        <v>0</v>
      </c>
      <c r="R145" s="40">
        <f t="shared" si="188"/>
        <v>0</v>
      </c>
      <c r="S145" s="40">
        <f t="shared" si="188"/>
        <v>0</v>
      </c>
      <c r="T145" s="40">
        <f t="shared" si="188"/>
        <v>0</v>
      </c>
      <c r="U145" s="40">
        <f t="shared" si="188"/>
        <v>0</v>
      </c>
      <c r="V145" s="40">
        <f t="shared" si="188"/>
        <v>0</v>
      </c>
      <c r="W145" s="40">
        <f t="shared" si="188"/>
        <v>0</v>
      </c>
      <c r="X145" s="40">
        <f t="shared" si="188"/>
        <v>0</v>
      </c>
      <c r="Y145" s="40">
        <f t="shared" si="188"/>
        <v>0</v>
      </c>
      <c r="Z145" s="40">
        <f t="shared" si="188"/>
        <v>0</v>
      </c>
      <c r="AA145" s="40">
        <f t="shared" si="188"/>
        <v>0</v>
      </c>
      <c r="AB145" s="40"/>
      <c r="AC145" s="20"/>
      <c r="AD145" s="40"/>
      <c r="AE145" s="20"/>
      <c r="AF145" s="21">
        <f t="shared" si="156"/>
        <v>0</v>
      </c>
      <c r="AG145" s="21"/>
      <c r="AH145" s="21"/>
      <c r="AI145" s="21">
        <f t="shared" si="182"/>
        <v>0</v>
      </c>
      <c r="AJ145" s="79"/>
    </row>
    <row r="146" spans="1:36" s="1" customFormat="1" ht="80.25" customHeight="1" x14ac:dyDescent="0.3">
      <c r="A146" s="228"/>
      <c r="B146" s="39" t="s">
        <v>299</v>
      </c>
      <c r="C146" s="93"/>
      <c r="D146" s="40">
        <f t="shared" ref="D146:D148" si="189">SUM(E146:G146)</f>
        <v>899225</v>
      </c>
      <c r="E146" s="20">
        <v>0</v>
      </c>
      <c r="F146" s="20">
        <v>0</v>
      </c>
      <c r="G146" s="20">
        <v>899225</v>
      </c>
      <c r="H146" s="20">
        <f t="shared" si="143"/>
        <v>0</v>
      </c>
      <c r="I146" s="20">
        <v>0</v>
      </c>
      <c r="J146" s="20">
        <v>0</v>
      </c>
      <c r="K146" s="20">
        <v>0</v>
      </c>
      <c r="L146" s="20">
        <f t="shared" si="183"/>
        <v>0</v>
      </c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1">
        <f t="shared" si="166"/>
        <v>0</v>
      </c>
      <c r="Y146" s="21">
        <v>0</v>
      </c>
      <c r="Z146" s="21">
        <v>0</v>
      </c>
      <c r="AA146" s="21">
        <v>0</v>
      </c>
      <c r="AB146" s="40"/>
      <c r="AC146" s="20"/>
      <c r="AD146" s="21"/>
      <c r="AE146" s="20"/>
      <c r="AF146" s="21">
        <f t="shared" si="156"/>
        <v>0</v>
      </c>
      <c r="AG146" s="21"/>
      <c r="AH146" s="21"/>
      <c r="AI146" s="21">
        <f t="shared" si="182"/>
        <v>0</v>
      </c>
      <c r="AJ146" s="87"/>
    </row>
    <row r="147" spans="1:36" s="1" customFormat="1" ht="61.5" customHeight="1" x14ac:dyDescent="0.3">
      <c r="A147" s="229"/>
      <c r="B147" s="39" t="s">
        <v>397</v>
      </c>
      <c r="C147" s="93"/>
      <c r="D147" s="40">
        <f t="shared" si="189"/>
        <v>1722496</v>
      </c>
      <c r="E147" s="20">
        <v>0</v>
      </c>
      <c r="F147" s="20">
        <v>0</v>
      </c>
      <c r="G147" s="20">
        <v>1722496</v>
      </c>
      <c r="H147" s="20">
        <f t="shared" ref="H147" si="190">I147+J147+K147</f>
        <v>0</v>
      </c>
      <c r="I147" s="20">
        <v>0</v>
      </c>
      <c r="J147" s="20">
        <v>0</v>
      </c>
      <c r="K147" s="20">
        <v>0</v>
      </c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1">
        <f t="shared" si="166"/>
        <v>0</v>
      </c>
      <c r="Y147" s="21">
        <v>0</v>
      </c>
      <c r="Z147" s="21">
        <v>0</v>
      </c>
      <c r="AA147" s="21">
        <v>0</v>
      </c>
      <c r="AB147" s="40"/>
      <c r="AC147" s="20"/>
      <c r="AD147" s="21"/>
      <c r="AE147" s="20"/>
      <c r="AF147" s="21">
        <f t="shared" si="156"/>
        <v>0</v>
      </c>
      <c r="AG147" s="21"/>
      <c r="AH147" s="21"/>
      <c r="AI147" s="21">
        <f t="shared" si="182"/>
        <v>0</v>
      </c>
      <c r="AJ147" s="44"/>
    </row>
    <row r="148" spans="1:36" s="1" customFormat="1" ht="102" customHeight="1" x14ac:dyDescent="0.3">
      <c r="A148" s="230"/>
      <c r="B148" s="39" t="s">
        <v>300</v>
      </c>
      <c r="C148" s="93"/>
      <c r="D148" s="40">
        <f t="shared" si="189"/>
        <v>1078574</v>
      </c>
      <c r="E148" s="20">
        <v>0</v>
      </c>
      <c r="F148" s="20">
        <v>0</v>
      </c>
      <c r="G148" s="20">
        <v>1078574</v>
      </c>
      <c r="H148" s="20">
        <f t="shared" si="143"/>
        <v>0</v>
      </c>
      <c r="I148" s="20">
        <v>0</v>
      </c>
      <c r="J148" s="20">
        <v>0</v>
      </c>
      <c r="K148" s="20">
        <v>0</v>
      </c>
      <c r="L148" s="20">
        <f t="shared" si="183"/>
        <v>0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1">
        <f t="shared" si="166"/>
        <v>0</v>
      </c>
      <c r="Y148" s="21">
        <v>0</v>
      </c>
      <c r="Z148" s="21">
        <v>0</v>
      </c>
      <c r="AA148" s="21">
        <v>0</v>
      </c>
      <c r="AB148" s="40"/>
      <c r="AC148" s="20"/>
      <c r="AD148" s="21"/>
      <c r="AE148" s="20"/>
      <c r="AF148" s="21">
        <f t="shared" si="156"/>
        <v>0</v>
      </c>
      <c r="AG148" s="21"/>
      <c r="AH148" s="21"/>
      <c r="AI148" s="21">
        <f t="shared" si="182"/>
        <v>0</v>
      </c>
      <c r="AJ148" s="44"/>
    </row>
    <row r="149" spans="1:36" s="27" customFormat="1" ht="46.5" customHeight="1" x14ac:dyDescent="0.3">
      <c r="A149" s="29" t="s">
        <v>112</v>
      </c>
      <c r="B149" s="41" t="s">
        <v>58</v>
      </c>
      <c r="C149" s="38"/>
      <c r="D149" s="25">
        <f>D150</f>
        <v>23874970</v>
      </c>
      <c r="E149" s="25">
        <f t="shared" ref="E149:AA149" si="191">E150</f>
        <v>0</v>
      </c>
      <c r="F149" s="25">
        <f t="shared" si="191"/>
        <v>0</v>
      </c>
      <c r="G149" s="25">
        <f t="shared" si="191"/>
        <v>23874970</v>
      </c>
      <c r="H149" s="25">
        <f t="shared" si="191"/>
        <v>14728790</v>
      </c>
      <c r="I149" s="25">
        <f t="shared" si="191"/>
        <v>0</v>
      </c>
      <c r="J149" s="25">
        <f t="shared" si="191"/>
        <v>0</v>
      </c>
      <c r="K149" s="25">
        <f t="shared" si="191"/>
        <v>14728790</v>
      </c>
      <c r="L149" s="25">
        <f t="shared" si="191"/>
        <v>5728700</v>
      </c>
      <c r="M149" s="25">
        <f t="shared" si="191"/>
        <v>0</v>
      </c>
      <c r="N149" s="25">
        <f t="shared" si="191"/>
        <v>0</v>
      </c>
      <c r="O149" s="25">
        <f t="shared" si="191"/>
        <v>5728700</v>
      </c>
      <c r="P149" s="25">
        <f t="shared" si="191"/>
        <v>4474000</v>
      </c>
      <c r="Q149" s="25">
        <f t="shared" si="191"/>
        <v>0</v>
      </c>
      <c r="R149" s="25">
        <f t="shared" si="191"/>
        <v>0</v>
      </c>
      <c r="S149" s="25">
        <f t="shared" si="191"/>
        <v>4474000</v>
      </c>
      <c r="T149" s="25">
        <f t="shared" si="191"/>
        <v>4428700</v>
      </c>
      <c r="U149" s="25">
        <f t="shared" si="191"/>
        <v>0</v>
      </c>
      <c r="V149" s="25">
        <f t="shared" si="191"/>
        <v>0</v>
      </c>
      <c r="W149" s="25">
        <f t="shared" si="191"/>
        <v>4428700</v>
      </c>
      <c r="X149" s="25">
        <f t="shared" si="191"/>
        <v>15963245.98</v>
      </c>
      <c r="Y149" s="25">
        <f t="shared" si="191"/>
        <v>0</v>
      </c>
      <c r="Z149" s="25">
        <f t="shared" si="191"/>
        <v>0</v>
      </c>
      <c r="AA149" s="25">
        <f t="shared" si="191"/>
        <v>15963245.98</v>
      </c>
      <c r="AB149" s="33">
        <f t="shared" si="141"/>
        <v>108.38124503099034</v>
      </c>
      <c r="AC149" s="30"/>
      <c r="AD149" s="25"/>
      <c r="AE149" s="30">
        <f t="shared" si="89"/>
        <v>108.38124503099034</v>
      </c>
      <c r="AF149" s="25">
        <f t="shared" si="156"/>
        <v>66.861847281902342</v>
      </c>
      <c r="AG149" s="25"/>
      <c r="AH149" s="25"/>
      <c r="AI149" s="25">
        <f t="shared" si="182"/>
        <v>66.861847281902342</v>
      </c>
      <c r="AJ149" s="26"/>
    </row>
    <row r="150" spans="1:36" s="1" customFormat="1" ht="71.25" customHeight="1" x14ac:dyDescent="0.3">
      <c r="A150" s="107" t="s">
        <v>113</v>
      </c>
      <c r="B150" s="108" t="s">
        <v>192</v>
      </c>
      <c r="C150" s="109" t="s">
        <v>26</v>
      </c>
      <c r="D150" s="110">
        <f>SUM(E150:G150)</f>
        <v>23874970</v>
      </c>
      <c r="E150" s="105">
        <v>0</v>
      </c>
      <c r="F150" s="105">
        <v>0</v>
      </c>
      <c r="G150" s="105">
        <v>23874970</v>
      </c>
      <c r="H150" s="105">
        <f t="shared" si="143"/>
        <v>14728790</v>
      </c>
      <c r="I150" s="105">
        <v>0</v>
      </c>
      <c r="J150" s="105">
        <v>0</v>
      </c>
      <c r="K150" s="105">
        <v>14728790</v>
      </c>
      <c r="L150" s="105">
        <f t="shared" si="183"/>
        <v>5728700</v>
      </c>
      <c r="M150" s="105">
        <v>0</v>
      </c>
      <c r="N150" s="105">
        <v>0</v>
      </c>
      <c r="O150" s="105">
        <v>5728700</v>
      </c>
      <c r="P150" s="105">
        <f t="shared" ref="P150" si="192">Q150+R150+S150</f>
        <v>4474000</v>
      </c>
      <c r="Q150" s="105">
        <v>0</v>
      </c>
      <c r="R150" s="105">
        <v>0</v>
      </c>
      <c r="S150" s="105">
        <v>4474000</v>
      </c>
      <c r="T150" s="105">
        <f t="shared" ref="T150" si="193">U150+V150+W150</f>
        <v>4428700</v>
      </c>
      <c r="U150" s="105">
        <v>0</v>
      </c>
      <c r="V150" s="105">
        <v>0</v>
      </c>
      <c r="W150" s="105">
        <v>4428700</v>
      </c>
      <c r="X150" s="104">
        <f t="shared" si="166"/>
        <v>15963245.98</v>
      </c>
      <c r="Y150" s="104">
        <v>0</v>
      </c>
      <c r="Z150" s="104">
        <v>0</v>
      </c>
      <c r="AA150" s="104">
        <v>15963245.98</v>
      </c>
      <c r="AB150" s="110">
        <f t="shared" si="141"/>
        <v>108.38124503099034</v>
      </c>
      <c r="AC150" s="105"/>
      <c r="AD150" s="104"/>
      <c r="AE150" s="105">
        <f t="shared" si="89"/>
        <v>108.38124503099034</v>
      </c>
      <c r="AF150" s="104">
        <f t="shared" si="156"/>
        <v>66.861847281902342</v>
      </c>
      <c r="AG150" s="104"/>
      <c r="AH150" s="104"/>
      <c r="AI150" s="104">
        <f t="shared" si="182"/>
        <v>66.861847281902342</v>
      </c>
      <c r="AJ150" s="111" t="s">
        <v>484</v>
      </c>
    </row>
    <row r="151" spans="1:36" s="27" customFormat="1" ht="25.5" customHeight="1" x14ac:dyDescent="0.3">
      <c r="A151" s="216" t="s">
        <v>9</v>
      </c>
      <c r="B151" s="217"/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217"/>
      <c r="R151" s="217"/>
      <c r="S151" s="217"/>
      <c r="T151" s="217"/>
      <c r="U151" s="217"/>
      <c r="V151" s="217"/>
      <c r="W151" s="217"/>
      <c r="X151" s="217"/>
      <c r="Y151" s="217"/>
      <c r="Z151" s="217"/>
      <c r="AA151" s="217"/>
      <c r="AB151" s="217"/>
      <c r="AC151" s="217"/>
      <c r="AD151" s="217"/>
      <c r="AE151" s="217"/>
      <c r="AF151" s="217"/>
      <c r="AG151" s="217"/>
      <c r="AH151" s="217"/>
      <c r="AI151" s="217"/>
      <c r="AJ151" s="218"/>
    </row>
    <row r="152" spans="1:36" s="1" customFormat="1" ht="40.5" customHeight="1" x14ac:dyDescent="0.3">
      <c r="A152" s="29" t="s">
        <v>135</v>
      </c>
      <c r="B152" s="224" t="s">
        <v>31</v>
      </c>
      <c r="C152" s="224"/>
      <c r="D152" s="33">
        <f t="shared" ref="D152:AA152" si="194">D153+D173+D177+D182+D187</f>
        <v>3603986552</v>
      </c>
      <c r="E152" s="33">
        <f t="shared" si="194"/>
        <v>2836478590</v>
      </c>
      <c r="F152" s="33">
        <f t="shared" si="194"/>
        <v>0</v>
      </c>
      <c r="G152" s="33">
        <f t="shared" si="194"/>
        <v>767507962</v>
      </c>
      <c r="H152" s="33">
        <f t="shared" si="194"/>
        <v>2003258384.54</v>
      </c>
      <c r="I152" s="33">
        <f t="shared" si="194"/>
        <v>1614815907</v>
      </c>
      <c r="J152" s="33">
        <f t="shared" si="194"/>
        <v>0</v>
      </c>
      <c r="K152" s="33">
        <f t="shared" si="194"/>
        <v>388442477.53999996</v>
      </c>
      <c r="L152" s="33" t="e">
        <f t="shared" si="194"/>
        <v>#REF!</v>
      </c>
      <c r="M152" s="33" t="e">
        <f t="shared" si="194"/>
        <v>#REF!</v>
      </c>
      <c r="N152" s="33" t="e">
        <f t="shared" si="194"/>
        <v>#REF!</v>
      </c>
      <c r="O152" s="33" t="e">
        <f t="shared" si="194"/>
        <v>#REF!</v>
      </c>
      <c r="P152" s="33" t="e">
        <f t="shared" si="194"/>
        <v>#REF!</v>
      </c>
      <c r="Q152" s="33" t="e">
        <f t="shared" si="194"/>
        <v>#REF!</v>
      </c>
      <c r="R152" s="33" t="e">
        <f t="shared" si="194"/>
        <v>#REF!</v>
      </c>
      <c r="S152" s="33" t="e">
        <f t="shared" si="194"/>
        <v>#REF!</v>
      </c>
      <c r="T152" s="33" t="e">
        <f t="shared" si="194"/>
        <v>#REF!</v>
      </c>
      <c r="U152" s="33" t="e">
        <f t="shared" si="194"/>
        <v>#REF!</v>
      </c>
      <c r="V152" s="33" t="e">
        <f t="shared" si="194"/>
        <v>#REF!</v>
      </c>
      <c r="W152" s="33" t="e">
        <f t="shared" si="194"/>
        <v>#REF!</v>
      </c>
      <c r="X152" s="33">
        <f t="shared" si="194"/>
        <v>2105787242.5</v>
      </c>
      <c r="Y152" s="33">
        <f t="shared" si="194"/>
        <v>1691158637.03</v>
      </c>
      <c r="Z152" s="33">
        <f t="shared" si="194"/>
        <v>0</v>
      </c>
      <c r="AA152" s="33">
        <f t="shared" si="194"/>
        <v>414628605.47000003</v>
      </c>
      <c r="AB152" s="33">
        <f>X152/H152*100</f>
        <v>105.11810452167623</v>
      </c>
      <c r="AC152" s="30">
        <f t="shared" ref="AC152:AC186" si="195">Y152/I152*100</f>
        <v>104.72764292815452</v>
      </c>
      <c r="AD152" s="30"/>
      <c r="AE152" s="30">
        <f t="shared" si="89"/>
        <v>106.74131420843477</v>
      </c>
      <c r="AF152" s="25">
        <f t="shared" ref="AF152:AG154" si="196">X152/D152*100</f>
        <v>58.429386794781799</v>
      </c>
      <c r="AG152" s="25">
        <f t="shared" si="196"/>
        <v>59.621766333515666</v>
      </c>
      <c r="AH152" s="25"/>
      <c r="AI152" s="25">
        <f>AA152/G152*100</f>
        <v>54.022710642577024</v>
      </c>
      <c r="AJ152" s="28"/>
    </row>
    <row r="153" spans="1:36" s="27" customFormat="1" ht="43.5" customHeight="1" x14ac:dyDescent="0.3">
      <c r="A153" s="29" t="s">
        <v>136</v>
      </c>
      <c r="B153" s="96" t="s">
        <v>75</v>
      </c>
      <c r="C153" s="31"/>
      <c r="D153" s="30">
        <f t="shared" ref="D153:AA153" si="197">D154+D168+D172</f>
        <v>3391601652</v>
      </c>
      <c r="E153" s="30">
        <f t="shared" si="197"/>
        <v>2800221806</v>
      </c>
      <c r="F153" s="30">
        <f t="shared" si="197"/>
        <v>0</v>
      </c>
      <c r="G153" s="30">
        <f t="shared" si="197"/>
        <v>591379846</v>
      </c>
      <c r="H153" s="30">
        <f t="shared" si="197"/>
        <v>1890924972.54</v>
      </c>
      <c r="I153" s="30">
        <f t="shared" si="197"/>
        <v>1597097854</v>
      </c>
      <c r="J153" s="30">
        <f t="shared" si="197"/>
        <v>0</v>
      </c>
      <c r="K153" s="30">
        <f t="shared" si="197"/>
        <v>293827118.53999996</v>
      </c>
      <c r="L153" s="30" t="e">
        <f t="shared" si="197"/>
        <v>#REF!</v>
      </c>
      <c r="M153" s="30" t="e">
        <f t="shared" si="197"/>
        <v>#REF!</v>
      </c>
      <c r="N153" s="30" t="e">
        <f t="shared" si="197"/>
        <v>#REF!</v>
      </c>
      <c r="O153" s="30" t="e">
        <f t="shared" si="197"/>
        <v>#REF!</v>
      </c>
      <c r="P153" s="30" t="e">
        <f t="shared" si="197"/>
        <v>#REF!</v>
      </c>
      <c r="Q153" s="30" t="e">
        <f t="shared" si="197"/>
        <v>#REF!</v>
      </c>
      <c r="R153" s="30" t="e">
        <f t="shared" si="197"/>
        <v>#REF!</v>
      </c>
      <c r="S153" s="30" t="e">
        <f t="shared" si="197"/>
        <v>#REF!</v>
      </c>
      <c r="T153" s="30" t="e">
        <f t="shared" si="197"/>
        <v>#REF!</v>
      </c>
      <c r="U153" s="30" t="e">
        <f t="shared" si="197"/>
        <v>#REF!</v>
      </c>
      <c r="V153" s="30" t="e">
        <f t="shared" si="197"/>
        <v>#REF!</v>
      </c>
      <c r="W153" s="30" t="e">
        <f t="shared" si="197"/>
        <v>#REF!</v>
      </c>
      <c r="X153" s="30">
        <f t="shared" si="197"/>
        <v>1951893528.98</v>
      </c>
      <c r="Y153" s="30">
        <f t="shared" si="197"/>
        <v>1660189227.77</v>
      </c>
      <c r="Z153" s="30">
        <f t="shared" si="197"/>
        <v>0</v>
      </c>
      <c r="AA153" s="30">
        <f t="shared" si="197"/>
        <v>291704301.21000004</v>
      </c>
      <c r="AB153" s="33">
        <f t="shared" ref="AB153:AB189" si="198">X153/H153*100</f>
        <v>103.22427157742295</v>
      </c>
      <c r="AC153" s="30">
        <f t="shared" si="195"/>
        <v>103.95037621595853</v>
      </c>
      <c r="AD153" s="30"/>
      <c r="AE153" s="30">
        <f t="shared" si="89"/>
        <v>99.277528452598929</v>
      </c>
      <c r="AF153" s="25">
        <f t="shared" si="196"/>
        <v>57.55078954596523</v>
      </c>
      <c r="AG153" s="25">
        <f t="shared" si="196"/>
        <v>59.287775854496005</v>
      </c>
      <c r="AH153" s="25"/>
      <c r="AI153" s="25">
        <f>AA153/G153*100</f>
        <v>49.326047071614283</v>
      </c>
      <c r="AJ153" s="26"/>
    </row>
    <row r="154" spans="1:36" s="27" customFormat="1" ht="41.25" customHeight="1" x14ac:dyDescent="0.3">
      <c r="A154" s="29" t="s">
        <v>137</v>
      </c>
      <c r="B154" s="96" t="s">
        <v>193</v>
      </c>
      <c r="C154" s="31"/>
      <c r="D154" s="30">
        <f>SUM(D155:D167)</f>
        <v>3259906961</v>
      </c>
      <c r="E154" s="30">
        <f t="shared" ref="E154:AA154" si="199">SUM(E155:E167)</f>
        <v>2800221806</v>
      </c>
      <c r="F154" s="30">
        <f t="shared" si="199"/>
        <v>0</v>
      </c>
      <c r="G154" s="30">
        <f t="shared" si="199"/>
        <v>459685155</v>
      </c>
      <c r="H154" s="30">
        <f>SUM(H155:H167)</f>
        <v>1836940368.54</v>
      </c>
      <c r="I154" s="30">
        <f t="shared" si="199"/>
        <v>1597097854</v>
      </c>
      <c r="J154" s="30">
        <f t="shared" si="199"/>
        <v>0</v>
      </c>
      <c r="K154" s="30">
        <f t="shared" si="199"/>
        <v>239842514.53999999</v>
      </c>
      <c r="L154" s="30">
        <f t="shared" si="199"/>
        <v>1120593343</v>
      </c>
      <c r="M154" s="30">
        <f t="shared" si="199"/>
        <v>987072522</v>
      </c>
      <c r="N154" s="30">
        <f t="shared" si="199"/>
        <v>0</v>
      </c>
      <c r="O154" s="30">
        <f t="shared" si="199"/>
        <v>133520821</v>
      </c>
      <c r="P154" s="30">
        <f t="shared" si="199"/>
        <v>604321558</v>
      </c>
      <c r="Q154" s="30">
        <f t="shared" si="199"/>
        <v>476568700</v>
      </c>
      <c r="R154" s="30">
        <f t="shared" si="199"/>
        <v>0</v>
      </c>
      <c r="S154" s="30">
        <f t="shared" si="199"/>
        <v>127752858</v>
      </c>
      <c r="T154" s="30">
        <f t="shared" si="199"/>
        <v>797473407</v>
      </c>
      <c r="U154" s="30">
        <f t="shared" si="199"/>
        <v>691964978</v>
      </c>
      <c r="V154" s="30">
        <f t="shared" si="199"/>
        <v>0</v>
      </c>
      <c r="W154" s="30">
        <f t="shared" si="199"/>
        <v>105508429</v>
      </c>
      <c r="X154" s="30">
        <f t="shared" si="199"/>
        <v>1913489086.45</v>
      </c>
      <c r="Y154" s="30">
        <f t="shared" si="199"/>
        <v>1660189227.77</v>
      </c>
      <c r="Z154" s="30">
        <f t="shared" si="199"/>
        <v>0</v>
      </c>
      <c r="AA154" s="30">
        <f t="shared" si="199"/>
        <v>253299858.68000001</v>
      </c>
      <c r="AB154" s="33">
        <f t="shared" si="198"/>
        <v>104.16718578463389</v>
      </c>
      <c r="AC154" s="30">
        <f t="shared" si="195"/>
        <v>103.95037621595853</v>
      </c>
      <c r="AD154" s="30"/>
      <c r="AE154" s="30">
        <f t="shared" ref="AE154:AE155" si="200">AA154/K154*100</f>
        <v>105.61090854380433</v>
      </c>
      <c r="AF154" s="25">
        <f t="shared" si="196"/>
        <v>58.69765945292572</v>
      </c>
      <c r="AG154" s="25">
        <f t="shared" si="196"/>
        <v>59.287775854496005</v>
      </c>
      <c r="AH154" s="25"/>
      <c r="AI154" s="25">
        <f>AA154/G154*100</f>
        <v>55.102901610995033</v>
      </c>
      <c r="AJ154" s="26"/>
    </row>
    <row r="155" spans="1:36" s="1" customFormat="1" ht="39" customHeight="1" x14ac:dyDescent="0.3">
      <c r="A155" s="90" t="s">
        <v>195</v>
      </c>
      <c r="B155" s="39" t="s">
        <v>61</v>
      </c>
      <c r="C155" s="19" t="s">
        <v>5</v>
      </c>
      <c r="D155" s="20">
        <f>SUM(E155:G155)</f>
        <v>450848855</v>
      </c>
      <c r="E155" s="20">
        <v>0</v>
      </c>
      <c r="F155" s="20">
        <v>0</v>
      </c>
      <c r="G155" s="20">
        <v>450848855</v>
      </c>
      <c r="H155" s="20">
        <f t="shared" ref="H155:H167" si="201">I155+J155+K155</f>
        <v>235445342.53999999</v>
      </c>
      <c r="I155" s="20">
        <v>0</v>
      </c>
      <c r="J155" s="20">
        <v>0</v>
      </c>
      <c r="K155" s="20">
        <v>235445342.53999999</v>
      </c>
      <c r="L155" s="20">
        <f t="shared" ref="L155" si="202">M155+N155+O155</f>
        <v>131240621</v>
      </c>
      <c r="M155" s="20">
        <v>0</v>
      </c>
      <c r="N155" s="20">
        <v>0</v>
      </c>
      <c r="O155" s="20">
        <v>131240621</v>
      </c>
      <c r="P155" s="20">
        <f t="shared" ref="P155" si="203">Q155+R155+S155</f>
        <v>126958458</v>
      </c>
      <c r="Q155" s="20">
        <v>0</v>
      </c>
      <c r="R155" s="20">
        <v>0</v>
      </c>
      <c r="S155" s="20">
        <v>126958458</v>
      </c>
      <c r="T155" s="20">
        <f t="shared" ref="T155" si="204">U155+V155+W155</f>
        <v>101839229</v>
      </c>
      <c r="U155" s="20">
        <v>0</v>
      </c>
      <c r="V155" s="20">
        <v>0</v>
      </c>
      <c r="W155" s="20">
        <v>101839229</v>
      </c>
      <c r="X155" s="20">
        <f>Y155+AA155</f>
        <v>247885677.99000001</v>
      </c>
      <c r="Y155" s="20">
        <v>0</v>
      </c>
      <c r="Z155" s="20">
        <v>0</v>
      </c>
      <c r="AA155" s="20">
        <v>247885677.99000001</v>
      </c>
      <c r="AB155" s="40">
        <f t="shared" si="198"/>
        <v>105.28374667164483</v>
      </c>
      <c r="AC155" s="20"/>
      <c r="AD155" s="20"/>
      <c r="AE155" s="20">
        <f t="shared" si="200"/>
        <v>105.28374667164483</v>
      </c>
      <c r="AF155" s="21">
        <f t="shared" ref="AF155:AF180" si="205">X155/D155*100</f>
        <v>54.981991246268116</v>
      </c>
      <c r="AG155" s="21"/>
      <c r="AH155" s="21"/>
      <c r="AI155" s="21">
        <f>AA155/G155*100</f>
        <v>54.981991246268116</v>
      </c>
      <c r="AJ155" s="79"/>
    </row>
    <row r="156" spans="1:36" s="1" customFormat="1" ht="62.25" customHeight="1" x14ac:dyDescent="0.3">
      <c r="A156" s="90" t="s">
        <v>196</v>
      </c>
      <c r="B156" s="39" t="s">
        <v>445</v>
      </c>
      <c r="C156" s="19" t="s">
        <v>5</v>
      </c>
      <c r="D156" s="20">
        <f t="shared" ref="D156:D167" si="206">SUM(E156:G156)</f>
        <v>76292500</v>
      </c>
      <c r="E156" s="20">
        <v>76292500</v>
      </c>
      <c r="F156" s="20">
        <v>0</v>
      </c>
      <c r="G156" s="20">
        <v>0</v>
      </c>
      <c r="H156" s="20">
        <f t="shared" si="201"/>
        <v>45114630</v>
      </c>
      <c r="I156" s="20">
        <v>45114630</v>
      </c>
      <c r="J156" s="20">
        <v>0</v>
      </c>
      <c r="K156" s="20">
        <v>0</v>
      </c>
      <c r="L156" s="20">
        <f t="shared" ref="L156:L163" si="207">M156+N156+O156</f>
        <v>25839630</v>
      </c>
      <c r="M156" s="20">
        <v>25839630</v>
      </c>
      <c r="N156" s="20">
        <v>0</v>
      </c>
      <c r="O156" s="20">
        <v>0</v>
      </c>
      <c r="P156" s="20">
        <f t="shared" ref="P156:P163" si="208">Q156+R156+S156</f>
        <v>9000000</v>
      </c>
      <c r="Q156" s="20">
        <v>9000000</v>
      </c>
      <c r="R156" s="20">
        <v>0</v>
      </c>
      <c r="S156" s="20">
        <v>0</v>
      </c>
      <c r="T156" s="20">
        <f t="shared" ref="T156:T172" si="209">U156+V156+W156</f>
        <v>22177870</v>
      </c>
      <c r="U156" s="20">
        <v>22177870</v>
      </c>
      <c r="V156" s="20">
        <v>0</v>
      </c>
      <c r="W156" s="20">
        <v>0</v>
      </c>
      <c r="X156" s="20">
        <f t="shared" ref="X156:X167" si="210">Y156+AA156</f>
        <v>36805140.460000001</v>
      </c>
      <c r="Y156" s="20">
        <v>36805140.460000001</v>
      </c>
      <c r="Z156" s="20">
        <v>0</v>
      </c>
      <c r="AA156" s="20">
        <v>0</v>
      </c>
      <c r="AB156" s="40">
        <f t="shared" si="198"/>
        <v>81.581386038187603</v>
      </c>
      <c r="AC156" s="20">
        <f t="shared" si="195"/>
        <v>81.581386038187603</v>
      </c>
      <c r="AD156" s="20"/>
      <c r="AE156" s="20"/>
      <c r="AF156" s="21">
        <f t="shared" si="205"/>
        <v>48.242147602975393</v>
      </c>
      <c r="AG156" s="21">
        <f t="shared" ref="AG156:AG162" si="211">Y156/E156*100</f>
        <v>48.242147602975393</v>
      </c>
      <c r="AH156" s="21"/>
      <c r="AI156" s="21"/>
      <c r="AJ156" s="43"/>
    </row>
    <row r="157" spans="1:36" s="1" customFormat="1" ht="138" customHeight="1" x14ac:dyDescent="0.3">
      <c r="A157" s="90" t="s">
        <v>197</v>
      </c>
      <c r="B157" s="39" t="s">
        <v>443</v>
      </c>
      <c r="C157" s="19" t="s">
        <v>5</v>
      </c>
      <c r="D157" s="20">
        <f t="shared" si="206"/>
        <v>8640000</v>
      </c>
      <c r="E157" s="20">
        <v>8640000</v>
      </c>
      <c r="F157" s="20">
        <v>0</v>
      </c>
      <c r="G157" s="20">
        <v>0</v>
      </c>
      <c r="H157" s="20">
        <f t="shared" si="201"/>
        <v>4542000</v>
      </c>
      <c r="I157" s="20">
        <v>4542000</v>
      </c>
      <c r="J157" s="20">
        <v>0</v>
      </c>
      <c r="K157" s="20">
        <v>0</v>
      </c>
      <c r="L157" s="20">
        <f t="shared" si="207"/>
        <v>2160000</v>
      </c>
      <c r="M157" s="20">
        <v>2160000</v>
      </c>
      <c r="N157" s="20">
        <v>0</v>
      </c>
      <c r="O157" s="20">
        <v>0</v>
      </c>
      <c r="P157" s="20">
        <f t="shared" si="208"/>
        <v>2160000</v>
      </c>
      <c r="Q157" s="20">
        <v>2160000</v>
      </c>
      <c r="R157" s="20">
        <v>0</v>
      </c>
      <c r="S157" s="20">
        <v>0</v>
      </c>
      <c r="T157" s="20">
        <f t="shared" si="209"/>
        <v>2160000</v>
      </c>
      <c r="U157" s="20">
        <v>2160000</v>
      </c>
      <c r="V157" s="20">
        <v>0</v>
      </c>
      <c r="W157" s="20">
        <v>0</v>
      </c>
      <c r="X157" s="20">
        <f t="shared" si="210"/>
        <v>6045000</v>
      </c>
      <c r="Y157" s="20">
        <v>6045000</v>
      </c>
      <c r="Z157" s="20">
        <v>0</v>
      </c>
      <c r="AA157" s="20">
        <v>0</v>
      </c>
      <c r="AB157" s="40">
        <f t="shared" si="198"/>
        <v>133.09114927344783</v>
      </c>
      <c r="AC157" s="20">
        <f t="shared" si="195"/>
        <v>133.09114927344783</v>
      </c>
      <c r="AD157" s="20"/>
      <c r="AE157" s="20"/>
      <c r="AF157" s="21">
        <f t="shared" si="205"/>
        <v>69.965277777777786</v>
      </c>
      <c r="AG157" s="21">
        <f t="shared" si="211"/>
        <v>69.965277777777786</v>
      </c>
      <c r="AH157" s="21"/>
      <c r="AI157" s="21"/>
      <c r="AJ157" s="79"/>
    </row>
    <row r="158" spans="1:36" s="1" customFormat="1" ht="179.25" customHeight="1" x14ac:dyDescent="0.3">
      <c r="A158" s="90" t="s">
        <v>198</v>
      </c>
      <c r="B158" s="39" t="s">
        <v>444</v>
      </c>
      <c r="C158" s="19" t="s">
        <v>5</v>
      </c>
      <c r="D158" s="20">
        <f t="shared" si="206"/>
        <v>87833000</v>
      </c>
      <c r="E158" s="20">
        <v>87833000</v>
      </c>
      <c r="F158" s="20">
        <v>0</v>
      </c>
      <c r="G158" s="20">
        <v>0</v>
      </c>
      <c r="H158" s="20">
        <f t="shared" si="201"/>
        <v>51497392</v>
      </c>
      <c r="I158" s="20">
        <v>51497392</v>
      </c>
      <c r="J158" s="20">
        <v>0</v>
      </c>
      <c r="K158" s="20">
        <v>0</v>
      </c>
      <c r="L158" s="20">
        <f t="shared" si="207"/>
        <v>2660800</v>
      </c>
      <c r="M158" s="20">
        <v>2660800</v>
      </c>
      <c r="N158" s="20">
        <v>0</v>
      </c>
      <c r="O158" s="20">
        <v>0</v>
      </c>
      <c r="P158" s="20">
        <f t="shared" si="208"/>
        <v>1330400</v>
      </c>
      <c r="Q158" s="20">
        <v>1330400</v>
      </c>
      <c r="R158" s="20">
        <v>0</v>
      </c>
      <c r="S158" s="20">
        <v>0</v>
      </c>
      <c r="T158" s="20">
        <f t="shared" si="209"/>
        <v>3990800</v>
      </c>
      <c r="U158" s="20">
        <v>3990800</v>
      </c>
      <c r="V158" s="20">
        <v>0</v>
      </c>
      <c r="W158" s="20">
        <v>0</v>
      </c>
      <c r="X158" s="20">
        <f t="shared" si="210"/>
        <v>41611452.899999999</v>
      </c>
      <c r="Y158" s="20">
        <v>41611452.899999999</v>
      </c>
      <c r="Z158" s="20">
        <v>0</v>
      </c>
      <c r="AA158" s="20">
        <v>0</v>
      </c>
      <c r="AB158" s="40">
        <f t="shared" si="198"/>
        <v>80.803029598081395</v>
      </c>
      <c r="AC158" s="20">
        <f t="shared" si="195"/>
        <v>80.803029598081395</v>
      </c>
      <c r="AD158" s="20"/>
      <c r="AE158" s="20"/>
      <c r="AF158" s="21">
        <f t="shared" si="205"/>
        <v>47.375647991073969</v>
      </c>
      <c r="AG158" s="21">
        <f t="shared" si="211"/>
        <v>47.375647991073969</v>
      </c>
      <c r="AH158" s="21"/>
      <c r="AI158" s="21"/>
      <c r="AJ158" s="43"/>
    </row>
    <row r="159" spans="1:36" s="27" customFormat="1" ht="108" customHeight="1" x14ac:dyDescent="0.3">
      <c r="A159" s="90" t="s">
        <v>199</v>
      </c>
      <c r="B159" s="39" t="s">
        <v>446</v>
      </c>
      <c r="C159" s="19" t="s">
        <v>5</v>
      </c>
      <c r="D159" s="20">
        <f t="shared" si="206"/>
        <v>78910000</v>
      </c>
      <c r="E159" s="20">
        <v>78910000</v>
      </c>
      <c r="F159" s="20">
        <v>0</v>
      </c>
      <c r="G159" s="20">
        <v>0</v>
      </c>
      <c r="H159" s="20">
        <f t="shared" si="201"/>
        <v>38982680</v>
      </c>
      <c r="I159" s="20">
        <v>38982680</v>
      </c>
      <c r="J159" s="20">
        <v>0</v>
      </c>
      <c r="K159" s="20">
        <v>0</v>
      </c>
      <c r="L159" s="20">
        <f t="shared" si="207"/>
        <v>30617392</v>
      </c>
      <c r="M159" s="20">
        <v>30617392</v>
      </c>
      <c r="N159" s="20">
        <v>0</v>
      </c>
      <c r="O159" s="20">
        <v>0</v>
      </c>
      <c r="P159" s="20">
        <f t="shared" si="208"/>
        <v>8800000</v>
      </c>
      <c r="Q159" s="20">
        <v>8800000</v>
      </c>
      <c r="R159" s="20">
        <v>0</v>
      </c>
      <c r="S159" s="20">
        <v>0</v>
      </c>
      <c r="T159" s="20">
        <f t="shared" si="209"/>
        <v>27535608</v>
      </c>
      <c r="U159" s="20">
        <v>27535608</v>
      </c>
      <c r="V159" s="20">
        <v>0</v>
      </c>
      <c r="W159" s="20">
        <v>0</v>
      </c>
      <c r="X159" s="20">
        <f t="shared" si="210"/>
        <v>46874563.439999998</v>
      </c>
      <c r="Y159" s="20">
        <v>46874563.439999998</v>
      </c>
      <c r="Z159" s="20">
        <v>0</v>
      </c>
      <c r="AA159" s="20">
        <v>0</v>
      </c>
      <c r="AB159" s="40">
        <f t="shared" si="198"/>
        <v>120.2445892380924</v>
      </c>
      <c r="AC159" s="20">
        <f t="shared" si="195"/>
        <v>120.2445892380924</v>
      </c>
      <c r="AD159" s="20"/>
      <c r="AE159" s="20"/>
      <c r="AF159" s="21">
        <f t="shared" si="205"/>
        <v>59.402564237739199</v>
      </c>
      <c r="AG159" s="21">
        <f t="shared" si="211"/>
        <v>59.402564237739199</v>
      </c>
      <c r="AH159" s="21"/>
      <c r="AI159" s="21"/>
      <c r="AJ159" s="43"/>
    </row>
    <row r="160" spans="1:36" s="27" customFormat="1" ht="116.25" customHeight="1" x14ac:dyDescent="0.3">
      <c r="A160" s="90" t="s">
        <v>200</v>
      </c>
      <c r="B160" s="39" t="s">
        <v>417</v>
      </c>
      <c r="C160" s="19" t="s">
        <v>5</v>
      </c>
      <c r="D160" s="20">
        <f t="shared" si="206"/>
        <v>2522397500</v>
      </c>
      <c r="E160" s="20">
        <v>2522397500</v>
      </c>
      <c r="F160" s="20">
        <v>0</v>
      </c>
      <c r="G160" s="20">
        <v>0</v>
      </c>
      <c r="H160" s="20">
        <f t="shared" si="201"/>
        <v>1447593232</v>
      </c>
      <c r="I160" s="20">
        <v>1447593232</v>
      </c>
      <c r="J160" s="20">
        <v>0</v>
      </c>
      <c r="K160" s="20">
        <v>0</v>
      </c>
      <c r="L160" s="20">
        <f t="shared" si="207"/>
        <v>925649300</v>
      </c>
      <c r="M160" s="20">
        <v>925649300</v>
      </c>
      <c r="N160" s="20">
        <v>0</v>
      </c>
      <c r="O160" s="20">
        <v>0</v>
      </c>
      <c r="P160" s="20">
        <f t="shared" si="208"/>
        <v>455278300</v>
      </c>
      <c r="Q160" s="20">
        <v>455278300</v>
      </c>
      <c r="R160" s="20">
        <v>0</v>
      </c>
      <c r="S160" s="20">
        <v>0</v>
      </c>
      <c r="T160" s="20">
        <f t="shared" si="209"/>
        <v>636100700</v>
      </c>
      <c r="U160" s="20">
        <v>636100700</v>
      </c>
      <c r="V160" s="20">
        <v>0</v>
      </c>
      <c r="W160" s="20">
        <v>0</v>
      </c>
      <c r="X160" s="20">
        <f t="shared" si="210"/>
        <v>1512871265.4300001</v>
      </c>
      <c r="Y160" s="20">
        <v>1512871265.4300001</v>
      </c>
      <c r="Z160" s="20">
        <v>0</v>
      </c>
      <c r="AA160" s="20">
        <v>0</v>
      </c>
      <c r="AB160" s="40">
        <f t="shared" si="198"/>
        <v>104.50941825279271</v>
      </c>
      <c r="AC160" s="20">
        <f t="shared" si="195"/>
        <v>104.50941825279271</v>
      </c>
      <c r="AD160" s="20"/>
      <c r="AE160" s="20"/>
      <c r="AF160" s="21">
        <f t="shared" si="205"/>
        <v>59.977512086417782</v>
      </c>
      <c r="AG160" s="21">
        <f t="shared" si="211"/>
        <v>59.977512086417782</v>
      </c>
      <c r="AH160" s="21"/>
      <c r="AI160" s="21"/>
      <c r="AJ160" s="79"/>
    </row>
    <row r="161" spans="1:36" s="27" customFormat="1" ht="46.5" customHeight="1" x14ac:dyDescent="0.3">
      <c r="A161" s="90" t="s">
        <v>201</v>
      </c>
      <c r="B161" s="39" t="s">
        <v>194</v>
      </c>
      <c r="C161" s="19" t="s">
        <v>5</v>
      </c>
      <c r="D161" s="20">
        <f t="shared" si="206"/>
        <v>145380</v>
      </c>
      <c r="E161" s="20">
        <v>145380</v>
      </c>
      <c r="F161" s="20">
        <v>0</v>
      </c>
      <c r="G161" s="20">
        <v>0</v>
      </c>
      <c r="H161" s="20">
        <f t="shared" si="201"/>
        <v>145400</v>
      </c>
      <c r="I161" s="20">
        <v>145400</v>
      </c>
      <c r="J161" s="20">
        <v>0</v>
      </c>
      <c r="K161" s="20">
        <v>0</v>
      </c>
      <c r="L161" s="20">
        <f t="shared" si="207"/>
        <v>145400</v>
      </c>
      <c r="M161" s="20">
        <v>145400</v>
      </c>
      <c r="N161" s="20">
        <v>0</v>
      </c>
      <c r="O161" s="20">
        <v>0</v>
      </c>
      <c r="P161" s="20">
        <f t="shared" si="208"/>
        <v>0</v>
      </c>
      <c r="Q161" s="20">
        <v>0</v>
      </c>
      <c r="R161" s="20">
        <v>0</v>
      </c>
      <c r="S161" s="20">
        <v>0</v>
      </c>
      <c r="T161" s="20">
        <f t="shared" si="209"/>
        <v>0</v>
      </c>
      <c r="U161" s="20">
        <v>0</v>
      </c>
      <c r="V161" s="20">
        <v>0</v>
      </c>
      <c r="W161" s="20">
        <v>0</v>
      </c>
      <c r="X161" s="20">
        <f t="shared" si="210"/>
        <v>145380</v>
      </c>
      <c r="Y161" s="20">
        <v>145380</v>
      </c>
      <c r="Z161" s="20">
        <v>0</v>
      </c>
      <c r="AA161" s="20">
        <v>0</v>
      </c>
      <c r="AB161" s="40">
        <f t="shared" si="198"/>
        <v>99.98624484181569</v>
      </c>
      <c r="AC161" s="20">
        <f t="shared" si="195"/>
        <v>99.98624484181569</v>
      </c>
      <c r="AD161" s="20"/>
      <c r="AE161" s="20"/>
      <c r="AF161" s="21">
        <f t="shared" si="205"/>
        <v>100</v>
      </c>
      <c r="AG161" s="21">
        <f t="shared" si="211"/>
        <v>100</v>
      </c>
      <c r="AH161" s="21"/>
      <c r="AI161" s="21"/>
      <c r="AJ161" s="79"/>
    </row>
    <row r="162" spans="1:36" s="27" customFormat="1" ht="139.5" customHeight="1" x14ac:dyDescent="0.3">
      <c r="A162" s="90" t="s">
        <v>202</v>
      </c>
      <c r="B162" s="39" t="s">
        <v>334</v>
      </c>
      <c r="C162" s="19" t="s">
        <v>5</v>
      </c>
      <c r="D162" s="20">
        <f t="shared" si="206"/>
        <v>17104600</v>
      </c>
      <c r="E162" s="20">
        <v>11973200</v>
      </c>
      <c r="F162" s="20">
        <v>0</v>
      </c>
      <c r="G162" s="20">
        <v>5131400</v>
      </c>
      <c r="H162" s="20">
        <f t="shared" si="201"/>
        <v>9503000</v>
      </c>
      <c r="I162" s="20">
        <v>6652000</v>
      </c>
      <c r="J162" s="20">
        <v>0</v>
      </c>
      <c r="K162" s="20">
        <v>2851000</v>
      </c>
      <c r="L162" s="20">
        <f t="shared" si="207"/>
        <v>1140300</v>
      </c>
      <c r="M162" s="20">
        <v>0</v>
      </c>
      <c r="N162" s="20">
        <v>0</v>
      </c>
      <c r="O162" s="20">
        <v>1140300</v>
      </c>
      <c r="P162" s="20">
        <f t="shared" si="208"/>
        <v>570400</v>
      </c>
      <c r="Q162" s="20">
        <v>0</v>
      </c>
      <c r="R162" s="20">
        <v>0</v>
      </c>
      <c r="S162" s="20">
        <v>570400</v>
      </c>
      <c r="T162" s="20">
        <f t="shared" si="209"/>
        <v>1710000</v>
      </c>
      <c r="U162" s="20">
        <v>0</v>
      </c>
      <c r="V162" s="20">
        <v>0</v>
      </c>
      <c r="W162" s="20">
        <v>1710000</v>
      </c>
      <c r="X162" s="20">
        <f t="shared" si="210"/>
        <v>13657817.99</v>
      </c>
      <c r="Y162" s="20">
        <v>9586332</v>
      </c>
      <c r="Z162" s="20">
        <v>0</v>
      </c>
      <c r="AA162" s="20">
        <v>4071485.99</v>
      </c>
      <c r="AB162" s="40">
        <f t="shared" si="198"/>
        <v>143.72111954119754</v>
      </c>
      <c r="AC162" s="20">
        <f t="shared" si="195"/>
        <v>144.11202645820808</v>
      </c>
      <c r="AD162" s="20"/>
      <c r="AE162" s="40">
        <f t="shared" ref="AE162:AE163" si="212">AA162/K162*100</f>
        <v>142.809049105577</v>
      </c>
      <c r="AF162" s="21">
        <f t="shared" si="205"/>
        <v>79.848800848894456</v>
      </c>
      <c r="AG162" s="21">
        <f t="shared" si="211"/>
        <v>80.064911635987031</v>
      </c>
      <c r="AH162" s="21"/>
      <c r="AI162" s="21">
        <f t="shared" ref="AI162:AI189" si="213">AA162/G162*100</f>
        <v>79.344545153369452</v>
      </c>
      <c r="AJ162" s="79"/>
    </row>
    <row r="163" spans="1:36" s="27" customFormat="1" ht="36.75" customHeight="1" x14ac:dyDescent="0.3">
      <c r="A163" s="90" t="s">
        <v>273</v>
      </c>
      <c r="B163" s="39" t="s">
        <v>189</v>
      </c>
      <c r="C163" s="19" t="s">
        <v>5</v>
      </c>
      <c r="D163" s="20">
        <f t="shared" si="206"/>
        <v>3704900</v>
      </c>
      <c r="E163" s="20">
        <v>0</v>
      </c>
      <c r="F163" s="20">
        <v>0</v>
      </c>
      <c r="G163" s="20">
        <v>3704900</v>
      </c>
      <c r="H163" s="20">
        <f t="shared" ref="H163" si="214">I163+J163+K163</f>
        <v>1546172</v>
      </c>
      <c r="I163" s="20">
        <v>0</v>
      </c>
      <c r="J163" s="20">
        <v>0</v>
      </c>
      <c r="K163" s="20">
        <v>1546172</v>
      </c>
      <c r="L163" s="20">
        <f t="shared" si="207"/>
        <v>1139900</v>
      </c>
      <c r="M163" s="20">
        <v>0</v>
      </c>
      <c r="N163" s="20">
        <v>0</v>
      </c>
      <c r="O163" s="20">
        <v>1139900</v>
      </c>
      <c r="P163" s="20">
        <f t="shared" si="208"/>
        <v>224000</v>
      </c>
      <c r="Q163" s="20">
        <v>0</v>
      </c>
      <c r="R163" s="20">
        <v>0</v>
      </c>
      <c r="S163" s="20">
        <v>224000</v>
      </c>
      <c r="T163" s="20">
        <f t="shared" si="209"/>
        <v>1959200</v>
      </c>
      <c r="U163" s="20">
        <v>0</v>
      </c>
      <c r="V163" s="20">
        <v>0</v>
      </c>
      <c r="W163" s="20">
        <v>1959200</v>
      </c>
      <c r="X163" s="20">
        <f t="shared" si="210"/>
        <v>1342694.7</v>
      </c>
      <c r="Y163" s="20">
        <v>0</v>
      </c>
      <c r="Z163" s="20">
        <v>0</v>
      </c>
      <c r="AA163" s="20">
        <v>1342694.7</v>
      </c>
      <c r="AB163" s="40">
        <f t="shared" si="198"/>
        <v>86.839931133146891</v>
      </c>
      <c r="AC163" s="40"/>
      <c r="AD163" s="40"/>
      <c r="AE163" s="40">
        <f t="shared" si="212"/>
        <v>86.839931133146891</v>
      </c>
      <c r="AF163" s="21">
        <f t="shared" si="205"/>
        <v>36.241051040513909</v>
      </c>
      <c r="AG163" s="21"/>
      <c r="AH163" s="21"/>
      <c r="AI163" s="21">
        <f t="shared" si="213"/>
        <v>36.241051040513909</v>
      </c>
      <c r="AJ163" s="79"/>
    </row>
    <row r="164" spans="1:36" s="27" customFormat="1" ht="57" customHeight="1" x14ac:dyDescent="0.3">
      <c r="A164" s="90" t="s">
        <v>274</v>
      </c>
      <c r="B164" s="39" t="s">
        <v>239</v>
      </c>
      <c r="C164" s="19" t="s">
        <v>5</v>
      </c>
      <c r="D164" s="20">
        <f t="shared" si="206"/>
        <v>3732172</v>
      </c>
      <c r="E164" s="20">
        <v>3732172</v>
      </c>
      <c r="F164" s="20">
        <v>0</v>
      </c>
      <c r="G164" s="20">
        <v>0</v>
      </c>
      <c r="H164" s="20">
        <f t="shared" si="201"/>
        <v>425000</v>
      </c>
      <c r="I164" s="20">
        <v>425000</v>
      </c>
      <c r="J164" s="20">
        <v>0</v>
      </c>
      <c r="K164" s="20">
        <v>0</v>
      </c>
      <c r="L164" s="20">
        <f>M164+N164+O164</f>
        <v>0</v>
      </c>
      <c r="M164" s="20">
        <v>0</v>
      </c>
      <c r="N164" s="20">
        <v>0</v>
      </c>
      <c r="O164" s="20">
        <v>0</v>
      </c>
      <c r="P164" s="20">
        <f t="shared" ref="P164:P172" si="215">Q164+R164+S164</f>
        <v>0</v>
      </c>
      <c r="Q164" s="20">
        <v>0</v>
      </c>
      <c r="R164" s="20">
        <v>0</v>
      </c>
      <c r="S164" s="20">
        <v>0</v>
      </c>
      <c r="T164" s="20">
        <f t="shared" si="209"/>
        <v>0</v>
      </c>
      <c r="U164" s="20">
        <v>0</v>
      </c>
      <c r="V164" s="20">
        <v>0</v>
      </c>
      <c r="W164" s="20">
        <v>0</v>
      </c>
      <c r="X164" s="20">
        <f t="shared" si="210"/>
        <v>725000</v>
      </c>
      <c r="Y164" s="20">
        <v>725000</v>
      </c>
      <c r="Z164" s="20">
        <v>0</v>
      </c>
      <c r="AA164" s="20">
        <v>0</v>
      </c>
      <c r="AB164" s="40">
        <f t="shared" si="198"/>
        <v>170.58823529411765</v>
      </c>
      <c r="AC164" s="20">
        <f t="shared" si="195"/>
        <v>170.58823529411765</v>
      </c>
      <c r="AD164" s="20"/>
      <c r="AE164" s="20"/>
      <c r="AF164" s="21">
        <f t="shared" si="205"/>
        <v>19.42568563292367</v>
      </c>
      <c r="AG164" s="21">
        <f>Y164/E164*100</f>
        <v>19.42568563292367</v>
      </c>
      <c r="AH164" s="21"/>
      <c r="AI164" s="21"/>
      <c r="AJ164" s="79"/>
    </row>
    <row r="165" spans="1:36" s="27" customFormat="1" ht="57" customHeight="1" x14ac:dyDescent="0.3">
      <c r="A165" s="90"/>
      <c r="B165" s="39" t="s">
        <v>474</v>
      </c>
      <c r="C165" s="19" t="s">
        <v>5</v>
      </c>
      <c r="D165" s="20">
        <f t="shared" si="206"/>
        <v>900000</v>
      </c>
      <c r="E165" s="20">
        <v>900000</v>
      </c>
      <c r="F165" s="20">
        <v>0</v>
      </c>
      <c r="G165" s="20">
        <v>0</v>
      </c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>
        <f t="shared" si="210"/>
        <v>177172</v>
      </c>
      <c r="Y165" s="20">
        <v>177172</v>
      </c>
      <c r="Z165" s="20">
        <v>0</v>
      </c>
      <c r="AA165" s="20">
        <v>0</v>
      </c>
      <c r="AB165" s="40"/>
      <c r="AC165" s="20"/>
      <c r="AD165" s="20"/>
      <c r="AE165" s="20"/>
      <c r="AF165" s="21">
        <f t="shared" si="205"/>
        <v>19.685777777777776</v>
      </c>
      <c r="AG165" s="21">
        <f>Y165/E165*100</f>
        <v>19.685777777777776</v>
      </c>
      <c r="AH165" s="21"/>
      <c r="AI165" s="21"/>
      <c r="AJ165" s="79"/>
    </row>
    <row r="166" spans="1:36" s="27" customFormat="1" ht="57" customHeight="1" x14ac:dyDescent="0.3">
      <c r="A166" s="90"/>
      <c r="B166" s="39" t="s">
        <v>475</v>
      </c>
      <c r="C166" s="19" t="s">
        <v>5</v>
      </c>
      <c r="D166" s="20">
        <f t="shared" si="206"/>
        <v>815900</v>
      </c>
      <c r="E166" s="20">
        <v>815900</v>
      </c>
      <c r="F166" s="20">
        <v>0</v>
      </c>
      <c r="G166" s="20">
        <v>0</v>
      </c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>
        <f t="shared" si="210"/>
        <v>672300</v>
      </c>
      <c r="Y166" s="20">
        <v>672300</v>
      </c>
      <c r="Z166" s="20">
        <v>0</v>
      </c>
      <c r="AA166" s="20">
        <v>0</v>
      </c>
      <c r="AB166" s="40"/>
      <c r="AC166" s="20"/>
      <c r="AD166" s="20"/>
      <c r="AE166" s="20"/>
      <c r="AF166" s="21"/>
      <c r="AG166" s="21">
        <f>Y166/E166*100</f>
        <v>82.399803897536458</v>
      </c>
      <c r="AH166" s="21"/>
      <c r="AI166" s="21"/>
      <c r="AJ166" s="79"/>
    </row>
    <row r="167" spans="1:36" s="27" customFormat="1" ht="75" customHeight="1" x14ac:dyDescent="0.3">
      <c r="A167" s="90" t="s">
        <v>447</v>
      </c>
      <c r="B167" s="39" t="s">
        <v>426</v>
      </c>
      <c r="C167" s="19" t="s">
        <v>5</v>
      </c>
      <c r="D167" s="20">
        <f t="shared" si="206"/>
        <v>8582154</v>
      </c>
      <c r="E167" s="20">
        <v>8582154</v>
      </c>
      <c r="F167" s="20">
        <v>0</v>
      </c>
      <c r="G167" s="20">
        <v>0</v>
      </c>
      <c r="H167" s="20">
        <f t="shared" si="201"/>
        <v>2145520</v>
      </c>
      <c r="I167" s="20">
        <v>2145520</v>
      </c>
      <c r="J167" s="20">
        <v>0</v>
      </c>
      <c r="K167" s="20">
        <v>0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>
        <f t="shared" si="210"/>
        <v>4675621.54</v>
      </c>
      <c r="Y167" s="20">
        <v>4675621.54</v>
      </c>
      <c r="Z167" s="20">
        <v>0</v>
      </c>
      <c r="AA167" s="20">
        <v>0</v>
      </c>
      <c r="AB167" s="40">
        <f t="shared" si="198"/>
        <v>217.92486390245722</v>
      </c>
      <c r="AC167" s="20">
        <f t="shared" si="195"/>
        <v>217.92486390245722</v>
      </c>
      <c r="AD167" s="20"/>
      <c r="AE167" s="20"/>
      <c r="AF167" s="21">
        <f t="shared" si="205"/>
        <v>54.480746208935429</v>
      </c>
      <c r="AG167" s="21">
        <f t="shared" ref="AG167" si="216">Y167/E167*100</f>
        <v>54.480746208935429</v>
      </c>
      <c r="AH167" s="21"/>
      <c r="AI167" s="21"/>
      <c r="AJ167" s="79"/>
    </row>
    <row r="168" spans="1:36" s="27" customFormat="1" ht="44.25" customHeight="1" x14ac:dyDescent="0.3">
      <c r="A168" s="29" t="s">
        <v>138</v>
      </c>
      <c r="B168" s="41" t="s">
        <v>203</v>
      </c>
      <c r="C168" s="31"/>
      <c r="D168" s="30">
        <f>SUM(D169:D171)</f>
        <v>46138804</v>
      </c>
      <c r="E168" s="30">
        <f t="shared" ref="E168:AA168" si="217">SUM(E169:E171)</f>
        <v>0</v>
      </c>
      <c r="F168" s="30">
        <f t="shared" si="217"/>
        <v>0</v>
      </c>
      <c r="G168" s="30">
        <f t="shared" si="217"/>
        <v>46138804</v>
      </c>
      <c r="H168" s="30">
        <f t="shared" si="217"/>
        <v>4362189</v>
      </c>
      <c r="I168" s="30">
        <f t="shared" si="217"/>
        <v>0</v>
      </c>
      <c r="J168" s="30">
        <f t="shared" si="217"/>
        <v>0</v>
      </c>
      <c r="K168" s="30">
        <f t="shared" si="217"/>
        <v>4362189</v>
      </c>
      <c r="L168" s="30" t="e">
        <f t="shared" si="217"/>
        <v>#REF!</v>
      </c>
      <c r="M168" s="30" t="e">
        <f t="shared" si="217"/>
        <v>#REF!</v>
      </c>
      <c r="N168" s="30" t="e">
        <f t="shared" si="217"/>
        <v>#REF!</v>
      </c>
      <c r="O168" s="30" t="e">
        <f t="shared" si="217"/>
        <v>#REF!</v>
      </c>
      <c r="P168" s="30" t="e">
        <f t="shared" si="217"/>
        <v>#REF!</v>
      </c>
      <c r="Q168" s="30" t="e">
        <f t="shared" si="217"/>
        <v>#REF!</v>
      </c>
      <c r="R168" s="30" t="e">
        <f t="shared" si="217"/>
        <v>#REF!</v>
      </c>
      <c r="S168" s="30" t="e">
        <f t="shared" si="217"/>
        <v>#REF!</v>
      </c>
      <c r="T168" s="30" t="e">
        <f t="shared" si="217"/>
        <v>#REF!</v>
      </c>
      <c r="U168" s="30" t="e">
        <f t="shared" si="217"/>
        <v>#REF!</v>
      </c>
      <c r="V168" s="30" t="e">
        <f t="shared" si="217"/>
        <v>#REF!</v>
      </c>
      <c r="W168" s="30" t="e">
        <f t="shared" si="217"/>
        <v>#REF!</v>
      </c>
      <c r="X168" s="30">
        <f t="shared" si="217"/>
        <v>1511012.58</v>
      </c>
      <c r="Y168" s="30">
        <f t="shared" si="217"/>
        <v>0</v>
      </c>
      <c r="Z168" s="30">
        <f t="shared" si="217"/>
        <v>0</v>
      </c>
      <c r="AA168" s="30">
        <f t="shared" si="217"/>
        <v>1511012.58</v>
      </c>
      <c r="AB168" s="33">
        <f t="shared" si="198"/>
        <v>34.638860902175495</v>
      </c>
      <c r="AC168" s="33"/>
      <c r="AD168" s="33"/>
      <c r="AE168" s="33">
        <f t="shared" ref="AE168:AE172" si="218">AA168/K168*100</f>
        <v>34.638860902175495</v>
      </c>
      <c r="AF168" s="25">
        <f t="shared" si="205"/>
        <v>3.2749279326789655</v>
      </c>
      <c r="AG168" s="25"/>
      <c r="AH168" s="25"/>
      <c r="AI168" s="25">
        <f t="shared" si="213"/>
        <v>3.2749279326789655</v>
      </c>
      <c r="AJ168" s="42"/>
    </row>
    <row r="169" spans="1:36" s="27" customFormat="1" ht="51" customHeight="1" x14ac:dyDescent="0.3">
      <c r="A169" s="90" t="s">
        <v>336</v>
      </c>
      <c r="B169" s="102" t="s">
        <v>335</v>
      </c>
      <c r="C169" s="19" t="s">
        <v>271</v>
      </c>
      <c r="D169" s="20">
        <f>SUM(E169:G169)</f>
        <v>14687754</v>
      </c>
      <c r="E169" s="20">
        <v>0</v>
      </c>
      <c r="F169" s="20">
        <v>0</v>
      </c>
      <c r="G169" s="20">
        <v>14687754</v>
      </c>
      <c r="H169" s="20">
        <f>SUM(I169:K169)</f>
        <v>35072</v>
      </c>
      <c r="I169" s="20">
        <v>0</v>
      </c>
      <c r="J169" s="20">
        <v>0</v>
      </c>
      <c r="K169" s="20">
        <v>35072</v>
      </c>
      <c r="L169" s="20" t="e">
        <f>#REF!+#REF!+#REF!+#REF!+#REF!</f>
        <v>#REF!</v>
      </c>
      <c r="M169" s="20" t="e">
        <f>#REF!+#REF!+#REF!+#REF!+#REF!</f>
        <v>#REF!</v>
      </c>
      <c r="N169" s="20" t="e">
        <f>#REF!+#REF!+#REF!+#REF!+#REF!</f>
        <v>#REF!</v>
      </c>
      <c r="O169" s="20" t="e">
        <f>#REF!+#REF!+#REF!+#REF!+#REF!</f>
        <v>#REF!</v>
      </c>
      <c r="P169" s="20" t="e">
        <f>#REF!+#REF!+#REF!+#REF!+#REF!</f>
        <v>#REF!</v>
      </c>
      <c r="Q169" s="20" t="e">
        <f>#REF!+#REF!+#REF!+#REF!+#REF!</f>
        <v>#REF!</v>
      </c>
      <c r="R169" s="20" t="e">
        <f>#REF!+#REF!+#REF!+#REF!+#REF!</f>
        <v>#REF!</v>
      </c>
      <c r="S169" s="20" t="e">
        <f>#REF!+#REF!+#REF!+#REF!+#REF!</f>
        <v>#REF!</v>
      </c>
      <c r="T169" s="20" t="e">
        <f>#REF!+#REF!+#REF!+#REF!+#REF!</f>
        <v>#REF!</v>
      </c>
      <c r="U169" s="20" t="e">
        <f>#REF!+#REF!+#REF!+#REF!+#REF!</f>
        <v>#REF!</v>
      </c>
      <c r="V169" s="20" t="e">
        <f>#REF!+#REF!+#REF!+#REF!+#REF!</f>
        <v>#REF!</v>
      </c>
      <c r="W169" s="20" t="e">
        <f>#REF!+#REF!+#REF!+#REF!+#REF!</f>
        <v>#REF!</v>
      </c>
      <c r="X169" s="20">
        <f>SUM(Y169:AA169)</f>
        <v>0</v>
      </c>
      <c r="Y169" s="20">
        <v>0</v>
      </c>
      <c r="Z169" s="20">
        <v>0</v>
      </c>
      <c r="AA169" s="20">
        <v>0</v>
      </c>
      <c r="AB169" s="40">
        <f t="shared" si="198"/>
        <v>0</v>
      </c>
      <c r="AC169" s="40"/>
      <c r="AD169" s="40"/>
      <c r="AE169" s="40">
        <f t="shared" si="218"/>
        <v>0</v>
      </c>
      <c r="AF169" s="21">
        <f t="shared" si="205"/>
        <v>0</v>
      </c>
      <c r="AG169" s="21"/>
      <c r="AH169" s="21"/>
      <c r="AI169" s="21">
        <f t="shared" si="213"/>
        <v>0</v>
      </c>
      <c r="AJ169" s="44"/>
    </row>
    <row r="170" spans="1:36" s="27" customFormat="1" ht="34.5" customHeight="1" x14ac:dyDescent="0.3">
      <c r="A170" s="210" t="s">
        <v>395</v>
      </c>
      <c r="B170" s="264" t="s">
        <v>189</v>
      </c>
      <c r="C170" s="19" t="s">
        <v>271</v>
      </c>
      <c r="D170" s="20">
        <f>SUM(E170:G170)</f>
        <v>13987227</v>
      </c>
      <c r="E170" s="20">
        <v>0</v>
      </c>
      <c r="F170" s="20">
        <v>0</v>
      </c>
      <c r="G170" s="20">
        <v>13987227</v>
      </c>
      <c r="H170" s="20">
        <f>SUM(I170:K170)</f>
        <v>2815491</v>
      </c>
      <c r="I170" s="20">
        <v>0</v>
      </c>
      <c r="J170" s="20">
        <v>0</v>
      </c>
      <c r="K170" s="20">
        <v>2815491</v>
      </c>
      <c r="L170" s="20" t="e">
        <f>#REF!+#REF!+#REF!+#REF!+#REF!+#REF!+#REF!+#REF!+#REF!+#REF!+#REF!+#REF!</f>
        <v>#REF!</v>
      </c>
      <c r="M170" s="20" t="e">
        <f>#REF!+#REF!+#REF!+#REF!+#REF!+#REF!+#REF!+#REF!+#REF!+#REF!+#REF!+#REF!</f>
        <v>#REF!</v>
      </c>
      <c r="N170" s="20" t="e">
        <f>#REF!+#REF!+#REF!+#REF!+#REF!+#REF!+#REF!+#REF!+#REF!+#REF!+#REF!+#REF!</f>
        <v>#REF!</v>
      </c>
      <c r="O170" s="20" t="e">
        <f>#REF!+#REF!+#REF!+#REF!+#REF!+#REF!+#REF!+#REF!+#REF!+#REF!+#REF!+#REF!</f>
        <v>#REF!</v>
      </c>
      <c r="P170" s="20" t="e">
        <f>#REF!+#REF!+#REF!+#REF!+#REF!+#REF!+#REF!+#REF!+#REF!+#REF!+#REF!+#REF!</f>
        <v>#REF!</v>
      </c>
      <c r="Q170" s="20" t="e">
        <f>#REF!+#REF!+#REF!+#REF!+#REF!+#REF!+#REF!+#REF!+#REF!+#REF!+#REF!+#REF!</f>
        <v>#REF!</v>
      </c>
      <c r="R170" s="20" t="e">
        <f>#REF!+#REF!+#REF!+#REF!+#REF!+#REF!+#REF!+#REF!+#REF!+#REF!+#REF!+#REF!</f>
        <v>#REF!</v>
      </c>
      <c r="S170" s="20" t="e">
        <f>#REF!+#REF!+#REF!+#REF!+#REF!+#REF!+#REF!+#REF!+#REF!+#REF!+#REF!+#REF!</f>
        <v>#REF!</v>
      </c>
      <c r="T170" s="20" t="e">
        <f>#REF!+#REF!+#REF!+#REF!+#REF!+#REF!+#REF!+#REF!+#REF!+#REF!+#REF!+#REF!</f>
        <v>#REF!</v>
      </c>
      <c r="U170" s="20" t="e">
        <f>#REF!+#REF!+#REF!+#REF!+#REF!+#REF!+#REF!+#REF!+#REF!+#REF!+#REF!+#REF!</f>
        <v>#REF!</v>
      </c>
      <c r="V170" s="20" t="e">
        <f>#REF!+#REF!+#REF!+#REF!+#REF!+#REF!+#REF!+#REF!+#REF!+#REF!+#REF!+#REF!</f>
        <v>#REF!</v>
      </c>
      <c r="W170" s="20" t="e">
        <f>#REF!+#REF!+#REF!+#REF!+#REF!+#REF!+#REF!+#REF!+#REF!+#REF!+#REF!+#REF!</f>
        <v>#REF!</v>
      </c>
      <c r="X170" s="20">
        <f>SUM(Y170:AA170)</f>
        <v>0</v>
      </c>
      <c r="Y170" s="20">
        <v>0</v>
      </c>
      <c r="Z170" s="20">
        <v>0</v>
      </c>
      <c r="AA170" s="20">
        <v>0</v>
      </c>
      <c r="AB170" s="40">
        <f t="shared" si="198"/>
        <v>0</v>
      </c>
      <c r="AC170" s="20"/>
      <c r="AD170" s="20"/>
      <c r="AE170" s="40">
        <f t="shared" si="218"/>
        <v>0</v>
      </c>
      <c r="AF170" s="21">
        <f t="shared" si="205"/>
        <v>0</v>
      </c>
      <c r="AG170" s="21"/>
      <c r="AH170" s="21"/>
      <c r="AI170" s="21">
        <f t="shared" si="213"/>
        <v>0</v>
      </c>
      <c r="AJ170" s="79"/>
    </row>
    <row r="171" spans="1:36" s="27" customFormat="1" ht="30.75" customHeight="1" x14ac:dyDescent="0.3">
      <c r="A171" s="239"/>
      <c r="B171" s="265"/>
      <c r="C171" s="19" t="s">
        <v>3</v>
      </c>
      <c r="D171" s="20">
        <f>SUM(E171:G171)</f>
        <v>17463823</v>
      </c>
      <c r="E171" s="20">
        <v>0</v>
      </c>
      <c r="F171" s="20">
        <v>0</v>
      </c>
      <c r="G171" s="20">
        <v>17463823</v>
      </c>
      <c r="H171" s="20">
        <f>SUM(I171:K171)</f>
        <v>1511626</v>
      </c>
      <c r="I171" s="20">
        <v>0</v>
      </c>
      <c r="J171" s="20">
        <v>0</v>
      </c>
      <c r="K171" s="20">
        <v>1511626</v>
      </c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>
        <f>SUM(Y171:AA171)</f>
        <v>1511012.58</v>
      </c>
      <c r="Y171" s="20">
        <v>0</v>
      </c>
      <c r="Z171" s="20">
        <v>0</v>
      </c>
      <c r="AA171" s="20">
        <v>1511012.58</v>
      </c>
      <c r="AB171" s="40">
        <f t="shared" si="198"/>
        <v>99.959419856498897</v>
      </c>
      <c r="AC171" s="20"/>
      <c r="AD171" s="20"/>
      <c r="AE171" s="40">
        <f t="shared" si="218"/>
        <v>99.959419856498897</v>
      </c>
      <c r="AF171" s="21">
        <f t="shared" si="205"/>
        <v>8.6522440132381107</v>
      </c>
      <c r="AG171" s="21"/>
      <c r="AH171" s="21"/>
      <c r="AI171" s="21">
        <f t="shared" si="213"/>
        <v>8.6522440132381107</v>
      </c>
      <c r="AJ171" s="79"/>
    </row>
    <row r="172" spans="1:36" s="27" customFormat="1" ht="81" customHeight="1" x14ac:dyDescent="0.3">
      <c r="A172" s="98" t="s">
        <v>281</v>
      </c>
      <c r="B172" s="41" t="s">
        <v>282</v>
      </c>
      <c r="C172" s="19" t="s">
        <v>5</v>
      </c>
      <c r="D172" s="30">
        <f t="shared" ref="D172" si="219">SUM(E172:G172)</f>
        <v>85555887</v>
      </c>
      <c r="E172" s="30">
        <v>0</v>
      </c>
      <c r="F172" s="30">
        <v>0</v>
      </c>
      <c r="G172" s="30">
        <v>85555887</v>
      </c>
      <c r="H172" s="30">
        <f t="shared" ref="H172" si="220">I172+J172+K172</f>
        <v>49622415</v>
      </c>
      <c r="I172" s="30">
        <v>0</v>
      </c>
      <c r="J172" s="30">
        <v>0</v>
      </c>
      <c r="K172" s="30">
        <v>49622415</v>
      </c>
      <c r="L172" s="30">
        <f t="shared" ref="L172" si="221">M172+N172+O172</f>
        <v>29089002</v>
      </c>
      <c r="M172" s="30"/>
      <c r="N172" s="30"/>
      <c r="O172" s="30">
        <v>29089002</v>
      </c>
      <c r="P172" s="30">
        <f t="shared" si="215"/>
        <v>16255619</v>
      </c>
      <c r="Q172" s="30"/>
      <c r="R172" s="30"/>
      <c r="S172" s="30">
        <v>16255619</v>
      </c>
      <c r="T172" s="30">
        <f t="shared" si="209"/>
        <v>19677853</v>
      </c>
      <c r="U172" s="30"/>
      <c r="V172" s="30"/>
      <c r="W172" s="30">
        <v>19677853</v>
      </c>
      <c r="X172" s="30">
        <f>SUM(Y172:AA172)</f>
        <v>36893429.950000003</v>
      </c>
      <c r="Y172" s="30">
        <v>0</v>
      </c>
      <c r="Z172" s="30">
        <v>0</v>
      </c>
      <c r="AA172" s="30">
        <v>36893429.950000003</v>
      </c>
      <c r="AB172" s="33">
        <f t="shared" si="198"/>
        <v>74.348316078530246</v>
      </c>
      <c r="AC172" s="30"/>
      <c r="AD172" s="30"/>
      <c r="AE172" s="33">
        <f t="shared" si="218"/>
        <v>74.348316078530246</v>
      </c>
      <c r="AF172" s="25">
        <f t="shared" si="205"/>
        <v>43.122023794809124</v>
      </c>
      <c r="AG172" s="25"/>
      <c r="AH172" s="25"/>
      <c r="AI172" s="25">
        <f t="shared" si="213"/>
        <v>43.122023794809124</v>
      </c>
      <c r="AJ172" s="79"/>
    </row>
    <row r="173" spans="1:36" s="27" customFormat="1" ht="79.5" customHeight="1" x14ac:dyDescent="0.3">
      <c r="A173" s="29" t="s">
        <v>139</v>
      </c>
      <c r="B173" s="41" t="s">
        <v>76</v>
      </c>
      <c r="C173" s="31"/>
      <c r="D173" s="30">
        <f>SUM(D174:D176)</f>
        <v>1082000</v>
      </c>
      <c r="E173" s="30">
        <f t="shared" ref="E173:AA173" si="222">SUM(E174:E176)</f>
        <v>1082000</v>
      </c>
      <c r="F173" s="30">
        <f t="shared" si="222"/>
        <v>0</v>
      </c>
      <c r="G173" s="30">
        <f t="shared" si="222"/>
        <v>0</v>
      </c>
      <c r="H173" s="30">
        <f t="shared" si="222"/>
        <v>162000</v>
      </c>
      <c r="I173" s="30">
        <f t="shared" si="222"/>
        <v>162000</v>
      </c>
      <c r="J173" s="30">
        <f t="shared" si="222"/>
        <v>0</v>
      </c>
      <c r="K173" s="30">
        <f t="shared" si="222"/>
        <v>0</v>
      </c>
      <c r="L173" s="30">
        <f t="shared" si="222"/>
        <v>162000</v>
      </c>
      <c r="M173" s="30">
        <f t="shared" si="222"/>
        <v>162000</v>
      </c>
      <c r="N173" s="30">
        <f t="shared" si="222"/>
        <v>0</v>
      </c>
      <c r="O173" s="30">
        <f t="shared" si="222"/>
        <v>0</v>
      </c>
      <c r="P173" s="30">
        <f t="shared" si="222"/>
        <v>320000</v>
      </c>
      <c r="Q173" s="30">
        <f t="shared" si="222"/>
        <v>320000</v>
      </c>
      <c r="R173" s="30">
        <f t="shared" si="222"/>
        <v>0</v>
      </c>
      <c r="S173" s="30">
        <f t="shared" si="222"/>
        <v>0</v>
      </c>
      <c r="T173" s="30">
        <f t="shared" si="222"/>
        <v>0</v>
      </c>
      <c r="U173" s="30">
        <f t="shared" si="222"/>
        <v>0</v>
      </c>
      <c r="V173" s="30">
        <f t="shared" si="222"/>
        <v>0</v>
      </c>
      <c r="W173" s="30">
        <f t="shared" si="222"/>
        <v>0</v>
      </c>
      <c r="X173" s="30">
        <f t="shared" si="222"/>
        <v>396000</v>
      </c>
      <c r="Y173" s="30">
        <f t="shared" si="222"/>
        <v>396000</v>
      </c>
      <c r="Z173" s="30">
        <f t="shared" si="222"/>
        <v>0</v>
      </c>
      <c r="AA173" s="30">
        <f t="shared" si="222"/>
        <v>0</v>
      </c>
      <c r="AB173" s="40">
        <f t="shared" si="198"/>
        <v>244.44444444444446</v>
      </c>
      <c r="AC173" s="20">
        <f t="shared" si="195"/>
        <v>244.44444444444446</v>
      </c>
      <c r="AD173" s="20"/>
      <c r="AE173" s="20"/>
      <c r="AF173" s="21">
        <f t="shared" si="205"/>
        <v>36.598890942698709</v>
      </c>
      <c r="AG173" s="21">
        <f>Y173/E173*100</f>
        <v>36.598890942698709</v>
      </c>
      <c r="AH173" s="21"/>
      <c r="AI173" s="21"/>
      <c r="AJ173" s="26"/>
    </row>
    <row r="174" spans="1:36" s="27" customFormat="1" ht="30.75" customHeight="1" x14ac:dyDescent="0.3">
      <c r="A174" s="90" t="s">
        <v>151</v>
      </c>
      <c r="B174" s="39" t="s">
        <v>189</v>
      </c>
      <c r="C174" s="19" t="s">
        <v>5</v>
      </c>
      <c r="D174" s="20">
        <f>SUM(E174:G174)</f>
        <v>320000</v>
      </c>
      <c r="E174" s="20">
        <v>320000</v>
      </c>
      <c r="F174" s="20">
        <v>0</v>
      </c>
      <c r="G174" s="20">
        <v>0</v>
      </c>
      <c r="H174" s="20">
        <f t="shared" ref="H174:H189" si="223">I174+J174+K174</f>
        <v>0</v>
      </c>
      <c r="I174" s="20">
        <v>0</v>
      </c>
      <c r="J174" s="20">
        <v>0</v>
      </c>
      <c r="K174" s="20">
        <v>0</v>
      </c>
      <c r="L174" s="20">
        <f t="shared" ref="L174:L176" si="224">M174+N174+O174</f>
        <v>0</v>
      </c>
      <c r="M174" s="20">
        <v>0</v>
      </c>
      <c r="N174" s="20"/>
      <c r="O174" s="20"/>
      <c r="P174" s="20">
        <f t="shared" ref="P174:P176" si="225">Q174+R174+S174</f>
        <v>320000</v>
      </c>
      <c r="Q174" s="20">
        <v>320000</v>
      </c>
      <c r="R174" s="20">
        <v>0</v>
      </c>
      <c r="S174" s="20">
        <v>0</v>
      </c>
      <c r="T174" s="20">
        <f t="shared" ref="T174:T176" si="226">U174+V174+W174</f>
        <v>0</v>
      </c>
      <c r="U174" s="20">
        <v>0</v>
      </c>
      <c r="V174" s="20">
        <v>0</v>
      </c>
      <c r="W174" s="20">
        <v>0</v>
      </c>
      <c r="X174" s="20">
        <f>Y174+AA174</f>
        <v>0</v>
      </c>
      <c r="Y174" s="20">
        <v>0</v>
      </c>
      <c r="Z174" s="20">
        <v>0</v>
      </c>
      <c r="AA174" s="20">
        <v>0</v>
      </c>
      <c r="AB174" s="40"/>
      <c r="AC174" s="20"/>
      <c r="AD174" s="20"/>
      <c r="AE174" s="20"/>
      <c r="AF174" s="21">
        <f t="shared" si="205"/>
        <v>0</v>
      </c>
      <c r="AG174" s="21">
        <f>Y174/E174*100</f>
        <v>0</v>
      </c>
      <c r="AH174" s="21"/>
      <c r="AI174" s="21"/>
      <c r="AJ174" s="79"/>
    </row>
    <row r="175" spans="1:36" s="27" customFormat="1" ht="63" customHeight="1" x14ac:dyDescent="0.3">
      <c r="A175" s="90" t="s">
        <v>268</v>
      </c>
      <c r="B175" s="39" t="s">
        <v>463</v>
      </c>
      <c r="C175" s="19" t="s">
        <v>5</v>
      </c>
      <c r="D175" s="20">
        <f>SUM(E175:G175)</f>
        <v>600000</v>
      </c>
      <c r="E175" s="20">
        <v>600000</v>
      </c>
      <c r="F175" s="20">
        <v>0</v>
      </c>
      <c r="G175" s="20">
        <v>0</v>
      </c>
      <c r="H175" s="20">
        <f t="shared" si="223"/>
        <v>0</v>
      </c>
      <c r="I175" s="20">
        <v>0</v>
      </c>
      <c r="J175" s="20">
        <v>0</v>
      </c>
      <c r="K175" s="20">
        <v>0</v>
      </c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>
        <f>Y175+AA175</f>
        <v>234000</v>
      </c>
      <c r="Y175" s="20">
        <v>234000</v>
      </c>
      <c r="Z175" s="20">
        <v>0</v>
      </c>
      <c r="AA175" s="20">
        <v>0</v>
      </c>
      <c r="AB175" s="40"/>
      <c r="AC175" s="20"/>
      <c r="AD175" s="20"/>
      <c r="AE175" s="20"/>
      <c r="AF175" s="21">
        <f t="shared" si="205"/>
        <v>39</v>
      </c>
      <c r="AG175" s="21">
        <f>Y175/E175*100</f>
        <v>39</v>
      </c>
      <c r="AH175" s="21"/>
      <c r="AI175" s="21"/>
      <c r="AJ175" s="79"/>
    </row>
    <row r="176" spans="1:36" s="27" customFormat="1" ht="66" customHeight="1" x14ac:dyDescent="0.3">
      <c r="A176" s="90" t="s">
        <v>464</v>
      </c>
      <c r="B176" s="39" t="s">
        <v>263</v>
      </c>
      <c r="C176" s="19" t="s">
        <v>5</v>
      </c>
      <c r="D176" s="20">
        <f>SUM(E176:G176)</f>
        <v>162000</v>
      </c>
      <c r="E176" s="20">
        <v>162000</v>
      </c>
      <c r="F176" s="20">
        <v>0</v>
      </c>
      <c r="G176" s="20">
        <v>0</v>
      </c>
      <c r="H176" s="20">
        <f t="shared" si="223"/>
        <v>162000</v>
      </c>
      <c r="I176" s="20">
        <v>162000</v>
      </c>
      <c r="J176" s="20">
        <v>0</v>
      </c>
      <c r="K176" s="20">
        <v>0</v>
      </c>
      <c r="L176" s="20">
        <f t="shared" si="224"/>
        <v>162000</v>
      </c>
      <c r="M176" s="20">
        <v>162000</v>
      </c>
      <c r="N176" s="20">
        <v>0</v>
      </c>
      <c r="O176" s="20">
        <v>0</v>
      </c>
      <c r="P176" s="20">
        <f t="shared" si="225"/>
        <v>0</v>
      </c>
      <c r="Q176" s="20">
        <v>0</v>
      </c>
      <c r="R176" s="20">
        <v>0</v>
      </c>
      <c r="S176" s="20">
        <v>0</v>
      </c>
      <c r="T176" s="20">
        <f t="shared" si="226"/>
        <v>0</v>
      </c>
      <c r="U176" s="20">
        <v>0</v>
      </c>
      <c r="V176" s="20">
        <v>0</v>
      </c>
      <c r="W176" s="20">
        <v>0</v>
      </c>
      <c r="X176" s="20">
        <f>Y176+AA176</f>
        <v>162000</v>
      </c>
      <c r="Y176" s="20">
        <v>162000</v>
      </c>
      <c r="Z176" s="20">
        <v>0</v>
      </c>
      <c r="AA176" s="20">
        <v>0</v>
      </c>
      <c r="AB176" s="40">
        <f t="shared" si="198"/>
        <v>100</v>
      </c>
      <c r="AC176" s="20">
        <f t="shared" si="195"/>
        <v>100</v>
      </c>
      <c r="AD176" s="20"/>
      <c r="AE176" s="20"/>
      <c r="AF176" s="21">
        <f t="shared" si="205"/>
        <v>100</v>
      </c>
      <c r="AG176" s="21">
        <f>Y176/E176*100</f>
        <v>100</v>
      </c>
      <c r="AH176" s="21"/>
      <c r="AI176" s="21"/>
      <c r="AJ176" s="79"/>
    </row>
    <row r="177" spans="1:36" s="27" customFormat="1" ht="39.75" customHeight="1" x14ac:dyDescent="0.3">
      <c r="A177" s="29" t="s">
        <v>140</v>
      </c>
      <c r="B177" s="41" t="s">
        <v>77</v>
      </c>
      <c r="C177" s="31"/>
      <c r="D177" s="30">
        <f>SUM(D178:D181)</f>
        <v>44970793</v>
      </c>
      <c r="E177" s="30">
        <f t="shared" ref="E177:AA177" si="227">SUM(E178:E181)</f>
        <v>32033390</v>
      </c>
      <c r="F177" s="30">
        <f t="shared" si="227"/>
        <v>0</v>
      </c>
      <c r="G177" s="30">
        <f t="shared" si="227"/>
        <v>12937403</v>
      </c>
      <c r="H177" s="30">
        <f t="shared" si="227"/>
        <v>21051744</v>
      </c>
      <c r="I177" s="30">
        <f t="shared" si="227"/>
        <v>16388453</v>
      </c>
      <c r="J177" s="30">
        <f t="shared" si="227"/>
        <v>0</v>
      </c>
      <c r="K177" s="30">
        <f t="shared" si="227"/>
        <v>4663291</v>
      </c>
      <c r="L177" s="30">
        <f t="shared" si="227"/>
        <v>13836519</v>
      </c>
      <c r="M177" s="30">
        <f t="shared" si="227"/>
        <v>10988439</v>
      </c>
      <c r="N177" s="30">
        <f t="shared" si="227"/>
        <v>0</v>
      </c>
      <c r="O177" s="30">
        <f t="shared" si="227"/>
        <v>2848080</v>
      </c>
      <c r="P177" s="30">
        <f t="shared" si="227"/>
        <v>24526648</v>
      </c>
      <c r="Q177" s="30">
        <f t="shared" si="227"/>
        <v>14574975</v>
      </c>
      <c r="R177" s="30">
        <f t="shared" si="227"/>
        <v>0</v>
      </c>
      <c r="S177" s="30">
        <f t="shared" si="227"/>
        <v>9951673</v>
      </c>
      <c r="T177" s="30">
        <f t="shared" si="227"/>
        <v>1046976</v>
      </c>
      <c r="U177" s="30">
        <f t="shared" si="227"/>
        <v>1046976</v>
      </c>
      <c r="V177" s="30">
        <f t="shared" si="227"/>
        <v>0</v>
      </c>
      <c r="W177" s="30">
        <f t="shared" si="227"/>
        <v>0</v>
      </c>
      <c r="X177" s="30">
        <f t="shared" si="227"/>
        <v>40288033.939999998</v>
      </c>
      <c r="Y177" s="30">
        <f t="shared" si="227"/>
        <v>29003552.559999999</v>
      </c>
      <c r="Z177" s="30">
        <f t="shared" si="227"/>
        <v>0</v>
      </c>
      <c r="AA177" s="30">
        <f t="shared" si="227"/>
        <v>11284481.380000001</v>
      </c>
      <c r="AB177" s="33">
        <f t="shared" si="198"/>
        <v>191.37622963684149</v>
      </c>
      <c r="AC177" s="30">
        <f t="shared" si="195"/>
        <v>176.97553612900495</v>
      </c>
      <c r="AD177" s="30"/>
      <c r="AE177" s="30">
        <f t="shared" ref="AE177:AE178" si="228">AA177/K177*100</f>
        <v>241.98535712225552</v>
      </c>
      <c r="AF177" s="25">
        <f t="shared" si="205"/>
        <v>89.587110327362922</v>
      </c>
      <c r="AG177" s="25">
        <f>Y177/E177*100</f>
        <v>90.541627220846749</v>
      </c>
      <c r="AH177" s="25"/>
      <c r="AI177" s="25">
        <f t="shared" si="213"/>
        <v>87.223698450144909</v>
      </c>
      <c r="AJ177" s="26"/>
    </row>
    <row r="178" spans="1:36" s="27" customFormat="1" ht="47.25" customHeight="1" x14ac:dyDescent="0.3">
      <c r="A178" s="90" t="s">
        <v>141</v>
      </c>
      <c r="B178" s="39" t="s">
        <v>71</v>
      </c>
      <c r="C178" s="19" t="s">
        <v>5</v>
      </c>
      <c r="D178" s="20">
        <f>SUM(E178:G178)</f>
        <v>8761608</v>
      </c>
      <c r="E178" s="20">
        <v>0</v>
      </c>
      <c r="F178" s="20">
        <v>0</v>
      </c>
      <c r="G178" s="20">
        <v>8761608</v>
      </c>
      <c r="H178" s="20">
        <f t="shared" si="223"/>
        <v>2525390</v>
      </c>
      <c r="I178" s="20">
        <v>0</v>
      </c>
      <c r="J178" s="20">
        <v>0</v>
      </c>
      <c r="K178" s="20">
        <v>2525390</v>
      </c>
      <c r="L178" s="20">
        <f t="shared" ref="L178:L185" si="229">M178+N178+O178</f>
        <v>1305981</v>
      </c>
      <c r="M178" s="20">
        <v>0</v>
      </c>
      <c r="N178" s="20">
        <v>0</v>
      </c>
      <c r="O178" s="20">
        <v>1305981</v>
      </c>
      <c r="P178" s="20">
        <f t="shared" ref="P178:P185" si="230">Q178+R178+S178</f>
        <v>7317977</v>
      </c>
      <c r="Q178" s="20">
        <v>0</v>
      </c>
      <c r="R178" s="20">
        <v>0</v>
      </c>
      <c r="S178" s="20">
        <v>7317977</v>
      </c>
      <c r="T178" s="20">
        <f t="shared" ref="T178:T181" si="231">U178+V178+W178</f>
        <v>0</v>
      </c>
      <c r="U178" s="20"/>
      <c r="V178" s="20"/>
      <c r="W178" s="20"/>
      <c r="X178" s="20">
        <f>Y178+AA178</f>
        <v>7293314.0700000003</v>
      </c>
      <c r="Y178" s="20">
        <v>0</v>
      </c>
      <c r="Z178" s="20">
        <v>0</v>
      </c>
      <c r="AA178" s="20">
        <v>7293314.0700000003</v>
      </c>
      <c r="AB178" s="40">
        <f t="shared" si="198"/>
        <v>288.79951492640743</v>
      </c>
      <c r="AC178" s="40"/>
      <c r="AD178" s="40"/>
      <c r="AE178" s="40">
        <f t="shared" si="228"/>
        <v>288.79951492640743</v>
      </c>
      <c r="AF178" s="21">
        <f t="shared" si="205"/>
        <v>83.241729942722841</v>
      </c>
      <c r="AG178" s="21"/>
      <c r="AH178" s="21"/>
      <c r="AI178" s="21">
        <f t="shared" si="213"/>
        <v>83.241729942722841</v>
      </c>
      <c r="AJ178" s="79"/>
    </row>
    <row r="179" spans="1:36" s="27" customFormat="1" ht="131.25" x14ac:dyDescent="0.3">
      <c r="A179" s="90" t="s">
        <v>142</v>
      </c>
      <c r="B179" s="99" t="s">
        <v>264</v>
      </c>
      <c r="C179" s="19" t="s">
        <v>5</v>
      </c>
      <c r="D179" s="20">
        <f t="shared" ref="D179:D181" si="232">SUM(E179:G179)</f>
        <v>9743390</v>
      </c>
      <c r="E179" s="20">
        <v>9743390</v>
      </c>
      <c r="F179" s="20">
        <v>0</v>
      </c>
      <c r="G179" s="20">
        <v>0</v>
      </c>
      <c r="H179" s="20">
        <f t="shared" si="223"/>
        <v>4988453</v>
      </c>
      <c r="I179" s="20">
        <v>4988453</v>
      </c>
      <c r="J179" s="20">
        <v>0</v>
      </c>
      <c r="K179" s="20">
        <v>0</v>
      </c>
      <c r="L179" s="20">
        <f t="shared" si="229"/>
        <v>4988439</v>
      </c>
      <c r="M179" s="20">
        <v>4988439</v>
      </c>
      <c r="N179" s="20">
        <v>0</v>
      </c>
      <c r="O179" s="20">
        <v>0</v>
      </c>
      <c r="P179" s="20">
        <f t="shared" si="230"/>
        <v>4574975</v>
      </c>
      <c r="Q179" s="20">
        <v>4574975</v>
      </c>
      <c r="R179" s="20">
        <v>0</v>
      </c>
      <c r="S179" s="20">
        <v>0</v>
      </c>
      <c r="T179" s="20">
        <f t="shared" si="231"/>
        <v>179976</v>
      </c>
      <c r="U179" s="20">
        <v>179976</v>
      </c>
      <c r="V179" s="20">
        <v>0</v>
      </c>
      <c r="W179" s="20">
        <v>0</v>
      </c>
      <c r="X179" s="20">
        <f t="shared" ref="X179:X181" si="233">Y179+AA179</f>
        <v>9313445.1600000001</v>
      </c>
      <c r="Y179" s="20">
        <v>9313445.1600000001</v>
      </c>
      <c r="Z179" s="20">
        <v>0</v>
      </c>
      <c r="AA179" s="20">
        <v>0</v>
      </c>
      <c r="AB179" s="40">
        <f t="shared" si="198"/>
        <v>186.70006833781935</v>
      </c>
      <c r="AC179" s="20">
        <f t="shared" si="195"/>
        <v>186.70006833781935</v>
      </c>
      <c r="AD179" s="20"/>
      <c r="AE179" s="20"/>
      <c r="AF179" s="21">
        <f t="shared" si="205"/>
        <v>95.587317761066743</v>
      </c>
      <c r="AG179" s="21">
        <f>Y179/E179*100</f>
        <v>95.587317761066743</v>
      </c>
      <c r="AH179" s="21"/>
      <c r="AI179" s="21"/>
      <c r="AJ179" s="79"/>
    </row>
    <row r="180" spans="1:36" s="27" customFormat="1" ht="112.5" x14ac:dyDescent="0.3">
      <c r="A180" s="90" t="s">
        <v>338</v>
      </c>
      <c r="B180" s="99" t="s">
        <v>337</v>
      </c>
      <c r="C180" s="19" t="s">
        <v>5</v>
      </c>
      <c r="D180" s="20">
        <f>SUM(E180:G180)</f>
        <v>22290000</v>
      </c>
      <c r="E180" s="20">
        <v>22290000</v>
      </c>
      <c r="F180" s="20">
        <v>0</v>
      </c>
      <c r="G180" s="20">
        <v>0</v>
      </c>
      <c r="H180" s="20">
        <f t="shared" si="223"/>
        <v>11400000</v>
      </c>
      <c r="I180" s="20">
        <v>11400000</v>
      </c>
      <c r="J180" s="20">
        <v>0</v>
      </c>
      <c r="K180" s="20">
        <v>0</v>
      </c>
      <c r="L180" s="20">
        <f t="shared" si="229"/>
        <v>6000000</v>
      </c>
      <c r="M180" s="20">
        <v>6000000</v>
      </c>
      <c r="N180" s="20">
        <v>0</v>
      </c>
      <c r="O180" s="20">
        <v>0</v>
      </c>
      <c r="P180" s="20">
        <f t="shared" si="230"/>
        <v>10000000</v>
      </c>
      <c r="Q180" s="20">
        <v>10000000</v>
      </c>
      <c r="R180" s="20">
        <v>0</v>
      </c>
      <c r="S180" s="20">
        <v>0</v>
      </c>
      <c r="T180" s="20">
        <f t="shared" si="231"/>
        <v>867000</v>
      </c>
      <c r="U180" s="20">
        <v>867000</v>
      </c>
      <c r="V180" s="20">
        <v>0</v>
      </c>
      <c r="W180" s="20">
        <v>0</v>
      </c>
      <c r="X180" s="20">
        <f t="shared" si="233"/>
        <v>19690107.399999999</v>
      </c>
      <c r="Y180" s="20">
        <v>19690107.399999999</v>
      </c>
      <c r="Z180" s="20">
        <v>0</v>
      </c>
      <c r="AA180" s="20">
        <v>0</v>
      </c>
      <c r="AB180" s="40">
        <f t="shared" si="198"/>
        <v>172.72024035087719</v>
      </c>
      <c r="AC180" s="20">
        <f t="shared" si="195"/>
        <v>172.72024035087719</v>
      </c>
      <c r="AD180" s="20"/>
      <c r="AE180" s="20"/>
      <c r="AF180" s="21">
        <f t="shared" si="205"/>
        <v>88.336058322117538</v>
      </c>
      <c r="AG180" s="21">
        <f t="shared" ref="AG180" si="234">Y180/E180*100</f>
        <v>88.336058322117538</v>
      </c>
      <c r="AH180" s="21"/>
      <c r="AI180" s="21"/>
      <c r="AJ180" s="79"/>
    </row>
    <row r="181" spans="1:36" s="27" customFormat="1" ht="64.5" customHeight="1" x14ac:dyDescent="0.3">
      <c r="A181" s="90" t="s">
        <v>275</v>
      </c>
      <c r="B181" s="39" t="s">
        <v>186</v>
      </c>
      <c r="C181" s="19" t="s">
        <v>5</v>
      </c>
      <c r="D181" s="20">
        <f t="shared" si="232"/>
        <v>4175795</v>
      </c>
      <c r="E181" s="20">
        <v>0</v>
      </c>
      <c r="F181" s="20">
        <v>0</v>
      </c>
      <c r="G181" s="20">
        <v>4175795</v>
      </c>
      <c r="H181" s="20">
        <f t="shared" si="223"/>
        <v>2137901</v>
      </c>
      <c r="I181" s="20">
        <v>0</v>
      </c>
      <c r="J181" s="20">
        <v>0</v>
      </c>
      <c r="K181" s="20">
        <v>2137901</v>
      </c>
      <c r="L181" s="20">
        <f t="shared" si="229"/>
        <v>1542099</v>
      </c>
      <c r="M181" s="20">
        <v>0</v>
      </c>
      <c r="N181" s="20">
        <v>0</v>
      </c>
      <c r="O181" s="20">
        <v>1542099</v>
      </c>
      <c r="P181" s="20">
        <f t="shared" si="230"/>
        <v>2633696</v>
      </c>
      <c r="Q181" s="20">
        <v>0</v>
      </c>
      <c r="R181" s="20">
        <v>0</v>
      </c>
      <c r="S181" s="20">
        <v>2633696</v>
      </c>
      <c r="T181" s="20">
        <f t="shared" si="231"/>
        <v>0</v>
      </c>
      <c r="U181" s="20">
        <v>0</v>
      </c>
      <c r="V181" s="20">
        <v>0</v>
      </c>
      <c r="W181" s="20">
        <v>0</v>
      </c>
      <c r="X181" s="20">
        <f t="shared" si="233"/>
        <v>3991167.31</v>
      </c>
      <c r="Y181" s="20">
        <v>0</v>
      </c>
      <c r="Z181" s="20">
        <v>0</v>
      </c>
      <c r="AA181" s="20">
        <v>3991167.31</v>
      </c>
      <c r="AB181" s="40">
        <f t="shared" si="198"/>
        <v>186.68625488270973</v>
      </c>
      <c r="AC181" s="40"/>
      <c r="AD181" s="40"/>
      <c r="AE181" s="40">
        <f t="shared" ref="AE181:AE189" si="235">AA181/K181*100</f>
        <v>186.68625488270973</v>
      </c>
      <c r="AF181" s="21">
        <f t="shared" ref="AF181:AF189" si="236">X181/D181*100</f>
        <v>95.578621795370694</v>
      </c>
      <c r="AG181" s="21"/>
      <c r="AH181" s="21"/>
      <c r="AI181" s="21">
        <f t="shared" si="213"/>
        <v>95.578621795370694</v>
      </c>
      <c r="AJ181" s="43"/>
    </row>
    <row r="182" spans="1:36" s="27" customFormat="1" ht="37.5" x14ac:dyDescent="0.3">
      <c r="A182" s="29" t="s">
        <v>143</v>
      </c>
      <c r="B182" s="41" t="s">
        <v>78</v>
      </c>
      <c r="C182" s="31"/>
      <c r="D182" s="30">
        <f>SUM(D183:D186)</f>
        <v>49345194</v>
      </c>
      <c r="E182" s="30">
        <f t="shared" ref="E182:AA182" si="237">SUM(E183:E186)</f>
        <v>3141394</v>
      </c>
      <c r="F182" s="30">
        <f t="shared" si="237"/>
        <v>0</v>
      </c>
      <c r="G182" s="30">
        <f t="shared" si="237"/>
        <v>46203800</v>
      </c>
      <c r="H182" s="30">
        <f t="shared" si="237"/>
        <v>23977935</v>
      </c>
      <c r="I182" s="30">
        <f t="shared" si="237"/>
        <v>1167600</v>
      </c>
      <c r="J182" s="30">
        <f t="shared" si="237"/>
        <v>0</v>
      </c>
      <c r="K182" s="30">
        <f t="shared" si="237"/>
        <v>22810335</v>
      </c>
      <c r="L182" s="30">
        <f t="shared" si="237"/>
        <v>14457190</v>
      </c>
      <c r="M182" s="30">
        <f t="shared" si="237"/>
        <v>677690</v>
      </c>
      <c r="N182" s="30">
        <f t="shared" si="237"/>
        <v>0</v>
      </c>
      <c r="O182" s="30">
        <f t="shared" si="237"/>
        <v>13779500</v>
      </c>
      <c r="P182" s="30">
        <f t="shared" si="237"/>
        <v>12457450</v>
      </c>
      <c r="Q182" s="30">
        <f t="shared" si="237"/>
        <v>658000</v>
      </c>
      <c r="R182" s="30">
        <f t="shared" si="237"/>
        <v>0</v>
      </c>
      <c r="S182" s="30">
        <f t="shared" si="237"/>
        <v>11799450</v>
      </c>
      <c r="T182" s="30">
        <f t="shared" si="237"/>
        <v>11933725</v>
      </c>
      <c r="U182" s="30">
        <f t="shared" si="237"/>
        <v>333200</v>
      </c>
      <c r="V182" s="30">
        <f t="shared" si="237"/>
        <v>0</v>
      </c>
      <c r="W182" s="30">
        <f t="shared" si="237"/>
        <v>11600525</v>
      </c>
      <c r="X182" s="30">
        <f t="shared" si="237"/>
        <v>29005741.740000002</v>
      </c>
      <c r="Y182" s="30">
        <f t="shared" si="237"/>
        <v>1569856.7000000002</v>
      </c>
      <c r="Z182" s="30">
        <f t="shared" si="237"/>
        <v>0</v>
      </c>
      <c r="AA182" s="30">
        <f t="shared" si="237"/>
        <v>27435885.039999999</v>
      </c>
      <c r="AB182" s="33">
        <f t="shared" si="198"/>
        <v>120.96847263953299</v>
      </c>
      <c r="AC182" s="30">
        <f t="shared" si="195"/>
        <v>134.45158444672836</v>
      </c>
      <c r="AD182" s="30"/>
      <c r="AE182" s="30">
        <f t="shared" si="235"/>
        <v>120.27830823177301</v>
      </c>
      <c r="AF182" s="25">
        <f t="shared" si="236"/>
        <v>58.781290311676557</v>
      </c>
      <c r="AG182" s="25">
        <f>Y182/E182*100</f>
        <v>49.973250728816573</v>
      </c>
      <c r="AH182" s="25"/>
      <c r="AI182" s="25">
        <f t="shared" si="213"/>
        <v>59.380148472636449</v>
      </c>
      <c r="AJ182" s="26"/>
    </row>
    <row r="183" spans="1:36" s="27" customFormat="1" ht="53.25" customHeight="1" x14ac:dyDescent="0.3">
      <c r="A183" s="90" t="s">
        <v>144</v>
      </c>
      <c r="B183" s="39" t="s">
        <v>61</v>
      </c>
      <c r="C183" s="19" t="s">
        <v>5</v>
      </c>
      <c r="D183" s="20">
        <f>SUM(E183:G183)</f>
        <v>35991300</v>
      </c>
      <c r="E183" s="20">
        <v>0</v>
      </c>
      <c r="F183" s="20">
        <v>0</v>
      </c>
      <c r="G183" s="20">
        <v>35991300</v>
      </c>
      <c r="H183" s="20">
        <f t="shared" si="223"/>
        <v>16853710</v>
      </c>
      <c r="I183" s="20">
        <v>0</v>
      </c>
      <c r="J183" s="20">
        <v>0</v>
      </c>
      <c r="K183" s="20">
        <v>16853710</v>
      </c>
      <c r="L183" s="20">
        <f t="shared" si="229"/>
        <v>9849650</v>
      </c>
      <c r="M183" s="20">
        <v>0</v>
      </c>
      <c r="N183" s="20">
        <v>0</v>
      </c>
      <c r="O183" s="20">
        <v>9849650</v>
      </c>
      <c r="P183" s="20">
        <f t="shared" si="230"/>
        <v>8411750</v>
      </c>
      <c r="Q183" s="20">
        <v>0</v>
      </c>
      <c r="R183" s="20">
        <v>0</v>
      </c>
      <c r="S183" s="20">
        <v>8411750</v>
      </c>
      <c r="T183" s="20">
        <f t="shared" ref="T183:T185" si="238">U183+V183+W183</f>
        <v>10732350</v>
      </c>
      <c r="U183" s="20">
        <v>0</v>
      </c>
      <c r="V183" s="20">
        <v>0</v>
      </c>
      <c r="W183" s="20">
        <v>10732350</v>
      </c>
      <c r="X183" s="20">
        <f>Y183+AA183</f>
        <v>20394582.34</v>
      </c>
      <c r="Y183" s="20">
        <v>0</v>
      </c>
      <c r="Z183" s="20">
        <v>0</v>
      </c>
      <c r="AA183" s="20">
        <v>20394582.34</v>
      </c>
      <c r="AB183" s="40">
        <f t="shared" si="198"/>
        <v>121.00945334884723</v>
      </c>
      <c r="AC183" s="40"/>
      <c r="AD183" s="40"/>
      <c r="AE183" s="40">
        <f t="shared" si="235"/>
        <v>121.00945334884723</v>
      </c>
      <c r="AF183" s="21">
        <f t="shared" si="236"/>
        <v>56.665311728112066</v>
      </c>
      <c r="AG183" s="21"/>
      <c r="AH183" s="21"/>
      <c r="AI183" s="21">
        <f t="shared" si="213"/>
        <v>56.665311728112066</v>
      </c>
      <c r="AJ183" s="79"/>
    </row>
    <row r="184" spans="1:36" s="27" customFormat="1" ht="45" customHeight="1" x14ac:dyDescent="0.3">
      <c r="A184" s="90" t="s">
        <v>465</v>
      </c>
      <c r="B184" s="39" t="s">
        <v>79</v>
      </c>
      <c r="C184" s="19" t="s">
        <v>5</v>
      </c>
      <c r="D184" s="20">
        <f t="shared" ref="D184:D186" si="239">SUM(E184:G184)</f>
        <v>11217894</v>
      </c>
      <c r="E184" s="20">
        <v>1798394</v>
      </c>
      <c r="F184" s="20">
        <v>0</v>
      </c>
      <c r="G184" s="20">
        <v>9419500</v>
      </c>
      <c r="H184" s="20">
        <f t="shared" si="223"/>
        <v>6188200</v>
      </c>
      <c r="I184" s="20">
        <v>833600</v>
      </c>
      <c r="J184" s="20">
        <v>0</v>
      </c>
      <c r="K184" s="20">
        <v>5354600</v>
      </c>
      <c r="L184" s="20">
        <f t="shared" si="229"/>
        <v>4500540</v>
      </c>
      <c r="M184" s="20">
        <v>677690</v>
      </c>
      <c r="N184" s="20">
        <v>0</v>
      </c>
      <c r="O184" s="20">
        <v>3822850</v>
      </c>
      <c r="P184" s="20">
        <f t="shared" si="230"/>
        <v>4025700</v>
      </c>
      <c r="Q184" s="20">
        <v>658000</v>
      </c>
      <c r="R184" s="20">
        <v>0</v>
      </c>
      <c r="S184" s="20">
        <v>3367700</v>
      </c>
      <c r="T184" s="20">
        <f t="shared" si="238"/>
        <v>1030400</v>
      </c>
      <c r="U184" s="20">
        <v>333200</v>
      </c>
      <c r="V184" s="20">
        <v>0</v>
      </c>
      <c r="W184" s="20">
        <v>697200</v>
      </c>
      <c r="X184" s="20">
        <f t="shared" ref="X184:X186" si="240">Y184+AA184</f>
        <v>7870966.2599999998</v>
      </c>
      <c r="Y184" s="20">
        <v>1297123.56</v>
      </c>
      <c r="Z184" s="20">
        <v>0</v>
      </c>
      <c r="AA184" s="20">
        <v>6573842.7000000002</v>
      </c>
      <c r="AB184" s="40">
        <f t="shared" si="198"/>
        <v>127.19314598752464</v>
      </c>
      <c r="AC184" s="20">
        <f t="shared" si="195"/>
        <v>155.60503358925143</v>
      </c>
      <c r="AD184" s="20"/>
      <c r="AE184" s="40">
        <f t="shared" si="235"/>
        <v>122.77000522914878</v>
      </c>
      <c r="AF184" s="21">
        <f t="shared" si="236"/>
        <v>70.164384330962662</v>
      </c>
      <c r="AG184" s="21">
        <f>Y184/E184*100</f>
        <v>72.126773109785731</v>
      </c>
      <c r="AH184" s="21"/>
      <c r="AI184" s="21">
        <f t="shared" si="213"/>
        <v>69.789720261160355</v>
      </c>
      <c r="AJ184" s="79"/>
    </row>
    <row r="185" spans="1:36" s="27" customFormat="1" ht="30" customHeight="1" x14ac:dyDescent="0.3">
      <c r="A185" s="90" t="s">
        <v>145</v>
      </c>
      <c r="B185" s="39" t="s">
        <v>189</v>
      </c>
      <c r="C185" s="19" t="s">
        <v>5</v>
      </c>
      <c r="D185" s="20">
        <f t="shared" si="239"/>
        <v>793000</v>
      </c>
      <c r="E185" s="20">
        <v>0</v>
      </c>
      <c r="F185" s="20">
        <v>0</v>
      </c>
      <c r="G185" s="20">
        <v>793000</v>
      </c>
      <c r="H185" s="20">
        <f t="shared" si="223"/>
        <v>602025</v>
      </c>
      <c r="I185" s="20">
        <v>0</v>
      </c>
      <c r="J185" s="20">
        <v>0</v>
      </c>
      <c r="K185" s="20">
        <v>602025</v>
      </c>
      <c r="L185" s="20">
        <f t="shared" si="229"/>
        <v>107000</v>
      </c>
      <c r="M185" s="20">
        <v>0</v>
      </c>
      <c r="N185" s="20">
        <v>0</v>
      </c>
      <c r="O185" s="20">
        <v>107000</v>
      </c>
      <c r="P185" s="20">
        <f t="shared" si="230"/>
        <v>20000</v>
      </c>
      <c r="Q185" s="20">
        <v>0</v>
      </c>
      <c r="R185" s="20">
        <v>0</v>
      </c>
      <c r="S185" s="20">
        <v>20000</v>
      </c>
      <c r="T185" s="20">
        <f t="shared" si="238"/>
        <v>170975</v>
      </c>
      <c r="U185" s="20">
        <v>0</v>
      </c>
      <c r="V185" s="20">
        <v>0</v>
      </c>
      <c r="W185" s="20">
        <v>170975</v>
      </c>
      <c r="X185" s="20">
        <f t="shared" si="240"/>
        <v>467460</v>
      </c>
      <c r="Y185" s="20">
        <v>0</v>
      </c>
      <c r="Z185" s="20">
        <v>0</v>
      </c>
      <c r="AA185" s="20">
        <v>467460</v>
      </c>
      <c r="AB185" s="40">
        <f t="shared" si="198"/>
        <v>77.647938208546151</v>
      </c>
      <c r="AC185" s="20"/>
      <c r="AD185" s="20"/>
      <c r="AE185" s="40">
        <f t="shared" si="235"/>
        <v>77.647938208546151</v>
      </c>
      <c r="AF185" s="21">
        <f t="shared" si="236"/>
        <v>58.948297604035304</v>
      </c>
      <c r="AG185" s="21"/>
      <c r="AH185" s="21"/>
      <c r="AI185" s="21">
        <f t="shared" si="213"/>
        <v>58.948297604035304</v>
      </c>
      <c r="AJ185" s="79"/>
    </row>
    <row r="186" spans="1:36" s="27" customFormat="1" ht="78.75" customHeight="1" x14ac:dyDescent="0.3">
      <c r="A186" s="90" t="s">
        <v>146</v>
      </c>
      <c r="B186" s="39" t="s">
        <v>426</v>
      </c>
      <c r="C186" s="19" t="s">
        <v>5</v>
      </c>
      <c r="D186" s="20">
        <f t="shared" si="239"/>
        <v>1343000</v>
      </c>
      <c r="E186" s="20">
        <v>1343000</v>
      </c>
      <c r="F186" s="20">
        <v>0</v>
      </c>
      <c r="G186" s="20">
        <v>0</v>
      </c>
      <c r="H186" s="20">
        <f t="shared" si="223"/>
        <v>334000</v>
      </c>
      <c r="I186" s="20">
        <v>334000</v>
      </c>
      <c r="J186" s="20">
        <v>0</v>
      </c>
      <c r="K186" s="20">
        <v>0</v>
      </c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>
        <f t="shared" si="240"/>
        <v>272733.14</v>
      </c>
      <c r="Y186" s="20">
        <v>272733.14</v>
      </c>
      <c r="Z186" s="20">
        <v>0</v>
      </c>
      <c r="AA186" s="20">
        <v>0</v>
      </c>
      <c r="AB186" s="40">
        <f t="shared" si="198"/>
        <v>81.656628742514968</v>
      </c>
      <c r="AC186" s="20">
        <f t="shared" si="195"/>
        <v>81.656628742514968</v>
      </c>
      <c r="AD186" s="20"/>
      <c r="AE186" s="40"/>
      <c r="AF186" s="21">
        <f t="shared" si="236"/>
        <v>20.30775428145942</v>
      </c>
      <c r="AG186" s="21">
        <f t="shared" ref="AG186" si="241">Y186/E186*100</f>
        <v>20.30775428145942</v>
      </c>
      <c r="AH186" s="21"/>
      <c r="AI186" s="21"/>
      <c r="AJ186" s="79"/>
    </row>
    <row r="187" spans="1:36" s="27" customFormat="1" ht="56.25" x14ac:dyDescent="0.3">
      <c r="A187" s="29" t="s">
        <v>147</v>
      </c>
      <c r="B187" s="41" t="s">
        <v>80</v>
      </c>
      <c r="C187" s="31"/>
      <c r="D187" s="30">
        <f>D188+D189</f>
        <v>116986913</v>
      </c>
      <c r="E187" s="30">
        <f t="shared" ref="E187:AA187" si="242">E188+E189</f>
        <v>0</v>
      </c>
      <c r="F187" s="30">
        <f t="shared" si="242"/>
        <v>0</v>
      </c>
      <c r="G187" s="30">
        <f t="shared" si="242"/>
        <v>116986913</v>
      </c>
      <c r="H187" s="30">
        <f t="shared" si="242"/>
        <v>67141733</v>
      </c>
      <c r="I187" s="30">
        <f t="shared" si="242"/>
        <v>0</v>
      </c>
      <c r="J187" s="30">
        <f t="shared" si="242"/>
        <v>0</v>
      </c>
      <c r="K187" s="30">
        <f t="shared" si="242"/>
        <v>67141733</v>
      </c>
      <c r="L187" s="30">
        <f t="shared" si="242"/>
        <v>30638849</v>
      </c>
      <c r="M187" s="30">
        <f t="shared" si="242"/>
        <v>0</v>
      </c>
      <c r="N187" s="30">
        <f t="shared" si="242"/>
        <v>0</v>
      </c>
      <c r="O187" s="30">
        <f t="shared" si="242"/>
        <v>30638849</v>
      </c>
      <c r="P187" s="30">
        <f t="shared" si="242"/>
        <v>25695522</v>
      </c>
      <c r="Q187" s="30">
        <f t="shared" si="242"/>
        <v>0</v>
      </c>
      <c r="R187" s="30">
        <f t="shared" si="242"/>
        <v>0</v>
      </c>
      <c r="S187" s="30">
        <f t="shared" si="242"/>
        <v>25695522</v>
      </c>
      <c r="T187" s="30">
        <f t="shared" si="242"/>
        <v>27081700</v>
      </c>
      <c r="U187" s="30">
        <f t="shared" si="242"/>
        <v>0</v>
      </c>
      <c r="V187" s="30">
        <f t="shared" si="242"/>
        <v>0</v>
      </c>
      <c r="W187" s="30">
        <f t="shared" si="242"/>
        <v>27081700</v>
      </c>
      <c r="X187" s="30">
        <f t="shared" si="242"/>
        <v>84203937.840000004</v>
      </c>
      <c r="Y187" s="30">
        <f t="shared" si="242"/>
        <v>0</v>
      </c>
      <c r="Z187" s="30">
        <f t="shared" si="242"/>
        <v>0</v>
      </c>
      <c r="AA187" s="30">
        <f t="shared" si="242"/>
        <v>84203937.840000004</v>
      </c>
      <c r="AB187" s="33">
        <f t="shared" si="198"/>
        <v>125.41221990799671</v>
      </c>
      <c r="AC187" s="30"/>
      <c r="AD187" s="30"/>
      <c r="AE187" s="33">
        <f t="shared" si="235"/>
        <v>125.41221990799671</v>
      </c>
      <c r="AF187" s="25">
        <f t="shared" si="236"/>
        <v>71.977228632402671</v>
      </c>
      <c r="AG187" s="25"/>
      <c r="AH187" s="25"/>
      <c r="AI187" s="25">
        <f t="shared" si="213"/>
        <v>71.977228632402671</v>
      </c>
      <c r="AJ187" s="30"/>
    </row>
    <row r="188" spans="1:36" s="27" customFormat="1" ht="56.25" x14ac:dyDescent="0.3">
      <c r="A188" s="90" t="s">
        <v>148</v>
      </c>
      <c r="B188" s="39" t="s">
        <v>204</v>
      </c>
      <c r="C188" s="19" t="s">
        <v>5</v>
      </c>
      <c r="D188" s="20">
        <f>SUM(E188:G188)</f>
        <v>53338687</v>
      </c>
      <c r="E188" s="20">
        <v>0</v>
      </c>
      <c r="F188" s="20">
        <v>0</v>
      </c>
      <c r="G188" s="20">
        <v>53338687</v>
      </c>
      <c r="H188" s="20">
        <f t="shared" si="223"/>
        <v>31296085</v>
      </c>
      <c r="I188" s="20">
        <v>0</v>
      </c>
      <c r="J188" s="20">
        <v>0</v>
      </c>
      <c r="K188" s="20">
        <v>31296085</v>
      </c>
      <c r="L188" s="20">
        <f t="shared" ref="L188:L189" si="243">M188+N188+O188</f>
        <v>13490949</v>
      </c>
      <c r="M188" s="20">
        <v>0</v>
      </c>
      <c r="N188" s="20">
        <v>0</v>
      </c>
      <c r="O188" s="20">
        <v>13490949</v>
      </c>
      <c r="P188" s="20">
        <f t="shared" ref="P188:P189" si="244">Q188+R188+S188</f>
        <v>8973946</v>
      </c>
      <c r="Q188" s="20">
        <v>0</v>
      </c>
      <c r="R188" s="20">
        <v>0</v>
      </c>
      <c r="S188" s="20">
        <v>8973946</v>
      </c>
      <c r="T188" s="20">
        <f t="shared" ref="T188:T189" si="245">U188+V188+W188</f>
        <v>16261400</v>
      </c>
      <c r="U188" s="20">
        <v>0</v>
      </c>
      <c r="V188" s="20">
        <v>0</v>
      </c>
      <c r="W188" s="20">
        <v>16261400</v>
      </c>
      <c r="X188" s="20">
        <f>Y188+AA188</f>
        <v>39154038.289999999</v>
      </c>
      <c r="Y188" s="20">
        <v>0</v>
      </c>
      <c r="Z188" s="20">
        <v>0</v>
      </c>
      <c r="AA188" s="20">
        <v>39154038.289999999</v>
      </c>
      <c r="AB188" s="40">
        <f t="shared" si="198"/>
        <v>125.10842263497175</v>
      </c>
      <c r="AC188" s="20"/>
      <c r="AD188" s="20"/>
      <c r="AE188" s="40">
        <f t="shared" si="235"/>
        <v>125.10842263497175</v>
      </c>
      <c r="AF188" s="21">
        <f t="shared" si="236"/>
        <v>73.406453162223499</v>
      </c>
      <c r="AG188" s="21"/>
      <c r="AH188" s="21"/>
      <c r="AI188" s="21">
        <f t="shared" si="213"/>
        <v>73.406453162223499</v>
      </c>
      <c r="AJ188" s="79"/>
    </row>
    <row r="189" spans="1:36" s="27" customFormat="1" ht="43.5" customHeight="1" x14ac:dyDescent="0.3">
      <c r="A189" s="90" t="s">
        <v>276</v>
      </c>
      <c r="B189" s="39" t="s">
        <v>277</v>
      </c>
      <c r="C189" s="19" t="s">
        <v>5</v>
      </c>
      <c r="D189" s="20">
        <f>SUM(E189:G189)</f>
        <v>63648226</v>
      </c>
      <c r="E189" s="20">
        <v>0</v>
      </c>
      <c r="F189" s="20">
        <v>0</v>
      </c>
      <c r="G189" s="20">
        <v>63648226</v>
      </c>
      <c r="H189" s="20">
        <f t="shared" si="223"/>
        <v>35845648</v>
      </c>
      <c r="I189" s="20">
        <v>0</v>
      </c>
      <c r="J189" s="20">
        <v>0</v>
      </c>
      <c r="K189" s="20">
        <v>35845648</v>
      </c>
      <c r="L189" s="20">
        <f t="shared" si="243"/>
        <v>17147900</v>
      </c>
      <c r="M189" s="20">
        <v>0</v>
      </c>
      <c r="N189" s="20">
        <v>0</v>
      </c>
      <c r="O189" s="20">
        <v>17147900</v>
      </c>
      <c r="P189" s="20">
        <f t="shared" si="244"/>
        <v>16721576</v>
      </c>
      <c r="Q189" s="20">
        <v>0</v>
      </c>
      <c r="R189" s="20">
        <v>0</v>
      </c>
      <c r="S189" s="20">
        <v>16721576</v>
      </c>
      <c r="T189" s="20">
        <f t="shared" si="245"/>
        <v>10820300</v>
      </c>
      <c r="U189" s="20">
        <v>0</v>
      </c>
      <c r="V189" s="20">
        <v>0</v>
      </c>
      <c r="W189" s="20">
        <v>10820300</v>
      </c>
      <c r="X189" s="20">
        <f>Y189+AA189</f>
        <v>45049899.549999997</v>
      </c>
      <c r="Y189" s="20">
        <v>0</v>
      </c>
      <c r="Z189" s="20">
        <v>0</v>
      </c>
      <c r="AA189" s="20">
        <v>45049899.549999997</v>
      </c>
      <c r="AB189" s="40">
        <f t="shared" si="198"/>
        <v>125.67745894843357</v>
      </c>
      <c r="AC189" s="20"/>
      <c r="AD189" s="20"/>
      <c r="AE189" s="40">
        <f t="shared" si="235"/>
        <v>125.67745894843357</v>
      </c>
      <c r="AF189" s="21">
        <f t="shared" si="236"/>
        <v>70.779505386371639</v>
      </c>
      <c r="AG189" s="21"/>
      <c r="AH189" s="21"/>
      <c r="AI189" s="21">
        <f t="shared" si="213"/>
        <v>70.779505386371639</v>
      </c>
      <c r="AJ189" s="79"/>
    </row>
    <row r="190" spans="1:36" s="1" customFormat="1" ht="26.25" customHeight="1" x14ac:dyDescent="0.3">
      <c r="A190" s="216" t="s">
        <v>415</v>
      </c>
      <c r="B190" s="217"/>
      <c r="C190" s="217"/>
      <c r="D190" s="217"/>
      <c r="E190" s="217"/>
      <c r="F190" s="217"/>
      <c r="G190" s="217"/>
      <c r="H190" s="217"/>
      <c r="I190" s="217"/>
      <c r="J190" s="217"/>
      <c r="K190" s="217"/>
      <c r="L190" s="217"/>
      <c r="M190" s="217"/>
      <c r="N190" s="217"/>
      <c r="O190" s="217"/>
      <c r="P190" s="217"/>
      <c r="Q190" s="217"/>
      <c r="R190" s="217"/>
      <c r="S190" s="217"/>
      <c r="T190" s="217"/>
      <c r="U190" s="217"/>
      <c r="V190" s="217"/>
      <c r="W190" s="217"/>
      <c r="X190" s="217"/>
      <c r="Y190" s="217"/>
      <c r="Z190" s="217"/>
      <c r="AA190" s="217"/>
      <c r="AB190" s="217"/>
      <c r="AC190" s="217"/>
      <c r="AD190" s="217"/>
      <c r="AE190" s="217"/>
      <c r="AF190" s="217"/>
      <c r="AG190" s="217"/>
      <c r="AH190" s="217"/>
      <c r="AI190" s="217"/>
      <c r="AJ190" s="28"/>
    </row>
    <row r="191" spans="1:36" s="1" customFormat="1" ht="44.25" customHeight="1" x14ac:dyDescent="0.3">
      <c r="A191" s="29" t="s">
        <v>48</v>
      </c>
      <c r="B191" s="224" t="s">
        <v>33</v>
      </c>
      <c r="C191" s="224"/>
      <c r="D191" s="33">
        <f t="shared" ref="D191:AA191" si="246">D192+D199+D210</f>
        <v>537011436.39999998</v>
      </c>
      <c r="E191" s="33">
        <f t="shared" si="246"/>
        <v>326434801.19999999</v>
      </c>
      <c r="F191" s="33">
        <f t="shared" si="246"/>
        <v>10484411.199999999</v>
      </c>
      <c r="G191" s="33">
        <f t="shared" si="246"/>
        <v>200092224</v>
      </c>
      <c r="H191" s="33">
        <f t="shared" si="246"/>
        <v>132169227</v>
      </c>
      <c r="I191" s="33">
        <f t="shared" si="246"/>
        <v>48390004</v>
      </c>
      <c r="J191" s="33">
        <f t="shared" si="246"/>
        <v>0</v>
      </c>
      <c r="K191" s="33">
        <f t="shared" si="246"/>
        <v>83779223</v>
      </c>
      <c r="L191" s="33">
        <f t="shared" si="246"/>
        <v>39763573</v>
      </c>
      <c r="M191" s="33">
        <f t="shared" si="246"/>
        <v>11513100</v>
      </c>
      <c r="N191" s="33">
        <f t="shared" si="246"/>
        <v>0</v>
      </c>
      <c r="O191" s="33">
        <f t="shared" si="246"/>
        <v>28250473</v>
      </c>
      <c r="P191" s="33">
        <f t="shared" si="246"/>
        <v>86522078</v>
      </c>
      <c r="Q191" s="33">
        <f t="shared" si="246"/>
        <v>51185500</v>
      </c>
      <c r="R191" s="33">
        <f t="shared" si="246"/>
        <v>2175600</v>
      </c>
      <c r="S191" s="33">
        <f t="shared" si="246"/>
        <v>33160978</v>
      </c>
      <c r="T191" s="33">
        <f t="shared" si="246"/>
        <v>69529489</v>
      </c>
      <c r="U191" s="33">
        <f t="shared" si="246"/>
        <v>22189700</v>
      </c>
      <c r="V191" s="33">
        <f t="shared" si="246"/>
        <v>1189100</v>
      </c>
      <c r="W191" s="33">
        <f t="shared" si="246"/>
        <v>46150689</v>
      </c>
      <c r="X191" s="33">
        <f t="shared" si="246"/>
        <v>134507761.14999998</v>
      </c>
      <c r="Y191" s="33">
        <f t="shared" si="246"/>
        <v>47743662.410000004</v>
      </c>
      <c r="Z191" s="33">
        <f t="shared" si="246"/>
        <v>0</v>
      </c>
      <c r="AA191" s="33">
        <f t="shared" si="246"/>
        <v>86764098.739999995</v>
      </c>
      <c r="AB191" s="33">
        <f>X191/H191*100</f>
        <v>101.76934843539638</v>
      </c>
      <c r="AC191" s="33">
        <f t="shared" ref="AC191:AC206" si="247">Y191/I191*100</f>
        <v>98.664307632625963</v>
      </c>
      <c r="AD191" s="33"/>
      <c r="AE191" s="33">
        <f>AA191/K191*100</f>
        <v>103.56278756607709</v>
      </c>
      <c r="AF191" s="25">
        <f>X191/D191*100</f>
        <v>25.047466782403887</v>
      </c>
      <c r="AG191" s="25">
        <f>Y191/E191*100</f>
        <v>14.625788131195124</v>
      </c>
      <c r="AH191" s="25">
        <f>Z191/F191*100</f>
        <v>0</v>
      </c>
      <c r="AI191" s="25">
        <f>AA191/G191*100</f>
        <v>43.362054259539839</v>
      </c>
      <c r="AJ191" s="79"/>
    </row>
    <row r="192" spans="1:36" s="1" customFormat="1" ht="51.75" customHeight="1" x14ac:dyDescent="0.3">
      <c r="A192" s="29" t="s">
        <v>22</v>
      </c>
      <c r="B192" s="96" t="s">
        <v>81</v>
      </c>
      <c r="C192" s="96"/>
      <c r="D192" s="33">
        <f>SUM(D193:D198)</f>
        <v>140599016</v>
      </c>
      <c r="E192" s="33">
        <f t="shared" ref="E192:AA192" si="248">SUM(E193:E198)</f>
        <v>9553215</v>
      </c>
      <c r="F192" s="33">
        <f t="shared" si="248"/>
        <v>0</v>
      </c>
      <c r="G192" s="33">
        <f t="shared" si="248"/>
        <v>131045801</v>
      </c>
      <c r="H192" s="33">
        <f t="shared" si="248"/>
        <v>64996353</v>
      </c>
      <c r="I192" s="33">
        <f t="shared" si="248"/>
        <v>86925</v>
      </c>
      <c r="J192" s="33">
        <f t="shared" si="248"/>
        <v>0</v>
      </c>
      <c r="K192" s="33">
        <f t="shared" si="248"/>
        <v>64909428</v>
      </c>
      <c r="L192" s="33">
        <f t="shared" si="248"/>
        <v>26013701</v>
      </c>
      <c r="M192" s="33">
        <f t="shared" si="248"/>
        <v>0</v>
      </c>
      <c r="N192" s="33">
        <f t="shared" si="248"/>
        <v>0</v>
      </c>
      <c r="O192" s="33">
        <f t="shared" si="248"/>
        <v>26013701</v>
      </c>
      <c r="P192" s="33">
        <f t="shared" si="248"/>
        <v>26376488</v>
      </c>
      <c r="Q192" s="33">
        <f t="shared" si="248"/>
        <v>0</v>
      </c>
      <c r="R192" s="33">
        <f t="shared" si="248"/>
        <v>0</v>
      </c>
      <c r="S192" s="33">
        <f t="shared" si="248"/>
        <v>26376488</v>
      </c>
      <c r="T192" s="33">
        <f t="shared" si="248"/>
        <v>44976047</v>
      </c>
      <c r="U192" s="33">
        <f t="shared" si="248"/>
        <v>9344600</v>
      </c>
      <c r="V192" s="33">
        <f t="shared" si="248"/>
        <v>0</v>
      </c>
      <c r="W192" s="33">
        <f t="shared" si="248"/>
        <v>35631447</v>
      </c>
      <c r="X192" s="33">
        <f t="shared" si="248"/>
        <v>74818770.179999992</v>
      </c>
      <c r="Y192" s="33">
        <f t="shared" si="248"/>
        <v>54480.35</v>
      </c>
      <c r="Z192" s="33">
        <f t="shared" si="248"/>
        <v>0</v>
      </c>
      <c r="AA192" s="33">
        <f t="shared" si="248"/>
        <v>74764289.829999998</v>
      </c>
      <c r="AB192" s="33">
        <f t="shared" ref="AB192:AC208" si="249">X192/H192*100</f>
        <v>115.11225896012964</v>
      </c>
      <c r="AC192" s="33">
        <f t="shared" si="247"/>
        <v>62.675122231809034</v>
      </c>
      <c r="AD192" s="33"/>
      <c r="AE192" s="33">
        <f t="shared" ref="AE192:AE208" si="250">AA192/K192*100</f>
        <v>115.18248139546077</v>
      </c>
      <c r="AF192" s="25">
        <f t="shared" ref="AF192:AF202" si="251">X192/D192*100</f>
        <v>53.214291471285968</v>
      </c>
      <c r="AG192" s="25">
        <f t="shared" ref="AG192:AG198" si="252">Y192/E192*100</f>
        <v>0.57028288382497405</v>
      </c>
      <c r="AH192" s="25"/>
      <c r="AI192" s="25">
        <f t="shared" ref="AI192:AI202" si="253">AA192/G192*100</f>
        <v>57.052030099003325</v>
      </c>
      <c r="AJ192" s="79"/>
    </row>
    <row r="193" spans="1:36" s="1" customFormat="1" ht="51" customHeight="1" x14ac:dyDescent="0.3">
      <c r="A193" s="90" t="s">
        <v>66</v>
      </c>
      <c r="B193" s="99" t="s">
        <v>205</v>
      </c>
      <c r="C193" s="34" t="s">
        <v>271</v>
      </c>
      <c r="D193" s="20">
        <f>SUM(E193:G193)</f>
        <v>23770790</v>
      </c>
      <c r="E193" s="20">
        <v>9344600</v>
      </c>
      <c r="F193" s="20">
        <v>0</v>
      </c>
      <c r="G193" s="20">
        <v>14426190</v>
      </c>
      <c r="H193" s="20">
        <f>I193+J193+K193</f>
        <v>4091911</v>
      </c>
      <c r="I193" s="20">
        <v>0</v>
      </c>
      <c r="J193" s="20">
        <v>0</v>
      </c>
      <c r="K193" s="20">
        <v>4091911</v>
      </c>
      <c r="L193" s="20">
        <f>M193+N193+O193</f>
        <v>432938</v>
      </c>
      <c r="M193" s="20">
        <v>0</v>
      </c>
      <c r="N193" s="20">
        <v>0</v>
      </c>
      <c r="O193" s="20">
        <v>432938</v>
      </c>
      <c r="P193" s="20">
        <f>Q193+R193+S193</f>
        <v>2832938</v>
      </c>
      <c r="Q193" s="20">
        <v>0</v>
      </c>
      <c r="R193" s="20">
        <v>0</v>
      </c>
      <c r="S193" s="20">
        <v>2832938</v>
      </c>
      <c r="T193" s="20">
        <f>U193+V193+W193</f>
        <v>11882541</v>
      </c>
      <c r="U193" s="20">
        <v>9344600</v>
      </c>
      <c r="V193" s="20">
        <v>0</v>
      </c>
      <c r="W193" s="20">
        <f>1382941+1155000</f>
        <v>2537941</v>
      </c>
      <c r="X193" s="81">
        <f>SUM(Y193:AA193)</f>
        <v>1876816.99</v>
      </c>
      <c r="Y193" s="81">
        <v>0</v>
      </c>
      <c r="Z193" s="81">
        <v>0</v>
      </c>
      <c r="AA193" s="81">
        <v>1876816.99</v>
      </c>
      <c r="AB193" s="40">
        <f t="shared" si="249"/>
        <v>45.866515425188865</v>
      </c>
      <c r="AC193" s="40"/>
      <c r="AD193" s="81"/>
      <c r="AE193" s="40">
        <f t="shared" si="250"/>
        <v>45.866515425188865</v>
      </c>
      <c r="AF193" s="21">
        <f t="shared" si="251"/>
        <v>7.8954758760646992</v>
      </c>
      <c r="AG193" s="21">
        <f t="shared" si="252"/>
        <v>0</v>
      </c>
      <c r="AH193" s="21"/>
      <c r="AI193" s="21">
        <f t="shared" si="253"/>
        <v>13.009789764310606</v>
      </c>
      <c r="AJ193" s="44"/>
    </row>
    <row r="194" spans="1:36" s="1" customFormat="1" ht="45" customHeight="1" x14ac:dyDescent="0.3">
      <c r="A194" s="90" t="s">
        <v>292</v>
      </c>
      <c r="B194" s="44" t="s">
        <v>61</v>
      </c>
      <c r="C194" s="34" t="s">
        <v>271</v>
      </c>
      <c r="D194" s="20">
        <f t="shared" ref="D194:D195" si="254">SUM(E194:G194)</f>
        <v>40560925</v>
      </c>
      <c r="E194" s="20">
        <v>0</v>
      </c>
      <c r="F194" s="20">
        <v>0</v>
      </c>
      <c r="G194" s="20">
        <v>40560925</v>
      </c>
      <c r="H194" s="20">
        <f t="shared" ref="H194:H198" si="255">I194+J194+K194</f>
        <v>18566784</v>
      </c>
      <c r="I194" s="20">
        <v>0</v>
      </c>
      <c r="J194" s="20">
        <v>0</v>
      </c>
      <c r="K194" s="20">
        <v>18566784</v>
      </c>
      <c r="L194" s="20">
        <f t="shared" ref="L194:L196" si="256">M194+N194+O194</f>
        <v>10476913</v>
      </c>
      <c r="M194" s="20">
        <v>0</v>
      </c>
      <c r="N194" s="20">
        <v>0</v>
      </c>
      <c r="O194" s="20">
        <v>10476913</v>
      </c>
      <c r="P194" s="20">
        <f t="shared" ref="P194:P196" si="257">Q194+R194+S194</f>
        <v>10876800</v>
      </c>
      <c r="Q194" s="20">
        <v>0</v>
      </c>
      <c r="R194" s="20">
        <v>0</v>
      </c>
      <c r="S194" s="20">
        <v>10876800</v>
      </c>
      <c r="T194" s="20">
        <f t="shared" ref="T194:T196" si="258">U194+V194+W194</f>
        <v>11073606</v>
      </c>
      <c r="U194" s="20">
        <v>0</v>
      </c>
      <c r="V194" s="20">
        <v>0</v>
      </c>
      <c r="W194" s="20">
        <v>11073606</v>
      </c>
      <c r="X194" s="81">
        <f t="shared" ref="X194:X198" si="259">SUM(Y194:AA194)</f>
        <v>22186301.859999999</v>
      </c>
      <c r="Y194" s="20">
        <v>0</v>
      </c>
      <c r="Z194" s="20">
        <v>0</v>
      </c>
      <c r="AA194" s="81">
        <v>22186301.859999999</v>
      </c>
      <c r="AB194" s="40">
        <f t="shared" si="249"/>
        <v>119.49458700009652</v>
      </c>
      <c r="AC194" s="40"/>
      <c r="AD194" s="81"/>
      <c r="AE194" s="40">
        <f t="shared" si="250"/>
        <v>119.49458700009652</v>
      </c>
      <c r="AF194" s="21">
        <f t="shared" si="251"/>
        <v>54.698707832723237</v>
      </c>
      <c r="AG194" s="21"/>
      <c r="AH194" s="21"/>
      <c r="AI194" s="21">
        <f t="shared" si="253"/>
        <v>54.698707832723237</v>
      </c>
      <c r="AJ194" s="79"/>
    </row>
    <row r="195" spans="1:36" s="1" customFormat="1" ht="40.5" customHeight="1" x14ac:dyDescent="0.3">
      <c r="A195" s="90" t="s">
        <v>160</v>
      </c>
      <c r="B195" s="44" t="s">
        <v>73</v>
      </c>
      <c r="C195" s="34" t="s">
        <v>271</v>
      </c>
      <c r="D195" s="20">
        <f t="shared" si="254"/>
        <v>73300486</v>
      </c>
      <c r="E195" s="20">
        <v>0</v>
      </c>
      <c r="F195" s="20">
        <v>0</v>
      </c>
      <c r="G195" s="20">
        <v>73300486</v>
      </c>
      <c r="H195" s="20">
        <f t="shared" si="255"/>
        <v>41349133</v>
      </c>
      <c r="I195" s="20">
        <v>0</v>
      </c>
      <c r="J195" s="20">
        <v>0</v>
      </c>
      <c r="K195" s="20">
        <v>41349133</v>
      </c>
      <c r="L195" s="20">
        <f t="shared" si="256"/>
        <v>14678050</v>
      </c>
      <c r="M195" s="20">
        <v>0</v>
      </c>
      <c r="N195" s="20">
        <v>0</v>
      </c>
      <c r="O195" s="20">
        <v>14678050</v>
      </c>
      <c r="P195" s="20">
        <f t="shared" si="257"/>
        <v>12240950</v>
      </c>
      <c r="Q195" s="20">
        <v>0</v>
      </c>
      <c r="R195" s="20">
        <v>0</v>
      </c>
      <c r="S195" s="20">
        <v>12240950</v>
      </c>
      <c r="T195" s="20">
        <f t="shared" si="258"/>
        <v>21594100</v>
      </c>
      <c r="U195" s="20">
        <v>0</v>
      </c>
      <c r="V195" s="20">
        <v>0</v>
      </c>
      <c r="W195" s="20">
        <v>21594100</v>
      </c>
      <c r="X195" s="81">
        <f t="shared" si="259"/>
        <v>49706788.310000002</v>
      </c>
      <c r="Y195" s="20">
        <v>0</v>
      </c>
      <c r="Z195" s="20">
        <v>0</v>
      </c>
      <c r="AA195" s="81">
        <v>49706788.310000002</v>
      </c>
      <c r="AB195" s="40">
        <f t="shared" si="249"/>
        <v>120.21240762170274</v>
      </c>
      <c r="AC195" s="40"/>
      <c r="AD195" s="81"/>
      <c r="AE195" s="40">
        <f t="shared" si="250"/>
        <v>120.21240762170274</v>
      </c>
      <c r="AF195" s="21">
        <f t="shared" si="251"/>
        <v>67.812358447391475</v>
      </c>
      <c r="AG195" s="21"/>
      <c r="AH195" s="21"/>
      <c r="AI195" s="21">
        <f t="shared" si="253"/>
        <v>67.812358447391475</v>
      </c>
      <c r="AJ195" s="79"/>
    </row>
    <row r="196" spans="1:36" s="1" customFormat="1" ht="39.75" customHeight="1" x14ac:dyDescent="0.3">
      <c r="A196" s="90" t="s">
        <v>114</v>
      </c>
      <c r="B196" s="44" t="s">
        <v>211</v>
      </c>
      <c r="C196" s="34" t="s">
        <v>271</v>
      </c>
      <c r="D196" s="20">
        <f>SUM(E196:G196)</f>
        <v>1603200</v>
      </c>
      <c r="E196" s="20">
        <v>0</v>
      </c>
      <c r="F196" s="20">
        <v>0</v>
      </c>
      <c r="G196" s="20">
        <v>1603200</v>
      </c>
      <c r="H196" s="20">
        <f t="shared" si="255"/>
        <v>901600</v>
      </c>
      <c r="I196" s="20">
        <v>0</v>
      </c>
      <c r="J196" s="20">
        <v>0</v>
      </c>
      <c r="K196" s="20">
        <v>901600</v>
      </c>
      <c r="L196" s="20">
        <f t="shared" si="256"/>
        <v>425800</v>
      </c>
      <c r="M196" s="20">
        <v>0</v>
      </c>
      <c r="N196" s="20">
        <v>0</v>
      </c>
      <c r="O196" s="20">
        <v>425800</v>
      </c>
      <c r="P196" s="20">
        <f t="shared" si="257"/>
        <v>425800</v>
      </c>
      <c r="Q196" s="20">
        <v>0</v>
      </c>
      <c r="R196" s="20">
        <v>0</v>
      </c>
      <c r="S196" s="20">
        <v>425800</v>
      </c>
      <c r="T196" s="20">
        <f t="shared" si="258"/>
        <v>425800</v>
      </c>
      <c r="U196" s="20">
        <v>0</v>
      </c>
      <c r="V196" s="20">
        <v>0</v>
      </c>
      <c r="W196" s="20">
        <v>425800</v>
      </c>
      <c r="X196" s="81">
        <f t="shared" si="259"/>
        <v>994382.67</v>
      </c>
      <c r="Y196" s="20">
        <v>0</v>
      </c>
      <c r="Z196" s="20">
        <v>0</v>
      </c>
      <c r="AA196" s="81">
        <v>994382.67</v>
      </c>
      <c r="AB196" s="40">
        <f t="shared" si="249"/>
        <v>110.29089063886424</v>
      </c>
      <c r="AC196" s="40"/>
      <c r="AD196" s="81"/>
      <c r="AE196" s="40">
        <f t="shared" si="250"/>
        <v>110.29089063886424</v>
      </c>
      <c r="AF196" s="21">
        <f t="shared" si="251"/>
        <v>62.024867140718563</v>
      </c>
      <c r="AG196" s="21"/>
      <c r="AH196" s="21"/>
      <c r="AI196" s="21">
        <f t="shared" si="253"/>
        <v>62.024867140718563</v>
      </c>
      <c r="AJ196" s="79"/>
    </row>
    <row r="197" spans="1:36" s="1" customFormat="1" ht="27.75" customHeight="1" x14ac:dyDescent="0.3">
      <c r="A197" s="90" t="s">
        <v>448</v>
      </c>
      <c r="B197" s="44" t="s">
        <v>466</v>
      </c>
      <c r="C197" s="34" t="s">
        <v>271</v>
      </c>
      <c r="D197" s="20">
        <f>SUM(E197:G197)</f>
        <v>1155000</v>
      </c>
      <c r="E197" s="20">
        <v>0</v>
      </c>
      <c r="F197" s="20">
        <v>0</v>
      </c>
      <c r="G197" s="20">
        <v>1155000</v>
      </c>
      <c r="H197" s="20">
        <f t="shared" si="255"/>
        <v>0</v>
      </c>
      <c r="I197" s="20">
        <v>0</v>
      </c>
      <c r="J197" s="20">
        <v>0</v>
      </c>
      <c r="K197" s="20">
        <v>0</v>
      </c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81">
        <f t="shared" si="259"/>
        <v>0</v>
      </c>
      <c r="Y197" s="20">
        <v>0</v>
      </c>
      <c r="Z197" s="20">
        <v>0</v>
      </c>
      <c r="AA197" s="81">
        <v>0</v>
      </c>
      <c r="AB197" s="40"/>
      <c r="AC197" s="40"/>
      <c r="AD197" s="81"/>
      <c r="AE197" s="40"/>
      <c r="AF197" s="21">
        <f t="shared" si="251"/>
        <v>0</v>
      </c>
      <c r="AG197" s="21"/>
      <c r="AH197" s="21"/>
      <c r="AI197" s="21">
        <f t="shared" si="253"/>
        <v>0</v>
      </c>
      <c r="AJ197" s="79"/>
    </row>
    <row r="198" spans="1:36" s="1" customFormat="1" ht="63.75" customHeight="1" x14ac:dyDescent="0.3">
      <c r="A198" s="90" t="s">
        <v>467</v>
      </c>
      <c r="B198" s="44" t="s">
        <v>426</v>
      </c>
      <c r="C198" s="34" t="s">
        <v>271</v>
      </c>
      <c r="D198" s="20">
        <f>SUM(E198:G198)</f>
        <v>208615</v>
      </c>
      <c r="E198" s="20">
        <v>208615</v>
      </c>
      <c r="F198" s="20">
        <v>0</v>
      </c>
      <c r="G198" s="20">
        <v>0</v>
      </c>
      <c r="H198" s="20">
        <f t="shared" si="255"/>
        <v>86925</v>
      </c>
      <c r="I198" s="20">
        <v>86925</v>
      </c>
      <c r="J198" s="20">
        <v>0</v>
      </c>
      <c r="K198" s="20">
        <v>0</v>
      </c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81">
        <f t="shared" si="259"/>
        <v>54480.35</v>
      </c>
      <c r="Y198" s="20">
        <v>54480.35</v>
      </c>
      <c r="Z198" s="20">
        <v>0</v>
      </c>
      <c r="AA198" s="81">
        <v>0</v>
      </c>
      <c r="AB198" s="40">
        <f t="shared" si="249"/>
        <v>62.675122231809034</v>
      </c>
      <c r="AC198" s="40">
        <f t="shared" si="247"/>
        <v>62.675122231809034</v>
      </c>
      <c r="AD198" s="81"/>
      <c r="AE198" s="40"/>
      <c r="AF198" s="21">
        <f t="shared" si="251"/>
        <v>26.115260168252526</v>
      </c>
      <c r="AG198" s="21">
        <f t="shared" si="252"/>
        <v>26.115260168252526</v>
      </c>
      <c r="AH198" s="21"/>
      <c r="AI198" s="21"/>
      <c r="AJ198" s="79"/>
    </row>
    <row r="199" spans="1:36" s="27" customFormat="1" ht="56.25" x14ac:dyDescent="0.3">
      <c r="A199" s="29" t="s">
        <v>23</v>
      </c>
      <c r="B199" s="45" t="s">
        <v>82</v>
      </c>
      <c r="C199" s="35"/>
      <c r="D199" s="33">
        <f t="shared" ref="D199:AA199" si="260">D200+D205</f>
        <v>384719760</v>
      </c>
      <c r="E199" s="33">
        <f t="shared" si="260"/>
        <v>315742700</v>
      </c>
      <c r="F199" s="33">
        <f t="shared" si="260"/>
        <v>0</v>
      </c>
      <c r="G199" s="33">
        <f t="shared" si="260"/>
        <v>68977060</v>
      </c>
      <c r="H199" s="33">
        <f t="shared" si="260"/>
        <v>67172874</v>
      </c>
      <c r="I199" s="33">
        <f t="shared" si="260"/>
        <v>48303079</v>
      </c>
      <c r="J199" s="33">
        <f t="shared" si="260"/>
        <v>0</v>
      </c>
      <c r="K199" s="33">
        <f t="shared" si="260"/>
        <v>18869795</v>
      </c>
      <c r="L199" s="33">
        <f t="shared" si="260"/>
        <v>13749872</v>
      </c>
      <c r="M199" s="33">
        <f t="shared" si="260"/>
        <v>11513100</v>
      </c>
      <c r="N199" s="33">
        <f t="shared" si="260"/>
        <v>0</v>
      </c>
      <c r="O199" s="33">
        <f t="shared" si="260"/>
        <v>2236772</v>
      </c>
      <c r="P199" s="33">
        <f t="shared" si="260"/>
        <v>56126367</v>
      </c>
      <c r="Q199" s="33">
        <f t="shared" si="260"/>
        <v>49952400</v>
      </c>
      <c r="R199" s="33">
        <f t="shared" si="260"/>
        <v>0</v>
      </c>
      <c r="S199" s="33">
        <f t="shared" si="260"/>
        <v>6173967</v>
      </c>
      <c r="T199" s="33">
        <f t="shared" si="260"/>
        <v>23364342</v>
      </c>
      <c r="U199" s="33">
        <f t="shared" si="260"/>
        <v>12845100</v>
      </c>
      <c r="V199" s="33">
        <f t="shared" si="260"/>
        <v>0</v>
      </c>
      <c r="W199" s="33">
        <f t="shared" si="260"/>
        <v>10519242</v>
      </c>
      <c r="X199" s="33">
        <f t="shared" si="260"/>
        <v>59619627.969999999</v>
      </c>
      <c r="Y199" s="33">
        <f t="shared" si="260"/>
        <v>47689182.060000002</v>
      </c>
      <c r="Z199" s="33">
        <f t="shared" si="260"/>
        <v>0</v>
      </c>
      <c r="AA199" s="33">
        <f t="shared" si="260"/>
        <v>11930445.91</v>
      </c>
      <c r="AB199" s="33">
        <f t="shared" si="249"/>
        <v>88.755511592372841</v>
      </c>
      <c r="AC199" s="33">
        <f t="shared" si="247"/>
        <v>98.72907286096607</v>
      </c>
      <c r="AD199" s="33"/>
      <c r="AE199" s="33">
        <f t="shared" si="250"/>
        <v>63.225095503157291</v>
      </c>
      <c r="AF199" s="25">
        <f t="shared" si="251"/>
        <v>15.496897786066407</v>
      </c>
      <c r="AG199" s="25">
        <f>Y199/E199*100</f>
        <v>15.103811445205226</v>
      </c>
      <c r="AH199" s="25"/>
      <c r="AI199" s="25">
        <f t="shared" si="253"/>
        <v>17.296251695853666</v>
      </c>
      <c r="AJ199" s="79"/>
    </row>
    <row r="200" spans="1:36" s="1" customFormat="1" ht="78" customHeight="1" x14ac:dyDescent="0.3">
      <c r="A200" s="90" t="s">
        <v>67</v>
      </c>
      <c r="B200" s="44" t="s">
        <v>362</v>
      </c>
      <c r="C200" s="34"/>
      <c r="D200" s="40">
        <f>SUM(D201:D204)</f>
        <v>15868274</v>
      </c>
      <c r="E200" s="40">
        <f t="shared" ref="E200:AA200" si="261">SUM(E201:E204)</f>
        <v>0</v>
      </c>
      <c r="F200" s="40">
        <f t="shared" si="261"/>
        <v>0</v>
      </c>
      <c r="G200" s="40">
        <f t="shared" si="261"/>
        <v>15868274</v>
      </c>
      <c r="H200" s="40">
        <f t="shared" si="261"/>
        <v>98274</v>
      </c>
      <c r="I200" s="40">
        <f t="shared" si="261"/>
        <v>0</v>
      </c>
      <c r="J200" s="40">
        <f t="shared" si="261"/>
        <v>0</v>
      </c>
      <c r="K200" s="40">
        <f t="shared" si="261"/>
        <v>98274</v>
      </c>
      <c r="L200" s="40">
        <f t="shared" si="261"/>
        <v>0</v>
      </c>
      <c r="M200" s="40">
        <f t="shared" si="261"/>
        <v>0</v>
      </c>
      <c r="N200" s="40">
        <f t="shared" si="261"/>
        <v>0</v>
      </c>
      <c r="O200" s="40">
        <f t="shared" si="261"/>
        <v>0</v>
      </c>
      <c r="P200" s="40">
        <f t="shared" si="261"/>
        <v>0</v>
      </c>
      <c r="Q200" s="40">
        <f t="shared" si="261"/>
        <v>0</v>
      </c>
      <c r="R200" s="40">
        <f t="shared" si="261"/>
        <v>0</v>
      </c>
      <c r="S200" s="40">
        <f t="shared" si="261"/>
        <v>0</v>
      </c>
      <c r="T200" s="40">
        <f t="shared" si="261"/>
        <v>7648730</v>
      </c>
      <c r="U200" s="40">
        <f t="shared" si="261"/>
        <v>0</v>
      </c>
      <c r="V200" s="40">
        <f t="shared" si="261"/>
        <v>0</v>
      </c>
      <c r="W200" s="40">
        <f t="shared" si="261"/>
        <v>7648730</v>
      </c>
      <c r="X200" s="40">
        <f t="shared" si="261"/>
        <v>98273.86</v>
      </c>
      <c r="Y200" s="40">
        <f t="shared" si="261"/>
        <v>0</v>
      </c>
      <c r="Z200" s="40">
        <f t="shared" si="261"/>
        <v>0</v>
      </c>
      <c r="AA200" s="40">
        <f t="shared" si="261"/>
        <v>98273.86</v>
      </c>
      <c r="AB200" s="40">
        <f t="shared" si="249"/>
        <v>99.999857541160424</v>
      </c>
      <c r="AC200" s="40"/>
      <c r="AD200" s="40"/>
      <c r="AE200" s="40">
        <f t="shared" si="250"/>
        <v>99.999857541160424</v>
      </c>
      <c r="AF200" s="21">
        <f t="shared" si="251"/>
        <v>0.61931032952922294</v>
      </c>
      <c r="AG200" s="21"/>
      <c r="AH200" s="21"/>
      <c r="AI200" s="21">
        <f t="shared" si="253"/>
        <v>0.61931032952922294</v>
      </c>
      <c r="AJ200" s="79"/>
    </row>
    <row r="201" spans="1:36" s="1" customFormat="1" ht="62.25" customHeight="1" x14ac:dyDescent="0.3">
      <c r="A201" s="210"/>
      <c r="B201" s="44" t="s">
        <v>330</v>
      </c>
      <c r="C201" s="34" t="s">
        <v>271</v>
      </c>
      <c r="D201" s="40">
        <f>SUM(E201:G201)</f>
        <v>2000000</v>
      </c>
      <c r="E201" s="20">
        <v>0</v>
      </c>
      <c r="F201" s="20">
        <v>0</v>
      </c>
      <c r="G201" s="20">
        <v>2000000</v>
      </c>
      <c r="H201" s="40">
        <f>I201+J201+K201</f>
        <v>0</v>
      </c>
      <c r="I201" s="40">
        <v>0</v>
      </c>
      <c r="J201" s="40">
        <v>0</v>
      </c>
      <c r="K201" s="40">
        <v>0</v>
      </c>
      <c r="L201" s="40">
        <f>M201+N201+O201</f>
        <v>0</v>
      </c>
      <c r="M201" s="40">
        <v>0</v>
      </c>
      <c r="N201" s="40">
        <v>0</v>
      </c>
      <c r="O201" s="40">
        <v>0</v>
      </c>
      <c r="P201" s="40">
        <f>Q201+R201+S201</f>
        <v>0</v>
      </c>
      <c r="Q201" s="40">
        <v>0</v>
      </c>
      <c r="R201" s="40">
        <v>0</v>
      </c>
      <c r="S201" s="40">
        <v>0</v>
      </c>
      <c r="T201" s="40">
        <f>U201+V201+W201</f>
        <v>2915194</v>
      </c>
      <c r="U201" s="40">
        <v>0</v>
      </c>
      <c r="V201" s="40">
        <v>0</v>
      </c>
      <c r="W201" s="40">
        <v>2915194</v>
      </c>
      <c r="X201" s="40">
        <f>Y201+Z201+AA201</f>
        <v>0</v>
      </c>
      <c r="Y201" s="40">
        <v>0</v>
      </c>
      <c r="Z201" s="40">
        <v>0</v>
      </c>
      <c r="AA201" s="40">
        <v>0</v>
      </c>
      <c r="AB201" s="40"/>
      <c r="AC201" s="40"/>
      <c r="AD201" s="40"/>
      <c r="AE201" s="40"/>
      <c r="AF201" s="21">
        <f t="shared" si="251"/>
        <v>0</v>
      </c>
      <c r="AG201" s="21"/>
      <c r="AH201" s="21"/>
      <c r="AI201" s="21">
        <f t="shared" si="253"/>
        <v>0</v>
      </c>
      <c r="AJ201" s="79"/>
    </row>
    <row r="202" spans="1:36" s="1" customFormat="1" ht="60.75" customHeight="1" x14ac:dyDescent="0.3">
      <c r="A202" s="261"/>
      <c r="B202" s="44" t="s">
        <v>331</v>
      </c>
      <c r="C202" s="34" t="s">
        <v>271</v>
      </c>
      <c r="D202" s="40">
        <f t="shared" ref="D202:D204" si="262">SUM(E202:G202)</f>
        <v>3300000</v>
      </c>
      <c r="E202" s="20">
        <v>0</v>
      </c>
      <c r="F202" s="20">
        <v>0</v>
      </c>
      <c r="G202" s="20">
        <v>3300000</v>
      </c>
      <c r="H202" s="40">
        <f>I202+J202+K202</f>
        <v>0</v>
      </c>
      <c r="I202" s="40">
        <v>0</v>
      </c>
      <c r="J202" s="40">
        <v>0</v>
      </c>
      <c r="K202" s="40">
        <v>0</v>
      </c>
      <c r="L202" s="40">
        <f>M202+N202+O202</f>
        <v>0</v>
      </c>
      <c r="M202" s="40">
        <v>0</v>
      </c>
      <c r="N202" s="40">
        <v>0</v>
      </c>
      <c r="O202" s="40">
        <v>0</v>
      </c>
      <c r="P202" s="40">
        <f>Q202+R202+S202</f>
        <v>0</v>
      </c>
      <c r="Q202" s="40">
        <v>0</v>
      </c>
      <c r="R202" s="40">
        <v>0</v>
      </c>
      <c r="S202" s="40">
        <v>0</v>
      </c>
      <c r="T202" s="40">
        <f>U202+V202+W202</f>
        <v>4733536</v>
      </c>
      <c r="U202" s="40">
        <v>0</v>
      </c>
      <c r="V202" s="40">
        <v>0</v>
      </c>
      <c r="W202" s="40">
        <v>4733536</v>
      </c>
      <c r="X202" s="40">
        <f>Y202+Z202+AA202</f>
        <v>0</v>
      </c>
      <c r="Y202" s="40">
        <v>0</v>
      </c>
      <c r="Z202" s="40">
        <v>0</v>
      </c>
      <c r="AA202" s="40">
        <v>0</v>
      </c>
      <c r="AB202" s="40"/>
      <c r="AC202" s="40"/>
      <c r="AD202" s="40"/>
      <c r="AE202" s="40"/>
      <c r="AF202" s="21">
        <f t="shared" si="251"/>
        <v>0</v>
      </c>
      <c r="AG202" s="21"/>
      <c r="AH202" s="21"/>
      <c r="AI202" s="21">
        <f t="shared" si="253"/>
        <v>0</v>
      </c>
      <c r="AJ202" s="79"/>
    </row>
    <row r="203" spans="1:36" s="1" customFormat="1" ht="102.75" customHeight="1" x14ac:dyDescent="0.3">
      <c r="A203" s="261"/>
      <c r="B203" s="44" t="s">
        <v>260</v>
      </c>
      <c r="C203" s="34" t="s">
        <v>271</v>
      </c>
      <c r="D203" s="40">
        <f t="shared" si="262"/>
        <v>98274</v>
      </c>
      <c r="E203" s="20">
        <v>0</v>
      </c>
      <c r="F203" s="20">
        <v>0</v>
      </c>
      <c r="G203" s="20">
        <v>98274</v>
      </c>
      <c r="H203" s="40">
        <f>I203+J203+K203</f>
        <v>98274</v>
      </c>
      <c r="I203" s="20">
        <v>0</v>
      </c>
      <c r="J203" s="20">
        <v>0</v>
      </c>
      <c r="K203" s="20">
        <v>98274</v>
      </c>
      <c r="L203" s="20"/>
      <c r="M203" s="20">
        <v>0</v>
      </c>
      <c r="N203" s="20">
        <v>0</v>
      </c>
      <c r="O203" s="20">
        <v>0</v>
      </c>
      <c r="P203" s="40">
        <f>Q203+R203+S203</f>
        <v>0</v>
      </c>
      <c r="Q203" s="20">
        <v>0</v>
      </c>
      <c r="R203" s="20">
        <v>0</v>
      </c>
      <c r="S203" s="20">
        <v>0</v>
      </c>
      <c r="T203" s="40">
        <f>U203+V203+W203</f>
        <v>0</v>
      </c>
      <c r="U203" s="20">
        <v>0</v>
      </c>
      <c r="V203" s="20">
        <v>0</v>
      </c>
      <c r="W203" s="20">
        <v>0</v>
      </c>
      <c r="X203" s="40">
        <f t="shared" ref="X203:X209" si="263">SUM(Y203:AA203)</f>
        <v>98273.86</v>
      </c>
      <c r="Y203" s="20">
        <v>0</v>
      </c>
      <c r="Z203" s="20">
        <v>0</v>
      </c>
      <c r="AA203" s="20">
        <v>98273.86</v>
      </c>
      <c r="AB203" s="40">
        <f t="shared" si="249"/>
        <v>99.999857541160424</v>
      </c>
      <c r="AC203" s="40"/>
      <c r="AD203" s="20"/>
      <c r="AE203" s="40">
        <f t="shared" si="250"/>
        <v>99.999857541160424</v>
      </c>
      <c r="AF203" s="21">
        <f t="shared" ref="AF203" si="264">X203/D203*100</f>
        <v>99.999857541160424</v>
      </c>
      <c r="AG203" s="21"/>
      <c r="AH203" s="21"/>
      <c r="AI203" s="21">
        <f t="shared" ref="AI203:AI208" si="265">AA203/G203*100</f>
        <v>99.999857541160424</v>
      </c>
      <c r="AJ203" s="79"/>
    </row>
    <row r="204" spans="1:36" s="1" customFormat="1" ht="45" customHeight="1" x14ac:dyDescent="0.3">
      <c r="A204" s="262"/>
      <c r="B204" s="44" t="s">
        <v>266</v>
      </c>
      <c r="C204" s="34" t="s">
        <v>271</v>
      </c>
      <c r="D204" s="40">
        <f t="shared" si="262"/>
        <v>10470000</v>
      </c>
      <c r="E204" s="20">
        <v>0</v>
      </c>
      <c r="F204" s="20">
        <v>0</v>
      </c>
      <c r="G204" s="20">
        <v>10470000</v>
      </c>
      <c r="H204" s="40">
        <f>I204+J204+K204</f>
        <v>0</v>
      </c>
      <c r="I204" s="20">
        <v>0</v>
      </c>
      <c r="J204" s="20">
        <v>0</v>
      </c>
      <c r="K204" s="20">
        <v>0</v>
      </c>
      <c r="L204" s="40">
        <f>M204+N204+O204</f>
        <v>0</v>
      </c>
      <c r="M204" s="20">
        <v>0</v>
      </c>
      <c r="N204" s="20">
        <v>0</v>
      </c>
      <c r="O204" s="20">
        <v>0</v>
      </c>
      <c r="P204" s="40">
        <f>Q204+R204+S204</f>
        <v>0</v>
      </c>
      <c r="Q204" s="20">
        <v>0</v>
      </c>
      <c r="R204" s="20">
        <v>0</v>
      </c>
      <c r="S204" s="20">
        <v>0</v>
      </c>
      <c r="T204" s="40">
        <f>U204+V204+W204</f>
        <v>0</v>
      </c>
      <c r="U204" s="20">
        <v>0</v>
      </c>
      <c r="V204" s="20">
        <v>0</v>
      </c>
      <c r="W204" s="20">
        <v>0</v>
      </c>
      <c r="X204" s="40">
        <f t="shared" si="263"/>
        <v>0</v>
      </c>
      <c r="Y204" s="20">
        <v>0</v>
      </c>
      <c r="Z204" s="20">
        <v>0</v>
      </c>
      <c r="AA204" s="20">
        <v>0</v>
      </c>
      <c r="AB204" s="40"/>
      <c r="AC204" s="40"/>
      <c r="AD204" s="20"/>
      <c r="AE204" s="40"/>
      <c r="AF204" s="21">
        <f t="shared" ref="AF204:AF212" si="266">X204/D204*100</f>
        <v>0</v>
      </c>
      <c r="AG204" s="21"/>
      <c r="AH204" s="21"/>
      <c r="AI204" s="21">
        <f t="shared" si="265"/>
        <v>0</v>
      </c>
      <c r="AJ204" s="44"/>
    </row>
    <row r="205" spans="1:36" s="1" customFormat="1" ht="44.25" customHeight="1" x14ac:dyDescent="0.3">
      <c r="A205" s="90" t="s">
        <v>244</v>
      </c>
      <c r="B205" s="99" t="s">
        <v>206</v>
      </c>
      <c r="C205" s="34"/>
      <c r="D205" s="40">
        <f>SUM(D206:D209)</f>
        <v>368851486</v>
      </c>
      <c r="E205" s="40">
        <f t="shared" ref="E205:AA205" si="267">SUM(E206:E209)</f>
        <v>315742700</v>
      </c>
      <c r="F205" s="40">
        <f t="shared" si="267"/>
        <v>0</v>
      </c>
      <c r="G205" s="40">
        <f t="shared" si="267"/>
        <v>53108786</v>
      </c>
      <c r="H205" s="40">
        <f t="shared" si="267"/>
        <v>67074600</v>
      </c>
      <c r="I205" s="40">
        <f t="shared" si="267"/>
        <v>48303079</v>
      </c>
      <c r="J205" s="40">
        <f t="shared" si="267"/>
        <v>0</v>
      </c>
      <c r="K205" s="40">
        <f t="shared" si="267"/>
        <v>18771521</v>
      </c>
      <c r="L205" s="40">
        <f t="shared" si="267"/>
        <v>13749872</v>
      </c>
      <c r="M205" s="40">
        <f t="shared" si="267"/>
        <v>11513100</v>
      </c>
      <c r="N205" s="40">
        <f t="shared" si="267"/>
        <v>0</v>
      </c>
      <c r="O205" s="40">
        <f t="shared" si="267"/>
        <v>2236772</v>
      </c>
      <c r="P205" s="40">
        <f t="shared" si="267"/>
        <v>56126367</v>
      </c>
      <c r="Q205" s="40">
        <f t="shared" si="267"/>
        <v>49952400</v>
      </c>
      <c r="R205" s="40">
        <f t="shared" si="267"/>
        <v>0</v>
      </c>
      <c r="S205" s="40">
        <f t="shared" si="267"/>
        <v>6173967</v>
      </c>
      <c r="T205" s="40">
        <f t="shared" si="267"/>
        <v>15715612</v>
      </c>
      <c r="U205" s="40">
        <f t="shared" si="267"/>
        <v>12845100</v>
      </c>
      <c r="V205" s="40">
        <f t="shared" si="267"/>
        <v>0</v>
      </c>
      <c r="W205" s="40">
        <f t="shared" si="267"/>
        <v>2870512</v>
      </c>
      <c r="X205" s="40">
        <f t="shared" si="267"/>
        <v>59521354.109999999</v>
      </c>
      <c r="Y205" s="40">
        <f t="shared" si="267"/>
        <v>47689182.060000002</v>
      </c>
      <c r="Z205" s="40">
        <f t="shared" si="267"/>
        <v>0</v>
      </c>
      <c r="AA205" s="40">
        <f t="shared" si="267"/>
        <v>11832172.050000001</v>
      </c>
      <c r="AB205" s="40">
        <f t="shared" si="249"/>
        <v>88.739036997611606</v>
      </c>
      <c r="AC205" s="40">
        <f t="shared" si="247"/>
        <v>98.72907286096607</v>
      </c>
      <c r="AD205" s="40"/>
      <c r="AE205" s="40">
        <f t="shared" si="250"/>
        <v>63.032569656981984</v>
      </c>
      <c r="AF205" s="21">
        <f t="shared" si="266"/>
        <v>16.136943016138481</v>
      </c>
      <c r="AG205" s="21">
        <f t="shared" ref="AG205:AG211" si="268">Y205/E205*100</f>
        <v>15.103811445205226</v>
      </c>
      <c r="AH205" s="21"/>
      <c r="AI205" s="21">
        <f t="shared" si="265"/>
        <v>22.279123552174589</v>
      </c>
      <c r="AJ205" s="79"/>
    </row>
    <row r="206" spans="1:36" s="1" customFormat="1" ht="78.75" customHeight="1" x14ac:dyDescent="0.3">
      <c r="A206" s="248"/>
      <c r="B206" s="99" t="s">
        <v>245</v>
      </c>
      <c r="C206" s="34" t="s">
        <v>270</v>
      </c>
      <c r="D206" s="20">
        <f>SUM(E206:G206)</f>
        <v>286399348</v>
      </c>
      <c r="E206" s="20">
        <v>253750084</v>
      </c>
      <c r="F206" s="20">
        <v>0</v>
      </c>
      <c r="G206" s="20">
        <v>32649264</v>
      </c>
      <c r="H206" s="40">
        <f>I206+J206+K206</f>
        <v>41337117</v>
      </c>
      <c r="I206" s="20">
        <v>36789979</v>
      </c>
      <c r="J206" s="20">
        <v>0</v>
      </c>
      <c r="K206" s="20">
        <v>4547138</v>
      </c>
      <c r="L206" s="40">
        <f>M206+N206+O206</f>
        <v>0</v>
      </c>
      <c r="M206" s="20">
        <v>0</v>
      </c>
      <c r="N206" s="20">
        <v>0</v>
      </c>
      <c r="O206" s="20">
        <v>0</v>
      </c>
      <c r="P206" s="40">
        <f>Q206+R206+S206</f>
        <v>41729600</v>
      </c>
      <c r="Q206" s="20">
        <v>37139300</v>
      </c>
      <c r="R206" s="20">
        <v>0</v>
      </c>
      <c r="S206" s="20">
        <v>4590300</v>
      </c>
      <c r="T206" s="40">
        <f>U206+V206+W206</f>
        <v>1286844</v>
      </c>
      <c r="U206" s="20">
        <v>0</v>
      </c>
      <c r="V206" s="20">
        <v>0</v>
      </c>
      <c r="W206" s="20">
        <v>1286844</v>
      </c>
      <c r="X206" s="40">
        <f t="shared" si="263"/>
        <v>41337037.799999997</v>
      </c>
      <c r="Y206" s="20">
        <v>36789963.640000001</v>
      </c>
      <c r="Z206" s="20">
        <v>0</v>
      </c>
      <c r="AA206" s="20">
        <v>4547074.16</v>
      </c>
      <c r="AB206" s="40">
        <f t="shared" si="249"/>
        <v>99.999808404635473</v>
      </c>
      <c r="AC206" s="40">
        <f t="shared" si="247"/>
        <v>99.999958249500494</v>
      </c>
      <c r="AD206" s="20"/>
      <c r="AE206" s="40">
        <f t="shared" si="250"/>
        <v>99.99859603997065</v>
      </c>
      <c r="AF206" s="21">
        <f t="shared" si="266"/>
        <v>14.433356112249248</v>
      </c>
      <c r="AG206" s="21">
        <f t="shared" si="268"/>
        <v>14.498503038919191</v>
      </c>
      <c r="AH206" s="21"/>
      <c r="AI206" s="21">
        <f t="shared" si="265"/>
        <v>13.927034189805934</v>
      </c>
      <c r="AJ206" s="43"/>
    </row>
    <row r="207" spans="1:36" s="1" customFormat="1" ht="64.5" customHeight="1" x14ac:dyDescent="0.3">
      <c r="A207" s="249"/>
      <c r="B207" s="99" t="s">
        <v>246</v>
      </c>
      <c r="C207" s="34" t="s">
        <v>3</v>
      </c>
      <c r="D207" s="20">
        <f t="shared" ref="D207:D209" si="269">SUM(E207:G207)</f>
        <v>69618722</v>
      </c>
      <c r="E207" s="20">
        <v>61960616</v>
      </c>
      <c r="F207" s="20">
        <v>0</v>
      </c>
      <c r="G207" s="20">
        <v>7658106</v>
      </c>
      <c r="H207" s="40">
        <f>I207+J207+K207</f>
        <v>12936067</v>
      </c>
      <c r="I207" s="20">
        <v>11513100</v>
      </c>
      <c r="J207" s="20">
        <v>0</v>
      </c>
      <c r="K207" s="20">
        <v>1422967</v>
      </c>
      <c r="L207" s="40">
        <f>M207+N207+O207</f>
        <v>12936067</v>
      </c>
      <c r="M207" s="20">
        <v>11513100</v>
      </c>
      <c r="N207" s="20">
        <v>0</v>
      </c>
      <c r="O207" s="20">
        <v>1422967</v>
      </c>
      <c r="P207" s="40">
        <f>Q207+R207+S207</f>
        <v>14396767</v>
      </c>
      <c r="Q207" s="20">
        <v>12813100</v>
      </c>
      <c r="R207" s="20">
        <v>0</v>
      </c>
      <c r="S207" s="20">
        <v>1583667</v>
      </c>
      <c r="T207" s="40">
        <f>U207+V207+W207</f>
        <v>14396768</v>
      </c>
      <c r="U207" s="20">
        <v>12813100</v>
      </c>
      <c r="V207" s="20">
        <v>0</v>
      </c>
      <c r="W207" s="20">
        <v>1583668</v>
      </c>
      <c r="X207" s="40">
        <f t="shared" si="263"/>
        <v>12498344.65</v>
      </c>
      <c r="Y207" s="20">
        <v>10899218.42</v>
      </c>
      <c r="Z207" s="20">
        <v>0</v>
      </c>
      <c r="AA207" s="20">
        <v>1599126.23</v>
      </c>
      <c r="AB207" s="40">
        <f t="shared" si="249"/>
        <v>96.616264046869887</v>
      </c>
      <c r="AC207" s="40">
        <f t="shared" si="249"/>
        <v>94.667973178379413</v>
      </c>
      <c r="AD207" s="20"/>
      <c r="AE207" s="40">
        <f t="shared" si="250"/>
        <v>112.37971295188152</v>
      </c>
      <c r="AF207" s="21">
        <f t="shared" si="266"/>
        <v>17.952562602341366</v>
      </c>
      <c r="AG207" s="21">
        <f t="shared" si="268"/>
        <v>17.590558525112147</v>
      </c>
      <c r="AH207" s="21"/>
      <c r="AI207" s="21">
        <f t="shared" si="265"/>
        <v>20.881484664746086</v>
      </c>
      <c r="AJ207" s="79"/>
    </row>
    <row r="208" spans="1:36" s="1" customFormat="1" ht="68.25" customHeight="1" x14ac:dyDescent="0.3">
      <c r="A208" s="249"/>
      <c r="B208" s="99" t="s">
        <v>394</v>
      </c>
      <c r="C208" s="34" t="s">
        <v>270</v>
      </c>
      <c r="D208" s="20">
        <f t="shared" si="269"/>
        <v>12801416</v>
      </c>
      <c r="E208" s="20">
        <v>0</v>
      </c>
      <c r="F208" s="20">
        <v>0</v>
      </c>
      <c r="G208" s="20">
        <v>12801416</v>
      </c>
      <c r="H208" s="40">
        <f>I208+J208+K208</f>
        <v>12801416</v>
      </c>
      <c r="I208" s="20">
        <v>0</v>
      </c>
      <c r="J208" s="20">
        <v>0</v>
      </c>
      <c r="K208" s="20">
        <v>12801416</v>
      </c>
      <c r="L208" s="40">
        <f>M208+N208+O208</f>
        <v>813805</v>
      </c>
      <c r="M208" s="20">
        <v>0</v>
      </c>
      <c r="N208" s="20">
        <v>0</v>
      </c>
      <c r="O208" s="20">
        <v>813805</v>
      </c>
      <c r="P208" s="40"/>
      <c r="Q208" s="20"/>
      <c r="R208" s="20"/>
      <c r="S208" s="20"/>
      <c r="T208" s="40"/>
      <c r="U208" s="20"/>
      <c r="V208" s="20"/>
      <c r="W208" s="20"/>
      <c r="X208" s="40">
        <f t="shared" si="263"/>
        <v>5685971.6600000001</v>
      </c>
      <c r="Y208" s="20">
        <v>0</v>
      </c>
      <c r="Z208" s="20">
        <v>0</v>
      </c>
      <c r="AA208" s="20">
        <v>5685971.6600000001</v>
      </c>
      <c r="AB208" s="40">
        <f t="shared" si="249"/>
        <v>44.416739991888399</v>
      </c>
      <c r="AC208" s="40"/>
      <c r="AD208" s="20"/>
      <c r="AE208" s="40">
        <f t="shared" si="250"/>
        <v>44.416739991888399</v>
      </c>
      <c r="AF208" s="21">
        <f t="shared" si="266"/>
        <v>44.416739991888399</v>
      </c>
      <c r="AG208" s="21"/>
      <c r="AH208" s="21"/>
      <c r="AI208" s="21">
        <f t="shared" si="265"/>
        <v>44.416739991888399</v>
      </c>
      <c r="AJ208" s="79"/>
    </row>
    <row r="209" spans="1:36" s="1" customFormat="1" ht="83.25" customHeight="1" x14ac:dyDescent="0.3">
      <c r="A209" s="249"/>
      <c r="B209" s="99" t="s">
        <v>265</v>
      </c>
      <c r="C209" s="34" t="s">
        <v>3</v>
      </c>
      <c r="D209" s="20">
        <f t="shared" si="269"/>
        <v>32000</v>
      </c>
      <c r="E209" s="20">
        <f t="shared" ref="E209" si="270">I209+M209+Q209+U209</f>
        <v>32000</v>
      </c>
      <c r="F209" s="20">
        <v>0</v>
      </c>
      <c r="G209" s="20">
        <f t="shared" ref="G209" si="271">K209+O209+S209+W209</f>
        <v>0</v>
      </c>
      <c r="H209" s="20">
        <v>0</v>
      </c>
      <c r="I209" s="20">
        <v>0</v>
      </c>
      <c r="J209" s="20">
        <v>0</v>
      </c>
      <c r="K209" s="20">
        <v>0</v>
      </c>
      <c r="L209" s="40">
        <f>M209+N209+O209</f>
        <v>0</v>
      </c>
      <c r="M209" s="20">
        <v>0</v>
      </c>
      <c r="N209" s="20">
        <v>0</v>
      </c>
      <c r="O209" s="20">
        <v>0</v>
      </c>
      <c r="P209" s="40">
        <f>Q209+R209+S209</f>
        <v>0</v>
      </c>
      <c r="Q209" s="20">
        <v>0</v>
      </c>
      <c r="R209" s="20">
        <v>0</v>
      </c>
      <c r="S209" s="20">
        <v>0</v>
      </c>
      <c r="T209" s="40">
        <f>U209+V209+W209</f>
        <v>32000</v>
      </c>
      <c r="U209" s="20">
        <v>32000</v>
      </c>
      <c r="V209" s="20">
        <v>0</v>
      </c>
      <c r="W209" s="20">
        <v>0</v>
      </c>
      <c r="X209" s="40">
        <f t="shared" si="263"/>
        <v>0</v>
      </c>
      <c r="Y209" s="20">
        <v>0</v>
      </c>
      <c r="Z209" s="20">
        <v>0</v>
      </c>
      <c r="AA209" s="20">
        <v>0</v>
      </c>
      <c r="AB209" s="40"/>
      <c r="AC209" s="40"/>
      <c r="AD209" s="20"/>
      <c r="AE209" s="40"/>
      <c r="AF209" s="21">
        <f t="shared" si="266"/>
        <v>0</v>
      </c>
      <c r="AG209" s="21">
        <f t="shared" si="268"/>
        <v>0</v>
      </c>
      <c r="AH209" s="21"/>
      <c r="AI209" s="21"/>
      <c r="AJ209" s="79"/>
    </row>
    <row r="210" spans="1:36" s="27" customFormat="1" ht="81" customHeight="1" x14ac:dyDescent="0.3">
      <c r="A210" s="29" t="s">
        <v>49</v>
      </c>
      <c r="B210" s="96" t="s">
        <v>83</v>
      </c>
      <c r="C210" s="35"/>
      <c r="D210" s="33">
        <f t="shared" ref="D210:AA210" si="272">SUM(D211:D212)</f>
        <v>11692660.4</v>
      </c>
      <c r="E210" s="33">
        <f t="shared" si="272"/>
        <v>1138886.2</v>
      </c>
      <c r="F210" s="33">
        <f t="shared" si="272"/>
        <v>10484411.199999999</v>
      </c>
      <c r="G210" s="33">
        <f t="shared" si="272"/>
        <v>69363</v>
      </c>
      <c r="H210" s="33">
        <f t="shared" si="272"/>
        <v>0</v>
      </c>
      <c r="I210" s="33">
        <f t="shared" si="272"/>
        <v>0</v>
      </c>
      <c r="J210" s="33">
        <f t="shared" si="272"/>
        <v>0</v>
      </c>
      <c r="K210" s="33">
        <f t="shared" si="272"/>
        <v>0</v>
      </c>
      <c r="L210" s="33">
        <f t="shared" si="272"/>
        <v>0</v>
      </c>
      <c r="M210" s="33">
        <f t="shared" si="272"/>
        <v>0</v>
      </c>
      <c r="N210" s="33">
        <f t="shared" si="272"/>
        <v>0</v>
      </c>
      <c r="O210" s="33">
        <f t="shared" si="272"/>
        <v>0</v>
      </c>
      <c r="P210" s="33">
        <f t="shared" si="272"/>
        <v>4019223</v>
      </c>
      <c r="Q210" s="33">
        <f t="shared" si="272"/>
        <v>1233100</v>
      </c>
      <c r="R210" s="33">
        <f t="shared" si="272"/>
        <v>2175600</v>
      </c>
      <c r="S210" s="33">
        <f t="shared" si="272"/>
        <v>610523</v>
      </c>
      <c r="T210" s="33">
        <f t="shared" si="272"/>
        <v>1189100</v>
      </c>
      <c r="U210" s="33">
        <f t="shared" si="272"/>
        <v>0</v>
      </c>
      <c r="V210" s="33">
        <f t="shared" si="272"/>
        <v>1189100</v>
      </c>
      <c r="W210" s="33">
        <f t="shared" si="272"/>
        <v>0</v>
      </c>
      <c r="X210" s="33">
        <f t="shared" si="272"/>
        <v>69363</v>
      </c>
      <c r="Y210" s="33">
        <f t="shared" si="272"/>
        <v>0</v>
      </c>
      <c r="Z210" s="33">
        <f t="shared" si="272"/>
        <v>0</v>
      </c>
      <c r="AA210" s="33">
        <f t="shared" si="272"/>
        <v>69363</v>
      </c>
      <c r="AB210" s="40"/>
      <c r="AC210" s="40"/>
      <c r="AD210" s="40"/>
      <c r="AE210" s="40"/>
      <c r="AF210" s="25">
        <f t="shared" si="266"/>
        <v>0.59321828931249887</v>
      </c>
      <c r="AG210" s="25">
        <f t="shared" si="268"/>
        <v>0</v>
      </c>
      <c r="AH210" s="25">
        <f>Z210/F210*100</f>
        <v>0</v>
      </c>
      <c r="AI210" s="25">
        <f>AA210/G210*100</f>
        <v>100</v>
      </c>
      <c r="AJ210" s="79"/>
    </row>
    <row r="211" spans="1:36" s="1" customFormat="1" ht="56.25" customHeight="1" x14ac:dyDescent="0.3">
      <c r="A211" s="210" t="s">
        <v>89</v>
      </c>
      <c r="B211" s="241" t="s">
        <v>44</v>
      </c>
      <c r="C211" s="34" t="s">
        <v>5</v>
      </c>
      <c r="D211" s="20">
        <f>SUM(E211:G211)</f>
        <v>1387260.4</v>
      </c>
      <c r="E211" s="20">
        <v>1138886.2</v>
      </c>
      <c r="F211" s="20">
        <v>179011.20000000001</v>
      </c>
      <c r="G211" s="20">
        <v>69363</v>
      </c>
      <c r="H211" s="20">
        <f>I211+J211+K211</f>
        <v>0</v>
      </c>
      <c r="I211" s="20">
        <v>0</v>
      </c>
      <c r="J211" s="20">
        <v>0</v>
      </c>
      <c r="K211" s="20">
        <v>0</v>
      </c>
      <c r="L211" s="20">
        <f>M211+N211+O211</f>
        <v>0</v>
      </c>
      <c r="M211" s="20">
        <v>0</v>
      </c>
      <c r="N211" s="20">
        <v>0</v>
      </c>
      <c r="O211" s="20">
        <v>0</v>
      </c>
      <c r="P211" s="20">
        <f>Q211+R211+S211</f>
        <v>2037423</v>
      </c>
      <c r="Q211" s="20">
        <v>1233100</v>
      </c>
      <c r="R211" s="20">
        <v>193800</v>
      </c>
      <c r="S211" s="20">
        <v>610523</v>
      </c>
      <c r="T211" s="20">
        <f>U211+V211+W211</f>
        <v>0</v>
      </c>
      <c r="U211" s="20">
        <v>0</v>
      </c>
      <c r="V211" s="20">
        <v>0</v>
      </c>
      <c r="W211" s="20">
        <v>0</v>
      </c>
      <c r="X211" s="20">
        <f>SUM(Y211:AA211)</f>
        <v>69363</v>
      </c>
      <c r="Y211" s="20">
        <v>0</v>
      </c>
      <c r="Z211" s="20">
        <v>0</v>
      </c>
      <c r="AA211" s="20">
        <v>69363</v>
      </c>
      <c r="AB211" s="40"/>
      <c r="AC211" s="40"/>
      <c r="AD211" s="20"/>
      <c r="AE211" s="40"/>
      <c r="AF211" s="21">
        <f t="shared" si="266"/>
        <v>4.9999985583096009</v>
      </c>
      <c r="AG211" s="21">
        <f t="shared" si="268"/>
        <v>0</v>
      </c>
      <c r="AH211" s="21">
        <f>Z211/F211*100</f>
        <v>0</v>
      </c>
      <c r="AI211" s="21">
        <f>AA211/G211*100</f>
        <v>100</v>
      </c>
      <c r="AJ211" s="79"/>
    </row>
    <row r="212" spans="1:36" s="1" customFormat="1" ht="56.25" customHeight="1" x14ac:dyDescent="0.3">
      <c r="A212" s="219"/>
      <c r="B212" s="250"/>
      <c r="C212" s="34" t="s">
        <v>3</v>
      </c>
      <c r="D212" s="20">
        <f>SUM(E212:G212)</f>
        <v>10305400</v>
      </c>
      <c r="E212" s="20">
        <v>0</v>
      </c>
      <c r="F212" s="20">
        <v>10305400</v>
      </c>
      <c r="G212" s="20">
        <v>0</v>
      </c>
      <c r="H212" s="20">
        <f t="shared" ref="H212" si="273">I212+J212+K212</f>
        <v>0</v>
      </c>
      <c r="I212" s="20">
        <v>0</v>
      </c>
      <c r="J212" s="20">
        <v>0</v>
      </c>
      <c r="K212" s="20">
        <v>0</v>
      </c>
      <c r="L212" s="20">
        <f t="shared" ref="L212" si="274">M212+N212+O212</f>
        <v>0</v>
      </c>
      <c r="M212" s="20">
        <v>0</v>
      </c>
      <c r="N212" s="20">
        <v>0</v>
      </c>
      <c r="O212" s="20">
        <v>0</v>
      </c>
      <c r="P212" s="20">
        <f t="shared" ref="P212" si="275">Q212+R212+S212</f>
        <v>1981800</v>
      </c>
      <c r="Q212" s="20">
        <v>0</v>
      </c>
      <c r="R212" s="20">
        <f>1189100+792700</f>
        <v>1981800</v>
      </c>
      <c r="S212" s="20">
        <v>0</v>
      </c>
      <c r="T212" s="20">
        <f t="shared" ref="T212" si="276">U212+V212+W212</f>
        <v>1189100</v>
      </c>
      <c r="U212" s="20">
        <v>0</v>
      </c>
      <c r="V212" s="20">
        <v>1189100</v>
      </c>
      <c r="W212" s="20">
        <v>0</v>
      </c>
      <c r="X212" s="20">
        <f>SUM(Y212:AA212)</f>
        <v>0</v>
      </c>
      <c r="Y212" s="20">
        <v>0</v>
      </c>
      <c r="Z212" s="20">
        <v>0</v>
      </c>
      <c r="AA212" s="20">
        <v>0</v>
      </c>
      <c r="AB212" s="40"/>
      <c r="AC212" s="40"/>
      <c r="AD212" s="20"/>
      <c r="AE212" s="40"/>
      <c r="AF212" s="21">
        <f t="shared" si="266"/>
        <v>0</v>
      </c>
      <c r="AG212" s="21"/>
      <c r="AH212" s="21">
        <f>Z212/F212*100</f>
        <v>0</v>
      </c>
      <c r="AI212" s="21"/>
      <c r="AJ212" s="79"/>
    </row>
    <row r="213" spans="1:36" s="1" customFormat="1" ht="21.75" customHeight="1" x14ac:dyDescent="0.3">
      <c r="A213" s="236"/>
      <c r="B213" s="237"/>
      <c r="C213" s="237"/>
      <c r="D213" s="237"/>
      <c r="E213" s="237"/>
      <c r="F213" s="237"/>
      <c r="G213" s="237"/>
      <c r="H213" s="237"/>
      <c r="I213" s="237"/>
      <c r="J213" s="237"/>
      <c r="K213" s="237"/>
      <c r="L213" s="237"/>
      <c r="M213" s="237"/>
      <c r="N213" s="237"/>
      <c r="O213" s="237"/>
      <c r="P213" s="237"/>
      <c r="Q213" s="237"/>
      <c r="R213" s="237"/>
      <c r="S213" s="237"/>
      <c r="T213" s="237"/>
      <c r="U213" s="237"/>
      <c r="V213" s="237"/>
      <c r="W213" s="237"/>
      <c r="X213" s="237"/>
      <c r="Y213" s="237"/>
      <c r="Z213" s="237"/>
      <c r="AA213" s="237"/>
      <c r="AB213" s="237"/>
      <c r="AC213" s="237"/>
      <c r="AD213" s="237"/>
      <c r="AE213" s="237"/>
      <c r="AF213" s="237"/>
      <c r="AG213" s="237"/>
      <c r="AH213" s="237"/>
      <c r="AI213" s="237"/>
      <c r="AJ213" s="28"/>
    </row>
    <row r="214" spans="1:36" s="1" customFormat="1" ht="112.5" customHeight="1" x14ac:dyDescent="0.3">
      <c r="A214" s="29" t="s">
        <v>115</v>
      </c>
      <c r="B214" s="224" t="s">
        <v>34</v>
      </c>
      <c r="C214" s="224"/>
      <c r="D214" s="33">
        <f t="shared" ref="D214:AA214" si="277">D215+D219</f>
        <v>15531102</v>
      </c>
      <c r="E214" s="33">
        <f t="shared" si="277"/>
        <v>172000</v>
      </c>
      <c r="F214" s="33">
        <f t="shared" si="277"/>
        <v>0</v>
      </c>
      <c r="G214" s="33">
        <f t="shared" si="277"/>
        <v>15359102</v>
      </c>
      <c r="H214" s="33">
        <f t="shared" si="277"/>
        <v>2973690</v>
      </c>
      <c r="I214" s="33">
        <f t="shared" si="277"/>
        <v>46000</v>
      </c>
      <c r="J214" s="33">
        <f t="shared" si="277"/>
        <v>0</v>
      </c>
      <c r="K214" s="33">
        <f t="shared" si="277"/>
        <v>2927690</v>
      </c>
      <c r="L214" s="33">
        <f t="shared" si="277"/>
        <v>60900</v>
      </c>
      <c r="M214" s="33">
        <f t="shared" si="277"/>
        <v>42500</v>
      </c>
      <c r="N214" s="33">
        <f t="shared" si="277"/>
        <v>0</v>
      </c>
      <c r="O214" s="33">
        <f t="shared" si="277"/>
        <v>18400</v>
      </c>
      <c r="P214" s="33">
        <f t="shared" si="277"/>
        <v>6600000</v>
      </c>
      <c r="Q214" s="33">
        <f t="shared" si="277"/>
        <v>0</v>
      </c>
      <c r="R214" s="33">
        <f t="shared" si="277"/>
        <v>0</v>
      </c>
      <c r="S214" s="33">
        <f t="shared" si="277"/>
        <v>6600000</v>
      </c>
      <c r="T214" s="33">
        <f t="shared" si="277"/>
        <v>2060600</v>
      </c>
      <c r="U214" s="33">
        <f t="shared" si="277"/>
        <v>42500</v>
      </c>
      <c r="V214" s="33">
        <f t="shared" si="277"/>
        <v>0</v>
      </c>
      <c r="W214" s="33">
        <f t="shared" si="277"/>
        <v>2018100</v>
      </c>
      <c r="X214" s="33">
        <f t="shared" si="277"/>
        <v>5613473.3499999996</v>
      </c>
      <c r="Y214" s="33">
        <f t="shared" si="277"/>
        <v>132650</v>
      </c>
      <c r="Z214" s="33">
        <f t="shared" si="277"/>
        <v>0</v>
      </c>
      <c r="AA214" s="33">
        <f t="shared" si="277"/>
        <v>5480823.3499999996</v>
      </c>
      <c r="AB214" s="33">
        <f>X214/H214*100</f>
        <v>188.77130265764083</v>
      </c>
      <c r="AC214" s="33">
        <f t="shared" ref="AC214:AE228" si="278">Y214/I214*100</f>
        <v>288.36956521739131</v>
      </c>
      <c r="AD214" s="33"/>
      <c r="AE214" s="33">
        <f t="shared" si="278"/>
        <v>187.20641017320821</v>
      </c>
      <c r="AF214" s="25">
        <f t="shared" ref="AF214:AG226" si="279">X214/D214*100</f>
        <v>36.143432384900954</v>
      </c>
      <c r="AG214" s="25">
        <f t="shared" si="279"/>
        <v>77.122093023255815</v>
      </c>
      <c r="AH214" s="25"/>
      <c r="AI214" s="25">
        <f t="shared" ref="AI214:AI254" si="280">AA214/G214*100</f>
        <v>35.684529928898186</v>
      </c>
      <c r="AJ214" s="79"/>
    </row>
    <row r="215" spans="1:36" s="27" customFormat="1" ht="42.75" customHeight="1" x14ac:dyDescent="0.3">
      <c r="A215" s="29" t="s">
        <v>116</v>
      </c>
      <c r="B215" s="96" t="s">
        <v>84</v>
      </c>
      <c r="C215" s="35"/>
      <c r="D215" s="33">
        <f>SUM(D216:D218)</f>
        <v>6132318</v>
      </c>
      <c r="E215" s="33">
        <f t="shared" ref="E215:AA215" si="281">SUM(E216:E218)</f>
        <v>172000</v>
      </c>
      <c r="F215" s="33">
        <f t="shared" si="281"/>
        <v>0</v>
      </c>
      <c r="G215" s="33">
        <f t="shared" si="281"/>
        <v>5960318</v>
      </c>
      <c r="H215" s="33">
        <f t="shared" si="281"/>
        <v>2973690</v>
      </c>
      <c r="I215" s="33">
        <f t="shared" si="281"/>
        <v>46000</v>
      </c>
      <c r="J215" s="33">
        <f t="shared" si="281"/>
        <v>0</v>
      </c>
      <c r="K215" s="33">
        <f t="shared" si="281"/>
        <v>2927690</v>
      </c>
      <c r="L215" s="33">
        <f t="shared" si="281"/>
        <v>60900</v>
      </c>
      <c r="M215" s="33">
        <f t="shared" si="281"/>
        <v>42500</v>
      </c>
      <c r="N215" s="33">
        <f t="shared" si="281"/>
        <v>0</v>
      </c>
      <c r="O215" s="33">
        <f t="shared" si="281"/>
        <v>18400</v>
      </c>
      <c r="P215" s="33">
        <f t="shared" si="281"/>
        <v>0</v>
      </c>
      <c r="Q215" s="33">
        <f t="shared" si="281"/>
        <v>0</v>
      </c>
      <c r="R215" s="33">
        <f t="shared" si="281"/>
        <v>0</v>
      </c>
      <c r="S215" s="33">
        <f t="shared" si="281"/>
        <v>0</v>
      </c>
      <c r="T215" s="33">
        <f t="shared" si="281"/>
        <v>60600</v>
      </c>
      <c r="U215" s="33">
        <f t="shared" si="281"/>
        <v>42500</v>
      </c>
      <c r="V215" s="33">
        <f t="shared" si="281"/>
        <v>0</v>
      </c>
      <c r="W215" s="33">
        <f t="shared" si="281"/>
        <v>18100</v>
      </c>
      <c r="X215" s="33">
        <f t="shared" si="281"/>
        <v>3261066.64</v>
      </c>
      <c r="Y215" s="33">
        <f t="shared" si="281"/>
        <v>132650</v>
      </c>
      <c r="Z215" s="33">
        <f t="shared" si="281"/>
        <v>0</v>
      </c>
      <c r="AA215" s="33">
        <f t="shared" si="281"/>
        <v>3128416.64</v>
      </c>
      <c r="AB215" s="33">
        <f t="shared" ref="AB215:AC246" si="282">X215/H215*100</f>
        <v>109.66397438872244</v>
      </c>
      <c r="AC215" s="33">
        <f t="shared" si="278"/>
        <v>288.36956521739131</v>
      </c>
      <c r="AD215" s="33"/>
      <c r="AE215" s="33">
        <f t="shared" si="278"/>
        <v>106.8561439223415</v>
      </c>
      <c r="AF215" s="25">
        <f t="shared" si="279"/>
        <v>53.178368114634637</v>
      </c>
      <c r="AG215" s="25">
        <f t="shared" si="279"/>
        <v>77.122093023255815</v>
      </c>
      <c r="AH215" s="25"/>
      <c r="AI215" s="25">
        <f t="shared" si="280"/>
        <v>52.487411577704414</v>
      </c>
      <c r="AJ215" s="79"/>
    </row>
    <row r="216" spans="1:36" s="1" customFormat="1" ht="48.75" customHeight="1" x14ac:dyDescent="0.3">
      <c r="A216" s="90" t="s">
        <v>293</v>
      </c>
      <c r="B216" s="99" t="s">
        <v>207</v>
      </c>
      <c r="C216" s="34" t="s">
        <v>35</v>
      </c>
      <c r="D216" s="20">
        <f>SUM(E216:G216)</f>
        <v>211500</v>
      </c>
      <c r="E216" s="40">
        <v>172000</v>
      </c>
      <c r="F216" s="40">
        <v>0</v>
      </c>
      <c r="G216" s="40">
        <v>39500</v>
      </c>
      <c r="H216" s="20">
        <f>I216+J216+K216</f>
        <v>65700</v>
      </c>
      <c r="I216" s="20">
        <v>46000</v>
      </c>
      <c r="J216" s="20">
        <v>0</v>
      </c>
      <c r="K216" s="20">
        <v>19700</v>
      </c>
      <c r="L216" s="20">
        <f>M216+N216+O216</f>
        <v>60900</v>
      </c>
      <c r="M216" s="20">
        <v>42500</v>
      </c>
      <c r="N216" s="20">
        <v>0</v>
      </c>
      <c r="O216" s="20">
        <v>18400</v>
      </c>
      <c r="P216" s="20">
        <f>Q216+R216+S216</f>
        <v>0</v>
      </c>
      <c r="Q216" s="20">
        <v>0</v>
      </c>
      <c r="R216" s="20">
        <v>0</v>
      </c>
      <c r="S216" s="20">
        <v>0</v>
      </c>
      <c r="T216" s="20">
        <f>U216+V216+W216</f>
        <v>60600</v>
      </c>
      <c r="U216" s="20">
        <v>42500</v>
      </c>
      <c r="V216" s="20">
        <v>0</v>
      </c>
      <c r="W216" s="20">
        <v>18100</v>
      </c>
      <c r="X216" s="21">
        <f t="shared" ref="X216:X218" si="283">Y216+AA216</f>
        <v>155200</v>
      </c>
      <c r="Y216" s="21">
        <v>132650</v>
      </c>
      <c r="Z216" s="21">
        <v>0</v>
      </c>
      <c r="AA216" s="21">
        <v>22550</v>
      </c>
      <c r="AB216" s="40">
        <f t="shared" si="282"/>
        <v>236.22526636225265</v>
      </c>
      <c r="AC216" s="40">
        <f t="shared" si="278"/>
        <v>288.36956521739131</v>
      </c>
      <c r="AD216" s="21"/>
      <c r="AE216" s="40">
        <f t="shared" si="278"/>
        <v>114.46700507614213</v>
      </c>
      <c r="AF216" s="21">
        <f t="shared" si="279"/>
        <v>73.380614657210401</v>
      </c>
      <c r="AG216" s="21">
        <f t="shared" si="279"/>
        <v>77.122093023255815</v>
      </c>
      <c r="AH216" s="21"/>
      <c r="AI216" s="21">
        <f>AA216/G216*100</f>
        <v>57.088607594936711</v>
      </c>
      <c r="AJ216" s="79"/>
    </row>
    <row r="217" spans="1:36" s="1" customFormat="1" ht="86.25" customHeight="1" x14ac:dyDescent="0.3">
      <c r="A217" s="210" t="s">
        <v>117</v>
      </c>
      <c r="B217" s="241" t="s">
        <v>449</v>
      </c>
      <c r="C217" s="34" t="s">
        <v>3</v>
      </c>
      <c r="D217" s="20">
        <f t="shared" ref="D217:D218" si="284">SUM(E217:G217)</f>
        <v>4630553</v>
      </c>
      <c r="E217" s="40">
        <v>0</v>
      </c>
      <c r="F217" s="40">
        <v>0</v>
      </c>
      <c r="G217" s="40">
        <v>4630553</v>
      </c>
      <c r="H217" s="20">
        <f t="shared" ref="H217:H218" si="285">I217+J217+K217</f>
        <v>2160945</v>
      </c>
      <c r="I217" s="20">
        <v>0</v>
      </c>
      <c r="J217" s="20"/>
      <c r="K217" s="20">
        <v>2160945</v>
      </c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1">
        <f t="shared" si="283"/>
        <v>2190641.64</v>
      </c>
      <c r="Y217" s="21">
        <v>0</v>
      </c>
      <c r="Z217" s="21">
        <v>0</v>
      </c>
      <c r="AA217" s="21">
        <v>2190641.64</v>
      </c>
      <c r="AB217" s="40">
        <f t="shared" si="282"/>
        <v>101.37424321303874</v>
      </c>
      <c r="AC217" s="40"/>
      <c r="AD217" s="21"/>
      <c r="AE217" s="40">
        <f t="shared" si="278"/>
        <v>101.37424321303874</v>
      </c>
      <c r="AF217" s="21">
        <f t="shared" si="279"/>
        <v>47.308423853479276</v>
      </c>
      <c r="AG217" s="21"/>
      <c r="AH217" s="21"/>
      <c r="AI217" s="21">
        <f t="shared" ref="AI217:AI218" si="286">AA217/G217*100</f>
        <v>47.308423853479276</v>
      </c>
      <c r="AJ217" s="79"/>
    </row>
    <row r="218" spans="1:36" s="1" customFormat="1" ht="84" customHeight="1" x14ac:dyDescent="0.3">
      <c r="A218" s="239"/>
      <c r="B218" s="242"/>
      <c r="C218" s="34" t="s">
        <v>5</v>
      </c>
      <c r="D218" s="20">
        <f t="shared" si="284"/>
        <v>1290265</v>
      </c>
      <c r="E218" s="40">
        <v>0</v>
      </c>
      <c r="F218" s="40">
        <v>0</v>
      </c>
      <c r="G218" s="40">
        <v>1290265</v>
      </c>
      <c r="H218" s="20">
        <f t="shared" si="285"/>
        <v>747045</v>
      </c>
      <c r="I218" s="20">
        <v>0</v>
      </c>
      <c r="J218" s="20">
        <v>0</v>
      </c>
      <c r="K218" s="20">
        <v>747045</v>
      </c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1">
        <f t="shared" si="283"/>
        <v>915225</v>
      </c>
      <c r="Y218" s="21">
        <v>0</v>
      </c>
      <c r="Z218" s="21">
        <v>0</v>
      </c>
      <c r="AA218" s="21">
        <v>915225</v>
      </c>
      <c r="AB218" s="40">
        <f t="shared" si="282"/>
        <v>122.51270003815031</v>
      </c>
      <c r="AC218" s="40"/>
      <c r="AD218" s="21"/>
      <c r="AE218" s="40">
        <f t="shared" si="278"/>
        <v>122.51270003815031</v>
      </c>
      <c r="AF218" s="21">
        <f t="shared" si="279"/>
        <v>70.933102889716452</v>
      </c>
      <c r="AG218" s="21"/>
      <c r="AH218" s="21"/>
      <c r="AI218" s="21">
        <f t="shared" si="286"/>
        <v>70.933102889716452</v>
      </c>
      <c r="AJ218" s="79"/>
    </row>
    <row r="219" spans="1:36" s="1" customFormat="1" ht="46.5" customHeight="1" x14ac:dyDescent="0.3">
      <c r="A219" s="29" t="s">
        <v>316</v>
      </c>
      <c r="B219" s="96" t="s">
        <v>317</v>
      </c>
      <c r="C219" s="34"/>
      <c r="D219" s="30">
        <f>D220</f>
        <v>9398784</v>
      </c>
      <c r="E219" s="30">
        <f t="shared" ref="E219:AA219" si="287">E220</f>
        <v>0</v>
      </c>
      <c r="F219" s="30">
        <f t="shared" si="287"/>
        <v>0</v>
      </c>
      <c r="G219" s="30">
        <f t="shared" si="287"/>
        <v>9398784</v>
      </c>
      <c r="H219" s="30">
        <f t="shared" si="287"/>
        <v>0</v>
      </c>
      <c r="I219" s="30">
        <f t="shared" si="287"/>
        <v>0</v>
      </c>
      <c r="J219" s="30">
        <f t="shared" si="287"/>
        <v>0</v>
      </c>
      <c r="K219" s="30">
        <f t="shared" si="287"/>
        <v>0</v>
      </c>
      <c r="L219" s="30">
        <f t="shared" si="287"/>
        <v>0</v>
      </c>
      <c r="M219" s="30">
        <f t="shared" si="287"/>
        <v>0</v>
      </c>
      <c r="N219" s="30">
        <f t="shared" si="287"/>
        <v>0</v>
      </c>
      <c r="O219" s="30">
        <f t="shared" si="287"/>
        <v>0</v>
      </c>
      <c r="P219" s="30">
        <f t="shared" si="287"/>
        <v>6600000</v>
      </c>
      <c r="Q219" s="30">
        <f t="shared" si="287"/>
        <v>0</v>
      </c>
      <c r="R219" s="30">
        <f t="shared" si="287"/>
        <v>0</v>
      </c>
      <c r="S219" s="30">
        <f t="shared" si="287"/>
        <v>6600000</v>
      </c>
      <c r="T219" s="30">
        <f t="shared" si="287"/>
        <v>2000000</v>
      </c>
      <c r="U219" s="30">
        <f t="shared" si="287"/>
        <v>0</v>
      </c>
      <c r="V219" s="30">
        <f t="shared" si="287"/>
        <v>0</v>
      </c>
      <c r="W219" s="30">
        <f t="shared" si="287"/>
        <v>2000000</v>
      </c>
      <c r="X219" s="30">
        <f t="shared" si="287"/>
        <v>2352406.71</v>
      </c>
      <c r="Y219" s="30">
        <f t="shared" si="287"/>
        <v>0</v>
      </c>
      <c r="Z219" s="30">
        <f t="shared" si="287"/>
        <v>0</v>
      </c>
      <c r="AA219" s="30">
        <f t="shared" si="287"/>
        <v>2352406.71</v>
      </c>
      <c r="AB219" s="40"/>
      <c r="AC219" s="40"/>
      <c r="AD219" s="20"/>
      <c r="AE219" s="40"/>
      <c r="AF219" s="25">
        <f t="shared" ref="AF219:AG241" si="288">X219/D219*100</f>
        <v>25.028841071355611</v>
      </c>
      <c r="AG219" s="25"/>
      <c r="AH219" s="25"/>
      <c r="AI219" s="25">
        <f t="shared" si="280"/>
        <v>25.028841071355611</v>
      </c>
      <c r="AJ219" s="79"/>
    </row>
    <row r="220" spans="1:36" s="1" customFormat="1" ht="48.75" customHeight="1" x14ac:dyDescent="0.3">
      <c r="A220" s="90" t="s">
        <v>319</v>
      </c>
      <c r="B220" s="99" t="s">
        <v>318</v>
      </c>
      <c r="C220" s="34" t="s">
        <v>3</v>
      </c>
      <c r="D220" s="20">
        <f>SUM(E220:G220)</f>
        <v>9398784</v>
      </c>
      <c r="E220" s="20">
        <v>0</v>
      </c>
      <c r="F220" s="20">
        <v>0</v>
      </c>
      <c r="G220" s="40">
        <v>9398784</v>
      </c>
      <c r="H220" s="40">
        <f t="shared" ref="H220" si="289">I220+J220+K220</f>
        <v>0</v>
      </c>
      <c r="I220" s="20">
        <v>0</v>
      </c>
      <c r="J220" s="20">
        <v>0</v>
      </c>
      <c r="K220" s="20">
        <v>0</v>
      </c>
      <c r="L220" s="40">
        <f t="shared" ref="L220" si="290">M220+N220+O220</f>
        <v>0</v>
      </c>
      <c r="M220" s="20">
        <v>0</v>
      </c>
      <c r="N220" s="20">
        <v>0</v>
      </c>
      <c r="O220" s="20">
        <v>0</v>
      </c>
      <c r="P220" s="40">
        <f>Q220+R220+S220</f>
        <v>6600000</v>
      </c>
      <c r="Q220" s="20">
        <v>0</v>
      </c>
      <c r="R220" s="20">
        <v>0</v>
      </c>
      <c r="S220" s="20">
        <v>6600000</v>
      </c>
      <c r="T220" s="40">
        <f>U220+V220+W220</f>
        <v>2000000</v>
      </c>
      <c r="U220" s="20">
        <v>0</v>
      </c>
      <c r="V220" s="20">
        <v>0</v>
      </c>
      <c r="W220" s="20">
        <v>2000000</v>
      </c>
      <c r="X220" s="20">
        <f>Y220+Z220+AA220</f>
        <v>2352406.71</v>
      </c>
      <c r="Y220" s="21">
        <v>0</v>
      </c>
      <c r="Z220" s="21">
        <v>0</v>
      </c>
      <c r="AA220" s="21">
        <v>2352406.71</v>
      </c>
      <c r="AB220" s="40"/>
      <c r="AC220" s="40"/>
      <c r="AD220" s="21"/>
      <c r="AE220" s="40"/>
      <c r="AF220" s="21">
        <f t="shared" si="288"/>
        <v>25.028841071355611</v>
      </c>
      <c r="AG220" s="21"/>
      <c r="AH220" s="21"/>
      <c r="AI220" s="21">
        <f t="shared" si="280"/>
        <v>25.028841071355611</v>
      </c>
      <c r="AJ220" s="79"/>
    </row>
    <row r="221" spans="1:36" s="1" customFormat="1" ht="67.5" customHeight="1" x14ac:dyDescent="0.3">
      <c r="A221" s="29" t="s">
        <v>118</v>
      </c>
      <c r="B221" s="247" t="s">
        <v>36</v>
      </c>
      <c r="C221" s="247"/>
      <c r="D221" s="33">
        <f>SUM(D222:D225)</f>
        <v>705400</v>
      </c>
      <c r="E221" s="33">
        <f t="shared" ref="E221:AA221" si="291">SUM(E222:E225)</f>
        <v>0</v>
      </c>
      <c r="F221" s="33">
        <f t="shared" si="291"/>
        <v>0</v>
      </c>
      <c r="G221" s="33">
        <f t="shared" si="291"/>
        <v>705400</v>
      </c>
      <c r="H221" s="33">
        <f t="shared" si="291"/>
        <v>405150</v>
      </c>
      <c r="I221" s="33">
        <f t="shared" si="291"/>
        <v>0</v>
      </c>
      <c r="J221" s="33">
        <f t="shared" si="291"/>
        <v>0</v>
      </c>
      <c r="K221" s="33">
        <f t="shared" si="291"/>
        <v>405150</v>
      </c>
      <c r="L221" s="33">
        <f t="shared" si="291"/>
        <v>232125</v>
      </c>
      <c r="M221" s="33">
        <f t="shared" si="291"/>
        <v>0</v>
      </c>
      <c r="N221" s="33">
        <f t="shared" si="291"/>
        <v>0</v>
      </c>
      <c r="O221" s="33">
        <f t="shared" si="291"/>
        <v>232125</v>
      </c>
      <c r="P221" s="33">
        <f t="shared" si="291"/>
        <v>26125</v>
      </c>
      <c r="Q221" s="33">
        <f t="shared" si="291"/>
        <v>0</v>
      </c>
      <c r="R221" s="33">
        <f t="shared" si="291"/>
        <v>0</v>
      </c>
      <c r="S221" s="33">
        <f t="shared" si="291"/>
        <v>26125</v>
      </c>
      <c r="T221" s="33">
        <f t="shared" si="291"/>
        <v>274125</v>
      </c>
      <c r="U221" s="33">
        <f t="shared" si="291"/>
        <v>0</v>
      </c>
      <c r="V221" s="33">
        <f t="shared" si="291"/>
        <v>0</v>
      </c>
      <c r="W221" s="33">
        <f t="shared" si="291"/>
        <v>274125</v>
      </c>
      <c r="X221" s="33">
        <f t="shared" si="291"/>
        <v>396900</v>
      </c>
      <c r="Y221" s="33">
        <f t="shared" si="291"/>
        <v>0</v>
      </c>
      <c r="Z221" s="33">
        <f t="shared" si="291"/>
        <v>0</v>
      </c>
      <c r="AA221" s="33">
        <f t="shared" si="291"/>
        <v>396900</v>
      </c>
      <c r="AB221" s="33">
        <f t="shared" si="282"/>
        <v>97.963717141799336</v>
      </c>
      <c r="AC221" s="33"/>
      <c r="AD221" s="33"/>
      <c r="AE221" s="33">
        <f t="shared" si="278"/>
        <v>97.963717141799336</v>
      </c>
      <c r="AF221" s="25">
        <f t="shared" si="288"/>
        <v>56.26594839807202</v>
      </c>
      <c r="AG221" s="25"/>
      <c r="AH221" s="25"/>
      <c r="AI221" s="25">
        <f t="shared" si="280"/>
        <v>56.26594839807202</v>
      </c>
      <c r="AJ221" s="79"/>
    </row>
    <row r="222" spans="1:36" s="1" customFormat="1" ht="31.5" customHeight="1" x14ac:dyDescent="0.3">
      <c r="A222" s="202" t="s">
        <v>119</v>
      </c>
      <c r="B222" s="240" t="s">
        <v>90</v>
      </c>
      <c r="C222" s="19" t="s">
        <v>5</v>
      </c>
      <c r="D222" s="40">
        <f>SUM(E222:G222)</f>
        <v>360000</v>
      </c>
      <c r="E222" s="40">
        <v>0</v>
      </c>
      <c r="F222" s="40">
        <v>0</v>
      </c>
      <c r="G222" s="40">
        <v>360000</v>
      </c>
      <c r="H222" s="40">
        <f>I222+J222+K222</f>
        <v>170000</v>
      </c>
      <c r="I222" s="40">
        <v>0</v>
      </c>
      <c r="J222" s="40">
        <v>0</v>
      </c>
      <c r="K222" s="40">
        <v>170000</v>
      </c>
      <c r="L222" s="40">
        <f>M222+N222+O222</f>
        <v>100000</v>
      </c>
      <c r="M222" s="40">
        <v>0</v>
      </c>
      <c r="N222" s="40">
        <v>0</v>
      </c>
      <c r="O222" s="40">
        <v>100000</v>
      </c>
      <c r="P222" s="40">
        <f>Q222+R222+S222</f>
        <v>0</v>
      </c>
      <c r="Q222" s="40">
        <v>0</v>
      </c>
      <c r="R222" s="40">
        <v>0</v>
      </c>
      <c r="S222" s="40">
        <v>0</v>
      </c>
      <c r="T222" s="40">
        <f>U222+V222+W222</f>
        <v>190000</v>
      </c>
      <c r="U222" s="40">
        <v>0</v>
      </c>
      <c r="V222" s="40">
        <v>0</v>
      </c>
      <c r="W222" s="40">
        <v>190000</v>
      </c>
      <c r="X222" s="40">
        <f>SUM(Y222:AA222)</f>
        <v>170000</v>
      </c>
      <c r="Y222" s="40">
        <v>0</v>
      </c>
      <c r="Z222" s="40">
        <v>0</v>
      </c>
      <c r="AA222" s="40">
        <v>170000</v>
      </c>
      <c r="AB222" s="40">
        <f t="shared" si="282"/>
        <v>100</v>
      </c>
      <c r="AC222" s="40"/>
      <c r="AD222" s="40"/>
      <c r="AE222" s="40">
        <f t="shared" si="278"/>
        <v>100</v>
      </c>
      <c r="AF222" s="21">
        <f t="shared" si="288"/>
        <v>47.222222222222221</v>
      </c>
      <c r="AG222" s="21"/>
      <c r="AH222" s="21"/>
      <c r="AI222" s="21">
        <f t="shared" si="280"/>
        <v>47.222222222222221</v>
      </c>
      <c r="AJ222" s="79"/>
    </row>
    <row r="223" spans="1:36" s="1" customFormat="1" ht="33.75" customHeight="1" x14ac:dyDescent="0.3">
      <c r="A223" s="202"/>
      <c r="B223" s="240"/>
      <c r="C223" s="19" t="s">
        <v>35</v>
      </c>
      <c r="D223" s="40">
        <f t="shared" ref="D223:D225" si="292">SUM(E223:G223)</f>
        <v>104500</v>
      </c>
      <c r="E223" s="40">
        <v>0</v>
      </c>
      <c r="F223" s="40">
        <v>0</v>
      </c>
      <c r="G223" s="40">
        <v>104500</v>
      </c>
      <c r="H223" s="40">
        <f t="shared" ref="H223:H225" si="293">I223+J223+K223</f>
        <v>52250</v>
      </c>
      <c r="I223" s="40">
        <v>0</v>
      </c>
      <c r="J223" s="40">
        <v>0</v>
      </c>
      <c r="K223" s="40">
        <v>52250</v>
      </c>
      <c r="L223" s="40">
        <f t="shared" ref="L223:L225" si="294">M223+N223+O223</f>
        <v>26125</v>
      </c>
      <c r="M223" s="40">
        <v>0</v>
      </c>
      <c r="N223" s="40">
        <v>0</v>
      </c>
      <c r="O223" s="40">
        <v>26125</v>
      </c>
      <c r="P223" s="40">
        <f t="shared" ref="P223:P225" si="295">Q223+R223+S223</f>
        <v>26125</v>
      </c>
      <c r="Q223" s="40">
        <v>0</v>
      </c>
      <c r="R223" s="40">
        <v>0</v>
      </c>
      <c r="S223" s="40">
        <v>26125</v>
      </c>
      <c r="T223" s="40">
        <f t="shared" ref="T223:T225" si="296">U223+V223+W223</f>
        <v>26125</v>
      </c>
      <c r="U223" s="40">
        <v>0</v>
      </c>
      <c r="V223" s="40">
        <v>0</v>
      </c>
      <c r="W223" s="40">
        <v>26125</v>
      </c>
      <c r="X223" s="40">
        <f t="shared" ref="X223:X225" si="297">SUM(Y223:AA223)</f>
        <v>44000</v>
      </c>
      <c r="Y223" s="40">
        <v>0</v>
      </c>
      <c r="Z223" s="40">
        <v>0</v>
      </c>
      <c r="AA223" s="40">
        <v>44000</v>
      </c>
      <c r="AB223" s="40">
        <f t="shared" si="282"/>
        <v>84.210526315789465</v>
      </c>
      <c r="AC223" s="40"/>
      <c r="AD223" s="40"/>
      <c r="AE223" s="40">
        <f t="shared" si="278"/>
        <v>84.210526315789465</v>
      </c>
      <c r="AF223" s="21">
        <f t="shared" si="288"/>
        <v>42.105263157894733</v>
      </c>
      <c r="AG223" s="21"/>
      <c r="AH223" s="21"/>
      <c r="AI223" s="21">
        <f t="shared" si="280"/>
        <v>42.105263157894733</v>
      </c>
      <c r="AJ223" s="79"/>
    </row>
    <row r="224" spans="1:36" s="1" customFormat="1" ht="26.25" customHeight="1" x14ac:dyDescent="0.3">
      <c r="A224" s="202"/>
      <c r="B224" s="240"/>
      <c r="C224" s="19" t="s">
        <v>296</v>
      </c>
      <c r="D224" s="40">
        <f t="shared" si="292"/>
        <v>183900</v>
      </c>
      <c r="E224" s="40">
        <v>0</v>
      </c>
      <c r="F224" s="40">
        <v>0</v>
      </c>
      <c r="G224" s="40">
        <v>183900</v>
      </c>
      <c r="H224" s="40">
        <f t="shared" si="293"/>
        <v>182900</v>
      </c>
      <c r="I224" s="40">
        <v>0</v>
      </c>
      <c r="J224" s="40">
        <v>0</v>
      </c>
      <c r="K224" s="40">
        <v>182900</v>
      </c>
      <c r="L224" s="40">
        <f t="shared" si="294"/>
        <v>106000</v>
      </c>
      <c r="M224" s="40">
        <v>0</v>
      </c>
      <c r="N224" s="40">
        <v>0</v>
      </c>
      <c r="O224" s="40">
        <v>106000</v>
      </c>
      <c r="P224" s="40">
        <f t="shared" si="295"/>
        <v>0</v>
      </c>
      <c r="Q224" s="40">
        <v>0</v>
      </c>
      <c r="R224" s="40">
        <v>0</v>
      </c>
      <c r="S224" s="40">
        <v>0</v>
      </c>
      <c r="T224" s="40">
        <f t="shared" si="296"/>
        <v>1000</v>
      </c>
      <c r="U224" s="40">
        <v>0</v>
      </c>
      <c r="V224" s="40">
        <v>0</v>
      </c>
      <c r="W224" s="40">
        <v>1000</v>
      </c>
      <c r="X224" s="40">
        <f t="shared" si="297"/>
        <v>182900</v>
      </c>
      <c r="Y224" s="40">
        <v>0</v>
      </c>
      <c r="Z224" s="40">
        <v>0</v>
      </c>
      <c r="AA224" s="40">
        <v>182900</v>
      </c>
      <c r="AB224" s="40">
        <f t="shared" si="282"/>
        <v>100</v>
      </c>
      <c r="AC224" s="40"/>
      <c r="AD224" s="40"/>
      <c r="AE224" s="40">
        <f t="shared" si="278"/>
        <v>100</v>
      </c>
      <c r="AF224" s="21">
        <f t="shared" si="288"/>
        <v>99.456226209896684</v>
      </c>
      <c r="AG224" s="21"/>
      <c r="AH224" s="21"/>
      <c r="AI224" s="21">
        <f t="shared" si="280"/>
        <v>99.456226209896684</v>
      </c>
      <c r="AJ224" s="79"/>
    </row>
    <row r="225" spans="1:36" s="1" customFormat="1" ht="33" customHeight="1" x14ac:dyDescent="0.3">
      <c r="A225" s="202"/>
      <c r="B225" s="240"/>
      <c r="C225" s="19" t="s">
        <v>6</v>
      </c>
      <c r="D225" s="40">
        <f t="shared" si="292"/>
        <v>57000</v>
      </c>
      <c r="E225" s="40">
        <v>0</v>
      </c>
      <c r="F225" s="40">
        <v>0</v>
      </c>
      <c r="G225" s="40">
        <v>57000</v>
      </c>
      <c r="H225" s="40">
        <f t="shared" si="293"/>
        <v>0</v>
      </c>
      <c r="I225" s="40">
        <v>0</v>
      </c>
      <c r="J225" s="40">
        <v>0</v>
      </c>
      <c r="K225" s="40">
        <v>0</v>
      </c>
      <c r="L225" s="40">
        <f t="shared" si="294"/>
        <v>0</v>
      </c>
      <c r="M225" s="40">
        <v>0</v>
      </c>
      <c r="N225" s="40">
        <v>0</v>
      </c>
      <c r="O225" s="40">
        <v>0</v>
      </c>
      <c r="P225" s="40">
        <f t="shared" si="295"/>
        <v>0</v>
      </c>
      <c r="Q225" s="40">
        <v>0</v>
      </c>
      <c r="R225" s="40">
        <v>0</v>
      </c>
      <c r="S225" s="40">
        <v>0</v>
      </c>
      <c r="T225" s="40">
        <f t="shared" si="296"/>
        <v>57000</v>
      </c>
      <c r="U225" s="40">
        <v>0</v>
      </c>
      <c r="V225" s="40">
        <v>0</v>
      </c>
      <c r="W225" s="40">
        <v>57000</v>
      </c>
      <c r="X225" s="40">
        <f t="shared" si="297"/>
        <v>0</v>
      </c>
      <c r="Y225" s="40">
        <v>0</v>
      </c>
      <c r="Z225" s="40">
        <v>0</v>
      </c>
      <c r="AA225" s="40">
        <v>0</v>
      </c>
      <c r="AB225" s="40"/>
      <c r="AC225" s="40"/>
      <c r="AD225" s="40"/>
      <c r="AE225" s="40"/>
      <c r="AF225" s="21">
        <f t="shared" si="288"/>
        <v>0</v>
      </c>
      <c r="AG225" s="21"/>
      <c r="AH225" s="21"/>
      <c r="AI225" s="21">
        <f t="shared" si="280"/>
        <v>0</v>
      </c>
      <c r="AJ225" s="79"/>
    </row>
    <row r="226" spans="1:36" s="1" customFormat="1" ht="76.5" customHeight="1" x14ac:dyDescent="0.3">
      <c r="A226" s="29" t="s">
        <v>120</v>
      </c>
      <c r="B226" s="224" t="s">
        <v>37</v>
      </c>
      <c r="C226" s="224"/>
      <c r="D226" s="33">
        <f>D227+D230</f>
        <v>25099668</v>
      </c>
      <c r="E226" s="33">
        <f t="shared" ref="E226:AA226" si="298">E227+E230</f>
        <v>216263</v>
      </c>
      <c r="F226" s="33">
        <f t="shared" si="298"/>
        <v>0</v>
      </c>
      <c r="G226" s="33">
        <f t="shared" si="298"/>
        <v>24883405</v>
      </c>
      <c r="H226" s="33">
        <f t="shared" si="298"/>
        <v>11464670</v>
      </c>
      <c r="I226" s="33">
        <f t="shared" si="298"/>
        <v>0</v>
      </c>
      <c r="J226" s="33">
        <f t="shared" si="298"/>
        <v>0</v>
      </c>
      <c r="K226" s="33">
        <f t="shared" si="298"/>
        <v>11464670</v>
      </c>
      <c r="L226" s="33">
        <f t="shared" si="298"/>
        <v>9829145</v>
      </c>
      <c r="M226" s="33">
        <f t="shared" si="298"/>
        <v>0</v>
      </c>
      <c r="N226" s="33">
        <f t="shared" si="298"/>
        <v>0</v>
      </c>
      <c r="O226" s="33">
        <f t="shared" si="298"/>
        <v>9829145</v>
      </c>
      <c r="P226" s="33">
        <f t="shared" si="298"/>
        <v>8465322</v>
      </c>
      <c r="Q226" s="33">
        <f t="shared" si="298"/>
        <v>0</v>
      </c>
      <c r="R226" s="33">
        <f t="shared" si="298"/>
        <v>0</v>
      </c>
      <c r="S226" s="33">
        <f t="shared" si="298"/>
        <v>8465322</v>
      </c>
      <c r="T226" s="33">
        <f t="shared" si="298"/>
        <v>2884782</v>
      </c>
      <c r="U226" s="33">
        <f t="shared" si="298"/>
        <v>0</v>
      </c>
      <c r="V226" s="33">
        <f t="shared" si="298"/>
        <v>0</v>
      </c>
      <c r="W226" s="33">
        <f t="shared" si="298"/>
        <v>2884782</v>
      </c>
      <c r="X226" s="33">
        <f t="shared" si="298"/>
        <v>18302658.149999999</v>
      </c>
      <c r="Y226" s="33">
        <f t="shared" si="298"/>
        <v>0</v>
      </c>
      <c r="Z226" s="33">
        <f t="shared" si="298"/>
        <v>0</v>
      </c>
      <c r="AA226" s="33">
        <f t="shared" si="298"/>
        <v>18302658.149999999</v>
      </c>
      <c r="AB226" s="33">
        <f t="shared" si="282"/>
        <v>159.64400327266287</v>
      </c>
      <c r="AC226" s="33"/>
      <c r="AD226" s="33"/>
      <c r="AE226" s="33">
        <f t="shared" si="278"/>
        <v>159.64400327266287</v>
      </c>
      <c r="AF226" s="25">
        <f t="shared" si="288"/>
        <v>72.919921291389187</v>
      </c>
      <c r="AG226" s="25">
        <f t="shared" si="279"/>
        <v>0</v>
      </c>
      <c r="AH226" s="25"/>
      <c r="AI226" s="25">
        <f t="shared" si="280"/>
        <v>73.553672216483221</v>
      </c>
      <c r="AJ226" s="79"/>
    </row>
    <row r="227" spans="1:36" s="1" customFormat="1" ht="112.5" x14ac:dyDescent="0.3">
      <c r="A227" s="29" t="s">
        <v>121</v>
      </c>
      <c r="B227" s="96" t="s">
        <v>85</v>
      </c>
      <c r="C227" s="96"/>
      <c r="D227" s="33">
        <f>D228+D229</f>
        <v>5456757</v>
      </c>
      <c r="E227" s="33">
        <f t="shared" ref="E227:Z227" si="299">E228+E229</f>
        <v>0</v>
      </c>
      <c r="F227" s="33">
        <f t="shared" si="299"/>
        <v>0</v>
      </c>
      <c r="G227" s="33">
        <f t="shared" si="299"/>
        <v>5456757</v>
      </c>
      <c r="H227" s="33">
        <f t="shared" si="299"/>
        <v>219200</v>
      </c>
      <c r="I227" s="33">
        <f t="shared" si="299"/>
        <v>0</v>
      </c>
      <c r="J227" s="33">
        <f t="shared" si="299"/>
        <v>0</v>
      </c>
      <c r="K227" s="33">
        <f t="shared" si="299"/>
        <v>219200</v>
      </c>
      <c r="L227" s="33">
        <f t="shared" si="299"/>
        <v>119400</v>
      </c>
      <c r="M227" s="33">
        <f t="shared" si="299"/>
        <v>0</v>
      </c>
      <c r="N227" s="33">
        <f t="shared" si="299"/>
        <v>0</v>
      </c>
      <c r="O227" s="33">
        <f t="shared" si="299"/>
        <v>119400</v>
      </c>
      <c r="P227" s="33">
        <f t="shared" si="299"/>
        <v>5906515</v>
      </c>
      <c r="Q227" s="33">
        <f t="shared" si="299"/>
        <v>0</v>
      </c>
      <c r="R227" s="33">
        <f t="shared" si="299"/>
        <v>0</v>
      </c>
      <c r="S227" s="33">
        <f t="shared" si="299"/>
        <v>5906515</v>
      </c>
      <c r="T227" s="33">
        <f t="shared" si="299"/>
        <v>540200</v>
      </c>
      <c r="U227" s="33">
        <f t="shared" si="299"/>
        <v>0</v>
      </c>
      <c r="V227" s="33">
        <f t="shared" si="299"/>
        <v>0</v>
      </c>
      <c r="W227" s="33">
        <f t="shared" si="299"/>
        <v>540200</v>
      </c>
      <c r="X227" s="33">
        <f t="shared" si="299"/>
        <v>4905053.78</v>
      </c>
      <c r="Y227" s="33">
        <f t="shared" si="299"/>
        <v>0</v>
      </c>
      <c r="Z227" s="33">
        <f t="shared" si="299"/>
        <v>0</v>
      </c>
      <c r="AA227" s="33">
        <f t="shared" ref="AA227" si="300">AA228+AA229</f>
        <v>4905053.78</v>
      </c>
      <c r="AB227" s="33">
        <f t="shared" si="282"/>
        <v>2237.7070164233578</v>
      </c>
      <c r="AC227" s="33"/>
      <c r="AD227" s="33"/>
      <c r="AE227" s="33">
        <f t="shared" si="278"/>
        <v>2237.7070164233578</v>
      </c>
      <c r="AF227" s="21">
        <f t="shared" si="288"/>
        <v>89.889540252571265</v>
      </c>
      <c r="AG227" s="21"/>
      <c r="AH227" s="21"/>
      <c r="AI227" s="21">
        <f t="shared" si="280"/>
        <v>89.889540252571265</v>
      </c>
      <c r="AJ227" s="79"/>
    </row>
    <row r="228" spans="1:36" s="1" customFormat="1" ht="31.5" customHeight="1" x14ac:dyDescent="0.3">
      <c r="A228" s="210" t="s">
        <v>122</v>
      </c>
      <c r="B228" s="241" t="s">
        <v>208</v>
      </c>
      <c r="C228" s="19" t="s">
        <v>35</v>
      </c>
      <c r="D228" s="20">
        <f>SUM(E228:G228)</f>
        <v>460706</v>
      </c>
      <c r="E228" s="20">
        <v>0</v>
      </c>
      <c r="F228" s="20">
        <v>0</v>
      </c>
      <c r="G228" s="20">
        <v>460706</v>
      </c>
      <c r="H228" s="20">
        <f>I228+J228+K228</f>
        <v>219200</v>
      </c>
      <c r="I228" s="20">
        <v>0</v>
      </c>
      <c r="J228" s="20">
        <v>0</v>
      </c>
      <c r="K228" s="20">
        <v>219200</v>
      </c>
      <c r="L228" s="20">
        <f>M228+N228+O228</f>
        <v>119400</v>
      </c>
      <c r="M228" s="20">
        <v>0</v>
      </c>
      <c r="N228" s="20">
        <v>0</v>
      </c>
      <c r="O228" s="20">
        <v>119400</v>
      </c>
      <c r="P228" s="20">
        <f>Q228+R228+S228</f>
        <v>0</v>
      </c>
      <c r="Q228" s="20">
        <v>0</v>
      </c>
      <c r="R228" s="20">
        <v>0</v>
      </c>
      <c r="S228" s="20">
        <v>0</v>
      </c>
      <c r="T228" s="20">
        <f>U228+V228+W228</f>
        <v>540200</v>
      </c>
      <c r="U228" s="20">
        <v>0</v>
      </c>
      <c r="V228" s="20">
        <v>0</v>
      </c>
      <c r="W228" s="20">
        <v>540200</v>
      </c>
      <c r="X228" s="21">
        <f>Y228+AA228</f>
        <v>34586.36</v>
      </c>
      <c r="Y228" s="21">
        <v>0</v>
      </c>
      <c r="Z228" s="21">
        <v>0</v>
      </c>
      <c r="AA228" s="21">
        <v>34586.36</v>
      </c>
      <c r="AB228" s="40">
        <f t="shared" si="282"/>
        <v>15.77844890510949</v>
      </c>
      <c r="AC228" s="40"/>
      <c r="AD228" s="21"/>
      <c r="AE228" s="40">
        <f t="shared" si="278"/>
        <v>15.77844890510949</v>
      </c>
      <c r="AF228" s="21">
        <f t="shared" si="288"/>
        <v>7.5072519133677451</v>
      </c>
      <c r="AG228" s="21"/>
      <c r="AH228" s="21"/>
      <c r="AI228" s="21">
        <f t="shared" si="280"/>
        <v>7.5072519133677451</v>
      </c>
      <c r="AJ228" s="79"/>
    </row>
    <row r="229" spans="1:36" s="1" customFormat="1" ht="29.25" customHeight="1" x14ac:dyDescent="0.3">
      <c r="A229" s="239"/>
      <c r="B229" s="242"/>
      <c r="C229" s="19" t="s">
        <v>271</v>
      </c>
      <c r="D229" s="20">
        <f>SUM(E229:G229)</f>
        <v>4996051</v>
      </c>
      <c r="E229" s="20">
        <v>0</v>
      </c>
      <c r="F229" s="20">
        <v>0</v>
      </c>
      <c r="G229" s="20">
        <v>4996051</v>
      </c>
      <c r="H229" s="20">
        <f>I229+J229+K229</f>
        <v>0</v>
      </c>
      <c r="I229" s="20">
        <v>0</v>
      </c>
      <c r="J229" s="20">
        <v>0</v>
      </c>
      <c r="K229" s="20">
        <v>0</v>
      </c>
      <c r="L229" s="20">
        <f>M229+N229+O229</f>
        <v>0</v>
      </c>
      <c r="M229" s="20">
        <v>0</v>
      </c>
      <c r="N229" s="20">
        <v>0</v>
      </c>
      <c r="O229" s="20">
        <v>0</v>
      </c>
      <c r="P229" s="20">
        <f>Q229+R229+S229</f>
        <v>5906515</v>
      </c>
      <c r="Q229" s="20">
        <v>0</v>
      </c>
      <c r="R229" s="20">
        <v>0</v>
      </c>
      <c r="S229" s="20">
        <v>5906515</v>
      </c>
      <c r="T229" s="20">
        <f>U229+V229+W229</f>
        <v>0</v>
      </c>
      <c r="U229" s="20">
        <v>0</v>
      </c>
      <c r="V229" s="20">
        <v>0</v>
      </c>
      <c r="W229" s="20">
        <v>0</v>
      </c>
      <c r="X229" s="21">
        <f>Y229+AA229</f>
        <v>4870467.42</v>
      </c>
      <c r="Y229" s="21">
        <v>0</v>
      </c>
      <c r="Z229" s="21">
        <v>0</v>
      </c>
      <c r="AA229" s="21">
        <v>4870467.42</v>
      </c>
      <c r="AB229" s="40"/>
      <c r="AC229" s="40"/>
      <c r="AD229" s="21"/>
      <c r="AE229" s="40"/>
      <c r="AF229" s="21">
        <f t="shared" si="288"/>
        <v>97.486343113791278</v>
      </c>
      <c r="AG229" s="21"/>
      <c r="AH229" s="21"/>
      <c r="AI229" s="21">
        <f t="shared" si="280"/>
        <v>97.486343113791278</v>
      </c>
      <c r="AJ229" s="79"/>
    </row>
    <row r="230" spans="1:36" s="27" customFormat="1" ht="75" x14ac:dyDescent="0.3">
      <c r="A230" s="29" t="s">
        <v>123</v>
      </c>
      <c r="B230" s="46" t="s">
        <v>86</v>
      </c>
      <c r="C230" s="31"/>
      <c r="D230" s="30">
        <f>D231+D232+D233+D234+D235+D236+D237</f>
        <v>19642911</v>
      </c>
      <c r="E230" s="30">
        <f t="shared" ref="E230:AA230" si="301">E231+E232+E233+E234+E235+E236+E237</f>
        <v>216263</v>
      </c>
      <c r="F230" s="30">
        <f t="shared" si="301"/>
        <v>0</v>
      </c>
      <c r="G230" s="30">
        <f t="shared" si="301"/>
        <v>19426648</v>
      </c>
      <c r="H230" s="30">
        <f t="shared" si="301"/>
        <v>11245470</v>
      </c>
      <c r="I230" s="30">
        <f t="shared" si="301"/>
        <v>0</v>
      </c>
      <c r="J230" s="30">
        <f t="shared" si="301"/>
        <v>0</v>
      </c>
      <c r="K230" s="30">
        <f t="shared" si="301"/>
        <v>11245470</v>
      </c>
      <c r="L230" s="30">
        <f t="shared" si="301"/>
        <v>9709745</v>
      </c>
      <c r="M230" s="30">
        <f t="shared" si="301"/>
        <v>0</v>
      </c>
      <c r="N230" s="30">
        <f t="shared" si="301"/>
        <v>0</v>
      </c>
      <c r="O230" s="30">
        <f t="shared" si="301"/>
        <v>9709745</v>
      </c>
      <c r="P230" s="30">
        <f t="shared" si="301"/>
        <v>2558807</v>
      </c>
      <c r="Q230" s="30">
        <f t="shared" si="301"/>
        <v>0</v>
      </c>
      <c r="R230" s="30">
        <f t="shared" si="301"/>
        <v>0</v>
      </c>
      <c r="S230" s="30">
        <f t="shared" si="301"/>
        <v>2558807</v>
      </c>
      <c r="T230" s="30">
        <f t="shared" si="301"/>
        <v>2344582</v>
      </c>
      <c r="U230" s="30">
        <f t="shared" si="301"/>
        <v>0</v>
      </c>
      <c r="V230" s="30">
        <f t="shared" si="301"/>
        <v>0</v>
      </c>
      <c r="W230" s="30">
        <f t="shared" si="301"/>
        <v>2344582</v>
      </c>
      <c r="X230" s="30">
        <f t="shared" si="301"/>
        <v>13397604.369999999</v>
      </c>
      <c r="Y230" s="30">
        <f t="shared" si="301"/>
        <v>0</v>
      </c>
      <c r="Z230" s="30">
        <f t="shared" si="301"/>
        <v>0</v>
      </c>
      <c r="AA230" s="30">
        <f t="shared" si="301"/>
        <v>13397604.369999999</v>
      </c>
      <c r="AB230" s="33">
        <f t="shared" si="282"/>
        <v>119.13778943876956</v>
      </c>
      <c r="AC230" s="33"/>
      <c r="AD230" s="30"/>
      <c r="AE230" s="33">
        <f t="shared" ref="AE230:AE265" si="302">AA230/K230*100</f>
        <v>119.13778943876956</v>
      </c>
      <c r="AF230" s="25">
        <f t="shared" si="288"/>
        <v>68.205798875736903</v>
      </c>
      <c r="AG230" s="25">
        <f t="shared" si="288"/>
        <v>0</v>
      </c>
      <c r="AH230" s="25"/>
      <c r="AI230" s="25">
        <f t="shared" si="280"/>
        <v>68.965085330212389</v>
      </c>
      <c r="AJ230" s="79"/>
    </row>
    <row r="231" spans="1:36" s="1" customFormat="1" ht="23.25" customHeight="1" x14ac:dyDescent="0.3">
      <c r="A231" s="210" t="s">
        <v>269</v>
      </c>
      <c r="B231" s="240" t="s">
        <v>209</v>
      </c>
      <c r="C231" s="19" t="s">
        <v>271</v>
      </c>
      <c r="D231" s="20">
        <f>SUM(E231:G231)</f>
        <v>66500</v>
      </c>
      <c r="E231" s="20">
        <v>0</v>
      </c>
      <c r="F231" s="20">
        <v>0</v>
      </c>
      <c r="G231" s="20">
        <v>66500</v>
      </c>
      <c r="H231" s="20">
        <f>I231+J231+K231</f>
        <v>28050</v>
      </c>
      <c r="I231" s="20">
        <v>0</v>
      </c>
      <c r="J231" s="20">
        <v>0</v>
      </c>
      <c r="K231" s="20">
        <v>28050</v>
      </c>
      <c r="L231" s="20">
        <f t="shared" ref="L231:L237" si="303">M231+N231+O231</f>
        <v>14025</v>
      </c>
      <c r="M231" s="20">
        <v>0</v>
      </c>
      <c r="N231" s="20">
        <v>0</v>
      </c>
      <c r="O231" s="20">
        <v>14025</v>
      </c>
      <c r="P231" s="20">
        <f t="shared" ref="P231:P237" si="304">Q231+R231+S231</f>
        <v>14025</v>
      </c>
      <c r="Q231" s="20">
        <v>0</v>
      </c>
      <c r="R231" s="20">
        <v>0</v>
      </c>
      <c r="S231" s="20">
        <v>14025</v>
      </c>
      <c r="T231" s="20">
        <f t="shared" ref="T231:T237" si="305">U231+V231+W231</f>
        <v>24425</v>
      </c>
      <c r="U231" s="20">
        <v>0</v>
      </c>
      <c r="V231" s="20">
        <v>0</v>
      </c>
      <c r="W231" s="20">
        <v>24425</v>
      </c>
      <c r="X231" s="21">
        <f>Y231+AA231</f>
        <v>28000</v>
      </c>
      <c r="Y231" s="21">
        <v>0</v>
      </c>
      <c r="Z231" s="21">
        <v>0</v>
      </c>
      <c r="AA231" s="21">
        <v>28000</v>
      </c>
      <c r="AB231" s="40">
        <f t="shared" si="282"/>
        <v>99.821746880570402</v>
      </c>
      <c r="AC231" s="40"/>
      <c r="AD231" s="21"/>
      <c r="AE231" s="40">
        <f t="shared" si="302"/>
        <v>99.821746880570402</v>
      </c>
      <c r="AF231" s="21">
        <f t="shared" si="288"/>
        <v>42.105263157894733</v>
      </c>
      <c r="AG231" s="21"/>
      <c r="AH231" s="21"/>
      <c r="AI231" s="21">
        <f t="shared" si="280"/>
        <v>42.105263157894733</v>
      </c>
      <c r="AJ231" s="47"/>
    </row>
    <row r="232" spans="1:36" s="1" customFormat="1" ht="21.75" customHeight="1" x14ac:dyDescent="0.3">
      <c r="A232" s="220"/>
      <c r="B232" s="240"/>
      <c r="C232" s="19" t="s">
        <v>35</v>
      </c>
      <c r="D232" s="20">
        <f t="shared" ref="D232:D237" si="306">SUM(E232:G232)</f>
        <v>151240</v>
      </c>
      <c r="E232" s="20">
        <v>0</v>
      </c>
      <c r="F232" s="20">
        <v>0</v>
      </c>
      <c r="G232" s="20">
        <v>151240</v>
      </c>
      <c r="H232" s="20">
        <f t="shared" ref="H232:H237" si="307">I232+J232+K232</f>
        <v>79468</v>
      </c>
      <c r="I232" s="20">
        <v>0</v>
      </c>
      <c r="J232" s="20">
        <v>0</v>
      </c>
      <c r="K232" s="20">
        <v>79468</v>
      </c>
      <c r="L232" s="20">
        <f t="shared" si="303"/>
        <v>29300</v>
      </c>
      <c r="M232" s="20">
        <v>0</v>
      </c>
      <c r="N232" s="20">
        <v>0</v>
      </c>
      <c r="O232" s="20">
        <v>29300</v>
      </c>
      <c r="P232" s="20">
        <f t="shared" si="304"/>
        <v>63000</v>
      </c>
      <c r="Q232" s="20">
        <v>0</v>
      </c>
      <c r="R232" s="20">
        <v>0</v>
      </c>
      <c r="S232" s="20">
        <v>63000</v>
      </c>
      <c r="T232" s="20">
        <f t="shared" si="305"/>
        <v>39440</v>
      </c>
      <c r="U232" s="20">
        <v>0</v>
      </c>
      <c r="V232" s="20">
        <v>0</v>
      </c>
      <c r="W232" s="20">
        <v>39440</v>
      </c>
      <c r="X232" s="21">
        <f>Y232+AA232</f>
        <v>58456.81</v>
      </c>
      <c r="Y232" s="20">
        <v>0</v>
      </c>
      <c r="Z232" s="20">
        <v>0</v>
      </c>
      <c r="AA232" s="20">
        <v>58456.81</v>
      </c>
      <c r="AB232" s="40">
        <f t="shared" si="282"/>
        <v>73.56018774852771</v>
      </c>
      <c r="AC232" s="40"/>
      <c r="AD232" s="20"/>
      <c r="AE232" s="40">
        <f t="shared" si="302"/>
        <v>73.56018774852771</v>
      </c>
      <c r="AF232" s="21">
        <f t="shared" si="288"/>
        <v>38.651686061888384</v>
      </c>
      <c r="AG232" s="21"/>
      <c r="AH232" s="21"/>
      <c r="AI232" s="21">
        <f t="shared" si="280"/>
        <v>38.651686061888384</v>
      </c>
      <c r="AJ232" s="79"/>
    </row>
    <row r="233" spans="1:36" s="1" customFormat="1" ht="24" customHeight="1" x14ac:dyDescent="0.3">
      <c r="A233" s="220"/>
      <c r="B233" s="240"/>
      <c r="C233" s="19" t="s">
        <v>3</v>
      </c>
      <c r="D233" s="20">
        <f t="shared" si="306"/>
        <v>287100</v>
      </c>
      <c r="E233" s="20">
        <v>0</v>
      </c>
      <c r="F233" s="20">
        <v>0</v>
      </c>
      <c r="G233" s="20">
        <v>287100</v>
      </c>
      <c r="H233" s="20">
        <f t="shared" si="307"/>
        <v>110515</v>
      </c>
      <c r="I233" s="20">
        <v>0</v>
      </c>
      <c r="J233" s="20">
        <v>0</v>
      </c>
      <c r="K233" s="20">
        <v>110515</v>
      </c>
      <c r="L233" s="20">
        <f t="shared" si="303"/>
        <v>67099</v>
      </c>
      <c r="M233" s="20">
        <v>0</v>
      </c>
      <c r="N233" s="20">
        <v>0</v>
      </c>
      <c r="O233" s="20">
        <v>67099</v>
      </c>
      <c r="P233" s="20">
        <f t="shared" si="304"/>
        <v>95599</v>
      </c>
      <c r="Q233" s="20">
        <v>0</v>
      </c>
      <c r="R233" s="20">
        <v>0</v>
      </c>
      <c r="S233" s="20">
        <v>95599</v>
      </c>
      <c r="T233" s="20">
        <f t="shared" si="305"/>
        <v>80986</v>
      </c>
      <c r="U233" s="20">
        <v>0</v>
      </c>
      <c r="V233" s="20">
        <v>0</v>
      </c>
      <c r="W233" s="20">
        <v>80986</v>
      </c>
      <c r="X233" s="21">
        <f t="shared" ref="X233:X236" si="308">Y233+AA233</f>
        <v>124232.88</v>
      </c>
      <c r="Y233" s="21">
        <v>0</v>
      </c>
      <c r="Z233" s="21">
        <v>0</v>
      </c>
      <c r="AA233" s="21">
        <v>124232.88</v>
      </c>
      <c r="AB233" s="40">
        <f t="shared" si="282"/>
        <v>112.41268606071574</v>
      </c>
      <c r="AC233" s="40"/>
      <c r="AD233" s="21"/>
      <c r="AE233" s="40">
        <f t="shared" si="302"/>
        <v>112.41268606071574</v>
      </c>
      <c r="AF233" s="21">
        <f t="shared" si="288"/>
        <v>43.271640543364683</v>
      </c>
      <c r="AG233" s="21"/>
      <c r="AH233" s="21"/>
      <c r="AI233" s="21">
        <f t="shared" si="280"/>
        <v>43.271640543364683</v>
      </c>
      <c r="AJ233" s="79"/>
    </row>
    <row r="234" spans="1:36" s="1" customFormat="1" ht="27" customHeight="1" x14ac:dyDescent="0.3">
      <c r="A234" s="220"/>
      <c r="B234" s="240"/>
      <c r="C234" s="19" t="s">
        <v>270</v>
      </c>
      <c r="D234" s="20">
        <f t="shared" si="306"/>
        <v>120000</v>
      </c>
      <c r="E234" s="20">
        <v>0</v>
      </c>
      <c r="F234" s="20">
        <v>0</v>
      </c>
      <c r="G234" s="20">
        <v>120000</v>
      </c>
      <c r="H234" s="20">
        <f t="shared" si="307"/>
        <v>22090</v>
      </c>
      <c r="I234" s="20">
        <v>0</v>
      </c>
      <c r="J234" s="20">
        <v>0</v>
      </c>
      <c r="K234" s="20">
        <v>22090</v>
      </c>
      <c r="L234" s="20">
        <f t="shared" si="303"/>
        <v>26500</v>
      </c>
      <c r="M234" s="20">
        <v>0</v>
      </c>
      <c r="N234" s="20">
        <v>0</v>
      </c>
      <c r="O234" s="20">
        <v>26500</v>
      </c>
      <c r="P234" s="20">
        <f t="shared" si="304"/>
        <v>26500</v>
      </c>
      <c r="Q234" s="20">
        <v>0</v>
      </c>
      <c r="R234" s="20">
        <v>0</v>
      </c>
      <c r="S234" s="20">
        <v>26500</v>
      </c>
      <c r="T234" s="20">
        <f t="shared" si="305"/>
        <v>35300</v>
      </c>
      <c r="U234" s="20">
        <v>0</v>
      </c>
      <c r="V234" s="20">
        <v>0</v>
      </c>
      <c r="W234" s="20">
        <v>35300</v>
      </c>
      <c r="X234" s="21">
        <f t="shared" si="308"/>
        <v>30926</v>
      </c>
      <c r="Y234" s="21">
        <v>0</v>
      </c>
      <c r="Z234" s="21">
        <v>0</v>
      </c>
      <c r="AA234" s="21">
        <v>30926</v>
      </c>
      <c r="AB234" s="40">
        <f t="shared" si="282"/>
        <v>140</v>
      </c>
      <c r="AC234" s="40"/>
      <c r="AD234" s="21"/>
      <c r="AE234" s="40">
        <f t="shared" si="302"/>
        <v>140</v>
      </c>
      <c r="AF234" s="21">
        <f t="shared" si="288"/>
        <v>25.771666666666665</v>
      </c>
      <c r="AG234" s="21"/>
      <c r="AH234" s="21"/>
      <c r="AI234" s="21">
        <f t="shared" si="280"/>
        <v>25.771666666666665</v>
      </c>
      <c r="AJ234" s="79"/>
    </row>
    <row r="235" spans="1:36" s="1" customFormat="1" ht="32.25" customHeight="1" x14ac:dyDescent="0.3">
      <c r="A235" s="220"/>
      <c r="B235" s="240"/>
      <c r="C235" s="34" t="s">
        <v>5</v>
      </c>
      <c r="D235" s="20">
        <f t="shared" si="306"/>
        <v>14812752</v>
      </c>
      <c r="E235" s="20">
        <v>0</v>
      </c>
      <c r="F235" s="20">
        <v>0</v>
      </c>
      <c r="G235" s="20">
        <v>14812752</v>
      </c>
      <c r="H235" s="20">
        <f t="shared" si="307"/>
        <v>9950609</v>
      </c>
      <c r="I235" s="20">
        <v>0</v>
      </c>
      <c r="J235" s="20">
        <v>0</v>
      </c>
      <c r="K235" s="20">
        <v>9950609</v>
      </c>
      <c r="L235" s="20">
        <f t="shared" si="303"/>
        <v>9095441</v>
      </c>
      <c r="M235" s="20">
        <v>0</v>
      </c>
      <c r="N235" s="20">
        <v>0</v>
      </c>
      <c r="O235" s="20">
        <v>9095441</v>
      </c>
      <c r="P235" s="20">
        <f t="shared" si="304"/>
        <v>1755555</v>
      </c>
      <c r="Q235" s="20">
        <v>0</v>
      </c>
      <c r="R235" s="20">
        <v>0</v>
      </c>
      <c r="S235" s="20">
        <v>1755555</v>
      </c>
      <c r="T235" s="20">
        <f t="shared" si="305"/>
        <v>1602705</v>
      </c>
      <c r="U235" s="20">
        <v>0</v>
      </c>
      <c r="V235" s="20">
        <v>0</v>
      </c>
      <c r="W235" s="20">
        <v>1602705</v>
      </c>
      <c r="X235" s="21">
        <f t="shared" si="308"/>
        <v>11836796.17</v>
      </c>
      <c r="Y235" s="21">
        <v>0</v>
      </c>
      <c r="Z235" s="21">
        <v>0</v>
      </c>
      <c r="AA235" s="21">
        <v>11836796.17</v>
      </c>
      <c r="AB235" s="40">
        <f t="shared" si="282"/>
        <v>118.95549478428909</v>
      </c>
      <c r="AC235" s="40"/>
      <c r="AD235" s="21"/>
      <c r="AE235" s="40">
        <f t="shared" si="302"/>
        <v>118.95549478428909</v>
      </c>
      <c r="AF235" s="21">
        <f t="shared" si="288"/>
        <v>79.909500746383927</v>
      </c>
      <c r="AG235" s="21"/>
      <c r="AH235" s="21"/>
      <c r="AI235" s="21">
        <f t="shared" si="280"/>
        <v>79.909500746383927</v>
      </c>
      <c r="AJ235" s="79"/>
    </row>
    <row r="236" spans="1:36" s="1" customFormat="1" ht="219.75" customHeight="1" x14ac:dyDescent="0.3">
      <c r="A236" s="220"/>
      <c r="B236" s="240"/>
      <c r="C236" s="103" t="s">
        <v>296</v>
      </c>
      <c r="D236" s="105">
        <f t="shared" si="306"/>
        <v>2760356</v>
      </c>
      <c r="E236" s="105">
        <v>0</v>
      </c>
      <c r="F236" s="105">
        <v>0</v>
      </c>
      <c r="G236" s="105">
        <v>2760356</v>
      </c>
      <c r="H236" s="105">
        <f t="shared" si="307"/>
        <v>572904</v>
      </c>
      <c r="I236" s="105">
        <v>0</v>
      </c>
      <c r="J236" s="105">
        <v>0</v>
      </c>
      <c r="K236" s="105">
        <v>572904</v>
      </c>
      <c r="L236" s="105">
        <f t="shared" si="303"/>
        <v>274640</v>
      </c>
      <c r="M236" s="105">
        <v>0</v>
      </c>
      <c r="N236" s="105">
        <v>0</v>
      </c>
      <c r="O236" s="105">
        <v>274640</v>
      </c>
      <c r="P236" s="105">
        <f t="shared" si="304"/>
        <v>279140</v>
      </c>
      <c r="Q236" s="105">
        <v>0</v>
      </c>
      <c r="R236" s="105">
        <v>0</v>
      </c>
      <c r="S236" s="105">
        <v>279140</v>
      </c>
      <c r="T236" s="105">
        <f t="shared" si="305"/>
        <v>343748</v>
      </c>
      <c r="U236" s="105">
        <v>0</v>
      </c>
      <c r="V236" s="105">
        <v>0</v>
      </c>
      <c r="W236" s="105">
        <v>343748</v>
      </c>
      <c r="X236" s="104">
        <f t="shared" si="308"/>
        <v>637643</v>
      </c>
      <c r="Y236" s="104">
        <v>0</v>
      </c>
      <c r="Z236" s="104">
        <v>0</v>
      </c>
      <c r="AA236" s="104">
        <v>637643</v>
      </c>
      <c r="AB236" s="110">
        <f t="shared" si="282"/>
        <v>111.300148017818</v>
      </c>
      <c r="AC236" s="110"/>
      <c r="AD236" s="104"/>
      <c r="AE236" s="110">
        <f t="shared" si="302"/>
        <v>111.300148017818</v>
      </c>
      <c r="AF236" s="104">
        <f t="shared" si="288"/>
        <v>23.100027677589413</v>
      </c>
      <c r="AG236" s="104"/>
      <c r="AH236" s="104"/>
      <c r="AI236" s="104">
        <f t="shared" si="280"/>
        <v>23.100027677589413</v>
      </c>
      <c r="AJ236" s="111" t="s">
        <v>488</v>
      </c>
    </row>
    <row r="237" spans="1:36" s="1" customFormat="1" ht="30" customHeight="1" x14ac:dyDescent="0.3">
      <c r="A237" s="211"/>
      <c r="B237" s="240"/>
      <c r="C237" s="19" t="s">
        <v>6</v>
      </c>
      <c r="D237" s="20">
        <f t="shared" si="306"/>
        <v>1444963</v>
      </c>
      <c r="E237" s="20">
        <v>216263</v>
      </c>
      <c r="F237" s="20">
        <v>0</v>
      </c>
      <c r="G237" s="20">
        <v>1228700</v>
      </c>
      <c r="H237" s="20">
        <f t="shared" si="307"/>
        <v>481834</v>
      </c>
      <c r="I237" s="20">
        <v>0</v>
      </c>
      <c r="J237" s="20">
        <v>0</v>
      </c>
      <c r="K237" s="20">
        <v>481834</v>
      </c>
      <c r="L237" s="20">
        <f t="shared" si="303"/>
        <v>202740</v>
      </c>
      <c r="M237" s="20">
        <v>0</v>
      </c>
      <c r="N237" s="20">
        <v>0</v>
      </c>
      <c r="O237" s="20">
        <v>202740</v>
      </c>
      <c r="P237" s="20">
        <f t="shared" si="304"/>
        <v>324988</v>
      </c>
      <c r="Q237" s="20">
        <v>0</v>
      </c>
      <c r="R237" s="20">
        <v>0</v>
      </c>
      <c r="S237" s="20">
        <v>324988</v>
      </c>
      <c r="T237" s="20">
        <f t="shared" si="305"/>
        <v>217978</v>
      </c>
      <c r="U237" s="20">
        <v>0</v>
      </c>
      <c r="V237" s="20">
        <v>0</v>
      </c>
      <c r="W237" s="20">
        <v>217978</v>
      </c>
      <c r="X237" s="21">
        <f>Y237+AA237</f>
        <v>681549.51</v>
      </c>
      <c r="Y237" s="21">
        <v>0</v>
      </c>
      <c r="Z237" s="21">
        <v>0</v>
      </c>
      <c r="AA237" s="21">
        <v>681549.51</v>
      </c>
      <c r="AB237" s="40">
        <f t="shared" si="282"/>
        <v>141.4490280885118</v>
      </c>
      <c r="AC237" s="40"/>
      <c r="AD237" s="21"/>
      <c r="AE237" s="40">
        <f t="shared" si="302"/>
        <v>141.4490280885118</v>
      </c>
      <c r="AF237" s="21">
        <f t="shared" si="288"/>
        <v>47.167263798450207</v>
      </c>
      <c r="AG237" s="21">
        <f t="shared" si="288"/>
        <v>0</v>
      </c>
      <c r="AH237" s="21"/>
      <c r="AI237" s="21">
        <f t="shared" si="280"/>
        <v>55.46915520468788</v>
      </c>
      <c r="AJ237" s="79"/>
    </row>
    <row r="238" spans="1:36" s="27" customFormat="1" ht="43.5" customHeight="1" x14ac:dyDescent="0.3">
      <c r="A238" s="29" t="s">
        <v>124</v>
      </c>
      <c r="B238" s="225" t="s">
        <v>45</v>
      </c>
      <c r="C238" s="225"/>
      <c r="D238" s="48">
        <f>SUM(D239:D242)</f>
        <v>2240634</v>
      </c>
      <c r="E238" s="48">
        <f t="shared" ref="E238:AA238" si="309">SUM(E239:E242)</f>
        <v>0</v>
      </c>
      <c r="F238" s="48">
        <f t="shared" si="309"/>
        <v>0</v>
      </c>
      <c r="G238" s="48">
        <f t="shared" si="309"/>
        <v>2240634</v>
      </c>
      <c r="H238" s="48">
        <f t="shared" si="309"/>
        <v>1259634</v>
      </c>
      <c r="I238" s="48">
        <f t="shared" si="309"/>
        <v>0</v>
      </c>
      <c r="J238" s="48">
        <f t="shared" si="309"/>
        <v>0</v>
      </c>
      <c r="K238" s="48">
        <f t="shared" si="309"/>
        <v>1259634</v>
      </c>
      <c r="L238" s="48">
        <f t="shared" si="309"/>
        <v>1259634</v>
      </c>
      <c r="M238" s="48">
        <f t="shared" si="309"/>
        <v>0</v>
      </c>
      <c r="N238" s="48">
        <f t="shared" si="309"/>
        <v>0</v>
      </c>
      <c r="O238" s="48">
        <f t="shared" si="309"/>
        <v>1259634</v>
      </c>
      <c r="P238" s="48">
        <f t="shared" si="309"/>
        <v>981000</v>
      </c>
      <c r="Q238" s="48">
        <f t="shared" si="309"/>
        <v>0</v>
      </c>
      <c r="R238" s="48">
        <f t="shared" si="309"/>
        <v>0</v>
      </c>
      <c r="S238" s="48">
        <f t="shared" si="309"/>
        <v>981000</v>
      </c>
      <c r="T238" s="48">
        <f t="shared" si="309"/>
        <v>0</v>
      </c>
      <c r="U238" s="48">
        <f t="shared" si="309"/>
        <v>0</v>
      </c>
      <c r="V238" s="48">
        <f t="shared" si="309"/>
        <v>0</v>
      </c>
      <c r="W238" s="48">
        <f t="shared" si="309"/>
        <v>0</v>
      </c>
      <c r="X238" s="48">
        <f t="shared" si="309"/>
        <v>1224538</v>
      </c>
      <c r="Y238" s="48">
        <f t="shared" si="309"/>
        <v>0</v>
      </c>
      <c r="Z238" s="48">
        <f t="shared" si="309"/>
        <v>0</v>
      </c>
      <c r="AA238" s="48">
        <f t="shared" si="309"/>
        <v>1224538</v>
      </c>
      <c r="AB238" s="33">
        <f t="shared" si="282"/>
        <v>97.21379384805428</v>
      </c>
      <c r="AC238" s="33"/>
      <c r="AD238" s="30"/>
      <c r="AE238" s="33">
        <f t="shared" si="302"/>
        <v>97.21379384805428</v>
      </c>
      <c r="AF238" s="25">
        <f t="shared" si="288"/>
        <v>54.65140670006793</v>
      </c>
      <c r="AG238" s="25"/>
      <c r="AH238" s="25"/>
      <c r="AI238" s="25">
        <f t="shared" si="280"/>
        <v>54.65140670006793</v>
      </c>
      <c r="AJ238" s="79"/>
    </row>
    <row r="239" spans="1:36" s="27" customFormat="1" ht="409.6" customHeight="1" x14ac:dyDescent="0.3">
      <c r="A239" s="210">
        <v>12.1</v>
      </c>
      <c r="B239" s="221" t="s">
        <v>329</v>
      </c>
      <c r="C239" s="253" t="s">
        <v>296</v>
      </c>
      <c r="D239" s="270">
        <f>SUM(E239:G239)</f>
        <v>1318000</v>
      </c>
      <c r="E239" s="270">
        <v>0</v>
      </c>
      <c r="F239" s="270">
        <v>0</v>
      </c>
      <c r="G239" s="270">
        <v>1318000</v>
      </c>
      <c r="H239" s="115">
        <f>I239+J239+K239</f>
        <v>499000</v>
      </c>
      <c r="I239" s="115">
        <v>0</v>
      </c>
      <c r="J239" s="115">
        <v>0</v>
      </c>
      <c r="K239" s="115">
        <v>499000</v>
      </c>
      <c r="L239" s="115">
        <f>M239+N239+O239</f>
        <v>499000</v>
      </c>
      <c r="M239" s="115">
        <v>0</v>
      </c>
      <c r="N239" s="115">
        <v>0</v>
      </c>
      <c r="O239" s="115">
        <v>499000</v>
      </c>
      <c r="P239" s="115">
        <f>Q239+R239+S239</f>
        <v>819000</v>
      </c>
      <c r="Q239" s="115">
        <v>0</v>
      </c>
      <c r="R239" s="115">
        <v>0</v>
      </c>
      <c r="S239" s="115">
        <v>819000</v>
      </c>
      <c r="T239" s="115">
        <f>U239+V239+W239</f>
        <v>0</v>
      </c>
      <c r="U239" s="115">
        <v>0</v>
      </c>
      <c r="V239" s="115">
        <v>0</v>
      </c>
      <c r="W239" s="115">
        <v>0</v>
      </c>
      <c r="X239" s="271">
        <f t="shared" ref="X239:X242" si="310">Y239+Z239+AA239</f>
        <v>464100</v>
      </c>
      <c r="Y239" s="271">
        <v>0</v>
      </c>
      <c r="Z239" s="271">
        <v>0</v>
      </c>
      <c r="AA239" s="271">
        <v>464100</v>
      </c>
      <c r="AB239" s="110">
        <f t="shared" si="282"/>
        <v>93.006012024048104</v>
      </c>
      <c r="AC239" s="110"/>
      <c r="AD239" s="105"/>
      <c r="AE239" s="110">
        <f t="shared" si="302"/>
        <v>93.006012024048104</v>
      </c>
      <c r="AF239" s="255">
        <f t="shared" si="288"/>
        <v>35.212443095599397</v>
      </c>
      <c r="AG239" s="255"/>
      <c r="AH239" s="255"/>
      <c r="AI239" s="255">
        <f t="shared" si="280"/>
        <v>35.212443095599397</v>
      </c>
      <c r="AJ239" s="268" t="s">
        <v>487</v>
      </c>
    </row>
    <row r="240" spans="1:36" s="27" customFormat="1" ht="17.25" customHeight="1" x14ac:dyDescent="0.3">
      <c r="A240" s="219"/>
      <c r="B240" s="222"/>
      <c r="C240" s="254"/>
      <c r="D240" s="254"/>
      <c r="E240" s="254"/>
      <c r="F240" s="254"/>
      <c r="G240" s="254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272"/>
      <c r="Y240" s="272"/>
      <c r="Z240" s="272"/>
      <c r="AA240" s="272"/>
      <c r="AB240" s="110"/>
      <c r="AC240" s="110"/>
      <c r="AD240" s="105"/>
      <c r="AE240" s="110"/>
      <c r="AF240" s="254"/>
      <c r="AG240" s="254"/>
      <c r="AH240" s="254"/>
      <c r="AI240" s="254"/>
      <c r="AJ240" s="269"/>
    </row>
    <row r="241" spans="1:36" s="27" customFormat="1" ht="29.25" customHeight="1" x14ac:dyDescent="0.3">
      <c r="A241" s="220"/>
      <c r="B241" s="222"/>
      <c r="C241" s="34" t="s">
        <v>6</v>
      </c>
      <c r="D241" s="78">
        <f t="shared" ref="D241:D242" si="311">SUM(E241:G241)</f>
        <v>162000</v>
      </c>
      <c r="E241" s="78">
        <v>0</v>
      </c>
      <c r="F241" s="78">
        <v>0</v>
      </c>
      <c r="G241" s="78">
        <v>162000</v>
      </c>
      <c r="H241" s="78">
        <f t="shared" ref="H241:H242" si="312">I241+J241+K241</f>
        <v>0</v>
      </c>
      <c r="I241" s="78">
        <v>0</v>
      </c>
      <c r="J241" s="78">
        <v>0</v>
      </c>
      <c r="K241" s="78">
        <v>0</v>
      </c>
      <c r="L241" s="78">
        <f t="shared" ref="L241:L242" si="313">M241+N241+O241</f>
        <v>0</v>
      </c>
      <c r="M241" s="78">
        <v>0</v>
      </c>
      <c r="N241" s="78">
        <v>0</v>
      </c>
      <c r="O241" s="78">
        <v>0</v>
      </c>
      <c r="P241" s="78">
        <f t="shared" ref="P241:P242" si="314">Q241+R241+S241</f>
        <v>162000</v>
      </c>
      <c r="Q241" s="78">
        <v>0</v>
      </c>
      <c r="R241" s="78">
        <v>0</v>
      </c>
      <c r="S241" s="78">
        <v>162000</v>
      </c>
      <c r="T241" s="78">
        <f t="shared" ref="T241:T242" si="315">U241+V241+W241</f>
        <v>0</v>
      </c>
      <c r="U241" s="78">
        <v>0</v>
      </c>
      <c r="V241" s="78">
        <v>0</v>
      </c>
      <c r="W241" s="78">
        <v>0</v>
      </c>
      <c r="X241" s="20">
        <f t="shared" si="310"/>
        <v>0</v>
      </c>
      <c r="Y241" s="20">
        <v>0</v>
      </c>
      <c r="Z241" s="20">
        <v>0</v>
      </c>
      <c r="AA241" s="20">
        <v>0</v>
      </c>
      <c r="AB241" s="40"/>
      <c r="AC241" s="40"/>
      <c r="AD241" s="20"/>
      <c r="AE241" s="40"/>
      <c r="AF241" s="21">
        <f t="shared" si="288"/>
        <v>0</v>
      </c>
      <c r="AG241" s="21"/>
      <c r="AH241" s="21"/>
      <c r="AI241" s="21">
        <f t="shared" si="280"/>
        <v>0</v>
      </c>
      <c r="AJ241" s="79"/>
    </row>
    <row r="242" spans="1:36" s="1" customFormat="1" ht="26.25" customHeight="1" x14ac:dyDescent="0.3">
      <c r="A242" s="220"/>
      <c r="B242" s="223"/>
      <c r="C242" s="34" t="s">
        <v>5</v>
      </c>
      <c r="D242" s="78">
        <f t="shared" si="311"/>
        <v>760634</v>
      </c>
      <c r="E242" s="78">
        <v>0</v>
      </c>
      <c r="F242" s="78">
        <v>0</v>
      </c>
      <c r="G242" s="78">
        <v>760634</v>
      </c>
      <c r="H242" s="78">
        <f t="shared" si="312"/>
        <v>760634</v>
      </c>
      <c r="I242" s="20">
        <v>0</v>
      </c>
      <c r="J242" s="20">
        <v>0</v>
      </c>
      <c r="K242" s="20">
        <v>760634</v>
      </c>
      <c r="L242" s="78">
        <f t="shared" si="313"/>
        <v>760634</v>
      </c>
      <c r="M242" s="20">
        <v>0</v>
      </c>
      <c r="N242" s="20">
        <v>0</v>
      </c>
      <c r="O242" s="20">
        <v>760634</v>
      </c>
      <c r="P242" s="78">
        <f t="shared" si="314"/>
        <v>0</v>
      </c>
      <c r="Q242" s="20">
        <v>0</v>
      </c>
      <c r="R242" s="20">
        <v>0</v>
      </c>
      <c r="S242" s="20">
        <v>0</v>
      </c>
      <c r="T242" s="78">
        <f t="shared" si="315"/>
        <v>0</v>
      </c>
      <c r="U242" s="20">
        <v>0</v>
      </c>
      <c r="V242" s="20">
        <v>0</v>
      </c>
      <c r="W242" s="20">
        <v>0</v>
      </c>
      <c r="X242" s="20">
        <f t="shared" si="310"/>
        <v>760438</v>
      </c>
      <c r="Y242" s="20">
        <v>0</v>
      </c>
      <c r="Z242" s="20">
        <v>0</v>
      </c>
      <c r="AA242" s="20">
        <v>760438</v>
      </c>
      <c r="AB242" s="40">
        <f t="shared" si="282"/>
        <v>99.974232022234091</v>
      </c>
      <c r="AC242" s="40"/>
      <c r="AD242" s="20"/>
      <c r="AE242" s="40">
        <f t="shared" si="302"/>
        <v>99.974232022234091</v>
      </c>
      <c r="AF242" s="21">
        <f t="shared" ref="AF242:AF265" si="316">X242/D242*100</f>
        <v>99.974232022234091</v>
      </c>
      <c r="AG242" s="21"/>
      <c r="AH242" s="21"/>
      <c r="AI242" s="21">
        <f t="shared" si="280"/>
        <v>99.974232022234091</v>
      </c>
      <c r="AJ242" s="79"/>
    </row>
    <row r="243" spans="1:36" s="1" customFormat="1" ht="76.5" customHeight="1" x14ac:dyDescent="0.3">
      <c r="A243" s="29" t="s">
        <v>125</v>
      </c>
      <c r="B243" s="225" t="s">
        <v>46</v>
      </c>
      <c r="C243" s="225"/>
      <c r="D243" s="48">
        <f t="shared" ref="D243:AA243" si="317">SUM(D244:D245)</f>
        <v>2465200</v>
      </c>
      <c r="E243" s="48">
        <f t="shared" si="317"/>
        <v>0</v>
      </c>
      <c r="F243" s="48">
        <f t="shared" si="317"/>
        <v>0</v>
      </c>
      <c r="G243" s="48">
        <f t="shared" si="317"/>
        <v>2465200</v>
      </c>
      <c r="H243" s="48">
        <f t="shared" si="317"/>
        <v>718750</v>
      </c>
      <c r="I243" s="48">
        <f t="shared" si="317"/>
        <v>0</v>
      </c>
      <c r="J243" s="48">
        <f t="shared" si="317"/>
        <v>0</v>
      </c>
      <c r="K243" s="48">
        <f t="shared" si="317"/>
        <v>718750</v>
      </c>
      <c r="L243" s="48">
        <f t="shared" si="317"/>
        <v>360050</v>
      </c>
      <c r="M243" s="48">
        <f t="shared" si="317"/>
        <v>0</v>
      </c>
      <c r="N243" s="48">
        <f t="shared" si="317"/>
        <v>0</v>
      </c>
      <c r="O243" s="48">
        <f t="shared" si="317"/>
        <v>360050</v>
      </c>
      <c r="P243" s="48">
        <f t="shared" si="317"/>
        <v>1040050</v>
      </c>
      <c r="Q243" s="48">
        <f t="shared" si="317"/>
        <v>0</v>
      </c>
      <c r="R243" s="48">
        <f t="shared" si="317"/>
        <v>0</v>
      </c>
      <c r="S243" s="48">
        <f t="shared" si="317"/>
        <v>1040050</v>
      </c>
      <c r="T243" s="48">
        <f t="shared" si="317"/>
        <v>706400</v>
      </c>
      <c r="U243" s="48">
        <f t="shared" si="317"/>
        <v>0</v>
      </c>
      <c r="V243" s="48">
        <f t="shared" si="317"/>
        <v>0</v>
      </c>
      <c r="W243" s="48">
        <f t="shared" si="317"/>
        <v>706400</v>
      </c>
      <c r="X243" s="48">
        <f t="shared" si="317"/>
        <v>787778.45</v>
      </c>
      <c r="Y243" s="48">
        <f t="shared" si="317"/>
        <v>0</v>
      </c>
      <c r="Z243" s="48">
        <f t="shared" si="317"/>
        <v>0</v>
      </c>
      <c r="AA243" s="48">
        <f t="shared" si="317"/>
        <v>787778.45</v>
      </c>
      <c r="AB243" s="33">
        <f t="shared" si="282"/>
        <v>109.60395826086955</v>
      </c>
      <c r="AC243" s="33"/>
      <c r="AD243" s="48"/>
      <c r="AE243" s="33">
        <f t="shared" si="302"/>
        <v>109.60395826086955</v>
      </c>
      <c r="AF243" s="25">
        <f t="shared" si="316"/>
        <v>31.955965033263016</v>
      </c>
      <c r="AG243" s="25"/>
      <c r="AH243" s="25"/>
      <c r="AI243" s="25">
        <f t="shared" si="280"/>
        <v>31.955965033263016</v>
      </c>
      <c r="AJ243" s="79"/>
    </row>
    <row r="244" spans="1:36" s="1" customFormat="1" ht="34.5" customHeight="1" x14ac:dyDescent="0.3">
      <c r="A244" s="210" t="s">
        <v>24</v>
      </c>
      <c r="B244" s="221" t="s">
        <v>210</v>
      </c>
      <c r="C244" s="19" t="s">
        <v>35</v>
      </c>
      <c r="D244" s="20">
        <f>SUM(E244:G244)</f>
        <v>950000</v>
      </c>
      <c r="E244" s="20">
        <v>0</v>
      </c>
      <c r="F244" s="20">
        <v>0</v>
      </c>
      <c r="G244" s="20">
        <v>950000</v>
      </c>
      <c r="H244" s="20">
        <f>I244+J244+K244</f>
        <v>0</v>
      </c>
      <c r="I244" s="20">
        <v>0</v>
      </c>
      <c r="J244" s="20">
        <v>0</v>
      </c>
      <c r="K244" s="20">
        <v>0</v>
      </c>
      <c r="L244" s="20">
        <f t="shared" ref="L244:L245" si="318">M244+N244+O244</f>
        <v>0</v>
      </c>
      <c r="M244" s="20">
        <v>0</v>
      </c>
      <c r="N244" s="20">
        <v>0</v>
      </c>
      <c r="O244" s="20">
        <v>0</v>
      </c>
      <c r="P244" s="20">
        <f t="shared" ref="P244:P245" si="319">Q244+R244+S244</f>
        <v>950000</v>
      </c>
      <c r="Q244" s="20">
        <v>0</v>
      </c>
      <c r="R244" s="20">
        <v>0</v>
      </c>
      <c r="S244" s="20">
        <v>950000</v>
      </c>
      <c r="T244" s="20">
        <f t="shared" ref="T244:T245" si="320">U244+V244+W244</f>
        <v>0</v>
      </c>
      <c r="U244" s="20">
        <v>0</v>
      </c>
      <c r="V244" s="20">
        <v>0</v>
      </c>
      <c r="W244" s="20">
        <v>0</v>
      </c>
      <c r="X244" s="20">
        <f>Y244+AA244</f>
        <v>0</v>
      </c>
      <c r="Y244" s="20">
        <v>0</v>
      </c>
      <c r="Z244" s="20">
        <v>0</v>
      </c>
      <c r="AA244" s="20">
        <v>0</v>
      </c>
      <c r="AB244" s="40"/>
      <c r="AC244" s="40"/>
      <c r="AD244" s="20"/>
      <c r="AE244" s="40"/>
      <c r="AF244" s="21">
        <f t="shared" si="316"/>
        <v>0</v>
      </c>
      <c r="AG244" s="21"/>
      <c r="AH244" s="21"/>
      <c r="AI244" s="21">
        <f t="shared" si="280"/>
        <v>0</v>
      </c>
      <c r="AJ244" s="79"/>
    </row>
    <row r="245" spans="1:36" s="1" customFormat="1" ht="35.25" customHeight="1" x14ac:dyDescent="0.3">
      <c r="A245" s="239"/>
      <c r="B245" s="238"/>
      <c r="C245" s="19" t="s">
        <v>5</v>
      </c>
      <c r="D245" s="20">
        <f>SUM(E245:G245)</f>
        <v>1515200</v>
      </c>
      <c r="E245" s="20">
        <v>0</v>
      </c>
      <c r="F245" s="20">
        <v>0</v>
      </c>
      <c r="G245" s="20">
        <v>1515200</v>
      </c>
      <c r="H245" s="20">
        <f>I245+J245+K245</f>
        <v>718750</v>
      </c>
      <c r="I245" s="20">
        <v>0</v>
      </c>
      <c r="J245" s="20">
        <v>0</v>
      </c>
      <c r="K245" s="20">
        <v>718750</v>
      </c>
      <c r="L245" s="20">
        <f t="shared" si="318"/>
        <v>360050</v>
      </c>
      <c r="M245" s="20">
        <v>0</v>
      </c>
      <c r="N245" s="20">
        <v>0</v>
      </c>
      <c r="O245" s="20">
        <v>360050</v>
      </c>
      <c r="P245" s="20">
        <f t="shared" si="319"/>
        <v>90050</v>
      </c>
      <c r="Q245" s="20">
        <v>0</v>
      </c>
      <c r="R245" s="20">
        <v>0</v>
      </c>
      <c r="S245" s="20">
        <v>90050</v>
      </c>
      <c r="T245" s="20">
        <f t="shared" si="320"/>
        <v>706400</v>
      </c>
      <c r="U245" s="20">
        <v>0</v>
      </c>
      <c r="V245" s="20">
        <v>0</v>
      </c>
      <c r="W245" s="20">
        <v>706400</v>
      </c>
      <c r="X245" s="20">
        <f t="shared" ref="X245" si="321">Y245+AA245</f>
        <v>787778.45</v>
      </c>
      <c r="Y245" s="20">
        <v>0</v>
      </c>
      <c r="Z245" s="20">
        <v>0</v>
      </c>
      <c r="AA245" s="20">
        <v>787778.45</v>
      </c>
      <c r="AB245" s="40">
        <f t="shared" si="282"/>
        <v>109.60395826086955</v>
      </c>
      <c r="AC245" s="40"/>
      <c r="AD245" s="20"/>
      <c r="AE245" s="40">
        <f t="shared" si="302"/>
        <v>109.60395826086955</v>
      </c>
      <c r="AF245" s="21">
        <f t="shared" si="316"/>
        <v>51.99171396515311</v>
      </c>
      <c r="AG245" s="21"/>
      <c r="AH245" s="21"/>
      <c r="AI245" s="21">
        <f t="shared" si="280"/>
        <v>51.99171396515311</v>
      </c>
      <c r="AJ245" s="79"/>
    </row>
    <row r="246" spans="1:36" s="1" customFormat="1" ht="47.25" customHeight="1" x14ac:dyDescent="0.3">
      <c r="A246" s="29" t="s">
        <v>126</v>
      </c>
      <c r="B246" s="225" t="s">
        <v>323</v>
      </c>
      <c r="C246" s="225"/>
      <c r="D246" s="48">
        <f>D247+D253+D261+D263</f>
        <v>427273959</v>
      </c>
      <c r="E246" s="48">
        <f t="shared" ref="E246:AA246" si="322">E247+E253+E261+E263</f>
        <v>55989532</v>
      </c>
      <c r="F246" s="48">
        <f t="shared" si="322"/>
        <v>9762000</v>
      </c>
      <c r="G246" s="48">
        <f t="shared" si="322"/>
        <v>361522427</v>
      </c>
      <c r="H246" s="48">
        <f t="shared" si="322"/>
        <v>218870212</v>
      </c>
      <c r="I246" s="48">
        <f t="shared" si="322"/>
        <v>24730771</v>
      </c>
      <c r="J246" s="48">
        <f t="shared" si="322"/>
        <v>6521722</v>
      </c>
      <c r="K246" s="48">
        <f t="shared" si="322"/>
        <v>187617719</v>
      </c>
      <c r="L246" s="48">
        <f t="shared" si="322"/>
        <v>102156349</v>
      </c>
      <c r="M246" s="48">
        <f t="shared" si="322"/>
        <v>11593249</v>
      </c>
      <c r="N246" s="48">
        <f t="shared" si="322"/>
        <v>1750000</v>
      </c>
      <c r="O246" s="48">
        <f t="shared" si="322"/>
        <v>88813100</v>
      </c>
      <c r="P246" s="48">
        <f t="shared" si="322"/>
        <v>101169103</v>
      </c>
      <c r="Q246" s="48">
        <f t="shared" si="322"/>
        <v>12586149</v>
      </c>
      <c r="R246" s="48">
        <f t="shared" si="322"/>
        <v>1200000</v>
      </c>
      <c r="S246" s="48">
        <f t="shared" si="322"/>
        <v>87382954</v>
      </c>
      <c r="T246" s="48">
        <f t="shared" si="322"/>
        <v>92419818</v>
      </c>
      <c r="U246" s="48">
        <f t="shared" si="322"/>
        <v>11255636</v>
      </c>
      <c r="V246" s="48">
        <f t="shared" si="322"/>
        <v>1146200</v>
      </c>
      <c r="W246" s="48">
        <f t="shared" si="322"/>
        <v>80017982</v>
      </c>
      <c r="X246" s="48">
        <f t="shared" si="322"/>
        <v>268182700.41</v>
      </c>
      <c r="Y246" s="48">
        <f t="shared" si="322"/>
        <v>34040999.439999998</v>
      </c>
      <c r="Z246" s="48">
        <f t="shared" si="322"/>
        <v>8080809.8899999997</v>
      </c>
      <c r="AA246" s="48">
        <f t="shared" si="322"/>
        <v>226060891.08000001</v>
      </c>
      <c r="AB246" s="33">
        <f t="shared" si="282"/>
        <v>122.53047043697293</v>
      </c>
      <c r="AC246" s="33">
        <f t="shared" si="282"/>
        <v>137.64633314505238</v>
      </c>
      <c r="AD246" s="48"/>
      <c r="AE246" s="33">
        <f t="shared" si="302"/>
        <v>120.49016067613529</v>
      </c>
      <c r="AF246" s="25">
        <f t="shared" si="316"/>
        <v>62.765982986105641</v>
      </c>
      <c r="AG246" s="25">
        <f>Y246/E246*100</f>
        <v>60.798864044800368</v>
      </c>
      <c r="AH246" s="25">
        <f>Z246/F246*100</f>
        <v>82.778220549067811</v>
      </c>
      <c r="AI246" s="25">
        <f t="shared" si="280"/>
        <v>62.530253781461809</v>
      </c>
      <c r="AJ246" s="79"/>
    </row>
    <row r="247" spans="1:36" s="1" customFormat="1" ht="40.5" customHeight="1" x14ac:dyDescent="0.3">
      <c r="A247" s="29" t="s">
        <v>127</v>
      </c>
      <c r="B247" s="97" t="s">
        <v>87</v>
      </c>
      <c r="C247" s="97"/>
      <c r="D247" s="48">
        <f>SUM(D248:D252)</f>
        <v>312370702</v>
      </c>
      <c r="E247" s="48">
        <f t="shared" ref="E247:AA247" si="323">SUM(E248:E252)</f>
        <v>569183</v>
      </c>
      <c r="F247" s="48">
        <f t="shared" si="323"/>
        <v>0</v>
      </c>
      <c r="G247" s="48">
        <f t="shared" si="323"/>
        <v>311801519</v>
      </c>
      <c r="H247" s="48">
        <f t="shared" si="323"/>
        <v>164547726</v>
      </c>
      <c r="I247" s="48">
        <f t="shared" si="323"/>
        <v>227676</v>
      </c>
      <c r="J247" s="48">
        <f t="shared" si="323"/>
        <v>0</v>
      </c>
      <c r="K247" s="48">
        <f t="shared" si="323"/>
        <v>164320050</v>
      </c>
      <c r="L247" s="48">
        <f t="shared" si="323"/>
        <v>75587875</v>
      </c>
      <c r="M247" s="48">
        <f t="shared" si="323"/>
        <v>0</v>
      </c>
      <c r="N247" s="48">
        <f t="shared" si="323"/>
        <v>0</v>
      </c>
      <c r="O247" s="48">
        <f t="shared" si="323"/>
        <v>75587875</v>
      </c>
      <c r="P247" s="48">
        <f t="shared" si="323"/>
        <v>72478054</v>
      </c>
      <c r="Q247" s="48">
        <f t="shared" si="323"/>
        <v>0</v>
      </c>
      <c r="R247" s="48">
        <f t="shared" si="323"/>
        <v>0</v>
      </c>
      <c r="S247" s="48">
        <f t="shared" si="323"/>
        <v>72478054</v>
      </c>
      <c r="T247" s="48">
        <f t="shared" si="323"/>
        <v>69014922</v>
      </c>
      <c r="U247" s="48">
        <f t="shared" si="323"/>
        <v>0</v>
      </c>
      <c r="V247" s="48">
        <f t="shared" si="323"/>
        <v>0</v>
      </c>
      <c r="W247" s="48">
        <f t="shared" si="323"/>
        <v>69014922</v>
      </c>
      <c r="X247" s="48">
        <f t="shared" si="323"/>
        <v>198369221.02000001</v>
      </c>
      <c r="Y247" s="48">
        <f t="shared" si="323"/>
        <v>222844.92</v>
      </c>
      <c r="Z247" s="48">
        <f t="shared" si="323"/>
        <v>0</v>
      </c>
      <c r="AA247" s="48">
        <f t="shared" si="323"/>
        <v>198146376.10000002</v>
      </c>
      <c r="AB247" s="48">
        <f>X247/H247*100</f>
        <v>120.5542159968835</v>
      </c>
      <c r="AC247" s="33">
        <f t="shared" ref="AC247:AD264" si="324">Y247/I247*100</f>
        <v>97.878089917250833</v>
      </c>
      <c r="AD247" s="48"/>
      <c r="AE247" s="33">
        <f t="shared" si="302"/>
        <v>120.58563522832426</v>
      </c>
      <c r="AF247" s="25">
        <f t="shared" si="316"/>
        <v>63.504425911236709</v>
      </c>
      <c r="AG247" s="25">
        <f t="shared" ref="AG247:AG252" si="325">Y247/E247*100</f>
        <v>39.151717461695092</v>
      </c>
      <c r="AH247" s="25"/>
      <c r="AI247" s="25">
        <f t="shared" si="280"/>
        <v>63.548880946920605</v>
      </c>
      <c r="AJ247" s="79"/>
    </row>
    <row r="248" spans="1:36" s="1" customFormat="1" ht="42" customHeight="1" x14ac:dyDescent="0.3">
      <c r="A248" s="90" t="s">
        <v>128</v>
      </c>
      <c r="B248" s="88" t="s">
        <v>61</v>
      </c>
      <c r="C248" s="19" t="s">
        <v>35</v>
      </c>
      <c r="D248" s="20">
        <f>SUM(E248:G248)</f>
        <v>77119200</v>
      </c>
      <c r="E248" s="20">
        <v>0</v>
      </c>
      <c r="F248" s="20">
        <v>0</v>
      </c>
      <c r="G248" s="20">
        <v>77119200</v>
      </c>
      <c r="H248" s="20">
        <f>I248++J248+K248</f>
        <v>37186892</v>
      </c>
      <c r="I248" s="20">
        <v>0</v>
      </c>
      <c r="J248" s="20">
        <v>0</v>
      </c>
      <c r="K248" s="20">
        <v>37186892</v>
      </c>
      <c r="L248" s="20">
        <f t="shared" ref="L248:L251" si="326">M248++N248+O248</f>
        <v>18131855</v>
      </c>
      <c r="M248" s="20">
        <v>0</v>
      </c>
      <c r="N248" s="20">
        <v>0</v>
      </c>
      <c r="O248" s="20">
        <v>18131855</v>
      </c>
      <c r="P248" s="20">
        <f t="shared" ref="P248:P251" si="327">Q248++R248+S248</f>
        <v>19679490</v>
      </c>
      <c r="Q248" s="20">
        <v>0</v>
      </c>
      <c r="R248" s="20">
        <v>0</v>
      </c>
      <c r="S248" s="20">
        <v>19679490</v>
      </c>
      <c r="T248" s="20">
        <f t="shared" ref="T248:T251" si="328">U248++V248+W248</f>
        <v>20252818</v>
      </c>
      <c r="U248" s="20">
        <v>0</v>
      </c>
      <c r="V248" s="20">
        <v>0</v>
      </c>
      <c r="W248" s="20">
        <v>20252818</v>
      </c>
      <c r="X248" s="20">
        <f>Y248+AA248</f>
        <v>48519625.380000003</v>
      </c>
      <c r="Y248" s="20">
        <v>0</v>
      </c>
      <c r="Z248" s="20">
        <v>0</v>
      </c>
      <c r="AA248" s="20">
        <v>48519625.380000003</v>
      </c>
      <c r="AB248" s="78">
        <f t="shared" ref="AB248:AB265" si="329">X248/H248*100</f>
        <v>130.47507541098085</v>
      </c>
      <c r="AC248" s="40"/>
      <c r="AD248" s="20"/>
      <c r="AE248" s="40">
        <f t="shared" si="302"/>
        <v>130.47507541098085</v>
      </c>
      <c r="AF248" s="21">
        <f t="shared" si="316"/>
        <v>62.915104643201694</v>
      </c>
      <c r="AG248" s="21"/>
      <c r="AH248" s="21"/>
      <c r="AI248" s="21">
        <f t="shared" si="280"/>
        <v>62.915104643201694</v>
      </c>
      <c r="AJ248" s="79"/>
    </row>
    <row r="249" spans="1:36" s="1" customFormat="1" ht="48" customHeight="1" x14ac:dyDescent="0.3">
      <c r="A249" s="90" t="s">
        <v>129</v>
      </c>
      <c r="B249" s="88" t="s">
        <v>73</v>
      </c>
      <c r="C249" s="19" t="s">
        <v>35</v>
      </c>
      <c r="D249" s="20">
        <f>SUM(E249:G249)</f>
        <v>182339056</v>
      </c>
      <c r="E249" s="20">
        <v>0</v>
      </c>
      <c r="F249" s="20">
        <v>0</v>
      </c>
      <c r="G249" s="20">
        <v>182339056</v>
      </c>
      <c r="H249" s="20">
        <f t="shared" ref="H249:H252" si="330">I249++J249+K249</f>
        <v>106136738</v>
      </c>
      <c r="I249" s="20">
        <v>0</v>
      </c>
      <c r="J249" s="20">
        <v>0</v>
      </c>
      <c r="K249" s="20">
        <v>106136738</v>
      </c>
      <c r="L249" s="20">
        <f t="shared" si="326"/>
        <v>44793520</v>
      </c>
      <c r="M249" s="20">
        <v>0</v>
      </c>
      <c r="N249" s="20">
        <v>0</v>
      </c>
      <c r="O249" s="20">
        <v>44793520</v>
      </c>
      <c r="P249" s="20">
        <f t="shared" si="327"/>
        <v>40801764</v>
      </c>
      <c r="Q249" s="20">
        <v>0</v>
      </c>
      <c r="R249" s="20">
        <v>0</v>
      </c>
      <c r="S249" s="20">
        <v>40801764</v>
      </c>
      <c r="T249" s="20">
        <f t="shared" si="328"/>
        <v>32870304</v>
      </c>
      <c r="U249" s="20">
        <v>0</v>
      </c>
      <c r="V249" s="20">
        <v>0</v>
      </c>
      <c r="W249" s="20">
        <v>32870304</v>
      </c>
      <c r="X249" s="20">
        <f t="shared" ref="X249:X252" si="331">Y249+AA249</f>
        <v>121088802.36</v>
      </c>
      <c r="Y249" s="20">
        <v>0</v>
      </c>
      <c r="Z249" s="20">
        <v>0</v>
      </c>
      <c r="AA249" s="20">
        <v>121088802.36</v>
      </c>
      <c r="AB249" s="78">
        <f t="shared" si="329"/>
        <v>114.08754842267716</v>
      </c>
      <c r="AC249" s="40"/>
      <c r="AD249" s="20"/>
      <c r="AE249" s="40">
        <f t="shared" si="302"/>
        <v>114.08754842267716</v>
      </c>
      <c r="AF249" s="21">
        <f t="shared" si="316"/>
        <v>66.408593428277925</v>
      </c>
      <c r="AG249" s="21"/>
      <c r="AH249" s="21"/>
      <c r="AI249" s="21">
        <f t="shared" si="280"/>
        <v>66.408593428277925</v>
      </c>
      <c r="AJ249" s="79"/>
    </row>
    <row r="250" spans="1:36" s="1" customFormat="1" ht="39" customHeight="1" x14ac:dyDescent="0.3">
      <c r="A250" s="90" t="s">
        <v>294</v>
      </c>
      <c r="B250" s="88" t="s">
        <v>211</v>
      </c>
      <c r="C250" s="19" t="s">
        <v>35</v>
      </c>
      <c r="D250" s="20">
        <f t="shared" ref="D250:D252" si="332">SUM(E250:G250)</f>
        <v>3258600</v>
      </c>
      <c r="E250" s="20">
        <v>0</v>
      </c>
      <c r="F250" s="20">
        <v>0</v>
      </c>
      <c r="G250" s="20">
        <v>3258600</v>
      </c>
      <c r="H250" s="20">
        <f t="shared" si="330"/>
        <v>1655420</v>
      </c>
      <c r="I250" s="20">
        <v>0</v>
      </c>
      <c r="J250" s="20">
        <v>0</v>
      </c>
      <c r="K250" s="20">
        <v>1655420</v>
      </c>
      <c r="L250" s="20">
        <f t="shared" si="326"/>
        <v>1117000</v>
      </c>
      <c r="M250" s="20">
        <v>0</v>
      </c>
      <c r="N250" s="20">
        <v>0</v>
      </c>
      <c r="O250" s="20">
        <v>1117000</v>
      </c>
      <c r="P250" s="20">
        <f t="shared" si="327"/>
        <v>733800</v>
      </c>
      <c r="Q250" s="20">
        <v>0</v>
      </c>
      <c r="R250" s="20">
        <v>0</v>
      </c>
      <c r="S250" s="20">
        <v>733800</v>
      </c>
      <c r="T250" s="20">
        <f t="shared" si="328"/>
        <v>910800</v>
      </c>
      <c r="U250" s="20">
        <v>0</v>
      </c>
      <c r="V250" s="20">
        <v>0</v>
      </c>
      <c r="W250" s="20">
        <v>910800</v>
      </c>
      <c r="X250" s="20">
        <f t="shared" si="331"/>
        <v>1988021.05</v>
      </c>
      <c r="Y250" s="20">
        <v>0</v>
      </c>
      <c r="Z250" s="20">
        <v>0</v>
      </c>
      <c r="AA250" s="20">
        <v>1988021.05</v>
      </c>
      <c r="AB250" s="78">
        <f t="shared" si="329"/>
        <v>120.09164139614117</v>
      </c>
      <c r="AC250" s="40"/>
      <c r="AD250" s="20"/>
      <c r="AE250" s="40">
        <f t="shared" si="302"/>
        <v>120.09164139614117</v>
      </c>
      <c r="AF250" s="21">
        <f t="shared" si="316"/>
        <v>61.008440741422696</v>
      </c>
      <c r="AG250" s="21"/>
      <c r="AH250" s="21"/>
      <c r="AI250" s="21">
        <f t="shared" si="280"/>
        <v>61.008440741422696</v>
      </c>
      <c r="AJ250" s="79"/>
    </row>
    <row r="251" spans="1:36" s="1" customFormat="1" ht="60.75" customHeight="1" x14ac:dyDescent="0.3">
      <c r="A251" s="90" t="s">
        <v>295</v>
      </c>
      <c r="B251" s="88" t="s">
        <v>267</v>
      </c>
      <c r="C251" s="19" t="s">
        <v>35</v>
      </c>
      <c r="D251" s="20">
        <f t="shared" si="332"/>
        <v>49084663</v>
      </c>
      <c r="E251" s="20">
        <v>0</v>
      </c>
      <c r="F251" s="20">
        <v>0</v>
      </c>
      <c r="G251" s="20">
        <v>49084663</v>
      </c>
      <c r="H251" s="20">
        <f t="shared" si="330"/>
        <v>19341000</v>
      </c>
      <c r="I251" s="20">
        <v>0</v>
      </c>
      <c r="J251" s="20">
        <v>0</v>
      </c>
      <c r="K251" s="20">
        <v>19341000</v>
      </c>
      <c r="L251" s="20">
        <f t="shared" si="326"/>
        <v>11545500</v>
      </c>
      <c r="M251" s="20">
        <v>0</v>
      </c>
      <c r="N251" s="20">
        <v>0</v>
      </c>
      <c r="O251" s="20">
        <v>11545500</v>
      </c>
      <c r="P251" s="20">
        <f t="shared" si="327"/>
        <v>11263000</v>
      </c>
      <c r="Q251" s="20">
        <v>0</v>
      </c>
      <c r="R251" s="20">
        <v>0</v>
      </c>
      <c r="S251" s="20">
        <v>11263000</v>
      </c>
      <c r="T251" s="20">
        <f t="shared" si="328"/>
        <v>14981000</v>
      </c>
      <c r="U251" s="20">
        <v>0</v>
      </c>
      <c r="V251" s="20">
        <v>0</v>
      </c>
      <c r="W251" s="20">
        <v>14981000</v>
      </c>
      <c r="X251" s="20">
        <f t="shared" si="331"/>
        <v>26549927.309999999</v>
      </c>
      <c r="Y251" s="20">
        <v>0</v>
      </c>
      <c r="Z251" s="20">
        <v>0</v>
      </c>
      <c r="AA251" s="20">
        <v>26549927.309999999</v>
      </c>
      <c r="AB251" s="78">
        <f t="shared" si="329"/>
        <v>137.27277446874515</v>
      </c>
      <c r="AC251" s="40"/>
      <c r="AD251" s="20"/>
      <c r="AE251" s="40">
        <f t="shared" si="302"/>
        <v>137.27277446874515</v>
      </c>
      <c r="AF251" s="21">
        <f t="shared" si="316"/>
        <v>54.09006742085608</v>
      </c>
      <c r="AG251" s="21"/>
      <c r="AH251" s="21"/>
      <c r="AI251" s="21">
        <f t="shared" si="280"/>
        <v>54.09006742085608</v>
      </c>
      <c r="AJ251" s="79"/>
    </row>
    <row r="252" spans="1:36" s="1" customFormat="1" ht="78" customHeight="1" x14ac:dyDescent="0.3">
      <c r="A252" s="90" t="s">
        <v>450</v>
      </c>
      <c r="B252" s="88" t="s">
        <v>426</v>
      </c>
      <c r="C252" s="19" t="s">
        <v>35</v>
      </c>
      <c r="D252" s="20">
        <f t="shared" si="332"/>
        <v>569183</v>
      </c>
      <c r="E252" s="20">
        <v>569183</v>
      </c>
      <c r="F252" s="20">
        <v>0</v>
      </c>
      <c r="G252" s="20">
        <v>0</v>
      </c>
      <c r="H252" s="20">
        <f t="shared" si="330"/>
        <v>227676</v>
      </c>
      <c r="I252" s="20">
        <v>227676</v>
      </c>
      <c r="J252" s="20">
        <v>0</v>
      </c>
      <c r="K252" s="20">
        <v>0</v>
      </c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>
        <f t="shared" si="331"/>
        <v>222844.92</v>
      </c>
      <c r="Y252" s="20">
        <v>222844.92</v>
      </c>
      <c r="Z252" s="20">
        <v>0</v>
      </c>
      <c r="AA252" s="20">
        <v>0</v>
      </c>
      <c r="AB252" s="78">
        <f t="shared" si="329"/>
        <v>97.878089917250833</v>
      </c>
      <c r="AC252" s="40">
        <f t="shared" si="324"/>
        <v>97.878089917250833</v>
      </c>
      <c r="AD252" s="20"/>
      <c r="AE252" s="40"/>
      <c r="AF252" s="21">
        <f t="shared" si="316"/>
        <v>39.151717461695092</v>
      </c>
      <c r="AG252" s="21">
        <f t="shared" si="325"/>
        <v>39.151717461695092</v>
      </c>
      <c r="AH252" s="21"/>
      <c r="AI252" s="21"/>
      <c r="AJ252" s="79"/>
    </row>
    <row r="253" spans="1:36" s="1" customFormat="1" ht="49.5" customHeight="1" x14ac:dyDescent="0.3">
      <c r="A253" s="29" t="s">
        <v>130</v>
      </c>
      <c r="B253" s="97" t="s">
        <v>212</v>
      </c>
      <c r="C253" s="31"/>
      <c r="D253" s="30">
        <f>SUM(D254:D260)</f>
        <v>61113853</v>
      </c>
      <c r="E253" s="30">
        <f t="shared" ref="E253:AA253" si="333">SUM(E254:E260)</f>
        <v>48319800</v>
      </c>
      <c r="F253" s="30">
        <f t="shared" si="333"/>
        <v>9762000</v>
      </c>
      <c r="G253" s="30">
        <f t="shared" si="333"/>
        <v>3032053</v>
      </c>
      <c r="H253" s="30">
        <f t="shared" si="333"/>
        <v>33638961</v>
      </c>
      <c r="I253" s="30">
        <f t="shared" si="333"/>
        <v>24496605</v>
      </c>
      <c r="J253" s="30">
        <f t="shared" si="333"/>
        <v>6521722</v>
      </c>
      <c r="K253" s="30">
        <f t="shared" si="333"/>
        <v>2620634</v>
      </c>
      <c r="L253" s="30">
        <f t="shared" si="333"/>
        <v>13383449</v>
      </c>
      <c r="M253" s="30">
        <f t="shared" si="333"/>
        <v>11593249</v>
      </c>
      <c r="N253" s="30">
        <f t="shared" si="333"/>
        <v>1750000</v>
      </c>
      <c r="O253" s="30">
        <f t="shared" si="333"/>
        <v>40200</v>
      </c>
      <c r="P253" s="30">
        <f t="shared" si="333"/>
        <v>13825849</v>
      </c>
      <c r="Q253" s="30">
        <f t="shared" si="333"/>
        <v>12586149</v>
      </c>
      <c r="R253" s="30">
        <f t="shared" si="333"/>
        <v>1200000</v>
      </c>
      <c r="S253" s="30">
        <f t="shared" si="333"/>
        <v>39700</v>
      </c>
      <c r="T253" s="30">
        <f t="shared" si="333"/>
        <v>12438536</v>
      </c>
      <c r="U253" s="30">
        <f t="shared" si="333"/>
        <v>11255636</v>
      </c>
      <c r="V253" s="30">
        <f t="shared" si="333"/>
        <v>1146200</v>
      </c>
      <c r="W253" s="30">
        <f t="shared" si="333"/>
        <v>36700</v>
      </c>
      <c r="X253" s="30">
        <f t="shared" si="333"/>
        <v>44705994.849999994</v>
      </c>
      <c r="Y253" s="30">
        <f t="shared" si="333"/>
        <v>33794347.609999999</v>
      </c>
      <c r="Z253" s="30">
        <f t="shared" si="333"/>
        <v>8080809.8899999997</v>
      </c>
      <c r="AA253" s="30">
        <f t="shared" si="333"/>
        <v>2830837.35</v>
      </c>
      <c r="AB253" s="48">
        <f t="shared" si="329"/>
        <v>132.89945206690538</v>
      </c>
      <c r="AC253" s="33">
        <f t="shared" si="324"/>
        <v>137.95522934708708</v>
      </c>
      <c r="AD253" s="33">
        <f t="shared" si="324"/>
        <v>123.9060771066292</v>
      </c>
      <c r="AE253" s="33">
        <f t="shared" si="302"/>
        <v>108.02108764520342</v>
      </c>
      <c r="AF253" s="25">
        <f t="shared" si="316"/>
        <v>73.151982170065423</v>
      </c>
      <c r="AG253" s="25">
        <f>Y253/E253*100</f>
        <v>69.938922781137336</v>
      </c>
      <c r="AH253" s="25">
        <f>Z253/F253*100</f>
        <v>82.778220549067811</v>
      </c>
      <c r="AI253" s="25">
        <f t="shared" si="280"/>
        <v>93.363715937683139</v>
      </c>
      <c r="AJ253" s="79"/>
    </row>
    <row r="254" spans="1:36" s="1" customFormat="1" ht="62.25" customHeight="1" x14ac:dyDescent="0.3">
      <c r="A254" s="90" t="s">
        <v>131</v>
      </c>
      <c r="B254" s="88" t="s">
        <v>213</v>
      </c>
      <c r="C254" s="19" t="s">
        <v>214</v>
      </c>
      <c r="D254" s="20">
        <f>SUM(E254:G254)</f>
        <v>13657620</v>
      </c>
      <c r="E254" s="20">
        <v>1187000</v>
      </c>
      <c r="F254" s="20">
        <v>9664600</v>
      </c>
      <c r="G254" s="20">
        <v>2806020</v>
      </c>
      <c r="H254" s="20">
        <f t="shared" ref="H254:H260" si="334">I254++J254+K254</f>
        <v>9662356</v>
      </c>
      <c r="I254" s="20">
        <v>520000</v>
      </c>
      <c r="J254" s="20">
        <v>6521722</v>
      </c>
      <c r="K254" s="20">
        <v>2620634</v>
      </c>
      <c r="L254" s="20">
        <f t="shared" ref="L254:L260" si="335">M254++N254+O254</f>
        <v>2039500</v>
      </c>
      <c r="M254" s="20">
        <v>249300</v>
      </c>
      <c r="N254" s="20">
        <v>1750000</v>
      </c>
      <c r="O254" s="20">
        <v>40200</v>
      </c>
      <c r="P254" s="20">
        <f t="shared" ref="P254:P260" si="336">Q254++R254+S254</f>
        <v>1540600</v>
      </c>
      <c r="Q254" s="20">
        <v>300900</v>
      </c>
      <c r="R254" s="20">
        <v>1200000</v>
      </c>
      <c r="S254" s="20">
        <v>39700</v>
      </c>
      <c r="T254" s="20">
        <f t="shared" ref="T254:T260" si="337">U254++V254+W254</f>
        <v>1409700</v>
      </c>
      <c r="U254" s="20">
        <v>324200</v>
      </c>
      <c r="V254" s="20">
        <v>1048800</v>
      </c>
      <c r="W254" s="20">
        <v>36700</v>
      </c>
      <c r="X254" s="20">
        <f>SUM(Y254:AA254)</f>
        <v>11267749.689999999</v>
      </c>
      <c r="Y254" s="20">
        <v>533487.56999999995</v>
      </c>
      <c r="Z254" s="20">
        <v>8080809.8899999997</v>
      </c>
      <c r="AA254" s="20">
        <v>2653452.23</v>
      </c>
      <c r="AB254" s="78">
        <f t="shared" si="329"/>
        <v>116.61493004397686</v>
      </c>
      <c r="AC254" s="40">
        <f t="shared" si="324"/>
        <v>102.59376346153846</v>
      </c>
      <c r="AD254" s="40">
        <f t="shared" si="324"/>
        <v>123.9060771066292</v>
      </c>
      <c r="AE254" s="40">
        <f t="shared" si="302"/>
        <v>101.25230116071148</v>
      </c>
      <c r="AF254" s="21">
        <f t="shared" si="316"/>
        <v>82.501560960108705</v>
      </c>
      <c r="AG254" s="21">
        <f>Y254/E254*100</f>
        <v>44.944192923336132</v>
      </c>
      <c r="AH254" s="21">
        <f>Z254/F254*100</f>
        <v>83.612460836454687</v>
      </c>
      <c r="AI254" s="21">
        <f t="shared" si="280"/>
        <v>94.56284096335736</v>
      </c>
      <c r="AJ254" s="79"/>
    </row>
    <row r="255" spans="1:36" s="1" customFormat="1" ht="102" customHeight="1" x14ac:dyDescent="0.3">
      <c r="A255" s="90" t="s">
        <v>216</v>
      </c>
      <c r="B255" s="88" t="s">
        <v>215</v>
      </c>
      <c r="C255" s="19" t="s">
        <v>35</v>
      </c>
      <c r="D255" s="20">
        <f>SUM(E255:G255)</f>
        <v>521400</v>
      </c>
      <c r="E255" s="20">
        <v>521400</v>
      </c>
      <c r="F255" s="20">
        <v>0</v>
      </c>
      <c r="G255" s="20">
        <v>0</v>
      </c>
      <c r="H255" s="20">
        <f t="shared" si="334"/>
        <v>521400</v>
      </c>
      <c r="I255" s="20">
        <v>521400</v>
      </c>
      <c r="J255" s="20">
        <v>0</v>
      </c>
      <c r="K255" s="20">
        <v>0</v>
      </c>
      <c r="L255" s="20">
        <f t="shared" si="335"/>
        <v>521400</v>
      </c>
      <c r="M255" s="20">
        <v>521400</v>
      </c>
      <c r="N255" s="20">
        <v>0</v>
      </c>
      <c r="O255" s="20">
        <v>0</v>
      </c>
      <c r="P255" s="20">
        <f t="shared" si="336"/>
        <v>0</v>
      </c>
      <c r="Q255" s="20">
        <v>0</v>
      </c>
      <c r="R255" s="20">
        <v>0</v>
      </c>
      <c r="S255" s="20">
        <v>0</v>
      </c>
      <c r="T255" s="20">
        <f t="shared" si="337"/>
        <v>0</v>
      </c>
      <c r="U255" s="20">
        <v>0</v>
      </c>
      <c r="V255" s="20">
        <v>0</v>
      </c>
      <c r="W255" s="20">
        <v>0</v>
      </c>
      <c r="X255" s="20">
        <f t="shared" ref="X255:X260" si="338">SUM(Y255:AA255)</f>
        <v>521400</v>
      </c>
      <c r="Y255" s="20">
        <v>521400</v>
      </c>
      <c r="Z255" s="20">
        <v>0</v>
      </c>
      <c r="AA255" s="20">
        <v>0</v>
      </c>
      <c r="AB255" s="78">
        <f t="shared" si="329"/>
        <v>100</v>
      </c>
      <c r="AC255" s="40">
        <f t="shared" si="324"/>
        <v>100</v>
      </c>
      <c r="AD255" s="20"/>
      <c r="AE255" s="40"/>
      <c r="AF255" s="21">
        <f t="shared" si="316"/>
        <v>100</v>
      </c>
      <c r="AG255" s="21">
        <f>Y255/E255*100</f>
        <v>100</v>
      </c>
      <c r="AH255" s="21"/>
      <c r="AI255" s="21"/>
      <c r="AJ255" s="79"/>
    </row>
    <row r="256" spans="1:36" s="1" customFormat="1" ht="59.25" customHeight="1" x14ac:dyDescent="0.3">
      <c r="A256" s="90" t="s">
        <v>219</v>
      </c>
      <c r="B256" s="88" t="s">
        <v>217</v>
      </c>
      <c r="C256" s="19" t="s">
        <v>35</v>
      </c>
      <c r="D256" s="20">
        <f t="shared" ref="D256:D260" si="339">SUM(E256:G256)</f>
        <v>3777700</v>
      </c>
      <c r="E256" s="20">
        <v>3777700</v>
      </c>
      <c r="F256" s="20">
        <v>0</v>
      </c>
      <c r="G256" s="20">
        <v>0</v>
      </c>
      <c r="H256" s="20">
        <f t="shared" si="334"/>
        <v>2253117</v>
      </c>
      <c r="I256" s="20">
        <v>2253117</v>
      </c>
      <c r="J256" s="20">
        <v>0</v>
      </c>
      <c r="K256" s="20">
        <v>0</v>
      </c>
      <c r="L256" s="20">
        <f t="shared" si="335"/>
        <v>1043849</v>
      </c>
      <c r="M256" s="20">
        <v>1043849</v>
      </c>
      <c r="N256" s="20">
        <v>0</v>
      </c>
      <c r="O256" s="20">
        <v>0</v>
      </c>
      <c r="P256" s="20">
        <f t="shared" si="336"/>
        <v>745349</v>
      </c>
      <c r="Q256" s="20">
        <v>745349</v>
      </c>
      <c r="R256" s="20">
        <v>0</v>
      </c>
      <c r="S256" s="20">
        <v>0</v>
      </c>
      <c r="T256" s="20">
        <f t="shared" si="337"/>
        <v>698036</v>
      </c>
      <c r="U256" s="20">
        <v>698036</v>
      </c>
      <c r="V256" s="20">
        <v>0</v>
      </c>
      <c r="W256" s="20">
        <v>0</v>
      </c>
      <c r="X256" s="20">
        <f t="shared" si="338"/>
        <v>2595899.7999999998</v>
      </c>
      <c r="Y256" s="20">
        <v>2595899.7999999998</v>
      </c>
      <c r="Z256" s="20">
        <v>0</v>
      </c>
      <c r="AA256" s="20">
        <v>0</v>
      </c>
      <c r="AB256" s="78">
        <f t="shared" si="329"/>
        <v>115.21371504453609</v>
      </c>
      <c r="AC256" s="40">
        <f t="shared" si="324"/>
        <v>115.21371504453609</v>
      </c>
      <c r="AD256" s="20"/>
      <c r="AE256" s="40"/>
      <c r="AF256" s="21">
        <f t="shared" si="316"/>
        <v>68.716409455488787</v>
      </c>
      <c r="AG256" s="21">
        <f>Y256/E256*100</f>
        <v>68.716409455488787</v>
      </c>
      <c r="AH256" s="21"/>
      <c r="AI256" s="21"/>
      <c r="AJ256" s="79"/>
    </row>
    <row r="257" spans="1:36" s="1" customFormat="1" ht="60.75" customHeight="1" x14ac:dyDescent="0.3">
      <c r="A257" s="90" t="s">
        <v>220</v>
      </c>
      <c r="B257" s="88" t="s">
        <v>218</v>
      </c>
      <c r="C257" s="19" t="s">
        <v>35</v>
      </c>
      <c r="D257" s="20">
        <f t="shared" si="339"/>
        <v>4578900</v>
      </c>
      <c r="E257" s="20">
        <v>4578900</v>
      </c>
      <c r="F257" s="20">
        <v>0</v>
      </c>
      <c r="G257" s="20">
        <v>0</v>
      </c>
      <c r="H257" s="20">
        <f t="shared" si="334"/>
        <v>2947600</v>
      </c>
      <c r="I257" s="20">
        <v>2947600</v>
      </c>
      <c r="J257" s="20">
        <v>0</v>
      </c>
      <c r="K257" s="20">
        <v>0</v>
      </c>
      <c r="L257" s="20">
        <f t="shared" si="335"/>
        <v>1455400</v>
      </c>
      <c r="M257" s="20">
        <v>1455400</v>
      </c>
      <c r="N257" s="20">
        <v>0</v>
      </c>
      <c r="O257" s="20">
        <v>0</v>
      </c>
      <c r="P257" s="20">
        <f t="shared" si="336"/>
        <v>571100</v>
      </c>
      <c r="Q257" s="20">
        <v>571100</v>
      </c>
      <c r="R257" s="20">
        <v>0</v>
      </c>
      <c r="S257" s="20">
        <v>0</v>
      </c>
      <c r="T257" s="20">
        <f t="shared" si="337"/>
        <v>922900</v>
      </c>
      <c r="U257" s="20">
        <v>922900</v>
      </c>
      <c r="V257" s="20">
        <v>0</v>
      </c>
      <c r="W257" s="20">
        <v>0</v>
      </c>
      <c r="X257" s="20">
        <f t="shared" si="338"/>
        <v>3197999.42</v>
      </c>
      <c r="Y257" s="20">
        <v>3197999.42</v>
      </c>
      <c r="Z257" s="20">
        <v>0</v>
      </c>
      <c r="AA257" s="20">
        <v>0</v>
      </c>
      <c r="AB257" s="78">
        <f t="shared" si="329"/>
        <v>108.49502714072466</v>
      </c>
      <c r="AC257" s="40">
        <f t="shared" si="324"/>
        <v>108.49502714072466</v>
      </c>
      <c r="AD257" s="20"/>
      <c r="AE257" s="40"/>
      <c r="AF257" s="21">
        <f t="shared" si="316"/>
        <v>69.842089148048657</v>
      </c>
      <c r="AG257" s="21">
        <f>Y257/E257*100</f>
        <v>69.842089148048657</v>
      </c>
      <c r="AH257" s="21"/>
      <c r="AI257" s="21"/>
      <c r="AJ257" s="79"/>
    </row>
    <row r="258" spans="1:36" s="1" customFormat="1" ht="81" customHeight="1" x14ac:dyDescent="0.3">
      <c r="A258" s="90" t="s">
        <v>222</v>
      </c>
      <c r="B258" s="88" t="s">
        <v>221</v>
      </c>
      <c r="C258" s="19" t="s">
        <v>35</v>
      </c>
      <c r="D258" s="20">
        <f t="shared" si="339"/>
        <v>10160833</v>
      </c>
      <c r="E258" s="20">
        <v>9934800</v>
      </c>
      <c r="F258" s="20">
        <v>0</v>
      </c>
      <c r="G258" s="20">
        <v>226033</v>
      </c>
      <c r="H258" s="20">
        <f t="shared" si="334"/>
        <v>5911323</v>
      </c>
      <c r="I258" s="20">
        <v>5911323</v>
      </c>
      <c r="J258" s="20">
        <v>0</v>
      </c>
      <c r="K258" s="20">
        <v>0</v>
      </c>
      <c r="L258" s="20">
        <f t="shared" si="335"/>
        <v>2360300</v>
      </c>
      <c r="M258" s="20">
        <v>2360300</v>
      </c>
      <c r="N258" s="20">
        <v>0</v>
      </c>
      <c r="O258" s="20">
        <v>0</v>
      </c>
      <c r="P258" s="20">
        <f t="shared" si="336"/>
        <v>2195800</v>
      </c>
      <c r="Q258" s="20">
        <v>2195800</v>
      </c>
      <c r="R258" s="20">
        <v>0</v>
      </c>
      <c r="S258" s="20">
        <v>0</v>
      </c>
      <c r="T258" s="20">
        <f t="shared" si="337"/>
        <v>1669500</v>
      </c>
      <c r="U258" s="20">
        <v>1669500</v>
      </c>
      <c r="V258" s="20">
        <v>0</v>
      </c>
      <c r="W258" s="20">
        <v>0</v>
      </c>
      <c r="X258" s="20">
        <f t="shared" si="338"/>
        <v>6991440.7400000002</v>
      </c>
      <c r="Y258" s="20">
        <v>6814055.6200000001</v>
      </c>
      <c r="Z258" s="20">
        <v>0</v>
      </c>
      <c r="AA258" s="20">
        <v>177385.12</v>
      </c>
      <c r="AB258" s="78">
        <f t="shared" si="329"/>
        <v>118.27201355770951</v>
      </c>
      <c r="AC258" s="40">
        <f t="shared" si="324"/>
        <v>115.27124503262638</v>
      </c>
      <c r="AD258" s="20"/>
      <c r="AE258" s="40"/>
      <c r="AF258" s="21">
        <f t="shared" si="316"/>
        <v>68.807751687287848</v>
      </c>
      <c r="AG258" s="21">
        <f>Y258/E258*100</f>
        <v>68.587748319040145</v>
      </c>
      <c r="AH258" s="21"/>
      <c r="AI258" s="21">
        <f t="shared" ref="AI258" si="340">AA258/G258*100</f>
        <v>78.477532041781501</v>
      </c>
      <c r="AJ258" s="79"/>
    </row>
    <row r="259" spans="1:36" s="1" customFormat="1" ht="80.25" customHeight="1" x14ac:dyDescent="0.3">
      <c r="A259" s="90" t="s">
        <v>288</v>
      </c>
      <c r="B259" s="88" t="s">
        <v>278</v>
      </c>
      <c r="C259" s="19" t="s">
        <v>35</v>
      </c>
      <c r="D259" s="20">
        <f t="shared" si="339"/>
        <v>97400</v>
      </c>
      <c r="E259" s="20">
        <v>0</v>
      </c>
      <c r="F259" s="20">
        <f t="shared" ref="F259" si="341">J259+N259+R259+V259</f>
        <v>97400</v>
      </c>
      <c r="G259" s="20">
        <v>0</v>
      </c>
      <c r="H259" s="20">
        <f t="shared" si="334"/>
        <v>0</v>
      </c>
      <c r="I259" s="20">
        <v>0</v>
      </c>
      <c r="J259" s="20">
        <v>0</v>
      </c>
      <c r="K259" s="20">
        <v>0</v>
      </c>
      <c r="L259" s="20">
        <f t="shared" si="335"/>
        <v>0</v>
      </c>
      <c r="M259" s="20">
        <v>0</v>
      </c>
      <c r="N259" s="20">
        <v>0</v>
      </c>
      <c r="O259" s="20">
        <v>0</v>
      </c>
      <c r="P259" s="20">
        <f t="shared" si="336"/>
        <v>0</v>
      </c>
      <c r="Q259" s="20">
        <v>0</v>
      </c>
      <c r="R259" s="20">
        <v>0</v>
      </c>
      <c r="S259" s="20">
        <v>0</v>
      </c>
      <c r="T259" s="20">
        <f t="shared" si="337"/>
        <v>97400</v>
      </c>
      <c r="U259" s="20">
        <v>0</v>
      </c>
      <c r="V259" s="20">
        <v>97400</v>
      </c>
      <c r="W259" s="20">
        <v>0</v>
      </c>
      <c r="X259" s="20">
        <f t="shared" si="338"/>
        <v>0</v>
      </c>
      <c r="Y259" s="20">
        <v>0</v>
      </c>
      <c r="Z259" s="20">
        <v>0</v>
      </c>
      <c r="AA259" s="20">
        <v>0</v>
      </c>
      <c r="AB259" s="78"/>
      <c r="AC259" s="40"/>
      <c r="AD259" s="20"/>
      <c r="AE259" s="40"/>
      <c r="AF259" s="21">
        <f t="shared" si="316"/>
        <v>0</v>
      </c>
      <c r="AG259" s="21"/>
      <c r="AH259" s="21">
        <f>Z259/F259*100</f>
        <v>0</v>
      </c>
      <c r="AI259" s="21"/>
      <c r="AJ259" s="79"/>
    </row>
    <row r="260" spans="1:36" s="1" customFormat="1" ht="63" customHeight="1" x14ac:dyDescent="0.3">
      <c r="A260" s="90" t="s">
        <v>224</v>
      </c>
      <c r="B260" s="88" t="s">
        <v>223</v>
      </c>
      <c r="C260" s="19" t="s">
        <v>35</v>
      </c>
      <c r="D260" s="20">
        <f t="shared" si="339"/>
        <v>28320000</v>
      </c>
      <c r="E260" s="20">
        <v>28320000</v>
      </c>
      <c r="F260" s="20">
        <v>0</v>
      </c>
      <c r="G260" s="20">
        <v>0</v>
      </c>
      <c r="H260" s="20">
        <f t="shared" si="334"/>
        <v>12343165</v>
      </c>
      <c r="I260" s="20">
        <v>12343165</v>
      </c>
      <c r="J260" s="20">
        <v>0</v>
      </c>
      <c r="K260" s="20">
        <v>0</v>
      </c>
      <c r="L260" s="20">
        <f t="shared" si="335"/>
        <v>5963000</v>
      </c>
      <c r="M260" s="20">
        <v>5963000</v>
      </c>
      <c r="N260" s="20">
        <v>0</v>
      </c>
      <c r="O260" s="20">
        <v>0</v>
      </c>
      <c r="P260" s="20">
        <f t="shared" si="336"/>
        <v>8773000</v>
      </c>
      <c r="Q260" s="20">
        <v>8773000</v>
      </c>
      <c r="R260" s="20">
        <v>0</v>
      </c>
      <c r="S260" s="20">
        <v>0</v>
      </c>
      <c r="T260" s="20">
        <f t="shared" si="337"/>
        <v>7641000</v>
      </c>
      <c r="U260" s="20">
        <v>7641000</v>
      </c>
      <c r="V260" s="20">
        <v>0</v>
      </c>
      <c r="W260" s="20">
        <v>0</v>
      </c>
      <c r="X260" s="20">
        <f t="shared" si="338"/>
        <v>20131505.199999999</v>
      </c>
      <c r="Y260" s="20">
        <v>20131505.199999999</v>
      </c>
      <c r="Z260" s="20">
        <v>0</v>
      </c>
      <c r="AA260" s="20">
        <v>0</v>
      </c>
      <c r="AB260" s="78">
        <f t="shared" si="329"/>
        <v>163.09840466363369</v>
      </c>
      <c r="AC260" s="40">
        <f t="shared" si="324"/>
        <v>163.09840466363369</v>
      </c>
      <c r="AD260" s="20"/>
      <c r="AE260" s="40"/>
      <c r="AF260" s="21">
        <f t="shared" si="316"/>
        <v>71.08582344632768</v>
      </c>
      <c r="AG260" s="21">
        <f>Y260/E260*100</f>
        <v>71.08582344632768</v>
      </c>
      <c r="AH260" s="21"/>
      <c r="AI260" s="21"/>
      <c r="AJ260" s="79"/>
    </row>
    <row r="261" spans="1:36" s="27" customFormat="1" ht="42" customHeight="1" x14ac:dyDescent="0.3">
      <c r="A261" s="29" t="s">
        <v>226</v>
      </c>
      <c r="B261" s="97" t="s">
        <v>88</v>
      </c>
      <c r="C261" s="31"/>
      <c r="D261" s="30">
        <f>SUM(D262:D262)</f>
        <v>9232855</v>
      </c>
      <c r="E261" s="30">
        <f t="shared" ref="E261:AA261" si="342">SUM(E262:E262)</f>
        <v>6735000</v>
      </c>
      <c r="F261" s="30">
        <f t="shared" si="342"/>
        <v>0</v>
      </c>
      <c r="G261" s="30">
        <f t="shared" si="342"/>
        <v>2497855</v>
      </c>
      <c r="H261" s="30">
        <f t="shared" si="342"/>
        <v>167555</v>
      </c>
      <c r="I261" s="30">
        <f t="shared" si="342"/>
        <v>0</v>
      </c>
      <c r="J261" s="30">
        <f t="shared" si="342"/>
        <v>0</v>
      </c>
      <c r="K261" s="30">
        <f t="shared" si="342"/>
        <v>167555</v>
      </c>
      <c r="L261" s="30">
        <f t="shared" si="342"/>
        <v>510815</v>
      </c>
      <c r="M261" s="30">
        <f t="shared" si="342"/>
        <v>0</v>
      </c>
      <c r="N261" s="30">
        <f t="shared" si="342"/>
        <v>0</v>
      </c>
      <c r="O261" s="30">
        <f t="shared" si="342"/>
        <v>510815</v>
      </c>
      <c r="P261" s="30">
        <f t="shared" si="342"/>
        <v>1887040</v>
      </c>
      <c r="Q261" s="30">
        <f t="shared" si="342"/>
        <v>0</v>
      </c>
      <c r="R261" s="30">
        <f t="shared" si="342"/>
        <v>0</v>
      </c>
      <c r="S261" s="30">
        <f t="shared" si="342"/>
        <v>1887040</v>
      </c>
      <c r="T261" s="30">
        <f t="shared" si="342"/>
        <v>100000</v>
      </c>
      <c r="U261" s="30">
        <f t="shared" si="342"/>
        <v>0</v>
      </c>
      <c r="V261" s="30">
        <f t="shared" si="342"/>
        <v>0</v>
      </c>
      <c r="W261" s="30">
        <f t="shared" si="342"/>
        <v>100000</v>
      </c>
      <c r="X261" s="30">
        <f t="shared" si="342"/>
        <v>150600</v>
      </c>
      <c r="Y261" s="30">
        <f t="shared" si="342"/>
        <v>0</v>
      </c>
      <c r="Z261" s="30">
        <f t="shared" si="342"/>
        <v>0</v>
      </c>
      <c r="AA261" s="30">
        <f t="shared" si="342"/>
        <v>150600</v>
      </c>
      <c r="AB261" s="48">
        <f t="shared" si="329"/>
        <v>89.880934618483494</v>
      </c>
      <c r="AC261" s="33"/>
      <c r="AD261" s="30"/>
      <c r="AE261" s="33">
        <f t="shared" si="302"/>
        <v>89.880934618483494</v>
      </c>
      <c r="AF261" s="25">
        <f t="shared" si="316"/>
        <v>1.6311314322601189</v>
      </c>
      <c r="AG261" s="25">
        <f t="shared" ref="AG261:AG265" si="343">Y261/E261*100</f>
        <v>0</v>
      </c>
      <c r="AH261" s="25"/>
      <c r="AI261" s="25">
        <f>AA261/G261*100</f>
        <v>6.029173030460135</v>
      </c>
      <c r="AJ261" s="26"/>
    </row>
    <row r="262" spans="1:36" s="1" customFormat="1" ht="62.25" customHeight="1" x14ac:dyDescent="0.3">
      <c r="A262" s="90" t="s">
        <v>229</v>
      </c>
      <c r="B262" s="88" t="s">
        <v>225</v>
      </c>
      <c r="C262" s="19" t="s">
        <v>35</v>
      </c>
      <c r="D262" s="20">
        <f>SUM(E262:G262)</f>
        <v>9232855</v>
      </c>
      <c r="E262" s="20">
        <v>6735000</v>
      </c>
      <c r="F262" s="20">
        <v>0</v>
      </c>
      <c r="G262" s="20">
        <v>2497855</v>
      </c>
      <c r="H262" s="20">
        <f>I262++J262+K262</f>
        <v>167555</v>
      </c>
      <c r="I262" s="20">
        <v>0</v>
      </c>
      <c r="J262" s="20">
        <v>0</v>
      </c>
      <c r="K262" s="20">
        <v>167555</v>
      </c>
      <c r="L262" s="20">
        <f>M262++N262+O262</f>
        <v>510815</v>
      </c>
      <c r="M262" s="20">
        <v>0</v>
      </c>
      <c r="N262" s="20">
        <v>0</v>
      </c>
      <c r="O262" s="20">
        <v>510815</v>
      </c>
      <c r="P262" s="20">
        <f>Q262++R262+S262</f>
        <v>1887040</v>
      </c>
      <c r="Q262" s="20">
        <v>0</v>
      </c>
      <c r="R262" s="20">
        <v>0</v>
      </c>
      <c r="S262" s="20">
        <v>1887040</v>
      </c>
      <c r="T262" s="20">
        <f>U262++V262+W262</f>
        <v>100000</v>
      </c>
      <c r="U262" s="20">
        <v>0</v>
      </c>
      <c r="V262" s="20">
        <v>0</v>
      </c>
      <c r="W262" s="20">
        <v>100000</v>
      </c>
      <c r="X262" s="20">
        <f>Y262+AA262</f>
        <v>150600</v>
      </c>
      <c r="Y262" s="20">
        <v>0</v>
      </c>
      <c r="Z262" s="20">
        <v>0</v>
      </c>
      <c r="AA262" s="20">
        <v>150600</v>
      </c>
      <c r="AB262" s="78">
        <f t="shared" si="329"/>
        <v>89.880934618483494</v>
      </c>
      <c r="AC262" s="40"/>
      <c r="AD262" s="20"/>
      <c r="AE262" s="40">
        <f t="shared" si="302"/>
        <v>89.880934618483494</v>
      </c>
      <c r="AF262" s="21">
        <f t="shared" si="316"/>
        <v>1.6311314322601189</v>
      </c>
      <c r="AG262" s="21">
        <f t="shared" si="343"/>
        <v>0</v>
      </c>
      <c r="AH262" s="21"/>
      <c r="AI262" s="21">
        <f>AA262/G262*100</f>
        <v>6.029173030460135</v>
      </c>
      <c r="AJ262" s="79"/>
    </row>
    <row r="263" spans="1:36" s="1" customFormat="1" ht="96.75" customHeight="1" x14ac:dyDescent="0.3">
      <c r="A263" s="29" t="s">
        <v>253</v>
      </c>
      <c r="B263" s="97" t="s">
        <v>227</v>
      </c>
      <c r="C263" s="31"/>
      <c r="D263" s="49">
        <f>SUM(D264:D265)</f>
        <v>44556549</v>
      </c>
      <c r="E263" s="49">
        <f t="shared" ref="E263:AA263" si="344">SUM(E264:E265)</f>
        <v>365549</v>
      </c>
      <c r="F263" s="49">
        <f t="shared" si="344"/>
        <v>0</v>
      </c>
      <c r="G263" s="49">
        <f t="shared" si="344"/>
        <v>44191000</v>
      </c>
      <c r="H263" s="49">
        <f t="shared" si="344"/>
        <v>20515970</v>
      </c>
      <c r="I263" s="49">
        <f t="shared" si="344"/>
        <v>6490</v>
      </c>
      <c r="J263" s="49">
        <f t="shared" si="344"/>
        <v>0</v>
      </c>
      <c r="K263" s="49">
        <f t="shared" si="344"/>
        <v>20509480</v>
      </c>
      <c r="L263" s="49">
        <f t="shared" si="344"/>
        <v>12674210</v>
      </c>
      <c r="M263" s="49">
        <f t="shared" si="344"/>
        <v>0</v>
      </c>
      <c r="N263" s="49">
        <f t="shared" si="344"/>
        <v>0</v>
      </c>
      <c r="O263" s="49">
        <f t="shared" si="344"/>
        <v>12674210</v>
      </c>
      <c r="P263" s="49">
        <f t="shared" si="344"/>
        <v>12978160</v>
      </c>
      <c r="Q263" s="49">
        <f t="shared" si="344"/>
        <v>0</v>
      </c>
      <c r="R263" s="49">
        <f t="shared" si="344"/>
        <v>0</v>
      </c>
      <c r="S263" s="49">
        <f t="shared" si="344"/>
        <v>12978160</v>
      </c>
      <c r="T263" s="49">
        <f t="shared" si="344"/>
        <v>10866360</v>
      </c>
      <c r="U263" s="49">
        <f t="shared" si="344"/>
        <v>0</v>
      </c>
      <c r="V263" s="49">
        <f t="shared" si="344"/>
        <v>0</v>
      </c>
      <c r="W263" s="49">
        <f t="shared" si="344"/>
        <v>10866360</v>
      </c>
      <c r="X263" s="49">
        <f t="shared" si="344"/>
        <v>24956884.539999999</v>
      </c>
      <c r="Y263" s="49">
        <f t="shared" si="344"/>
        <v>23806.91</v>
      </c>
      <c r="Z263" s="49">
        <f t="shared" si="344"/>
        <v>0</v>
      </c>
      <c r="AA263" s="49">
        <f t="shared" si="344"/>
        <v>24933077.629999999</v>
      </c>
      <c r="AB263" s="48">
        <f t="shared" si="329"/>
        <v>121.64613488906446</v>
      </c>
      <c r="AC263" s="33">
        <f t="shared" si="324"/>
        <v>366.82449922958398</v>
      </c>
      <c r="AD263" s="49"/>
      <c r="AE263" s="33">
        <f t="shared" si="302"/>
        <v>121.56855088476158</v>
      </c>
      <c r="AF263" s="25">
        <f t="shared" si="316"/>
        <v>56.01170894092359</v>
      </c>
      <c r="AG263" s="25">
        <f t="shared" si="343"/>
        <v>6.5126453635490726</v>
      </c>
      <c r="AH263" s="25"/>
      <c r="AI263" s="25">
        <f>AA263/G263*100</f>
        <v>56.421166368717614</v>
      </c>
      <c r="AJ263" s="79"/>
    </row>
    <row r="264" spans="1:36" s="1" customFormat="1" ht="45" customHeight="1" x14ac:dyDescent="0.3">
      <c r="A264" s="210" t="s">
        <v>254</v>
      </c>
      <c r="B264" s="221" t="s">
        <v>228</v>
      </c>
      <c r="C264" s="19" t="s">
        <v>35</v>
      </c>
      <c r="D264" s="20">
        <f>SUM(E264:G264)</f>
        <v>22840304</v>
      </c>
      <c r="E264" s="20">
        <v>51904</v>
      </c>
      <c r="F264" s="20">
        <v>0</v>
      </c>
      <c r="G264" s="20">
        <v>22788400</v>
      </c>
      <c r="H264" s="20">
        <f t="shared" ref="H264:H265" si="345">I264++J264+K264</f>
        <v>10245190</v>
      </c>
      <c r="I264" s="20">
        <v>6490</v>
      </c>
      <c r="J264" s="20">
        <v>0</v>
      </c>
      <c r="K264" s="20">
        <v>10238700</v>
      </c>
      <c r="L264" s="20">
        <f t="shared" ref="L264:L265" si="346">M264++N264+O264</f>
        <v>6793300</v>
      </c>
      <c r="M264" s="20">
        <v>0</v>
      </c>
      <c r="N264" s="20">
        <v>0</v>
      </c>
      <c r="O264" s="20">
        <v>6793300</v>
      </c>
      <c r="P264" s="20">
        <f t="shared" ref="P264:P265" si="347">Q264++R264+S264</f>
        <v>7164350</v>
      </c>
      <c r="Q264" s="20">
        <v>0</v>
      </c>
      <c r="R264" s="20">
        <v>0</v>
      </c>
      <c r="S264" s="20">
        <v>7164350</v>
      </c>
      <c r="T264" s="20">
        <f t="shared" ref="T264:T265" si="348">U264++V264+W264</f>
        <v>5548350</v>
      </c>
      <c r="U264" s="20">
        <v>0</v>
      </c>
      <c r="V264" s="20">
        <v>0</v>
      </c>
      <c r="W264" s="20">
        <v>5548350</v>
      </c>
      <c r="X264" s="20">
        <f>SUM(Y264:AA264)</f>
        <v>13262719.52</v>
      </c>
      <c r="Y264" s="20">
        <v>23806.91</v>
      </c>
      <c r="Z264" s="20">
        <v>0</v>
      </c>
      <c r="AA264" s="20">
        <v>13238912.609999999</v>
      </c>
      <c r="AB264" s="78">
        <f t="shared" si="329"/>
        <v>129.45313381206205</v>
      </c>
      <c r="AC264" s="40">
        <f t="shared" si="324"/>
        <v>366.82449922958398</v>
      </c>
      <c r="AD264" s="20"/>
      <c r="AE264" s="40">
        <f t="shared" si="302"/>
        <v>129.3026713352281</v>
      </c>
      <c r="AF264" s="21">
        <f t="shared" si="316"/>
        <v>58.067175988550765</v>
      </c>
      <c r="AG264" s="21">
        <f t="shared" si="343"/>
        <v>45.867197133168922</v>
      </c>
      <c r="AH264" s="21"/>
      <c r="AI264" s="21">
        <f>AA264/G264*100</f>
        <v>58.094963270786891</v>
      </c>
      <c r="AJ264" s="79"/>
    </row>
    <row r="265" spans="1:36" s="1" customFormat="1" ht="51.75" customHeight="1" x14ac:dyDescent="0.3">
      <c r="A265" s="239"/>
      <c r="B265" s="238"/>
      <c r="C265" s="19" t="s">
        <v>270</v>
      </c>
      <c r="D265" s="20">
        <f>SUM(E265:G265)</f>
        <v>21716245</v>
      </c>
      <c r="E265" s="20">
        <v>313645</v>
      </c>
      <c r="F265" s="20">
        <v>0</v>
      </c>
      <c r="G265" s="20">
        <v>21402600</v>
      </c>
      <c r="H265" s="20">
        <f t="shared" si="345"/>
        <v>10270780</v>
      </c>
      <c r="I265" s="20">
        <v>0</v>
      </c>
      <c r="J265" s="20">
        <v>0</v>
      </c>
      <c r="K265" s="20">
        <v>10270780</v>
      </c>
      <c r="L265" s="20">
        <f t="shared" si="346"/>
        <v>5880910</v>
      </c>
      <c r="M265" s="20">
        <v>0</v>
      </c>
      <c r="N265" s="20">
        <v>0</v>
      </c>
      <c r="O265" s="20">
        <v>5880910</v>
      </c>
      <c r="P265" s="20">
        <f t="shared" si="347"/>
        <v>5813810</v>
      </c>
      <c r="Q265" s="20">
        <v>0</v>
      </c>
      <c r="R265" s="20">
        <v>0</v>
      </c>
      <c r="S265" s="20">
        <v>5813810</v>
      </c>
      <c r="T265" s="20">
        <f t="shared" si="348"/>
        <v>5318010</v>
      </c>
      <c r="U265" s="20">
        <v>0</v>
      </c>
      <c r="V265" s="20">
        <v>0</v>
      </c>
      <c r="W265" s="20">
        <v>5318010</v>
      </c>
      <c r="X265" s="20">
        <f>SUM(Y265:AA265)</f>
        <v>11694165.02</v>
      </c>
      <c r="Y265" s="20">
        <v>0</v>
      </c>
      <c r="Z265" s="20">
        <v>0</v>
      </c>
      <c r="AA265" s="20">
        <v>11694165.02</v>
      </c>
      <c r="AB265" s="78">
        <f t="shared" si="329"/>
        <v>113.85858737116364</v>
      </c>
      <c r="AC265" s="40"/>
      <c r="AD265" s="20"/>
      <c r="AE265" s="40">
        <f t="shared" si="302"/>
        <v>113.85858737116364</v>
      </c>
      <c r="AF265" s="21">
        <f t="shared" si="316"/>
        <v>53.849848442951341</v>
      </c>
      <c r="AG265" s="21">
        <f t="shared" si="343"/>
        <v>0</v>
      </c>
      <c r="AH265" s="21"/>
      <c r="AI265" s="21">
        <f>AA265/G265*100</f>
        <v>54.638992552306732</v>
      </c>
      <c r="AJ265" s="79"/>
    </row>
    <row r="266" spans="1:36" ht="33.75" customHeight="1" x14ac:dyDescent="0.3">
      <c r="A266" s="236" t="s">
        <v>231</v>
      </c>
      <c r="B266" s="237"/>
      <c r="C266" s="237"/>
      <c r="D266" s="237"/>
      <c r="E266" s="237"/>
      <c r="F266" s="237"/>
      <c r="G266" s="237"/>
      <c r="H266" s="237"/>
      <c r="I266" s="237"/>
      <c r="J266" s="237"/>
      <c r="K266" s="237"/>
      <c r="L266" s="237"/>
      <c r="M266" s="237"/>
      <c r="N266" s="237"/>
      <c r="O266" s="237"/>
      <c r="P266" s="237"/>
      <c r="Q266" s="237"/>
      <c r="R266" s="237"/>
      <c r="S266" s="237"/>
      <c r="T266" s="237"/>
      <c r="U266" s="237"/>
      <c r="V266" s="237"/>
      <c r="W266" s="237"/>
      <c r="X266" s="237"/>
      <c r="Y266" s="237"/>
      <c r="Z266" s="237"/>
      <c r="AA266" s="237"/>
      <c r="AB266" s="237"/>
      <c r="AC266" s="237"/>
      <c r="AD266" s="237"/>
      <c r="AE266" s="237"/>
      <c r="AF266" s="237"/>
      <c r="AG266" s="237"/>
      <c r="AH266" s="237"/>
      <c r="AI266" s="237"/>
      <c r="AJ266" s="28"/>
    </row>
    <row r="267" spans="1:36" ht="63.75" customHeight="1" x14ac:dyDescent="0.3">
      <c r="A267" s="29" t="s">
        <v>132</v>
      </c>
      <c r="B267" s="231" t="s">
        <v>230</v>
      </c>
      <c r="C267" s="232"/>
      <c r="D267" s="30">
        <f>D268+D270</f>
        <v>107826094.84999999</v>
      </c>
      <c r="E267" s="30">
        <f t="shared" ref="E267:AA267" si="349">E268+E270</f>
        <v>107826094.84999999</v>
      </c>
      <c r="F267" s="30">
        <f t="shared" si="349"/>
        <v>0</v>
      </c>
      <c r="G267" s="30">
        <f t="shared" si="349"/>
        <v>0</v>
      </c>
      <c r="H267" s="30">
        <f t="shared" si="349"/>
        <v>32016382</v>
      </c>
      <c r="I267" s="30">
        <f t="shared" si="349"/>
        <v>32016382</v>
      </c>
      <c r="J267" s="30">
        <f t="shared" si="349"/>
        <v>0</v>
      </c>
      <c r="K267" s="30">
        <f t="shared" si="349"/>
        <v>0</v>
      </c>
      <c r="L267" s="30">
        <f t="shared" si="349"/>
        <v>13426650</v>
      </c>
      <c r="M267" s="30">
        <f t="shared" si="349"/>
        <v>13426650</v>
      </c>
      <c r="N267" s="30">
        <f t="shared" si="349"/>
        <v>0</v>
      </c>
      <c r="O267" s="30">
        <f t="shared" si="349"/>
        <v>0</v>
      </c>
      <c r="P267" s="30">
        <f t="shared" si="349"/>
        <v>55670950</v>
      </c>
      <c r="Q267" s="30">
        <f t="shared" si="349"/>
        <v>55670950</v>
      </c>
      <c r="R267" s="30">
        <f t="shared" si="349"/>
        <v>0</v>
      </c>
      <c r="S267" s="30">
        <f t="shared" si="349"/>
        <v>0</v>
      </c>
      <c r="T267" s="30">
        <f t="shared" si="349"/>
        <v>14108580</v>
      </c>
      <c r="U267" s="30">
        <f t="shared" si="349"/>
        <v>14108580</v>
      </c>
      <c r="V267" s="30">
        <f t="shared" si="349"/>
        <v>0</v>
      </c>
      <c r="W267" s="30">
        <f t="shared" si="349"/>
        <v>0</v>
      </c>
      <c r="X267" s="30">
        <f t="shared" si="349"/>
        <v>37409403.129999995</v>
      </c>
      <c r="Y267" s="30">
        <f t="shared" si="349"/>
        <v>37409403.129999995</v>
      </c>
      <c r="Z267" s="30">
        <f t="shared" si="349"/>
        <v>0</v>
      </c>
      <c r="AA267" s="30">
        <f t="shared" si="349"/>
        <v>0</v>
      </c>
      <c r="AB267" s="30">
        <f>X267/H267*100</f>
        <v>116.84456766539077</v>
      </c>
      <c r="AC267" s="30">
        <f t="shared" ref="AC267:AC273" si="350">Y267/I267*100</f>
        <v>116.84456766539077</v>
      </c>
      <c r="AD267" s="30"/>
      <c r="AE267" s="30"/>
      <c r="AF267" s="25">
        <f t="shared" ref="AF267:AG273" si="351">X267/D267*100</f>
        <v>34.694201975914361</v>
      </c>
      <c r="AG267" s="25">
        <f t="shared" si="351"/>
        <v>34.694201975914361</v>
      </c>
      <c r="AH267" s="25"/>
      <c r="AI267" s="25"/>
      <c r="AJ267" s="28"/>
    </row>
    <row r="268" spans="1:36" ht="75" x14ac:dyDescent="0.3">
      <c r="A268" s="29" t="s">
        <v>133</v>
      </c>
      <c r="B268" s="50" t="s">
        <v>232</v>
      </c>
      <c r="C268" s="31"/>
      <c r="D268" s="30">
        <f>D269</f>
        <v>33363245</v>
      </c>
      <c r="E268" s="30">
        <f t="shared" ref="E268:AA268" si="352">E269</f>
        <v>33363245</v>
      </c>
      <c r="F268" s="30">
        <f t="shared" si="352"/>
        <v>0</v>
      </c>
      <c r="G268" s="30">
        <f t="shared" si="352"/>
        <v>0</v>
      </c>
      <c r="H268" s="30">
        <f t="shared" si="352"/>
        <v>18603361</v>
      </c>
      <c r="I268" s="30">
        <f t="shared" si="352"/>
        <v>18603361</v>
      </c>
      <c r="J268" s="30">
        <f t="shared" si="352"/>
        <v>0</v>
      </c>
      <c r="K268" s="30">
        <f t="shared" si="352"/>
        <v>0</v>
      </c>
      <c r="L268" s="30">
        <f t="shared" si="352"/>
        <v>7816650</v>
      </c>
      <c r="M268" s="30">
        <f t="shared" si="352"/>
        <v>7816650</v>
      </c>
      <c r="N268" s="30">
        <f t="shared" si="352"/>
        <v>0</v>
      </c>
      <c r="O268" s="30">
        <f t="shared" si="352"/>
        <v>0</v>
      </c>
      <c r="P268" s="30">
        <f t="shared" si="352"/>
        <v>6300250</v>
      </c>
      <c r="Q268" s="30">
        <f t="shared" si="352"/>
        <v>6300250</v>
      </c>
      <c r="R268" s="30">
        <f t="shared" si="352"/>
        <v>0</v>
      </c>
      <c r="S268" s="30">
        <f t="shared" si="352"/>
        <v>0</v>
      </c>
      <c r="T268" s="30">
        <f t="shared" si="352"/>
        <v>7997580</v>
      </c>
      <c r="U268" s="30">
        <f t="shared" si="352"/>
        <v>7997580</v>
      </c>
      <c r="V268" s="30">
        <f t="shared" si="352"/>
        <v>0</v>
      </c>
      <c r="W268" s="30">
        <f t="shared" si="352"/>
        <v>0</v>
      </c>
      <c r="X268" s="30">
        <f t="shared" si="352"/>
        <v>22379181.68</v>
      </c>
      <c r="Y268" s="30">
        <f t="shared" si="352"/>
        <v>22379181.68</v>
      </c>
      <c r="Z268" s="30">
        <f t="shared" si="352"/>
        <v>0</v>
      </c>
      <c r="AA268" s="30">
        <f t="shared" si="352"/>
        <v>0</v>
      </c>
      <c r="AB268" s="30">
        <f t="shared" ref="AB268:AB273" si="353">X268/H268*100</f>
        <v>120.29644363725458</v>
      </c>
      <c r="AC268" s="30">
        <f t="shared" si="350"/>
        <v>120.29644363725458</v>
      </c>
      <c r="AD268" s="30"/>
      <c r="AE268" s="30"/>
      <c r="AF268" s="25">
        <f t="shared" si="351"/>
        <v>67.077353177126511</v>
      </c>
      <c r="AG268" s="25">
        <f t="shared" si="351"/>
        <v>67.077353177126511</v>
      </c>
      <c r="AH268" s="25"/>
      <c r="AI268" s="25"/>
      <c r="AJ268" s="28"/>
    </row>
    <row r="269" spans="1:36" ht="60" customHeight="1" x14ac:dyDescent="0.3">
      <c r="A269" s="90" t="s">
        <v>234</v>
      </c>
      <c r="B269" s="79" t="s">
        <v>233</v>
      </c>
      <c r="C269" s="19" t="s">
        <v>235</v>
      </c>
      <c r="D269" s="20">
        <f>SUM(E269:G269)</f>
        <v>33363245</v>
      </c>
      <c r="E269" s="20">
        <v>33363245</v>
      </c>
      <c r="F269" s="20">
        <v>0</v>
      </c>
      <c r="G269" s="20">
        <v>0</v>
      </c>
      <c r="H269" s="20">
        <f>SUM(I269:K269)</f>
        <v>18603361</v>
      </c>
      <c r="I269" s="20">
        <v>18603361</v>
      </c>
      <c r="J269" s="20">
        <v>0</v>
      </c>
      <c r="K269" s="20">
        <v>0</v>
      </c>
      <c r="L269" s="20">
        <f>SUM(M269:O269)</f>
        <v>7816650</v>
      </c>
      <c r="M269" s="20">
        <v>7816650</v>
      </c>
      <c r="N269" s="20">
        <v>0</v>
      </c>
      <c r="O269" s="20">
        <v>0</v>
      </c>
      <c r="P269" s="20">
        <f>SUM(Q269:S269)</f>
        <v>6300250</v>
      </c>
      <c r="Q269" s="20">
        <v>6300250</v>
      </c>
      <c r="R269" s="20">
        <v>0</v>
      </c>
      <c r="S269" s="20">
        <v>0</v>
      </c>
      <c r="T269" s="20">
        <f>SUM(U269:W269)</f>
        <v>7997580</v>
      </c>
      <c r="U269" s="20">
        <v>7997580</v>
      </c>
      <c r="V269" s="20">
        <v>0</v>
      </c>
      <c r="W269" s="20">
        <v>0</v>
      </c>
      <c r="X269" s="21">
        <f>SUM(Y269:AA269)</f>
        <v>22379181.68</v>
      </c>
      <c r="Y269" s="21">
        <v>22379181.68</v>
      </c>
      <c r="Z269" s="51">
        <v>0</v>
      </c>
      <c r="AA269" s="51">
        <v>0</v>
      </c>
      <c r="AB269" s="20">
        <f t="shared" si="353"/>
        <v>120.29644363725458</v>
      </c>
      <c r="AC269" s="20">
        <f t="shared" si="350"/>
        <v>120.29644363725458</v>
      </c>
      <c r="AD269" s="51"/>
      <c r="AE269" s="51"/>
      <c r="AF269" s="21">
        <f t="shared" si="351"/>
        <v>67.077353177126511</v>
      </c>
      <c r="AG269" s="21">
        <f t="shared" si="351"/>
        <v>67.077353177126511</v>
      </c>
      <c r="AH269" s="21"/>
      <c r="AI269" s="21"/>
      <c r="AJ269" s="79"/>
    </row>
    <row r="270" spans="1:36" ht="117" customHeight="1" x14ac:dyDescent="0.3">
      <c r="A270" s="29" t="s">
        <v>134</v>
      </c>
      <c r="B270" s="50" t="s">
        <v>236</v>
      </c>
      <c r="C270" s="31"/>
      <c r="D270" s="30">
        <f>SUM(D271:D273)</f>
        <v>74462849.849999994</v>
      </c>
      <c r="E270" s="30">
        <f t="shared" ref="E270:AA270" si="354">SUM(E271:E273)</f>
        <v>74462849.849999994</v>
      </c>
      <c r="F270" s="30">
        <f t="shared" si="354"/>
        <v>0</v>
      </c>
      <c r="G270" s="30">
        <f t="shared" si="354"/>
        <v>0</v>
      </c>
      <c r="H270" s="30">
        <f t="shared" si="354"/>
        <v>13413021</v>
      </c>
      <c r="I270" s="30">
        <f t="shared" si="354"/>
        <v>13413021</v>
      </c>
      <c r="J270" s="30">
        <f t="shared" si="354"/>
        <v>0</v>
      </c>
      <c r="K270" s="30">
        <f t="shared" si="354"/>
        <v>0</v>
      </c>
      <c r="L270" s="30">
        <f t="shared" si="354"/>
        <v>5610000</v>
      </c>
      <c r="M270" s="30">
        <f t="shared" si="354"/>
        <v>5610000</v>
      </c>
      <c r="N270" s="30">
        <f t="shared" si="354"/>
        <v>0</v>
      </c>
      <c r="O270" s="30">
        <f t="shared" si="354"/>
        <v>0</v>
      </c>
      <c r="P270" s="30">
        <f t="shared" si="354"/>
        <v>49370700</v>
      </c>
      <c r="Q270" s="30">
        <f t="shared" si="354"/>
        <v>49370700</v>
      </c>
      <c r="R270" s="30">
        <f t="shared" si="354"/>
        <v>0</v>
      </c>
      <c r="S270" s="30">
        <f t="shared" si="354"/>
        <v>0</v>
      </c>
      <c r="T270" s="30">
        <f t="shared" si="354"/>
        <v>6111000</v>
      </c>
      <c r="U270" s="30">
        <f t="shared" si="354"/>
        <v>6111000</v>
      </c>
      <c r="V270" s="30">
        <f t="shared" si="354"/>
        <v>0</v>
      </c>
      <c r="W270" s="30">
        <f t="shared" si="354"/>
        <v>0</v>
      </c>
      <c r="X270" s="30">
        <f t="shared" si="354"/>
        <v>15030221.449999999</v>
      </c>
      <c r="Y270" s="30">
        <f t="shared" si="354"/>
        <v>15030221.449999999</v>
      </c>
      <c r="Z270" s="30">
        <f t="shared" si="354"/>
        <v>0</v>
      </c>
      <c r="AA270" s="30">
        <f t="shared" si="354"/>
        <v>0</v>
      </c>
      <c r="AB270" s="30">
        <f t="shared" si="353"/>
        <v>112.05694414405225</v>
      </c>
      <c r="AC270" s="30">
        <f t="shared" si="350"/>
        <v>112.05694414405225</v>
      </c>
      <c r="AD270" s="30"/>
      <c r="AE270" s="30"/>
      <c r="AF270" s="25">
        <f t="shared" si="351"/>
        <v>20.184859269121837</v>
      </c>
      <c r="AG270" s="25">
        <f t="shared" si="351"/>
        <v>20.184859269121837</v>
      </c>
      <c r="AH270" s="25"/>
      <c r="AI270" s="25"/>
      <c r="AJ270" s="80"/>
    </row>
    <row r="271" spans="1:36" ht="45" customHeight="1" x14ac:dyDescent="0.3">
      <c r="A271" s="202" t="s">
        <v>238</v>
      </c>
      <c r="B271" s="234" t="s">
        <v>237</v>
      </c>
      <c r="C271" s="19" t="s">
        <v>235</v>
      </c>
      <c r="D271" s="20">
        <f>SUM(E271:G271)</f>
        <v>23225505</v>
      </c>
      <c r="E271" s="20">
        <v>23225505</v>
      </c>
      <c r="F271" s="20">
        <v>0</v>
      </c>
      <c r="G271" s="20">
        <v>0</v>
      </c>
      <c r="H271" s="20">
        <f t="shared" ref="H271:H272" si="355">I271+J271+K271</f>
        <v>11484605</v>
      </c>
      <c r="I271" s="20">
        <v>11484605</v>
      </c>
      <c r="J271" s="20">
        <v>0</v>
      </c>
      <c r="K271" s="20">
        <v>0</v>
      </c>
      <c r="L271" s="20">
        <f t="shared" ref="L271" si="356">M271+N271+O271</f>
        <v>5610000</v>
      </c>
      <c r="M271" s="20">
        <v>5610000</v>
      </c>
      <c r="N271" s="20">
        <v>0</v>
      </c>
      <c r="O271" s="20">
        <v>0</v>
      </c>
      <c r="P271" s="20">
        <f t="shared" ref="P271" si="357">Q271+R271+S271</f>
        <v>5615200</v>
      </c>
      <c r="Q271" s="20">
        <v>5615200</v>
      </c>
      <c r="R271" s="20">
        <v>0</v>
      </c>
      <c r="S271" s="20">
        <v>0</v>
      </c>
      <c r="T271" s="20">
        <f t="shared" ref="T271" si="358">U271+V271+W271</f>
        <v>6111000</v>
      </c>
      <c r="U271" s="20">
        <f>5720000+391000</f>
        <v>6111000</v>
      </c>
      <c r="V271" s="20">
        <v>0</v>
      </c>
      <c r="W271" s="20">
        <v>0</v>
      </c>
      <c r="X271" s="51">
        <f t="shared" ref="X271:X273" si="359">SUM(Y271:AA271)</f>
        <v>13280000.449999999</v>
      </c>
      <c r="Y271" s="21">
        <v>13280000.449999999</v>
      </c>
      <c r="Z271" s="51">
        <v>0</v>
      </c>
      <c r="AA271" s="51">
        <v>0</v>
      </c>
      <c r="AB271" s="20">
        <f t="shared" si="353"/>
        <v>115.63306226030411</v>
      </c>
      <c r="AC271" s="20">
        <f t="shared" si="350"/>
        <v>115.63306226030411</v>
      </c>
      <c r="AD271" s="51"/>
      <c r="AE271" s="51"/>
      <c r="AF271" s="21">
        <f t="shared" si="351"/>
        <v>57.178521844842557</v>
      </c>
      <c r="AG271" s="21">
        <f t="shared" si="351"/>
        <v>57.178521844842557</v>
      </c>
      <c r="AH271" s="21"/>
      <c r="AI271" s="21"/>
      <c r="AJ271" s="79"/>
    </row>
    <row r="272" spans="1:36" ht="47.25" customHeight="1" x14ac:dyDescent="0.3">
      <c r="A272" s="202"/>
      <c r="B272" s="235"/>
      <c r="C272" s="19" t="s">
        <v>3</v>
      </c>
      <c r="D272" s="20">
        <f>SUM(E272:G272)</f>
        <v>178195</v>
      </c>
      <c r="E272" s="20">
        <v>178195</v>
      </c>
      <c r="F272" s="20">
        <v>0</v>
      </c>
      <c r="G272" s="20">
        <v>0</v>
      </c>
      <c r="H272" s="20">
        <f t="shared" si="355"/>
        <v>178195</v>
      </c>
      <c r="I272" s="20">
        <v>178195</v>
      </c>
      <c r="J272" s="20">
        <v>0</v>
      </c>
      <c r="K272" s="20">
        <v>0</v>
      </c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51">
        <f t="shared" si="359"/>
        <v>0</v>
      </c>
      <c r="Y272" s="21">
        <v>0</v>
      </c>
      <c r="Z272" s="51">
        <v>0</v>
      </c>
      <c r="AA272" s="51">
        <v>0</v>
      </c>
      <c r="AB272" s="20">
        <f t="shared" si="353"/>
        <v>0</v>
      </c>
      <c r="AC272" s="20">
        <f t="shared" si="350"/>
        <v>0</v>
      </c>
      <c r="AD272" s="51"/>
      <c r="AE272" s="51"/>
      <c r="AF272" s="21">
        <f t="shared" si="351"/>
        <v>0</v>
      </c>
      <c r="AG272" s="21">
        <f t="shared" si="351"/>
        <v>0</v>
      </c>
      <c r="AH272" s="21"/>
      <c r="AI272" s="21"/>
      <c r="AJ272" s="79"/>
    </row>
    <row r="273" spans="1:36" ht="51" customHeight="1" x14ac:dyDescent="0.3">
      <c r="A273" s="233"/>
      <c r="B273" s="209"/>
      <c r="C273" s="19" t="s">
        <v>270</v>
      </c>
      <c r="D273" s="20">
        <f>SUM(E273:G273)</f>
        <v>51059149.850000001</v>
      </c>
      <c r="E273" s="20">
        <v>51059149.850000001</v>
      </c>
      <c r="F273" s="20">
        <v>0</v>
      </c>
      <c r="G273" s="20">
        <v>0</v>
      </c>
      <c r="H273" s="20">
        <f>I273+J273+K273</f>
        <v>1750221</v>
      </c>
      <c r="I273" s="20">
        <v>1750221</v>
      </c>
      <c r="J273" s="20">
        <v>0</v>
      </c>
      <c r="K273" s="20">
        <v>0</v>
      </c>
      <c r="L273" s="20">
        <f>M273+N273+O273</f>
        <v>0</v>
      </c>
      <c r="M273" s="20">
        <v>0</v>
      </c>
      <c r="N273" s="20">
        <v>0</v>
      </c>
      <c r="O273" s="20">
        <v>0</v>
      </c>
      <c r="P273" s="20">
        <f>Q273+R273+S273</f>
        <v>43755500</v>
      </c>
      <c r="Q273" s="20">
        <v>43755500</v>
      </c>
      <c r="R273" s="20">
        <v>0</v>
      </c>
      <c r="S273" s="20">
        <v>0</v>
      </c>
      <c r="T273" s="20">
        <f>U273+V273+W273</f>
        <v>0</v>
      </c>
      <c r="U273" s="20">
        <v>0</v>
      </c>
      <c r="V273" s="20">
        <v>0</v>
      </c>
      <c r="W273" s="20">
        <v>0</v>
      </c>
      <c r="X273" s="51">
        <f t="shared" si="359"/>
        <v>1750221</v>
      </c>
      <c r="Y273" s="20">
        <v>1750221</v>
      </c>
      <c r="Z273" s="20">
        <v>0</v>
      </c>
      <c r="AA273" s="20">
        <v>0</v>
      </c>
      <c r="AB273" s="20">
        <f t="shared" si="353"/>
        <v>100</v>
      </c>
      <c r="AC273" s="20">
        <f t="shared" si="350"/>
        <v>100</v>
      </c>
      <c r="AD273" s="20"/>
      <c r="AE273" s="20"/>
      <c r="AF273" s="21">
        <f t="shared" si="351"/>
        <v>3.4278302814319184</v>
      </c>
      <c r="AG273" s="21">
        <f t="shared" si="351"/>
        <v>3.4278302814319184</v>
      </c>
      <c r="AH273" s="21"/>
      <c r="AI273" s="21"/>
      <c r="AJ273" s="79"/>
    </row>
    <row r="276" spans="1:36" ht="91.5" customHeight="1" x14ac:dyDescent="0.3">
      <c r="D276" s="114">
        <f>D44+D52+D120+D121+D122+D123+D125+D126+D127+D129+D130+D131+D133+D134+D136+D137+D138+D139+D141+D142+D143++D224+D236+D239+D150</f>
        <v>587405529</v>
      </c>
      <c r="E276" s="114">
        <f>E44+E52+E120+E121+E122+E123+E125+E126+E127+E129+E130+E131+E133+E134+E136+E137+E138+E139+E141+E142+E143++E224+E236+E239+E150</f>
        <v>140421494</v>
      </c>
      <c r="F276" s="114">
        <f t="shared" ref="F276:AE276" si="360">F44+F52+F120+F121+F122+F123+F125+F126+F127+F129+F130+F131+F133+F134+F136+F137+F138+F139+F141+F142+F143++F224+F236+F239+F150</f>
        <v>339700</v>
      </c>
      <c r="G276" s="114">
        <f t="shared" si="360"/>
        <v>446644335</v>
      </c>
      <c r="H276" s="114">
        <f t="shared" si="360"/>
        <v>320841769</v>
      </c>
      <c r="I276" s="114">
        <f t="shared" si="360"/>
        <v>68304949</v>
      </c>
      <c r="J276" s="114">
        <f t="shared" si="360"/>
        <v>700000</v>
      </c>
      <c r="K276" s="114">
        <f t="shared" si="360"/>
        <v>251836820</v>
      </c>
      <c r="L276" s="114">
        <f t="shared" si="360"/>
        <v>191080028</v>
      </c>
      <c r="M276" s="114">
        <f t="shared" si="360"/>
        <v>40078951</v>
      </c>
      <c r="N276" s="114">
        <f t="shared" si="360"/>
        <v>0</v>
      </c>
      <c r="O276" s="114">
        <f t="shared" si="360"/>
        <v>151001077</v>
      </c>
      <c r="P276" s="114">
        <f t="shared" si="360"/>
        <v>124746785</v>
      </c>
      <c r="Q276" s="114">
        <f t="shared" si="360"/>
        <v>32001603</v>
      </c>
      <c r="R276" s="114">
        <f t="shared" si="360"/>
        <v>0</v>
      </c>
      <c r="S276" s="114">
        <f t="shared" si="360"/>
        <v>92745182</v>
      </c>
      <c r="T276" s="114">
        <f t="shared" si="360"/>
        <v>145027211</v>
      </c>
      <c r="U276" s="114">
        <f t="shared" si="360"/>
        <v>37153791</v>
      </c>
      <c r="V276" s="114">
        <f t="shared" si="360"/>
        <v>0</v>
      </c>
      <c r="W276" s="114">
        <f t="shared" si="360"/>
        <v>107873420</v>
      </c>
      <c r="X276" s="114">
        <f t="shared" si="360"/>
        <v>377601524.61000001</v>
      </c>
      <c r="Y276" s="114">
        <f t="shared" si="360"/>
        <v>87497796.329999998</v>
      </c>
      <c r="Z276" s="114">
        <f t="shared" si="360"/>
        <v>90000</v>
      </c>
      <c r="AA276" s="114">
        <f t="shared" si="360"/>
        <v>290013728.27999997</v>
      </c>
      <c r="AB276" s="114">
        <f t="shared" si="360"/>
        <v>2733.2386382866548</v>
      </c>
      <c r="AC276" s="114">
        <f t="shared" si="360"/>
        <v>1565.9506926248985</v>
      </c>
      <c r="AD276" s="114">
        <f t="shared" si="360"/>
        <v>12.857142857142856</v>
      </c>
      <c r="AE276" s="114">
        <f t="shared" si="360"/>
        <v>2290.5135354874074</v>
      </c>
      <c r="AF276" s="114"/>
      <c r="AG276" s="114"/>
      <c r="AH276" s="114"/>
      <c r="AI276" s="114"/>
    </row>
    <row r="278" spans="1:36" x14ac:dyDescent="0.3">
      <c r="D278" s="2">
        <v>587405529</v>
      </c>
      <c r="E278" s="2">
        <v>140421494</v>
      </c>
      <c r="F278" s="2">
        <v>339700</v>
      </c>
      <c r="G278" s="2">
        <v>446644335</v>
      </c>
      <c r="X278" s="3">
        <v>377601524.61000001</v>
      </c>
      <c r="Y278" s="3">
        <v>87497796.329999998</v>
      </c>
      <c r="Z278" s="3">
        <v>90000</v>
      </c>
      <c r="AA278" s="3">
        <v>290013728.27999997</v>
      </c>
    </row>
    <row r="280" spans="1:36" x14ac:dyDescent="0.3">
      <c r="D280" s="114">
        <f>D276-D278</f>
        <v>0</v>
      </c>
      <c r="E280" s="114">
        <f>E276-E278</f>
        <v>0</v>
      </c>
      <c r="F280" s="114">
        <f>F276-F278</f>
        <v>0</v>
      </c>
      <c r="G280" s="114">
        <f t="shared" ref="G280:AE280" si="361">G276-G278</f>
        <v>0</v>
      </c>
      <c r="H280" s="114">
        <f t="shared" si="361"/>
        <v>320841769</v>
      </c>
      <c r="I280" s="114">
        <f t="shared" si="361"/>
        <v>68304949</v>
      </c>
      <c r="J280" s="114">
        <f t="shared" si="361"/>
        <v>700000</v>
      </c>
      <c r="K280" s="114">
        <f t="shared" si="361"/>
        <v>251836820</v>
      </c>
      <c r="L280" s="114">
        <f t="shared" si="361"/>
        <v>191080028</v>
      </c>
      <c r="M280" s="114">
        <f t="shared" si="361"/>
        <v>40078951</v>
      </c>
      <c r="N280" s="114">
        <f t="shared" si="361"/>
        <v>0</v>
      </c>
      <c r="O280" s="114">
        <f t="shared" si="361"/>
        <v>151001077</v>
      </c>
      <c r="P280" s="114">
        <f t="shared" si="361"/>
        <v>124746785</v>
      </c>
      <c r="Q280" s="114">
        <f t="shared" si="361"/>
        <v>32001603</v>
      </c>
      <c r="R280" s="114">
        <f t="shared" si="361"/>
        <v>0</v>
      </c>
      <c r="S280" s="114">
        <f t="shared" si="361"/>
        <v>92745182</v>
      </c>
      <c r="T280" s="114">
        <f t="shared" si="361"/>
        <v>145027211</v>
      </c>
      <c r="U280" s="114">
        <f t="shared" si="361"/>
        <v>37153791</v>
      </c>
      <c r="V280" s="114">
        <f t="shared" si="361"/>
        <v>0</v>
      </c>
      <c r="W280" s="114">
        <f t="shared" si="361"/>
        <v>107873420</v>
      </c>
      <c r="X280" s="114">
        <f t="shared" si="361"/>
        <v>0</v>
      </c>
      <c r="Y280" s="114">
        <f t="shared" si="361"/>
        <v>0</v>
      </c>
      <c r="Z280" s="114">
        <f t="shared" si="361"/>
        <v>0</v>
      </c>
      <c r="AA280" s="114">
        <f t="shared" si="361"/>
        <v>0</v>
      </c>
      <c r="AB280" s="114">
        <f t="shared" si="361"/>
        <v>2733.2386382866548</v>
      </c>
      <c r="AC280" s="114">
        <f t="shared" si="361"/>
        <v>1565.9506926248985</v>
      </c>
      <c r="AD280" s="114">
        <f t="shared" si="361"/>
        <v>12.857142857142856</v>
      </c>
      <c r="AE280" s="114">
        <f t="shared" si="361"/>
        <v>2290.5135354874074</v>
      </c>
    </row>
    <row r="288" spans="1:36" x14ac:dyDescent="0.3">
      <c r="A288" s="5" t="s">
        <v>485</v>
      </c>
    </row>
  </sheetData>
  <mergeCells count="84">
    <mergeCell ref="AJ239:AJ240"/>
    <mergeCell ref="D239:D240"/>
    <mergeCell ref="E239:E240"/>
    <mergeCell ref="F239:F240"/>
    <mergeCell ref="G239:G240"/>
    <mergeCell ref="X239:X240"/>
    <mergeCell ref="Y239:Y240"/>
    <mergeCell ref="Z239:Z240"/>
    <mergeCell ref="AA239:AA240"/>
    <mergeCell ref="AH239:AH240"/>
    <mergeCell ref="AB2:AE2"/>
    <mergeCell ref="A190:AI190"/>
    <mergeCell ref="B92:C92"/>
    <mergeCell ref="A201:A204"/>
    <mergeCell ref="A103:AI103"/>
    <mergeCell ref="B7:C7"/>
    <mergeCell ref="B117:C117"/>
    <mergeCell ref="B152:C152"/>
    <mergeCell ref="A170:A171"/>
    <mergeCell ref="B170:B171"/>
    <mergeCell ref="B104:C104"/>
    <mergeCell ref="A6:AI6"/>
    <mergeCell ref="AI239:AI240"/>
    <mergeCell ref="B74:C74"/>
    <mergeCell ref="A93:A94"/>
    <mergeCell ref="C239:C240"/>
    <mergeCell ref="AF239:AF240"/>
    <mergeCell ref="AG239:AG240"/>
    <mergeCell ref="B243:C243"/>
    <mergeCell ref="A244:A245"/>
    <mergeCell ref="B98:C98"/>
    <mergeCell ref="B50:B53"/>
    <mergeCell ref="A50:A53"/>
    <mergeCell ref="A60:A61"/>
    <mergeCell ref="A222:A225"/>
    <mergeCell ref="B222:B225"/>
    <mergeCell ref="A213:AI213"/>
    <mergeCell ref="B221:C221"/>
    <mergeCell ref="A206:A209"/>
    <mergeCell ref="B217:B218"/>
    <mergeCell ref="A217:A218"/>
    <mergeCell ref="B211:B212"/>
    <mergeCell ref="A211:A212"/>
    <mergeCell ref="B60:B61"/>
    <mergeCell ref="B267:C267"/>
    <mergeCell ref="A271:A273"/>
    <mergeCell ref="B271:B273"/>
    <mergeCell ref="A266:AI266"/>
    <mergeCell ref="B244:B245"/>
    <mergeCell ref="A264:A265"/>
    <mergeCell ref="B264:B265"/>
    <mergeCell ref="B246:C246"/>
    <mergeCell ref="A91:AJ91"/>
    <mergeCell ref="A97:AJ97"/>
    <mergeCell ref="A116:AJ116"/>
    <mergeCell ref="A151:AJ151"/>
    <mergeCell ref="A239:A242"/>
    <mergeCell ref="B239:B242"/>
    <mergeCell ref="B191:C191"/>
    <mergeCell ref="B238:C238"/>
    <mergeCell ref="B226:C226"/>
    <mergeCell ref="B214:C214"/>
    <mergeCell ref="B93:B94"/>
    <mergeCell ref="A146:A148"/>
    <mergeCell ref="A231:A237"/>
    <mergeCell ref="B231:B237"/>
    <mergeCell ref="B228:B229"/>
    <mergeCell ref="A228:A229"/>
    <mergeCell ref="A1:AJ1"/>
    <mergeCell ref="A5:C5"/>
    <mergeCell ref="B42:B47"/>
    <mergeCell ref="A42:A47"/>
    <mergeCell ref="AJ2:AJ3"/>
    <mergeCell ref="AF2:AI2"/>
    <mergeCell ref="B38:B39"/>
    <mergeCell ref="A38:A39"/>
    <mergeCell ref="D2:G2"/>
    <mergeCell ref="X2:AA2"/>
    <mergeCell ref="H2:K2"/>
    <mergeCell ref="L2:O2"/>
    <mergeCell ref="P2:S2"/>
    <mergeCell ref="T2:W2"/>
    <mergeCell ref="A2:A3"/>
    <mergeCell ref="C2:C3"/>
  </mergeCells>
  <pageMargins left="0.19685039370078741" right="0.19685039370078741" top="0.39370078740157483" bottom="0.19685039370078741" header="0.31496062992125984" footer="0.31496062992125984"/>
  <pageSetup paperSize="8" scale="47" fitToHeight="14" orientation="landscape" verticalDpi="4294967295" r:id="rId1"/>
  <headerFooter>
    <oddFooter>&amp;C&amp;P</oddFooter>
  </headerFooter>
  <rowBreaks count="2" manualBreakCount="2">
    <brk id="160" max="16383" man="1"/>
    <brk id="2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274" t="s">
        <v>154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32.25" customHeight="1" x14ac:dyDescent="0.25">
      <c r="A2" s="276" t="s">
        <v>0</v>
      </c>
      <c r="B2" s="6" t="s">
        <v>1</v>
      </c>
      <c r="C2" s="277" t="s">
        <v>50</v>
      </c>
      <c r="D2" s="278" t="s">
        <v>149</v>
      </c>
      <c r="E2" s="278"/>
      <c r="F2" s="278"/>
      <c r="G2" s="279" t="s">
        <v>159</v>
      </c>
      <c r="H2" s="279"/>
      <c r="I2" s="279"/>
      <c r="J2" s="280" t="s">
        <v>157</v>
      </c>
      <c r="K2" s="281"/>
      <c r="L2" s="282"/>
      <c r="M2" s="283" t="s">
        <v>152</v>
      </c>
      <c r="N2" s="283" t="s">
        <v>153</v>
      </c>
    </row>
    <row r="3" spans="1:14" ht="25.5" x14ac:dyDescent="0.25">
      <c r="A3" s="276"/>
      <c r="B3" s="7" t="s">
        <v>2</v>
      </c>
      <c r="C3" s="277"/>
      <c r="D3" s="8" t="s">
        <v>91</v>
      </c>
      <c r="E3" s="8" t="s">
        <v>92</v>
      </c>
      <c r="F3" s="8" t="s">
        <v>93</v>
      </c>
      <c r="G3" s="8" t="s">
        <v>91</v>
      </c>
      <c r="H3" s="8" t="s">
        <v>92</v>
      </c>
      <c r="I3" s="8" t="s">
        <v>93</v>
      </c>
      <c r="J3" s="8" t="s">
        <v>91</v>
      </c>
      <c r="K3" s="8" t="s">
        <v>92</v>
      </c>
      <c r="L3" s="8" t="s">
        <v>93</v>
      </c>
      <c r="M3" s="284"/>
      <c r="N3" s="284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273" t="s">
        <v>155</v>
      </c>
      <c r="C5" s="273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69</v>
      </c>
      <c r="C6" s="15" t="s">
        <v>158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156</v>
      </c>
      <c r="C7" s="15" t="s">
        <v>158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92" t="s">
        <v>0</v>
      </c>
      <c r="B1" s="58" t="s">
        <v>1</v>
      </c>
      <c r="C1" s="293" t="s">
        <v>50</v>
      </c>
      <c r="D1" s="294" t="s">
        <v>303</v>
      </c>
      <c r="E1" s="294"/>
      <c r="F1" s="294"/>
      <c r="G1" s="294"/>
      <c r="H1" s="294" t="s">
        <v>304</v>
      </c>
      <c r="I1" s="294"/>
      <c r="J1" s="294"/>
      <c r="K1" s="294"/>
      <c r="L1" s="295" t="s">
        <v>314</v>
      </c>
      <c r="M1" s="296"/>
      <c r="N1" s="296"/>
      <c r="O1" s="297"/>
      <c r="P1" s="289" t="s">
        <v>305</v>
      </c>
      <c r="Q1" s="289"/>
      <c r="R1" s="289"/>
      <c r="S1" s="289"/>
      <c r="T1" s="289" t="s">
        <v>306</v>
      </c>
      <c r="U1" s="290"/>
      <c r="V1" s="290"/>
      <c r="W1" s="290"/>
    </row>
    <row r="2" spans="1:23" ht="22.5" x14ac:dyDescent="0.25">
      <c r="A2" s="292"/>
      <c r="B2" s="58" t="s">
        <v>2</v>
      </c>
      <c r="C2" s="293"/>
      <c r="D2" s="59" t="s">
        <v>91</v>
      </c>
      <c r="E2" s="59" t="s">
        <v>92</v>
      </c>
      <c r="F2" s="59" t="s">
        <v>162</v>
      </c>
      <c r="G2" s="59" t="s">
        <v>93</v>
      </c>
      <c r="H2" s="59" t="s">
        <v>91</v>
      </c>
      <c r="I2" s="59" t="s">
        <v>92</v>
      </c>
      <c r="J2" s="59" t="s">
        <v>162</v>
      </c>
      <c r="K2" s="59" t="s">
        <v>93</v>
      </c>
      <c r="L2" s="59" t="s">
        <v>91</v>
      </c>
      <c r="M2" s="59" t="s">
        <v>92</v>
      </c>
      <c r="N2" s="59" t="s">
        <v>162</v>
      </c>
      <c r="O2" s="59" t="s">
        <v>93</v>
      </c>
      <c r="P2" s="59" t="s">
        <v>91</v>
      </c>
      <c r="Q2" s="59" t="s">
        <v>92</v>
      </c>
      <c r="R2" s="59" t="s">
        <v>162</v>
      </c>
      <c r="S2" s="59" t="s">
        <v>93</v>
      </c>
      <c r="T2" s="59" t="s">
        <v>91</v>
      </c>
      <c r="U2" s="60" t="s">
        <v>92</v>
      </c>
      <c r="V2" s="59" t="s">
        <v>162</v>
      </c>
      <c r="W2" s="59" t="s">
        <v>93</v>
      </c>
    </row>
    <row r="3" spans="1:23" x14ac:dyDescent="0.25">
      <c r="A3" s="56" t="s">
        <v>7</v>
      </c>
      <c r="B3" s="56" t="s">
        <v>41</v>
      </c>
      <c r="C3" s="56" t="s">
        <v>95</v>
      </c>
      <c r="D3" s="56" t="s">
        <v>99</v>
      </c>
      <c r="E3" s="56" t="s">
        <v>47</v>
      </c>
      <c r="F3" s="56" t="s">
        <v>105</v>
      </c>
      <c r="G3" s="56" t="s">
        <v>105</v>
      </c>
      <c r="H3" s="56" t="s">
        <v>135</v>
      </c>
      <c r="I3" s="56" t="s">
        <v>115</v>
      </c>
      <c r="J3" s="56" t="s">
        <v>118</v>
      </c>
      <c r="K3" s="56" t="s">
        <v>120</v>
      </c>
      <c r="L3" s="56" t="s">
        <v>124</v>
      </c>
      <c r="M3" s="56" t="s">
        <v>125</v>
      </c>
      <c r="N3" s="56" t="s">
        <v>126</v>
      </c>
      <c r="O3" s="56" t="s">
        <v>132</v>
      </c>
      <c r="P3" s="56" t="s">
        <v>48</v>
      </c>
      <c r="Q3" s="56" t="s">
        <v>115</v>
      </c>
      <c r="R3" s="56" t="s">
        <v>301</v>
      </c>
      <c r="S3" s="56" t="s">
        <v>118</v>
      </c>
      <c r="T3" s="56" t="s">
        <v>120</v>
      </c>
      <c r="U3" s="56" t="s">
        <v>307</v>
      </c>
      <c r="V3" s="56" t="s">
        <v>248</v>
      </c>
      <c r="W3" s="56" t="s">
        <v>283</v>
      </c>
    </row>
    <row r="4" spans="1:23" x14ac:dyDescent="0.25">
      <c r="A4" s="291" t="s">
        <v>94</v>
      </c>
      <c r="B4" s="291"/>
      <c r="C4" s="291"/>
      <c r="D4" s="61">
        <f>D5+D7+D10+D12+D14</f>
        <v>184652.19499999998</v>
      </c>
      <c r="E4" s="61">
        <f t="shared" ref="E4:S4" si="0">E5+E7+E10+E12+E14</f>
        <v>157039.4</v>
      </c>
      <c r="F4" s="61">
        <f t="shared" si="0"/>
        <v>0</v>
      </c>
      <c r="G4" s="61">
        <f t="shared" si="0"/>
        <v>27612.795000000002</v>
      </c>
      <c r="H4" s="61">
        <f t="shared" si="0"/>
        <v>165482.53099999999</v>
      </c>
      <c r="I4" s="61">
        <f t="shared" si="0"/>
        <v>28216.291000000005</v>
      </c>
      <c r="J4" s="61">
        <f t="shared" si="0"/>
        <v>0</v>
      </c>
      <c r="K4" s="61">
        <f t="shared" si="0"/>
        <v>19077.455999999998</v>
      </c>
      <c r="L4" s="61">
        <f t="shared" si="0"/>
        <v>7375.1418100000001</v>
      </c>
      <c r="M4" s="61">
        <f t="shared" si="0"/>
        <v>0</v>
      </c>
      <c r="N4" s="61">
        <f t="shared" si="0"/>
        <v>0</v>
      </c>
      <c r="O4" s="61">
        <f t="shared" si="0"/>
        <v>7375.1418100000001</v>
      </c>
      <c r="P4" s="61">
        <f t="shared" si="0"/>
        <v>82223.705759999983</v>
      </c>
      <c r="Q4" s="61">
        <f t="shared" si="0"/>
        <v>66038.538280000008</v>
      </c>
      <c r="R4" s="61">
        <f t="shared" si="0"/>
        <v>0</v>
      </c>
      <c r="S4" s="61">
        <f t="shared" si="0"/>
        <v>16185.16748</v>
      </c>
      <c r="T4" s="61">
        <f>P4/D4*100</f>
        <v>44.528962008818787</v>
      </c>
      <c r="U4" s="61">
        <f t="shared" ref="U4:W16" si="1">Q4/E4*100</f>
        <v>42.052210005896619</v>
      </c>
      <c r="V4" s="61"/>
      <c r="W4" s="61">
        <f t="shared" si="1"/>
        <v>58.614738131362657</v>
      </c>
    </row>
    <row r="5" spans="1:23" s="71" customFormat="1" ht="34.5" customHeight="1" x14ac:dyDescent="0.25">
      <c r="A5" s="62">
        <v>1</v>
      </c>
      <c r="B5" s="273" t="s">
        <v>25</v>
      </c>
      <c r="C5" s="273"/>
      <c r="D5" s="61">
        <f>D6</f>
        <v>26153.7</v>
      </c>
      <c r="E5" s="61">
        <f t="shared" ref="E5:S5" si="2">E6</f>
        <v>24846</v>
      </c>
      <c r="F5" s="61">
        <f t="shared" si="2"/>
        <v>0</v>
      </c>
      <c r="G5" s="61">
        <f t="shared" si="2"/>
        <v>1307.7</v>
      </c>
      <c r="H5" s="61">
        <f t="shared" si="2"/>
        <v>0</v>
      </c>
      <c r="I5" s="61">
        <f t="shared" si="2"/>
        <v>0</v>
      </c>
      <c r="J5" s="61">
        <f t="shared" si="2"/>
        <v>0</v>
      </c>
      <c r="K5" s="61">
        <f t="shared" si="2"/>
        <v>0</v>
      </c>
      <c r="L5" s="61">
        <f t="shared" si="2"/>
        <v>0</v>
      </c>
      <c r="M5" s="61">
        <f t="shared" si="2"/>
        <v>0</v>
      </c>
      <c r="N5" s="61">
        <f t="shared" si="2"/>
        <v>0</v>
      </c>
      <c r="O5" s="61">
        <f t="shared" si="2"/>
        <v>0</v>
      </c>
      <c r="P5" s="61">
        <f t="shared" si="2"/>
        <v>0</v>
      </c>
      <c r="Q5" s="61">
        <f t="shared" si="2"/>
        <v>0</v>
      </c>
      <c r="R5" s="61">
        <f t="shared" si="2"/>
        <v>0</v>
      </c>
      <c r="S5" s="61">
        <f t="shared" si="2"/>
        <v>0</v>
      </c>
      <c r="T5" s="61">
        <f t="shared" ref="T5:U18" si="3">P5/D5*100</f>
        <v>0</v>
      </c>
      <c r="U5" s="61">
        <f t="shared" si="1"/>
        <v>0</v>
      </c>
      <c r="V5" s="61"/>
      <c r="W5" s="61">
        <f t="shared" si="1"/>
        <v>0</v>
      </c>
    </row>
    <row r="6" spans="1:23" s="71" customFormat="1" x14ac:dyDescent="0.25">
      <c r="A6" s="63" t="s">
        <v>14</v>
      </c>
      <c r="B6" s="64" t="s">
        <v>242</v>
      </c>
      <c r="C6" s="6" t="s">
        <v>271</v>
      </c>
      <c r="D6" s="65">
        <f t="shared" ref="D6" si="4">E6+G6</f>
        <v>26153.7</v>
      </c>
      <c r="E6" s="65">
        <v>24846</v>
      </c>
      <c r="F6" s="65">
        <v>0</v>
      </c>
      <c r="G6" s="65">
        <v>1307.7</v>
      </c>
      <c r="H6" s="65">
        <f>I6+J6+K6</f>
        <v>0</v>
      </c>
      <c r="I6" s="65">
        <v>0</v>
      </c>
      <c r="J6" s="65">
        <v>0</v>
      </c>
      <c r="K6" s="65">
        <v>0</v>
      </c>
      <c r="L6" s="65">
        <f t="shared" ref="L6" si="5">M6+O6</f>
        <v>0</v>
      </c>
      <c r="M6" s="65">
        <v>0</v>
      </c>
      <c r="N6" s="65">
        <v>0</v>
      </c>
      <c r="O6" s="65">
        <f>S6</f>
        <v>0</v>
      </c>
      <c r="P6" s="65">
        <f>Q6+R6+S6</f>
        <v>0</v>
      </c>
      <c r="Q6" s="65">
        <v>0</v>
      </c>
      <c r="R6" s="65">
        <v>0</v>
      </c>
      <c r="S6" s="65">
        <v>0</v>
      </c>
      <c r="T6" s="65">
        <f t="shared" si="3"/>
        <v>0</v>
      </c>
      <c r="U6" s="65">
        <f t="shared" si="1"/>
        <v>0</v>
      </c>
      <c r="V6" s="65"/>
      <c r="W6" s="65">
        <f t="shared" si="1"/>
        <v>0</v>
      </c>
    </row>
    <row r="7" spans="1:23" ht="37.5" customHeight="1" x14ac:dyDescent="0.25">
      <c r="A7" s="62" t="s">
        <v>41</v>
      </c>
      <c r="B7" s="273" t="s">
        <v>308</v>
      </c>
      <c r="C7" s="273"/>
      <c r="D7" s="61">
        <f>E7+F7+G7</f>
        <v>94522.269</v>
      </c>
      <c r="E7" s="61">
        <f>E8+E9</f>
        <v>89702.2</v>
      </c>
      <c r="F7" s="61">
        <f t="shared" ref="F7:G7" si="6">F8+F9</f>
        <v>0</v>
      </c>
      <c r="G7" s="61">
        <f t="shared" si="6"/>
        <v>4820.0689999999995</v>
      </c>
      <c r="H7" s="68">
        <f t="shared" ref="H7:H12" si="7">H8+H9+H10+H11</f>
        <v>80586.006999999998</v>
      </c>
      <c r="I7" s="67">
        <v>0</v>
      </c>
      <c r="J7" s="67">
        <v>0</v>
      </c>
      <c r="K7" s="67">
        <v>0</v>
      </c>
      <c r="L7" s="61">
        <f>M7+N7+O7</f>
        <v>1960.5039999999999</v>
      </c>
      <c r="M7" s="61">
        <f>M8+M9</f>
        <v>0</v>
      </c>
      <c r="N7" s="61">
        <f t="shared" ref="N7" si="8">N8+N9</f>
        <v>0</v>
      </c>
      <c r="O7" s="61">
        <f t="shared" ref="O7:O12" si="9">S7</f>
        <v>1960.5039999999999</v>
      </c>
      <c r="P7" s="61">
        <f t="shared" ref="P7:P18" si="10">Q7+S7</f>
        <v>39209.203999999998</v>
      </c>
      <c r="Q7" s="61">
        <f>Q8+Q9</f>
        <v>37248.699999999997</v>
      </c>
      <c r="R7" s="61">
        <f t="shared" ref="R7:S7" si="11">R8+R9</f>
        <v>0</v>
      </c>
      <c r="S7" s="61">
        <f t="shared" si="11"/>
        <v>1960.5039999999999</v>
      </c>
      <c r="T7" s="61">
        <f t="shared" si="3"/>
        <v>41.481446028342802</v>
      </c>
      <c r="U7" s="61">
        <f t="shared" si="1"/>
        <v>41.524845544479398</v>
      </c>
      <c r="V7" s="61">
        <v>0</v>
      </c>
      <c r="W7" s="61">
        <f t="shared" si="1"/>
        <v>40.673774587044299</v>
      </c>
    </row>
    <row r="8" spans="1:23" ht="25.5" x14ac:dyDescent="0.25">
      <c r="A8" s="63" t="s">
        <v>18</v>
      </c>
      <c r="B8" s="66" t="s">
        <v>309</v>
      </c>
      <c r="C8" s="6" t="s">
        <v>271</v>
      </c>
      <c r="D8" s="69">
        <f>SUM(E8:G8)</f>
        <v>55313.065000000002</v>
      </c>
      <c r="E8" s="69">
        <v>52453.5</v>
      </c>
      <c r="F8" s="69">
        <v>0</v>
      </c>
      <c r="G8" s="69">
        <f>2760.7+98.865</f>
        <v>2859.5649999999996</v>
      </c>
      <c r="H8" s="69">
        <v>11086.165000000001</v>
      </c>
      <c r="I8" s="69">
        <v>10437.94</v>
      </c>
      <c r="J8" s="69">
        <v>0</v>
      </c>
      <c r="K8" s="69">
        <f>549.36+98.865</f>
        <v>648.22500000000002</v>
      </c>
      <c r="L8" s="69">
        <f t="shared" ref="L8:L9" si="12">M8+O8</f>
        <v>0</v>
      </c>
      <c r="M8" s="69">
        <v>0</v>
      </c>
      <c r="N8" s="69">
        <v>0</v>
      </c>
      <c r="O8" s="65">
        <v>0</v>
      </c>
      <c r="P8" s="65">
        <f t="shared" si="10"/>
        <v>0</v>
      </c>
      <c r="Q8" s="69">
        <v>0</v>
      </c>
      <c r="R8" s="69">
        <v>0</v>
      </c>
      <c r="S8" s="69">
        <v>0</v>
      </c>
      <c r="T8" s="65">
        <f t="shared" si="3"/>
        <v>0</v>
      </c>
      <c r="U8" s="65">
        <f t="shared" si="1"/>
        <v>0</v>
      </c>
      <c r="V8" s="65">
        <v>0</v>
      </c>
      <c r="W8" s="65">
        <f t="shared" si="1"/>
        <v>0</v>
      </c>
    </row>
    <row r="9" spans="1:23" s="74" customFormat="1" ht="38.25" x14ac:dyDescent="0.25">
      <c r="A9" s="63" t="s">
        <v>19</v>
      </c>
      <c r="B9" s="66" t="s">
        <v>310</v>
      </c>
      <c r="C9" s="6" t="s">
        <v>271</v>
      </c>
      <c r="D9" s="69">
        <f>SUM(E9:G9)</f>
        <v>39209.203999999998</v>
      </c>
      <c r="E9" s="69">
        <v>37248.699999999997</v>
      </c>
      <c r="F9" s="69">
        <v>0</v>
      </c>
      <c r="G9" s="69">
        <v>1960.5039999999999</v>
      </c>
      <c r="H9" s="69">
        <v>48966.2</v>
      </c>
      <c r="I9" s="69">
        <v>37248.699999999997</v>
      </c>
      <c r="J9" s="69">
        <v>0</v>
      </c>
      <c r="K9" s="69">
        <v>1960.5039999999999</v>
      </c>
      <c r="L9" s="72">
        <f t="shared" si="12"/>
        <v>0</v>
      </c>
      <c r="M9" s="72">
        <v>0</v>
      </c>
      <c r="N9" s="72">
        <v>0</v>
      </c>
      <c r="O9" s="73">
        <v>0</v>
      </c>
      <c r="P9" s="69">
        <f t="shared" si="10"/>
        <v>39209.203999999998</v>
      </c>
      <c r="Q9" s="69">
        <v>37248.699999999997</v>
      </c>
      <c r="R9" s="69">
        <v>0</v>
      </c>
      <c r="S9" s="69">
        <v>1960.5039999999999</v>
      </c>
      <c r="T9" s="69">
        <f t="shared" si="3"/>
        <v>100</v>
      </c>
      <c r="U9" s="69">
        <f t="shared" si="1"/>
        <v>100</v>
      </c>
      <c r="V9" s="69">
        <v>0</v>
      </c>
      <c r="W9" s="69">
        <f t="shared" si="1"/>
        <v>100</v>
      </c>
    </row>
    <row r="10" spans="1:23" s="74" customFormat="1" ht="33" customHeight="1" x14ac:dyDescent="0.25">
      <c r="A10" s="76" t="s">
        <v>95</v>
      </c>
      <c r="B10" s="55" t="s">
        <v>27</v>
      </c>
      <c r="C10" s="55"/>
      <c r="D10" s="68">
        <f>D11</f>
        <v>10266.821</v>
      </c>
      <c r="E10" s="68">
        <f t="shared" ref="E10:W10" si="13">E11</f>
        <v>0</v>
      </c>
      <c r="F10" s="68">
        <f t="shared" si="13"/>
        <v>0</v>
      </c>
      <c r="G10" s="68">
        <f t="shared" si="13"/>
        <v>10266.821</v>
      </c>
      <c r="H10" s="68">
        <f t="shared" si="13"/>
        <v>10266.821</v>
      </c>
      <c r="I10" s="68">
        <f t="shared" si="13"/>
        <v>0</v>
      </c>
      <c r="J10" s="68">
        <f t="shared" si="13"/>
        <v>0</v>
      </c>
      <c r="K10" s="68">
        <f t="shared" si="13"/>
        <v>10266.821</v>
      </c>
      <c r="L10" s="68">
        <f t="shared" si="13"/>
        <v>4923.6239999999998</v>
      </c>
      <c r="M10" s="68">
        <f t="shared" si="13"/>
        <v>0</v>
      </c>
      <c r="N10" s="68">
        <f t="shared" si="13"/>
        <v>0</v>
      </c>
      <c r="O10" s="68">
        <f t="shared" si="13"/>
        <v>4923.6239999999998</v>
      </c>
      <c r="P10" s="68">
        <f t="shared" si="13"/>
        <v>4923.6239999999998</v>
      </c>
      <c r="Q10" s="68">
        <f t="shared" si="13"/>
        <v>0</v>
      </c>
      <c r="R10" s="68">
        <f t="shared" si="13"/>
        <v>0</v>
      </c>
      <c r="S10" s="68">
        <f t="shared" si="13"/>
        <v>4923.6239999999998</v>
      </c>
      <c r="T10" s="68">
        <f t="shared" si="13"/>
        <v>47.956655716506596</v>
      </c>
      <c r="U10" s="68"/>
      <c r="V10" s="68"/>
      <c r="W10" s="68">
        <f t="shared" si="13"/>
        <v>47.956655716506596</v>
      </c>
    </row>
    <row r="11" spans="1:23" s="74" customFormat="1" ht="25.5" x14ac:dyDescent="0.25">
      <c r="A11" s="57" t="s">
        <v>311</v>
      </c>
      <c r="B11" s="66" t="s">
        <v>312</v>
      </c>
      <c r="C11" s="66"/>
      <c r="D11" s="69">
        <f t="shared" ref="D11" si="14">E11+G11</f>
        <v>10266.821</v>
      </c>
      <c r="E11" s="69">
        <v>0</v>
      </c>
      <c r="F11" s="69">
        <v>0</v>
      </c>
      <c r="G11" s="69">
        <v>10266.821</v>
      </c>
      <c r="H11" s="69">
        <f>J11+K11</f>
        <v>10266.821</v>
      </c>
      <c r="I11" s="69">
        <v>0</v>
      </c>
      <c r="J11" s="69">
        <v>0</v>
      </c>
      <c r="K11" s="69">
        <v>10266.821</v>
      </c>
      <c r="L11" s="69">
        <f t="shared" ref="L11" si="15">M11+O11</f>
        <v>4923.6239999999998</v>
      </c>
      <c r="M11" s="69">
        <v>0</v>
      </c>
      <c r="N11" s="69">
        <v>0</v>
      </c>
      <c r="O11" s="69">
        <f t="shared" si="9"/>
        <v>4923.6239999999998</v>
      </c>
      <c r="P11" s="69">
        <f t="shared" si="10"/>
        <v>4923.6239999999998</v>
      </c>
      <c r="Q11" s="69">
        <v>0</v>
      </c>
      <c r="R11" s="69">
        <v>0</v>
      </c>
      <c r="S11" s="69">
        <v>4923.6239999999998</v>
      </c>
      <c r="T11" s="69">
        <f t="shared" si="3"/>
        <v>47.956655716506596</v>
      </c>
      <c r="U11" s="69"/>
      <c r="V11" s="69"/>
      <c r="W11" s="69">
        <f t="shared" si="1"/>
        <v>47.956655716506596</v>
      </c>
    </row>
    <row r="12" spans="1:23" s="75" customFormat="1" ht="27.75" customHeight="1" x14ac:dyDescent="0.25">
      <c r="A12" s="62" t="s">
        <v>95</v>
      </c>
      <c r="B12" s="273" t="s">
        <v>29</v>
      </c>
      <c r="C12" s="273"/>
      <c r="D12" s="61">
        <f>E12+F12+G12</f>
        <v>3100.0950000000003</v>
      </c>
      <c r="E12" s="61">
        <f>E13</f>
        <v>2574</v>
      </c>
      <c r="F12" s="61">
        <f>F13</f>
        <v>0</v>
      </c>
      <c r="G12" s="61">
        <f>G13</f>
        <v>526.09500000000003</v>
      </c>
      <c r="H12" s="68">
        <f t="shared" si="7"/>
        <v>48093.157000000007</v>
      </c>
      <c r="I12" s="61"/>
      <c r="J12" s="61"/>
      <c r="K12" s="61"/>
      <c r="L12" s="61">
        <f>M12+N12+O12</f>
        <v>491.01380999999998</v>
      </c>
      <c r="M12" s="61">
        <f>M13</f>
        <v>0</v>
      </c>
      <c r="N12" s="61">
        <f t="shared" ref="N12" si="16">N13</f>
        <v>0</v>
      </c>
      <c r="O12" s="65">
        <f t="shared" si="9"/>
        <v>491.01380999999998</v>
      </c>
      <c r="P12" s="61">
        <f t="shared" si="10"/>
        <v>2807.3417100000001</v>
      </c>
      <c r="Q12" s="61">
        <f>Q13</f>
        <v>2316.3279000000002</v>
      </c>
      <c r="R12" s="61">
        <f t="shared" ref="R12:S12" si="17">R13</f>
        <v>0</v>
      </c>
      <c r="S12" s="61">
        <f t="shared" si="17"/>
        <v>491.01380999999998</v>
      </c>
      <c r="T12" s="61">
        <f t="shared" si="3"/>
        <v>90.556634877318274</v>
      </c>
      <c r="U12" s="61">
        <f t="shared" si="1"/>
        <v>89.98942890442892</v>
      </c>
      <c r="V12" s="61"/>
      <c r="W12" s="61">
        <f t="shared" si="1"/>
        <v>93.331776580275417</v>
      </c>
    </row>
    <row r="13" spans="1:23" s="75" customFormat="1" x14ac:dyDescent="0.25">
      <c r="A13" s="63" t="s">
        <v>96</v>
      </c>
      <c r="B13" s="70" t="s">
        <v>43</v>
      </c>
      <c r="C13" s="6" t="s">
        <v>271</v>
      </c>
      <c r="D13" s="65">
        <f>SUM(E13:G13)</f>
        <v>3100.0950000000003</v>
      </c>
      <c r="E13" s="67">
        <v>2574</v>
      </c>
      <c r="F13" s="67">
        <v>0</v>
      </c>
      <c r="G13" s="65">
        <v>526.09500000000003</v>
      </c>
      <c r="H13" s="65">
        <f>I13+J13+K13</f>
        <v>3100.0950000000003</v>
      </c>
      <c r="I13" s="65">
        <v>2574</v>
      </c>
      <c r="J13" s="65">
        <v>0</v>
      </c>
      <c r="K13" s="65">
        <v>526.09500000000003</v>
      </c>
      <c r="L13" s="65">
        <f t="shared" ref="L13" si="18">M13+N13+O13</f>
        <v>491.01380999999998</v>
      </c>
      <c r="M13" s="67">
        <v>0</v>
      </c>
      <c r="N13" s="67">
        <v>0</v>
      </c>
      <c r="O13" s="67">
        <f>S13</f>
        <v>491.01380999999998</v>
      </c>
      <c r="P13" s="65">
        <f t="shared" ref="P13" si="19">Q13+S13</f>
        <v>2807.3417100000001</v>
      </c>
      <c r="Q13" s="65">
        <v>2316.3279000000002</v>
      </c>
      <c r="R13" s="65">
        <v>0</v>
      </c>
      <c r="S13" s="65">
        <v>491.01380999999998</v>
      </c>
      <c r="T13" s="61">
        <f t="shared" si="3"/>
        <v>90.556634877318274</v>
      </c>
      <c r="U13" s="61">
        <f t="shared" si="1"/>
        <v>89.98942890442892</v>
      </c>
      <c r="V13" s="61"/>
      <c r="W13" s="61">
        <f t="shared" si="1"/>
        <v>93.331776580275417</v>
      </c>
    </row>
    <row r="14" spans="1:23" s="74" customFormat="1" ht="28.5" customHeight="1" x14ac:dyDescent="0.25">
      <c r="A14" s="76" t="s">
        <v>48</v>
      </c>
      <c r="B14" s="285" t="s">
        <v>33</v>
      </c>
      <c r="C14" s="286"/>
      <c r="D14" s="68">
        <f>D15+D16+D17+D18</f>
        <v>50609.31</v>
      </c>
      <c r="E14" s="68">
        <f t="shared" ref="E14:S14" si="20">E15+E16+E17+E18</f>
        <v>39917.199999999997</v>
      </c>
      <c r="F14" s="68">
        <f t="shared" si="20"/>
        <v>0</v>
      </c>
      <c r="G14" s="68">
        <f t="shared" si="20"/>
        <v>10692.11</v>
      </c>
      <c r="H14" s="68">
        <f t="shared" si="20"/>
        <v>26536.546000000002</v>
      </c>
      <c r="I14" s="68">
        <f t="shared" si="20"/>
        <v>28216.291000000005</v>
      </c>
      <c r="J14" s="68">
        <f t="shared" si="20"/>
        <v>0</v>
      </c>
      <c r="K14" s="68">
        <f t="shared" si="20"/>
        <v>8810.6349999999984</v>
      </c>
      <c r="L14" s="68">
        <f t="shared" si="20"/>
        <v>0</v>
      </c>
      <c r="M14" s="68">
        <f t="shared" si="20"/>
        <v>0</v>
      </c>
      <c r="N14" s="68">
        <f t="shared" si="20"/>
        <v>0</v>
      </c>
      <c r="O14" s="68">
        <f t="shared" si="20"/>
        <v>0</v>
      </c>
      <c r="P14" s="61">
        <f t="shared" si="10"/>
        <v>35283.536049999995</v>
      </c>
      <c r="Q14" s="68">
        <f t="shared" si="20"/>
        <v>26473.51038</v>
      </c>
      <c r="R14" s="68">
        <f t="shared" si="20"/>
        <v>0</v>
      </c>
      <c r="S14" s="68">
        <f t="shared" si="20"/>
        <v>8810.0256699999991</v>
      </c>
      <c r="T14" s="61">
        <f>P14/D14*100</f>
        <v>69.717480933843987</v>
      </c>
      <c r="U14" s="61">
        <f t="shared" si="1"/>
        <v>66.321060545328834</v>
      </c>
      <c r="V14" s="61">
        <v>0</v>
      </c>
      <c r="W14" s="61">
        <f t="shared" si="1"/>
        <v>82.397446995962426</v>
      </c>
    </row>
    <row r="15" spans="1:23" s="74" customFormat="1" ht="38.25" x14ac:dyDescent="0.25">
      <c r="A15" s="283" t="s">
        <v>67</v>
      </c>
      <c r="B15" s="66" t="s">
        <v>313</v>
      </c>
      <c r="C15" s="6" t="s">
        <v>271</v>
      </c>
      <c r="D15" s="69">
        <f t="shared" ref="D15" si="21">SUM(E15:G15)</f>
        <v>9863.4000000000015</v>
      </c>
      <c r="E15" s="69">
        <v>7382.6</v>
      </c>
      <c r="F15" s="69">
        <v>0</v>
      </c>
      <c r="G15" s="69">
        <v>2480.8000000000002</v>
      </c>
      <c r="H15" s="69">
        <v>9228.2579999999998</v>
      </c>
      <c r="I15" s="69">
        <v>1115.94</v>
      </c>
      <c r="J15" s="69">
        <v>0</v>
      </c>
      <c r="K15" s="69">
        <v>905.38199999999995</v>
      </c>
      <c r="L15" s="69">
        <f t="shared" ref="L15" si="22">M15+O15</f>
        <v>0</v>
      </c>
      <c r="M15" s="69">
        <v>0</v>
      </c>
      <c r="N15" s="69">
        <v>0</v>
      </c>
      <c r="O15" s="69">
        <v>0</v>
      </c>
      <c r="P15" s="69">
        <f t="shared" ref="P15" si="23">Q15+S15</f>
        <v>905.38153999999997</v>
      </c>
      <c r="Q15" s="69">
        <v>0</v>
      </c>
      <c r="R15" s="69">
        <v>0</v>
      </c>
      <c r="S15" s="69">
        <v>905.38153999999997</v>
      </c>
      <c r="T15" s="69">
        <f t="shared" si="3"/>
        <v>9.1792033173145153</v>
      </c>
      <c r="U15" s="69">
        <f t="shared" si="1"/>
        <v>0</v>
      </c>
      <c r="V15" s="69">
        <v>0</v>
      </c>
      <c r="W15" s="69">
        <f t="shared" si="1"/>
        <v>36.495547404063203</v>
      </c>
    </row>
    <row r="16" spans="1:23" s="74" customFormat="1" ht="38.25" x14ac:dyDescent="0.25">
      <c r="A16" s="287"/>
      <c r="B16" s="66" t="s">
        <v>256</v>
      </c>
      <c r="C16" s="6" t="s">
        <v>271</v>
      </c>
      <c r="D16" s="69">
        <f t="shared" ref="D16:D18" si="24">SUM(E16:G16)</f>
        <v>9228.2890000000007</v>
      </c>
      <c r="E16" s="69">
        <v>7382.6</v>
      </c>
      <c r="F16" s="69">
        <v>0</v>
      </c>
      <c r="G16" s="69">
        <v>1845.6890000000001</v>
      </c>
      <c r="H16" s="69">
        <v>9228.2579999999998</v>
      </c>
      <c r="I16" s="69">
        <v>7382.6</v>
      </c>
      <c r="J16" s="69">
        <v>0</v>
      </c>
      <c r="K16" s="69">
        <v>1845.6890000000001</v>
      </c>
      <c r="L16" s="69">
        <f t="shared" ref="L16:L18" si="25">M16+O16</f>
        <v>0</v>
      </c>
      <c r="M16" s="69">
        <v>0</v>
      </c>
      <c r="N16" s="69">
        <v>0</v>
      </c>
      <c r="O16" s="69">
        <v>0</v>
      </c>
      <c r="P16" s="69">
        <f t="shared" si="10"/>
        <v>9228.2885400000014</v>
      </c>
      <c r="Q16" s="69">
        <v>7382.6</v>
      </c>
      <c r="R16" s="69">
        <v>0</v>
      </c>
      <c r="S16" s="69">
        <v>1845.6885400000001</v>
      </c>
      <c r="T16" s="69">
        <f t="shared" si="3"/>
        <v>99.999995015327343</v>
      </c>
      <c r="U16" s="69">
        <f t="shared" si="1"/>
        <v>100</v>
      </c>
      <c r="V16" s="69">
        <v>0</v>
      </c>
      <c r="W16" s="69">
        <f t="shared" si="1"/>
        <v>99.99997507705794</v>
      </c>
    </row>
    <row r="17" spans="1:23" s="74" customFormat="1" ht="38.25" x14ac:dyDescent="0.25">
      <c r="A17" s="287"/>
      <c r="B17" s="66" t="s">
        <v>257</v>
      </c>
      <c r="C17" s="6" t="s">
        <v>271</v>
      </c>
      <c r="D17" s="69">
        <f t="shared" si="24"/>
        <v>3540.8130000000001</v>
      </c>
      <c r="E17" s="69">
        <v>2832.6</v>
      </c>
      <c r="F17" s="69">
        <v>0</v>
      </c>
      <c r="G17" s="69">
        <v>708.21299999999997</v>
      </c>
      <c r="H17" s="69">
        <v>3642.13</v>
      </c>
      <c r="I17" s="69">
        <v>2832.6</v>
      </c>
      <c r="J17" s="69">
        <v>0</v>
      </c>
      <c r="K17" s="69">
        <v>708.21299999999997</v>
      </c>
      <c r="L17" s="69">
        <f t="shared" si="25"/>
        <v>0</v>
      </c>
      <c r="M17" s="69">
        <v>0</v>
      </c>
      <c r="N17" s="69">
        <v>0</v>
      </c>
      <c r="O17" s="69">
        <v>0</v>
      </c>
      <c r="P17" s="69">
        <f t="shared" si="10"/>
        <v>2913.3654099999999</v>
      </c>
      <c r="Q17" s="69">
        <v>2205.75992</v>
      </c>
      <c r="R17" s="69">
        <v>0</v>
      </c>
      <c r="S17" s="69">
        <v>707.60549000000003</v>
      </c>
      <c r="T17" s="69">
        <f t="shared" si="3"/>
        <v>82.279561501835872</v>
      </c>
      <c r="U17" s="69">
        <f t="shared" si="3"/>
        <v>77.870504836545933</v>
      </c>
      <c r="V17" s="69">
        <v>0</v>
      </c>
      <c r="W17" s="69">
        <f t="shared" ref="W17:W18" si="26">S17/G17*100</f>
        <v>99.914219309727443</v>
      </c>
    </row>
    <row r="18" spans="1:23" s="74" customFormat="1" ht="25.5" x14ac:dyDescent="0.25">
      <c r="A18" s="288"/>
      <c r="B18" s="66" t="s">
        <v>258</v>
      </c>
      <c r="C18" s="6" t="s">
        <v>271</v>
      </c>
      <c r="D18" s="69">
        <f t="shared" si="24"/>
        <v>27976.808000000001</v>
      </c>
      <c r="E18" s="69">
        <v>22319.4</v>
      </c>
      <c r="F18" s="69">
        <v>0</v>
      </c>
      <c r="G18" s="69">
        <f>5579.9+77.508</f>
        <v>5657.4079999999994</v>
      </c>
      <c r="H18" s="69">
        <v>4437.8999999999996</v>
      </c>
      <c r="I18" s="69">
        <v>16885.151000000002</v>
      </c>
      <c r="J18" s="69">
        <v>0</v>
      </c>
      <c r="K18" s="69">
        <v>5351.3509999999997</v>
      </c>
      <c r="L18" s="69">
        <f t="shared" si="25"/>
        <v>0</v>
      </c>
      <c r="M18" s="69">
        <v>0</v>
      </c>
      <c r="N18" s="69">
        <v>0</v>
      </c>
      <c r="O18" s="69">
        <v>0</v>
      </c>
      <c r="P18" s="69">
        <f t="shared" si="10"/>
        <v>22236.50056</v>
      </c>
      <c r="Q18" s="69">
        <v>16885.150460000001</v>
      </c>
      <c r="R18" s="69">
        <v>0</v>
      </c>
      <c r="S18" s="69">
        <v>5351.3500999999997</v>
      </c>
      <c r="T18" s="69">
        <f t="shared" si="3"/>
        <v>79.481907156813605</v>
      </c>
      <c r="U18" s="69">
        <f t="shared" si="3"/>
        <v>75.652349346308583</v>
      </c>
      <c r="V18" s="69">
        <v>0</v>
      </c>
      <c r="W18" s="6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муниципальные </vt:lpstr>
      <vt:lpstr>муниципальные</vt:lpstr>
      <vt:lpstr>ведомственная</vt:lpstr>
      <vt:lpstr>АИП</vt:lpstr>
      <vt:lpstr>муниципальные!Заголовки_для_печати</vt:lpstr>
      <vt:lpstr>'муниципальные '!Заголовки_для_печати</vt:lpstr>
      <vt:lpstr>муниципальные!Область_печати</vt:lpstr>
      <vt:lpstr>'муниципальные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2018-09-06T09:18:52Z</cp:lastPrinted>
  <dcterms:created xsi:type="dcterms:W3CDTF">2012-05-22T08:33:39Z</dcterms:created>
  <dcterms:modified xsi:type="dcterms:W3CDTF">2018-11-20T05:22:43Z</dcterms:modified>
</cp:coreProperties>
</file>