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0" windowWidth="15570" windowHeight="1138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программы!$A$4:$I$133</definedName>
    <definedName name="_xlnm.Print_Titles" localSheetId="0">программы!$3:$4</definedName>
  </definedNames>
  <calcPr calcId="125725"/>
</workbook>
</file>

<file path=xl/calcChain.xml><?xml version="1.0" encoding="utf-8"?>
<calcChain xmlns="http://schemas.openxmlformats.org/spreadsheetml/2006/main">
  <c r="G7" i="4"/>
  <c r="H7"/>
  <c r="I7"/>
  <c r="G8"/>
  <c r="H8"/>
  <c r="I8"/>
  <c r="G9"/>
  <c r="H9"/>
  <c r="I9"/>
  <c r="G11"/>
  <c r="H11"/>
  <c r="I11"/>
  <c r="G13"/>
  <c r="H13"/>
  <c r="I13"/>
  <c r="G15"/>
  <c r="H15"/>
  <c r="I15"/>
  <c r="G17"/>
  <c r="H17"/>
  <c r="I17"/>
  <c r="G20"/>
  <c r="H20"/>
  <c r="I20"/>
  <c r="G22"/>
  <c r="H22"/>
  <c r="I22"/>
  <c r="G23"/>
  <c r="H23"/>
  <c r="I23"/>
  <c r="G24"/>
  <c r="H24"/>
  <c r="I24"/>
  <c r="G26"/>
  <c r="H26"/>
  <c r="I26"/>
  <c r="G27"/>
  <c r="H27"/>
  <c r="I27"/>
  <c r="G28"/>
  <c r="H28"/>
  <c r="I28"/>
  <c r="G31"/>
  <c r="H31"/>
  <c r="I31"/>
  <c r="G32"/>
  <c r="I32"/>
  <c r="G34"/>
  <c r="H34"/>
  <c r="I34"/>
  <c r="G37"/>
  <c r="H37"/>
  <c r="I37"/>
  <c r="G38"/>
  <c r="H38"/>
  <c r="I38"/>
  <c r="G40"/>
  <c r="H40"/>
  <c r="I40"/>
  <c r="G41"/>
  <c r="H41"/>
  <c r="I41"/>
  <c r="G44"/>
  <c r="H44"/>
  <c r="I44"/>
  <c r="G46"/>
  <c r="H46"/>
  <c r="I46"/>
  <c r="G47"/>
  <c r="H47"/>
  <c r="I47"/>
  <c r="G48"/>
  <c r="H48"/>
  <c r="I48"/>
  <c r="G50"/>
  <c r="G51"/>
  <c r="H51"/>
  <c r="I51"/>
  <c r="G52"/>
  <c r="H52"/>
  <c r="I52"/>
  <c r="G55"/>
  <c r="H55"/>
  <c r="I55"/>
  <c r="G56"/>
  <c r="H56"/>
  <c r="I56"/>
  <c r="G58"/>
  <c r="H58"/>
  <c r="I58"/>
  <c r="G59"/>
  <c r="H59"/>
  <c r="I59"/>
  <c r="G61"/>
  <c r="H61"/>
  <c r="I61"/>
  <c r="G62"/>
  <c r="H62"/>
  <c r="I62"/>
  <c r="G63"/>
  <c r="H63"/>
  <c r="I63"/>
  <c r="G64"/>
  <c r="H64"/>
  <c r="I64"/>
  <c r="G65"/>
  <c r="H65"/>
  <c r="I65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4"/>
  <c r="H74"/>
  <c r="I74"/>
  <c r="G75"/>
  <c r="H75"/>
  <c r="I75"/>
  <c r="G77"/>
  <c r="H77"/>
  <c r="I77"/>
  <c r="G80"/>
  <c r="H80"/>
  <c r="I80"/>
  <c r="G81"/>
  <c r="H81"/>
  <c r="I81"/>
  <c r="G82"/>
  <c r="H82"/>
  <c r="I82"/>
  <c r="G84"/>
  <c r="H84"/>
  <c r="I84"/>
  <c r="G87"/>
  <c r="H87"/>
  <c r="I87"/>
  <c r="G88"/>
  <c r="H88"/>
  <c r="I88"/>
  <c r="G89"/>
  <c r="H89"/>
  <c r="I89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100"/>
  <c r="H100"/>
  <c r="I100"/>
  <c r="G102"/>
  <c r="H102"/>
  <c r="I102"/>
  <c r="G103"/>
  <c r="H103"/>
  <c r="I103"/>
  <c r="G105"/>
  <c r="H105"/>
  <c r="I105"/>
  <c r="G107"/>
  <c r="H107"/>
  <c r="I107"/>
  <c r="G108"/>
  <c r="H108"/>
  <c r="I108"/>
  <c r="G111"/>
  <c r="H111"/>
  <c r="I111"/>
  <c r="G113"/>
  <c r="H113"/>
  <c r="I113"/>
  <c r="G114"/>
  <c r="H114"/>
  <c r="I114"/>
  <c r="G117"/>
  <c r="H117"/>
  <c r="I117"/>
  <c r="G119"/>
  <c r="G121"/>
  <c r="H121"/>
  <c r="I121"/>
  <c r="G123"/>
  <c r="H123"/>
  <c r="I123"/>
  <c r="G124"/>
  <c r="H124"/>
  <c r="I124"/>
  <c r="G126"/>
  <c r="H126"/>
  <c r="I126"/>
  <c r="G127"/>
  <c r="H127"/>
  <c r="I127"/>
  <c r="G128"/>
  <c r="H128"/>
  <c r="I128"/>
  <c r="G129"/>
  <c r="I129"/>
  <c r="G131"/>
  <c r="H131"/>
  <c r="I131"/>
  <c r="G132"/>
  <c r="H132"/>
  <c r="I132"/>
  <c r="E114"/>
  <c r="E107"/>
  <c r="E90"/>
  <c r="E86"/>
  <c r="E80"/>
  <c r="E65"/>
  <c r="E66"/>
  <c r="E59"/>
  <c r="E56"/>
  <c r="E8"/>
  <c r="E7"/>
  <c r="F86"/>
  <c r="G86" s="1"/>
  <c r="D86"/>
  <c r="H86" l="1"/>
  <c r="I86"/>
  <c r="E103"/>
  <c r="D79" l="1"/>
  <c r="E64"/>
  <c r="F66"/>
  <c r="D66"/>
  <c r="E21"/>
  <c r="F21"/>
  <c r="D21"/>
  <c r="G66" l="1"/>
  <c r="I66"/>
  <c r="H66"/>
  <c r="G21"/>
  <c r="I21"/>
  <c r="H21"/>
  <c r="E79"/>
  <c r="E73"/>
  <c r="F73"/>
  <c r="F60"/>
  <c r="E60"/>
  <c r="F76"/>
  <c r="E76"/>
  <c r="D76"/>
  <c r="C76"/>
  <c r="D73"/>
  <c r="D60"/>
  <c r="E49"/>
  <c r="F49"/>
  <c r="D49"/>
  <c r="C60"/>
  <c r="D30"/>
  <c r="D122"/>
  <c r="F122"/>
  <c r="C122"/>
  <c r="D101"/>
  <c r="F101"/>
  <c r="C86"/>
  <c r="D54"/>
  <c r="E54"/>
  <c r="F54"/>
  <c r="C54"/>
  <c r="D39"/>
  <c r="E39"/>
  <c r="F39"/>
  <c r="C39"/>
  <c r="D36"/>
  <c r="E36"/>
  <c r="F36"/>
  <c r="C36"/>
  <c r="E30"/>
  <c r="F30"/>
  <c r="D57"/>
  <c r="E57"/>
  <c r="F57"/>
  <c r="C57"/>
  <c r="D25"/>
  <c r="E25"/>
  <c r="F25"/>
  <c r="C25"/>
  <c r="G25" l="1"/>
  <c r="I25"/>
  <c r="H25"/>
  <c r="H57"/>
  <c r="G57"/>
  <c r="I57"/>
  <c r="G36"/>
  <c r="I36"/>
  <c r="H36"/>
  <c r="H39"/>
  <c r="G39"/>
  <c r="I39"/>
  <c r="G54"/>
  <c r="I54"/>
  <c r="F53"/>
  <c r="H54"/>
  <c r="I101"/>
  <c r="H49"/>
  <c r="G49"/>
  <c r="I49"/>
  <c r="H73"/>
  <c r="G73"/>
  <c r="I73"/>
  <c r="H30"/>
  <c r="G30"/>
  <c r="I30"/>
  <c r="I122"/>
  <c r="G76"/>
  <c r="I76"/>
  <c r="H76"/>
  <c r="G60"/>
  <c r="I60"/>
  <c r="H60"/>
  <c r="E53"/>
  <c r="E122"/>
  <c r="G122" s="1"/>
  <c r="E101"/>
  <c r="G101" s="1"/>
  <c r="D125"/>
  <c r="E125"/>
  <c r="F125"/>
  <c r="C125"/>
  <c r="D106"/>
  <c r="E106"/>
  <c r="F106"/>
  <c r="C106"/>
  <c r="C49"/>
  <c r="G106" l="1"/>
  <c r="I106"/>
  <c r="H106"/>
  <c r="H125"/>
  <c r="G125"/>
  <c r="I125"/>
  <c r="H53"/>
  <c r="G53"/>
  <c r="H122"/>
  <c r="H101"/>
  <c r="C45"/>
  <c r="C30"/>
  <c r="C21"/>
  <c r="D19"/>
  <c r="E19"/>
  <c r="F19"/>
  <c r="C19"/>
  <c r="G19" l="1"/>
  <c r="I19"/>
  <c r="H19"/>
  <c r="E18"/>
  <c r="F18"/>
  <c r="D18"/>
  <c r="C18"/>
  <c r="F45"/>
  <c r="D45"/>
  <c r="H18" l="1"/>
  <c r="G18"/>
  <c r="I18"/>
  <c r="I45"/>
  <c r="C130"/>
  <c r="D130"/>
  <c r="E130"/>
  <c r="C120"/>
  <c r="D120"/>
  <c r="E120"/>
  <c r="C118"/>
  <c r="D118"/>
  <c r="E118"/>
  <c r="C116"/>
  <c r="D116"/>
  <c r="E116"/>
  <c r="C110"/>
  <c r="D110"/>
  <c r="E110"/>
  <c r="C112"/>
  <c r="D112"/>
  <c r="E112"/>
  <c r="C83"/>
  <c r="D83"/>
  <c r="E83"/>
  <c r="C79"/>
  <c r="C73"/>
  <c r="C66"/>
  <c r="D53"/>
  <c r="I53" s="1"/>
  <c r="C43"/>
  <c r="D43"/>
  <c r="E43"/>
  <c r="F43"/>
  <c r="F130"/>
  <c r="F120"/>
  <c r="F118"/>
  <c r="G118" s="1"/>
  <c r="F116"/>
  <c r="C104"/>
  <c r="D104"/>
  <c r="E104"/>
  <c r="C99"/>
  <c r="D99"/>
  <c r="E99"/>
  <c r="F112"/>
  <c r="F110"/>
  <c r="F104"/>
  <c r="F99"/>
  <c r="C90"/>
  <c r="D90"/>
  <c r="D85" s="1"/>
  <c r="F83"/>
  <c r="F79"/>
  <c r="C33"/>
  <c r="D33"/>
  <c r="D29" s="1"/>
  <c r="E33"/>
  <c r="F33"/>
  <c r="C16"/>
  <c r="D16"/>
  <c r="E16"/>
  <c r="F16"/>
  <c r="C14"/>
  <c r="D14"/>
  <c r="E14"/>
  <c r="F14"/>
  <c r="C12"/>
  <c r="D12"/>
  <c r="E12"/>
  <c r="F12"/>
  <c r="C10"/>
  <c r="D10"/>
  <c r="E10"/>
  <c r="F10"/>
  <c r="C6"/>
  <c r="D6"/>
  <c r="E6"/>
  <c r="H10" l="1"/>
  <c r="G10"/>
  <c r="I10"/>
  <c r="H12"/>
  <c r="G12"/>
  <c r="I12"/>
  <c r="H14"/>
  <c r="G14"/>
  <c r="I14"/>
  <c r="H16"/>
  <c r="G16"/>
  <c r="I16"/>
  <c r="H33"/>
  <c r="G33"/>
  <c r="I33"/>
  <c r="H79"/>
  <c r="G79"/>
  <c r="I79"/>
  <c r="H99"/>
  <c r="G99"/>
  <c r="I99"/>
  <c r="G110"/>
  <c r="I110"/>
  <c r="H110"/>
  <c r="G116"/>
  <c r="I116"/>
  <c r="H116"/>
  <c r="G120"/>
  <c r="I120"/>
  <c r="H120"/>
  <c r="H43"/>
  <c r="G43"/>
  <c r="I43"/>
  <c r="H83"/>
  <c r="G83"/>
  <c r="I83"/>
  <c r="G104"/>
  <c r="I104"/>
  <c r="H104"/>
  <c r="G112"/>
  <c r="I112"/>
  <c r="H112"/>
  <c r="H130"/>
  <c r="G130"/>
  <c r="I130"/>
  <c r="E5"/>
  <c r="D78"/>
  <c r="C78"/>
  <c r="F78"/>
  <c r="E78"/>
  <c r="D98"/>
  <c r="F98"/>
  <c r="E98"/>
  <c r="F90"/>
  <c r="E45"/>
  <c r="F6"/>
  <c r="F42"/>
  <c r="C109"/>
  <c r="D115"/>
  <c r="C115"/>
  <c r="C85"/>
  <c r="C53"/>
  <c r="C42"/>
  <c r="C35"/>
  <c r="C29"/>
  <c r="C5"/>
  <c r="E115"/>
  <c r="E109"/>
  <c r="E85"/>
  <c r="E35"/>
  <c r="E29"/>
  <c r="F35"/>
  <c r="F29"/>
  <c r="D109"/>
  <c r="D42"/>
  <c r="D35"/>
  <c r="D5"/>
  <c r="F115"/>
  <c r="F109"/>
  <c r="H115" l="1"/>
  <c r="G115"/>
  <c r="I115"/>
  <c r="H109"/>
  <c r="G109"/>
  <c r="I109"/>
  <c r="G29"/>
  <c r="I29"/>
  <c r="H29"/>
  <c r="I42"/>
  <c r="H45"/>
  <c r="G45"/>
  <c r="G78"/>
  <c r="I78"/>
  <c r="H78"/>
  <c r="H35"/>
  <c r="G35"/>
  <c r="I35"/>
  <c r="H6"/>
  <c r="G6"/>
  <c r="I6"/>
  <c r="G90"/>
  <c r="I90"/>
  <c r="H90"/>
  <c r="G98"/>
  <c r="I98"/>
  <c r="H98"/>
  <c r="D133"/>
  <c r="F5"/>
  <c r="F85"/>
  <c r="E42"/>
  <c r="G42" s="1"/>
  <c r="H5" l="1"/>
  <c r="I5"/>
  <c r="G5"/>
  <c r="H85"/>
  <c r="G85"/>
  <c r="I85"/>
  <c r="H42"/>
  <c r="E133"/>
  <c r="F133"/>
  <c r="G133" l="1"/>
  <c r="I133"/>
  <c r="H133"/>
  <c r="C101"/>
  <c r="C98" s="1"/>
  <c r="C133" s="1"/>
</calcChain>
</file>

<file path=xl/sharedStrings.xml><?xml version="1.0" encoding="utf-8"?>
<sst xmlns="http://schemas.openxmlformats.org/spreadsheetml/2006/main" count="181" uniqueCount="109">
  <si>
    <t>ЦСР</t>
  </si>
  <si>
    <t>Исполнено, руб.</t>
  </si>
  <si>
    <t>% испол. кассового плана</t>
  </si>
  <si>
    <t>22 0 0000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</si>
  <si>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</si>
  <si>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</si>
  <si>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</si>
  <si>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</si>
  <si>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</si>
  <si>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</si>
  <si>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Комитет физической культуры и спорта администрации города Нефтеюганска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</si>
  <si>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</si>
  <si>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</si>
  <si>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</si>
  <si>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</si>
  <si>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</si>
  <si>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</si>
  <si>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</si>
  <si>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</si>
  <si>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</si>
  <si>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</si>
  <si>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</si>
  <si>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</si>
  <si>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</si>
  <si>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</si>
  <si>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</si>
  <si>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</si>
  <si>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</si>
  <si>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</si>
  <si>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</si>
  <si>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</si>
  <si>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</si>
  <si>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</si>
  <si>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</si>
  <si>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</si>
  <si>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</si>
  <si>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</si>
  <si>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</si>
  <si>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</si>
  <si>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</si>
  <si>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</si>
  <si>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25 0 0000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</si>
  <si>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</si>
  <si>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</si>
  <si>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</si>
  <si>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</si>
  <si>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</si>
  <si>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</si>
  <si>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02 4 0000</t>
  </si>
  <si>
    <t>02 5 0000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</si>
  <si>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</si>
  <si>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</si>
  <si>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</si>
  <si>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</si>
  <si>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</si>
  <si>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</si>
  <si>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</si>
  <si>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</si>
  <si>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</si>
  <si>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</si>
  <si>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</si>
  <si>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</si>
  <si>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</si>
  <si>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</si>
  <si>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</si>
  <si>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</si>
  <si>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</si>
  <si>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</si>
  <si>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</si>
  <si>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</si>
  <si>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</si>
  <si>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</si>
  <si>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</si>
  <si>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</si>
  <si>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</si>
  <si>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</si>
  <si>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</si>
  <si>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</si>
  <si>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</si>
  <si>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</si>
  <si>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</si>
  <si>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</si>
  <si>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</si>
  <si>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</si>
  <si>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</si>
  <si>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</si>
  <si>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</si>
  <si>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</si>
  <si>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</si>
  <si>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Отклонение (гр.5-гр.4), руб.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</si>
  <si>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</si>
  <si>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</si>
  <si>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</si>
  <si>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</si>
  <si>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</si>
  <si>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</si>
  <si>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</si>
  <si>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</si>
  <si>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</si>
  <si>
    <t>Первоначальный план на 2018 год, руб.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</si>
  <si>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</si>
  <si>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</si>
  <si>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</si>
  <si>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</si>
  <si>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</si>
  <si>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"Развитие жилищно-коммунального комплекса в городе Нефтеюганске в 2014-2022 годах"</t>
  </si>
  <si>
    <t>Бюджетная роспись                          на 2018 год, руб.</t>
  </si>
  <si>
    <t>Кассовый план за 1 полугодие, руб.</t>
  </si>
  <si>
    <t>4.  Исполнение по муниципальным программам за 9 месяцев 2018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</si>
</sst>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-#,##0.00;_(* &quot;&quot;??_);_(@_)"/>
    <numFmt numFmtId="165" formatCode="#,##0.00_р_."/>
    <numFmt numFmtId="166" formatCode="#,##0.00_ ;\-#,##0.00\ "/>
  </numFmts>
  <fonts count="1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49">
    <xf numFmtId="0" fontId="0" fillId="0" borderId="0" xfId="0"/>
    <xf numFmtId="0" fontId="0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39" fontId="2" fillId="2" borderId="1" xfId="0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0" fontId="1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8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wrapText="1"/>
    </xf>
    <xf numFmtId="39" fontId="7" fillId="2" borderId="1" xfId="0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39" fontId="2" fillId="2" borderId="2" xfId="0" applyNumberFormat="1" applyFont="1" applyFill="1" applyBorder="1" applyAlignment="1">
      <alignment vertical="center" wrapText="1"/>
    </xf>
    <xf numFmtId="0" fontId="5" fillId="2" borderId="0" xfId="2" applyNumberFormat="1" applyFont="1" applyFill="1" applyAlignment="1" applyProtection="1">
      <alignment horizontal="center" vertical="center" wrapText="1"/>
    </xf>
    <xf numFmtId="164" fontId="2" fillId="2" borderId="1" xfId="4" applyNumberFormat="1" applyFont="1" applyFill="1" applyBorder="1" applyAlignment="1">
      <alignment horizontal="center" vertical="center" wrapText="1"/>
    </xf>
    <xf numFmtId="1" fontId="2" fillId="2" borderId="1" xfId="4" applyNumberFormat="1" applyFont="1" applyFill="1" applyBorder="1" applyAlignment="1">
      <alignment horizontal="center"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166" fontId="0" fillId="2" borderId="0" xfId="0" applyNumberFormat="1" applyFont="1" applyFill="1"/>
    <xf numFmtId="4" fontId="2" fillId="2" borderId="1" xfId="3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0" fontId="10" fillId="2" borderId="0" xfId="0" applyFont="1" applyFill="1"/>
    <xf numFmtId="0" fontId="5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6"/>
  <sheetViews>
    <sheetView tabSelected="1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3" sqref="A13"/>
    </sheetView>
  </sheetViews>
  <sheetFormatPr defaultColWidth="9.140625" defaultRowHeight="15"/>
  <cols>
    <col min="1" max="1" width="69.85546875" style="1" customWidth="1"/>
    <col min="2" max="2" width="9.140625" style="1" hidden="1" customWidth="1"/>
    <col min="3" max="3" width="18" style="1" customWidth="1"/>
    <col min="4" max="4" width="19.5703125" style="25" customWidth="1"/>
    <col min="5" max="5" width="17.5703125" style="47" customWidth="1"/>
    <col min="6" max="6" width="18.85546875" style="25" customWidth="1"/>
    <col min="7" max="7" width="16.42578125" style="1" customWidth="1"/>
    <col min="8" max="8" width="10.85546875" style="1" customWidth="1"/>
    <col min="9" max="16384" width="9.140625" style="1"/>
  </cols>
  <sheetData>
    <row r="1" spans="1:9" ht="15.75">
      <c r="A1" s="48" t="s">
        <v>108</v>
      </c>
      <c r="B1" s="48"/>
      <c r="C1" s="48"/>
      <c r="D1" s="48"/>
      <c r="E1" s="48"/>
      <c r="F1" s="48"/>
      <c r="G1" s="48"/>
      <c r="H1" s="48"/>
    </row>
    <row r="2" spans="1:9" ht="15.75">
      <c r="A2" s="35"/>
      <c r="B2" s="35"/>
      <c r="C2" s="35"/>
      <c r="D2" s="39"/>
      <c r="E2" s="39"/>
      <c r="F2" s="39"/>
      <c r="G2" s="35"/>
      <c r="H2" s="35"/>
      <c r="I2" s="35"/>
    </row>
    <row r="3" spans="1:9" ht="38.25">
      <c r="A3" s="2"/>
      <c r="B3" s="3" t="s">
        <v>0</v>
      </c>
      <c r="C3" s="4" t="s">
        <v>99</v>
      </c>
      <c r="D3" s="40" t="s">
        <v>106</v>
      </c>
      <c r="E3" s="40" t="s">
        <v>107</v>
      </c>
      <c r="F3" s="45" t="s">
        <v>1</v>
      </c>
      <c r="G3" s="5" t="s">
        <v>89</v>
      </c>
      <c r="H3" s="6" t="s">
        <v>2</v>
      </c>
      <c r="I3" s="6" t="s">
        <v>74</v>
      </c>
    </row>
    <row r="4" spans="1:9">
      <c r="A4" s="7">
        <v>1</v>
      </c>
      <c r="B4" s="8"/>
      <c r="C4" s="9">
        <v>2</v>
      </c>
      <c r="D4" s="41">
        <v>3</v>
      </c>
      <c r="E4" s="41">
        <v>4</v>
      </c>
      <c r="F4" s="41">
        <v>5</v>
      </c>
      <c r="G4" s="9">
        <v>6</v>
      </c>
      <c r="H4" s="9">
        <v>7</v>
      </c>
      <c r="I4" s="9">
        <v>8</v>
      </c>
    </row>
    <row r="5" spans="1:9" ht="28.5" customHeight="1">
      <c r="A5" s="10" t="s">
        <v>94</v>
      </c>
      <c r="B5" s="11" t="s">
        <v>42</v>
      </c>
      <c r="C5" s="12">
        <f t="shared" ref="C5:D5" si="0">C6+C10+C12+C14+C16</f>
        <v>3475890843</v>
      </c>
      <c r="D5" s="20">
        <f t="shared" si="0"/>
        <v>3708555842</v>
      </c>
      <c r="E5" s="20">
        <f>E6+E10+E12+E14+E16</f>
        <v>2727043454.54</v>
      </c>
      <c r="F5" s="20">
        <f>F6+F10+F12+F14+F16</f>
        <v>2292593216.2000003</v>
      </c>
      <c r="G5" s="12">
        <f>F5-E5</f>
        <v>-434450238.33999968</v>
      </c>
      <c r="H5" s="36">
        <f>(F5/E5)*100</f>
        <v>84.068818646189001</v>
      </c>
      <c r="I5" s="36">
        <f>(F5/D5)*100</f>
        <v>61.819029128158412</v>
      </c>
    </row>
    <row r="6" spans="1:9">
      <c r="A6" s="10" t="s">
        <v>75</v>
      </c>
      <c r="B6" s="11" t="s">
        <v>43</v>
      </c>
      <c r="C6" s="12">
        <f t="shared" ref="C6:E6" si="1">SUM(C7:C9)</f>
        <v>3269278458</v>
      </c>
      <c r="D6" s="20">
        <f t="shared" si="1"/>
        <v>3492244154</v>
      </c>
      <c r="E6" s="20">
        <f t="shared" si="1"/>
        <v>2551208026.54</v>
      </c>
      <c r="F6" s="20">
        <f>SUM(F7:F9)</f>
        <v>2128031369.3499999</v>
      </c>
      <c r="G6" s="12">
        <f t="shared" ref="G6:G69" si="2">F6-E6</f>
        <v>-423176657.19000006</v>
      </c>
      <c r="H6" s="36">
        <f t="shared" ref="H6:H69" si="3">(F6/E6)*100</f>
        <v>83.412694974783335</v>
      </c>
      <c r="I6" s="36">
        <f t="shared" ref="I6:I69" si="4">(F6/D6)*100</f>
        <v>60.935927601527027</v>
      </c>
    </row>
    <row r="7" spans="1:9" ht="25.5">
      <c r="A7" s="13" t="s">
        <v>95</v>
      </c>
      <c r="B7" s="14"/>
      <c r="C7" s="15">
        <v>3259084910</v>
      </c>
      <c r="D7" s="21">
        <v>3377357662</v>
      </c>
      <c r="E7" s="21">
        <f>361514067.54+54114630+6855000+10707600+60297392+52436777+603534744+34950060+1249527188+15857800+355000+815900+145380+900000+6019337+725000+1920472+4589200+63239234</f>
        <v>2528504781.54</v>
      </c>
      <c r="F7" s="21">
        <v>2126135356.77</v>
      </c>
      <c r="G7" s="15">
        <f t="shared" si="2"/>
        <v>-402369424.76999998</v>
      </c>
      <c r="H7" s="37">
        <f t="shared" si="3"/>
        <v>84.086665459064918</v>
      </c>
      <c r="I7" s="37">
        <f t="shared" si="4"/>
        <v>62.952626566383486</v>
      </c>
    </row>
    <row r="8" spans="1:9" ht="25.5">
      <c r="A8" s="13" t="s">
        <v>100</v>
      </c>
      <c r="B8" s="14"/>
      <c r="C8" s="15">
        <v>10193548</v>
      </c>
      <c r="D8" s="21">
        <v>97422669</v>
      </c>
      <c r="E8" s="21">
        <f>9056143+7112968</f>
        <v>16169111</v>
      </c>
      <c r="F8" s="21">
        <v>385000</v>
      </c>
      <c r="G8" s="15">
        <f t="shared" si="2"/>
        <v>-15784111</v>
      </c>
      <c r="H8" s="37">
        <f t="shared" si="3"/>
        <v>2.3810832889946765</v>
      </c>
      <c r="I8" s="37">
        <f t="shared" si="4"/>
        <v>0.3951852314783123</v>
      </c>
    </row>
    <row r="9" spans="1:9" ht="25.5">
      <c r="A9" s="13" t="s">
        <v>7</v>
      </c>
      <c r="B9" s="14"/>
      <c r="C9" s="15">
        <v>0</v>
      </c>
      <c r="D9" s="21">
        <v>17463823</v>
      </c>
      <c r="E9" s="21">
        <v>6534134</v>
      </c>
      <c r="F9" s="21">
        <v>1511012.58</v>
      </c>
      <c r="G9" s="15">
        <f t="shared" si="2"/>
        <v>-5023121.42</v>
      </c>
      <c r="H9" s="37">
        <f t="shared" si="3"/>
        <v>23.124909590161451</v>
      </c>
      <c r="I9" s="37">
        <f t="shared" si="4"/>
        <v>8.6522440132381107</v>
      </c>
    </row>
    <row r="10" spans="1:9" s="16" customFormat="1" ht="25.5">
      <c r="A10" s="10" t="s">
        <v>44</v>
      </c>
      <c r="B10" s="11" t="s">
        <v>45</v>
      </c>
      <c r="C10" s="12">
        <f t="shared" ref="C10:E10" si="5">C11</f>
        <v>645000</v>
      </c>
      <c r="D10" s="20">
        <f t="shared" si="5"/>
        <v>1082000</v>
      </c>
      <c r="E10" s="20">
        <f t="shared" si="5"/>
        <v>1016000</v>
      </c>
      <c r="F10" s="20">
        <f>F11</f>
        <v>841161.27</v>
      </c>
      <c r="G10" s="12">
        <f t="shared" si="2"/>
        <v>-174838.72999999998</v>
      </c>
      <c r="H10" s="36">
        <f t="shared" si="3"/>
        <v>82.791463582677167</v>
      </c>
      <c r="I10" s="36">
        <f t="shared" si="4"/>
        <v>77.741337338262483</v>
      </c>
    </row>
    <row r="11" spans="1:9" ht="25.5">
      <c r="A11" s="13" t="s">
        <v>95</v>
      </c>
      <c r="B11" s="14"/>
      <c r="C11" s="15">
        <v>645000</v>
      </c>
      <c r="D11" s="21">
        <v>1082000</v>
      </c>
      <c r="E11" s="21">
        <v>1016000</v>
      </c>
      <c r="F11" s="21">
        <v>841161.27</v>
      </c>
      <c r="G11" s="15">
        <f t="shared" si="2"/>
        <v>-174838.72999999998</v>
      </c>
      <c r="H11" s="37">
        <f t="shared" si="3"/>
        <v>82.791463582677167</v>
      </c>
      <c r="I11" s="37">
        <f t="shared" si="4"/>
        <v>77.741337338262483</v>
      </c>
    </row>
    <row r="12" spans="1:9">
      <c r="A12" s="10" t="s">
        <v>46</v>
      </c>
      <c r="B12" s="11" t="s">
        <v>47</v>
      </c>
      <c r="C12" s="12">
        <f t="shared" ref="C12:E12" si="6">C13</f>
        <v>42308585</v>
      </c>
      <c r="D12" s="20">
        <f t="shared" si="6"/>
        <v>44970793</v>
      </c>
      <c r="E12" s="20">
        <f t="shared" si="6"/>
        <v>43536230</v>
      </c>
      <c r="F12" s="20">
        <f>F13</f>
        <v>41780854.729999997</v>
      </c>
      <c r="G12" s="12">
        <f t="shared" si="2"/>
        <v>-1755375.2700000033</v>
      </c>
      <c r="H12" s="36">
        <f t="shared" si="3"/>
        <v>95.968012687364052</v>
      </c>
      <c r="I12" s="36">
        <f t="shared" si="4"/>
        <v>92.906644385835037</v>
      </c>
    </row>
    <row r="13" spans="1:9" ht="25.5">
      <c r="A13" s="13" t="s">
        <v>95</v>
      </c>
      <c r="B13" s="14"/>
      <c r="C13" s="15">
        <v>42308585</v>
      </c>
      <c r="D13" s="21">
        <v>44970793</v>
      </c>
      <c r="E13" s="21">
        <v>43536230</v>
      </c>
      <c r="F13" s="21">
        <v>41780854.729999997</v>
      </c>
      <c r="G13" s="15">
        <f t="shared" si="2"/>
        <v>-1755375.2700000033</v>
      </c>
      <c r="H13" s="37">
        <f t="shared" si="3"/>
        <v>95.968012687364052</v>
      </c>
      <c r="I13" s="37">
        <f t="shared" si="4"/>
        <v>92.906644385835037</v>
      </c>
    </row>
    <row r="14" spans="1:9">
      <c r="A14" s="10" t="s">
        <v>97</v>
      </c>
      <c r="B14" s="11" t="s">
        <v>48</v>
      </c>
      <c r="C14" s="12">
        <f t="shared" ref="C14:E14" si="7">C15</f>
        <v>48028600</v>
      </c>
      <c r="D14" s="20">
        <f t="shared" si="7"/>
        <v>53302710</v>
      </c>
      <c r="E14" s="20">
        <f t="shared" si="7"/>
        <v>36929886</v>
      </c>
      <c r="F14" s="20">
        <f>F15</f>
        <v>32118395.780000001</v>
      </c>
      <c r="G14" s="12">
        <f t="shared" si="2"/>
        <v>-4811490.2199999988</v>
      </c>
      <c r="H14" s="36">
        <f t="shared" si="3"/>
        <v>86.971283312382823</v>
      </c>
      <c r="I14" s="36">
        <f t="shared" si="4"/>
        <v>60.256590668654567</v>
      </c>
    </row>
    <row r="15" spans="1:9" ht="25.5">
      <c r="A15" s="13" t="s">
        <v>95</v>
      </c>
      <c r="B15" s="14"/>
      <c r="C15" s="15">
        <v>48028600</v>
      </c>
      <c r="D15" s="21">
        <v>53302710</v>
      </c>
      <c r="E15" s="21">
        <v>36929886</v>
      </c>
      <c r="F15" s="21">
        <v>32118395.780000001</v>
      </c>
      <c r="G15" s="15">
        <f t="shared" si="2"/>
        <v>-4811490.2199999988</v>
      </c>
      <c r="H15" s="37">
        <f t="shared" si="3"/>
        <v>86.971283312382823</v>
      </c>
      <c r="I15" s="37">
        <f t="shared" si="4"/>
        <v>60.256590668654567</v>
      </c>
    </row>
    <row r="16" spans="1:9" ht="25.5">
      <c r="A16" s="10" t="s">
        <v>96</v>
      </c>
      <c r="B16" s="11" t="s">
        <v>49</v>
      </c>
      <c r="C16" s="12">
        <f t="shared" ref="C16:E16" si="8">SUM(C17)</f>
        <v>115630200</v>
      </c>
      <c r="D16" s="20">
        <f t="shared" si="8"/>
        <v>116956185</v>
      </c>
      <c r="E16" s="20">
        <f t="shared" si="8"/>
        <v>94353312</v>
      </c>
      <c r="F16" s="20">
        <f>SUM(F17)</f>
        <v>89821435.069999993</v>
      </c>
      <c r="G16" s="12">
        <f t="shared" si="2"/>
        <v>-4531876.9300000072</v>
      </c>
      <c r="H16" s="36">
        <f t="shared" si="3"/>
        <v>95.196907417515973</v>
      </c>
      <c r="I16" s="36">
        <f t="shared" si="4"/>
        <v>76.799217647189835</v>
      </c>
    </row>
    <row r="17" spans="1:9" ht="25.5">
      <c r="A17" s="13" t="s">
        <v>95</v>
      </c>
      <c r="B17" s="14"/>
      <c r="C17" s="15">
        <v>115630200</v>
      </c>
      <c r="D17" s="21">
        <v>116956185</v>
      </c>
      <c r="E17" s="21">
        <v>94353312</v>
      </c>
      <c r="F17" s="21">
        <v>89821435.069999993</v>
      </c>
      <c r="G17" s="15">
        <f t="shared" si="2"/>
        <v>-4531876.9300000072</v>
      </c>
      <c r="H17" s="37">
        <f t="shared" si="3"/>
        <v>95.196907417515973</v>
      </c>
      <c r="I17" s="37">
        <f t="shared" si="4"/>
        <v>76.799217647189835</v>
      </c>
    </row>
    <row r="18" spans="1:9" s="16" customFormat="1" ht="25.5">
      <c r="A18" s="10" t="s">
        <v>84</v>
      </c>
      <c r="B18" s="11"/>
      <c r="C18" s="12">
        <f>C19+C21</f>
        <v>99232800</v>
      </c>
      <c r="D18" s="20">
        <f t="shared" ref="D18:F18" si="9">D19+D21</f>
        <v>105592573.84999999</v>
      </c>
      <c r="E18" s="20">
        <f t="shared" si="9"/>
        <v>80968145</v>
      </c>
      <c r="F18" s="20">
        <f t="shared" si="9"/>
        <v>40387418.240000002</v>
      </c>
      <c r="G18" s="12">
        <f t="shared" si="2"/>
        <v>-40580726.759999998</v>
      </c>
      <c r="H18" s="36">
        <f t="shared" si="3"/>
        <v>49.880626806999224</v>
      </c>
      <c r="I18" s="36">
        <f t="shared" si="4"/>
        <v>38.248350965828834</v>
      </c>
    </row>
    <row r="19" spans="1:9" s="16" customFormat="1" ht="25.5">
      <c r="A19" s="10" t="s">
        <v>76</v>
      </c>
      <c r="B19" s="11"/>
      <c r="C19" s="12">
        <f>C20</f>
        <v>32088300</v>
      </c>
      <c r="D19" s="20">
        <f t="shared" ref="D19:F19" si="10">D20</f>
        <v>33285645</v>
      </c>
      <c r="E19" s="20">
        <f t="shared" si="10"/>
        <v>25185283</v>
      </c>
      <c r="F19" s="20">
        <f t="shared" si="10"/>
        <v>23642846.030000001</v>
      </c>
      <c r="G19" s="12">
        <f t="shared" si="2"/>
        <v>-1542436.9699999988</v>
      </c>
      <c r="H19" s="36">
        <f t="shared" si="3"/>
        <v>93.875641699162173</v>
      </c>
      <c r="I19" s="36">
        <f t="shared" si="4"/>
        <v>71.030157384662374</v>
      </c>
    </row>
    <row r="20" spans="1:9" ht="14.25" customHeight="1">
      <c r="A20" s="13" t="s">
        <v>77</v>
      </c>
      <c r="B20" s="14"/>
      <c r="C20" s="15">
        <v>32088300</v>
      </c>
      <c r="D20" s="21">
        <v>33285645</v>
      </c>
      <c r="E20" s="21">
        <v>25185283</v>
      </c>
      <c r="F20" s="21">
        <v>23642846.030000001</v>
      </c>
      <c r="G20" s="15">
        <f t="shared" si="2"/>
        <v>-1542436.9699999988</v>
      </c>
      <c r="H20" s="37">
        <f t="shared" si="3"/>
        <v>93.875641699162173</v>
      </c>
      <c r="I20" s="37">
        <f t="shared" si="4"/>
        <v>71.030157384662374</v>
      </c>
    </row>
    <row r="21" spans="1:9" s="16" customFormat="1" ht="38.25">
      <c r="A21" s="10" t="s">
        <v>78</v>
      </c>
      <c r="B21" s="11"/>
      <c r="C21" s="12">
        <f>C23+C22</f>
        <v>67144500</v>
      </c>
      <c r="D21" s="20">
        <f>D23+D22+D24</f>
        <v>72306928.849999994</v>
      </c>
      <c r="E21" s="20">
        <f t="shared" ref="E21:F21" si="11">E23+E22+E24</f>
        <v>55782862</v>
      </c>
      <c r="F21" s="20">
        <f t="shared" si="11"/>
        <v>16744572.210000001</v>
      </c>
      <c r="G21" s="12">
        <f t="shared" si="2"/>
        <v>-39038289.789999999</v>
      </c>
      <c r="H21" s="36">
        <f t="shared" si="3"/>
        <v>30.017413251403273</v>
      </c>
      <c r="I21" s="36">
        <f t="shared" si="4"/>
        <v>23.157631607804074</v>
      </c>
    </row>
    <row r="22" spans="1:9">
      <c r="A22" s="13" t="s">
        <v>103</v>
      </c>
      <c r="B22" s="14"/>
      <c r="C22" s="15">
        <v>43755500</v>
      </c>
      <c r="D22" s="21">
        <v>49308928.850000001</v>
      </c>
      <c r="E22" s="21">
        <v>38504862</v>
      </c>
      <c r="F22" s="21">
        <v>1750221</v>
      </c>
      <c r="G22" s="15">
        <f t="shared" si="2"/>
        <v>-36754641</v>
      </c>
      <c r="H22" s="37">
        <f t="shared" si="3"/>
        <v>4.5454545454545459</v>
      </c>
      <c r="I22" s="37">
        <f t="shared" si="4"/>
        <v>3.5495011569289039</v>
      </c>
    </row>
    <row r="23" spans="1:9" ht="15.75" customHeight="1">
      <c r="A23" s="13" t="s">
        <v>77</v>
      </c>
      <c r="B23" s="14"/>
      <c r="C23" s="15">
        <v>23389000</v>
      </c>
      <c r="D23" s="21">
        <v>22819805</v>
      </c>
      <c r="E23" s="21">
        <v>17099805</v>
      </c>
      <c r="F23" s="21">
        <v>14994351.210000001</v>
      </c>
      <c r="G23" s="15">
        <f t="shared" si="2"/>
        <v>-2105453.7899999991</v>
      </c>
      <c r="H23" s="37">
        <f t="shared" si="3"/>
        <v>87.687264328452869</v>
      </c>
      <c r="I23" s="37">
        <f t="shared" si="4"/>
        <v>65.707621997646342</v>
      </c>
    </row>
    <row r="24" spans="1:9" ht="25.5">
      <c r="A24" s="13" t="s">
        <v>7</v>
      </c>
      <c r="B24" s="14"/>
      <c r="C24" s="15"/>
      <c r="D24" s="21">
        <v>178195</v>
      </c>
      <c r="E24" s="21">
        <v>178195</v>
      </c>
      <c r="F24" s="21">
        <v>0</v>
      </c>
      <c r="G24" s="15">
        <f t="shared" si="2"/>
        <v>-178195</v>
      </c>
      <c r="H24" s="37">
        <f t="shared" si="3"/>
        <v>0</v>
      </c>
      <c r="I24" s="37">
        <f t="shared" si="4"/>
        <v>0</v>
      </c>
    </row>
    <row r="25" spans="1:9" ht="25.5" customHeight="1">
      <c r="A25" s="17" t="s">
        <v>85</v>
      </c>
      <c r="B25" s="11" t="s">
        <v>20</v>
      </c>
      <c r="C25" s="12">
        <f>SUM(C26:C28)</f>
        <v>2240634</v>
      </c>
      <c r="D25" s="20">
        <f t="shared" ref="D25:F25" si="12">SUM(D26:D28)</f>
        <v>2240634</v>
      </c>
      <c r="E25" s="20">
        <f t="shared" si="12"/>
        <v>2152634</v>
      </c>
      <c r="F25" s="20">
        <f t="shared" si="12"/>
        <v>1444438</v>
      </c>
      <c r="G25" s="12">
        <f t="shared" si="2"/>
        <v>-708196</v>
      </c>
      <c r="H25" s="36">
        <f t="shared" si="3"/>
        <v>67.100956316772837</v>
      </c>
      <c r="I25" s="36">
        <f t="shared" si="4"/>
        <v>64.465593220490263</v>
      </c>
    </row>
    <row r="26" spans="1:9" ht="15.75" customHeight="1">
      <c r="A26" s="18" t="s">
        <v>95</v>
      </c>
      <c r="B26" s="14"/>
      <c r="C26" s="15">
        <v>760634</v>
      </c>
      <c r="D26" s="21">
        <v>760634</v>
      </c>
      <c r="E26" s="21">
        <v>760634</v>
      </c>
      <c r="F26" s="21">
        <v>760438</v>
      </c>
      <c r="G26" s="15">
        <f t="shared" si="2"/>
        <v>-196</v>
      </c>
      <c r="H26" s="37">
        <f t="shared" si="3"/>
        <v>99.974232022234091</v>
      </c>
      <c r="I26" s="37">
        <f t="shared" si="4"/>
        <v>99.974232022234091</v>
      </c>
    </row>
    <row r="27" spans="1:9">
      <c r="A27" s="19" t="s">
        <v>101</v>
      </c>
      <c r="B27" s="14"/>
      <c r="C27" s="15">
        <v>1318000</v>
      </c>
      <c r="D27" s="21">
        <v>1318000</v>
      </c>
      <c r="E27" s="21">
        <v>1230000</v>
      </c>
      <c r="F27" s="21">
        <v>684000</v>
      </c>
      <c r="G27" s="15">
        <f t="shared" si="2"/>
        <v>-546000</v>
      </c>
      <c r="H27" s="37">
        <f t="shared" si="3"/>
        <v>55.609756097560982</v>
      </c>
      <c r="I27" s="37">
        <f t="shared" si="4"/>
        <v>51.89681335356601</v>
      </c>
    </row>
    <row r="28" spans="1:9">
      <c r="A28" s="13" t="s">
        <v>10</v>
      </c>
      <c r="B28" s="14"/>
      <c r="C28" s="15">
        <v>162000</v>
      </c>
      <c r="D28" s="21">
        <v>162000</v>
      </c>
      <c r="E28" s="21">
        <v>162000</v>
      </c>
      <c r="F28" s="21">
        <v>0</v>
      </c>
      <c r="G28" s="15">
        <f t="shared" si="2"/>
        <v>-162000</v>
      </c>
      <c r="H28" s="37">
        <f t="shared" si="3"/>
        <v>0</v>
      </c>
      <c r="I28" s="37">
        <f t="shared" si="4"/>
        <v>0</v>
      </c>
    </row>
    <row r="29" spans="1:9" ht="25.5" customHeight="1">
      <c r="A29" s="10" t="s">
        <v>102</v>
      </c>
      <c r="B29" s="11" t="s">
        <v>66</v>
      </c>
      <c r="C29" s="12">
        <f>C30+C33</f>
        <v>581694516</v>
      </c>
      <c r="D29" s="20">
        <f>D30+D33</f>
        <v>651330230</v>
      </c>
      <c r="E29" s="20">
        <f>E30+E33</f>
        <v>441408714</v>
      </c>
      <c r="F29" s="20">
        <f>F30+F33</f>
        <v>406054775.31</v>
      </c>
      <c r="G29" s="12">
        <f t="shared" si="2"/>
        <v>-35353938.689999998</v>
      </c>
      <c r="H29" s="36">
        <f t="shared" si="3"/>
        <v>91.990656829217016</v>
      </c>
      <c r="I29" s="36">
        <f t="shared" si="4"/>
        <v>62.342381269482914</v>
      </c>
    </row>
    <row r="30" spans="1:9" ht="25.5">
      <c r="A30" s="10" t="s">
        <v>67</v>
      </c>
      <c r="B30" s="11" t="s">
        <v>68</v>
      </c>
      <c r="C30" s="12">
        <f>C31+C32</f>
        <v>558177016</v>
      </c>
      <c r="D30" s="20">
        <f>SUM(D31:D32)</f>
        <v>627120390</v>
      </c>
      <c r="E30" s="20">
        <f>SUM(E31:E32)</f>
        <v>422228944</v>
      </c>
      <c r="F30" s="20">
        <f>SUM(F31:F32)</f>
        <v>389137586.64999998</v>
      </c>
      <c r="G30" s="12">
        <f t="shared" si="2"/>
        <v>-33091357.350000024</v>
      </c>
      <c r="H30" s="36">
        <f t="shared" si="3"/>
        <v>92.162698029057893</v>
      </c>
      <c r="I30" s="36">
        <f t="shared" si="4"/>
        <v>62.051496467847265</v>
      </c>
    </row>
    <row r="31" spans="1:9">
      <c r="A31" s="19" t="s">
        <v>101</v>
      </c>
      <c r="B31" s="14"/>
      <c r="C31" s="15">
        <v>558177016</v>
      </c>
      <c r="D31" s="21">
        <v>621000261</v>
      </c>
      <c r="E31" s="21">
        <v>422228944</v>
      </c>
      <c r="F31" s="21">
        <v>389137586.64999998</v>
      </c>
      <c r="G31" s="15">
        <f t="shared" si="2"/>
        <v>-33091357.350000024</v>
      </c>
      <c r="H31" s="37">
        <f t="shared" si="3"/>
        <v>92.162698029057893</v>
      </c>
      <c r="I31" s="37">
        <f t="shared" si="4"/>
        <v>62.663031094925735</v>
      </c>
    </row>
    <row r="32" spans="1:9" ht="25.5">
      <c r="A32" s="13" t="s">
        <v>100</v>
      </c>
      <c r="B32" s="14"/>
      <c r="C32" s="15">
        <v>0</v>
      </c>
      <c r="D32" s="21">
        <v>6120129</v>
      </c>
      <c r="E32" s="21">
        <v>0</v>
      </c>
      <c r="F32" s="21">
        <v>0</v>
      </c>
      <c r="G32" s="15">
        <f t="shared" si="2"/>
        <v>0</v>
      </c>
      <c r="H32" s="37">
        <v>0</v>
      </c>
      <c r="I32" s="37">
        <f t="shared" si="4"/>
        <v>0</v>
      </c>
    </row>
    <row r="33" spans="1:9">
      <c r="A33" s="10" t="s">
        <v>64</v>
      </c>
      <c r="B33" s="11" t="s">
        <v>69</v>
      </c>
      <c r="C33" s="12">
        <f t="shared" ref="C33:E33" si="13">C34</f>
        <v>23517500</v>
      </c>
      <c r="D33" s="20">
        <f t="shared" si="13"/>
        <v>24209840</v>
      </c>
      <c r="E33" s="20">
        <f t="shared" si="13"/>
        <v>19179770</v>
      </c>
      <c r="F33" s="20">
        <f>F34</f>
        <v>16917188.66</v>
      </c>
      <c r="G33" s="12">
        <f t="shared" si="2"/>
        <v>-2262581.34</v>
      </c>
      <c r="H33" s="36">
        <f t="shared" si="3"/>
        <v>88.203292635938794</v>
      </c>
      <c r="I33" s="36">
        <f t="shared" si="4"/>
        <v>69.87732533548342</v>
      </c>
    </row>
    <row r="34" spans="1:9">
      <c r="A34" s="19" t="s">
        <v>101</v>
      </c>
      <c r="B34" s="14"/>
      <c r="C34" s="15">
        <v>23517500</v>
      </c>
      <c r="D34" s="21">
        <v>24209840</v>
      </c>
      <c r="E34" s="21">
        <v>19179770</v>
      </c>
      <c r="F34" s="21">
        <v>16917188.66</v>
      </c>
      <c r="G34" s="15">
        <f t="shared" si="2"/>
        <v>-2262581.34</v>
      </c>
      <c r="H34" s="37">
        <f t="shared" si="3"/>
        <v>88.203292635938794</v>
      </c>
      <c r="I34" s="37">
        <f t="shared" si="4"/>
        <v>69.87732533548342</v>
      </c>
    </row>
    <row r="35" spans="1:9" ht="27.75" customHeight="1">
      <c r="A35" s="10" t="s">
        <v>86</v>
      </c>
      <c r="B35" s="11" t="s">
        <v>37</v>
      </c>
      <c r="C35" s="12">
        <f>C36+C39</f>
        <v>518990124</v>
      </c>
      <c r="D35" s="20">
        <f>D36+D39</f>
        <v>639960054</v>
      </c>
      <c r="E35" s="20">
        <f>E36+E39</f>
        <v>417253918</v>
      </c>
      <c r="F35" s="20">
        <f>F36+F39</f>
        <v>396282370.71000004</v>
      </c>
      <c r="G35" s="12">
        <f t="shared" si="2"/>
        <v>-20971547.289999962</v>
      </c>
      <c r="H35" s="36">
        <f t="shared" si="3"/>
        <v>94.973912434298597</v>
      </c>
      <c r="I35" s="36">
        <f t="shared" si="4"/>
        <v>61.922985385272192</v>
      </c>
    </row>
    <row r="36" spans="1:9" ht="25.5">
      <c r="A36" s="10" t="s">
        <v>73</v>
      </c>
      <c r="B36" s="11" t="s">
        <v>38</v>
      </c>
      <c r="C36" s="12">
        <f>SUM(C37:C38)</f>
        <v>500248024</v>
      </c>
      <c r="D36" s="20">
        <f t="shared" ref="D36:F36" si="14">SUM(D37:D38)</f>
        <v>594363835</v>
      </c>
      <c r="E36" s="20">
        <f t="shared" si="14"/>
        <v>402467699</v>
      </c>
      <c r="F36" s="20">
        <f t="shared" si="14"/>
        <v>381939423.30000001</v>
      </c>
      <c r="G36" s="12">
        <f t="shared" si="2"/>
        <v>-20528275.699999988</v>
      </c>
      <c r="H36" s="36">
        <f t="shared" si="3"/>
        <v>94.899397951436598</v>
      </c>
      <c r="I36" s="36">
        <f t="shared" si="4"/>
        <v>64.260205754275077</v>
      </c>
    </row>
    <row r="37" spans="1:9" ht="25.5">
      <c r="A37" s="13" t="s">
        <v>95</v>
      </c>
      <c r="B37" s="14"/>
      <c r="C37" s="15">
        <v>299170</v>
      </c>
      <c r="D37" s="21">
        <v>299170</v>
      </c>
      <c r="E37" s="21">
        <v>263170</v>
      </c>
      <c r="F37" s="21">
        <v>243772.5</v>
      </c>
      <c r="G37" s="15">
        <f t="shared" si="2"/>
        <v>-19397.5</v>
      </c>
      <c r="H37" s="37">
        <f t="shared" si="3"/>
        <v>92.629289052703584</v>
      </c>
      <c r="I37" s="37">
        <f t="shared" si="4"/>
        <v>81.482936123274399</v>
      </c>
    </row>
    <row r="38" spans="1:9">
      <c r="A38" s="13" t="s">
        <v>10</v>
      </c>
      <c r="B38" s="14"/>
      <c r="C38" s="15">
        <v>499948854</v>
      </c>
      <c r="D38" s="21">
        <v>594064665</v>
      </c>
      <c r="E38" s="21">
        <v>402204529</v>
      </c>
      <c r="F38" s="21">
        <v>381695650.80000001</v>
      </c>
      <c r="G38" s="15">
        <f t="shared" si="2"/>
        <v>-20508878.199999988</v>
      </c>
      <c r="H38" s="37">
        <f t="shared" si="3"/>
        <v>94.900883326453041</v>
      </c>
      <c r="I38" s="37">
        <f t="shared" si="4"/>
        <v>64.251532415246416</v>
      </c>
    </row>
    <row r="39" spans="1:9" ht="25.5">
      <c r="A39" s="10" t="s">
        <v>39</v>
      </c>
      <c r="B39" s="11" t="s">
        <v>40</v>
      </c>
      <c r="C39" s="12">
        <f>SUM(C40:C41)</f>
        <v>18742100</v>
      </c>
      <c r="D39" s="20">
        <f t="shared" ref="D39:F39" si="15">SUM(D40:D41)</f>
        <v>45596219</v>
      </c>
      <c r="E39" s="20">
        <f t="shared" si="15"/>
        <v>14786219</v>
      </c>
      <c r="F39" s="20">
        <f t="shared" si="15"/>
        <v>14342947.41</v>
      </c>
      <c r="G39" s="12">
        <f t="shared" si="2"/>
        <v>-443271.58999999985</v>
      </c>
      <c r="H39" s="36">
        <f t="shared" si="3"/>
        <v>97.002130226801057</v>
      </c>
      <c r="I39" s="36">
        <f t="shared" si="4"/>
        <v>31.45644030264878</v>
      </c>
    </row>
    <row r="40" spans="1:9">
      <c r="A40" s="13" t="s">
        <v>10</v>
      </c>
      <c r="B40" s="14"/>
      <c r="C40" s="15">
        <v>18742100</v>
      </c>
      <c r="D40" s="21">
        <v>19048144</v>
      </c>
      <c r="E40" s="21">
        <v>14450867</v>
      </c>
      <c r="F40" s="21">
        <v>14175271.810000001</v>
      </c>
      <c r="G40" s="15">
        <f t="shared" si="2"/>
        <v>-275595.18999999948</v>
      </c>
      <c r="H40" s="37">
        <f t="shared" si="3"/>
        <v>98.092881278334374</v>
      </c>
      <c r="I40" s="37">
        <f t="shared" si="4"/>
        <v>74.418126038946369</v>
      </c>
    </row>
    <row r="41" spans="1:9" ht="25.5">
      <c r="A41" s="13" t="s">
        <v>100</v>
      </c>
      <c r="B41" s="14"/>
      <c r="C41" s="15"/>
      <c r="D41" s="21">
        <v>26548075</v>
      </c>
      <c r="E41" s="21">
        <v>335352</v>
      </c>
      <c r="F41" s="21">
        <v>167675.6</v>
      </c>
      <c r="G41" s="15">
        <f t="shared" si="2"/>
        <v>-167676.4</v>
      </c>
      <c r="H41" s="37">
        <f t="shared" si="3"/>
        <v>49.99988072234548</v>
      </c>
      <c r="I41" s="37">
        <f t="shared" si="4"/>
        <v>0.63159230942356459</v>
      </c>
    </row>
    <row r="42" spans="1:9" ht="29.25" customHeight="1">
      <c r="A42" s="10" t="s">
        <v>98</v>
      </c>
      <c r="B42" s="11" t="s">
        <v>30</v>
      </c>
      <c r="C42" s="12">
        <f t="shared" ref="C42:E42" si="16">C43+C45+C49</f>
        <v>245372240</v>
      </c>
      <c r="D42" s="20">
        <f t="shared" si="16"/>
        <v>539856156</v>
      </c>
      <c r="E42" s="20">
        <f t="shared" si="16"/>
        <v>181377124</v>
      </c>
      <c r="F42" s="20">
        <f>F43+F45+F49</f>
        <v>146150674.42000002</v>
      </c>
      <c r="G42" s="12">
        <f t="shared" si="2"/>
        <v>-35226449.579999983</v>
      </c>
      <c r="H42" s="36">
        <f t="shared" si="3"/>
        <v>80.578339316925124</v>
      </c>
      <c r="I42" s="36">
        <f t="shared" si="4"/>
        <v>27.072151126864245</v>
      </c>
    </row>
    <row r="43" spans="1:9">
      <c r="A43" s="10" t="s">
        <v>31</v>
      </c>
      <c r="B43" s="11" t="s">
        <v>32</v>
      </c>
      <c r="C43" s="12">
        <f t="shared" ref="C43:E43" si="17">C44</f>
        <v>129571387</v>
      </c>
      <c r="D43" s="20">
        <f t="shared" si="17"/>
        <v>140936636</v>
      </c>
      <c r="E43" s="20">
        <f t="shared" si="17"/>
        <v>91289540</v>
      </c>
      <c r="F43" s="20">
        <f>F44</f>
        <v>81677669.799999997</v>
      </c>
      <c r="G43" s="12">
        <f t="shared" si="2"/>
        <v>-9611870.200000003</v>
      </c>
      <c r="H43" s="36">
        <f t="shared" si="3"/>
        <v>89.471005988199735</v>
      </c>
      <c r="I43" s="36">
        <f t="shared" si="4"/>
        <v>57.95346910366159</v>
      </c>
    </row>
    <row r="44" spans="1:9" ht="25.5">
      <c r="A44" s="13" t="s">
        <v>100</v>
      </c>
      <c r="B44" s="14"/>
      <c r="C44" s="15">
        <v>129571387</v>
      </c>
      <c r="D44" s="21">
        <v>140936636</v>
      </c>
      <c r="E44" s="21">
        <v>91289540</v>
      </c>
      <c r="F44" s="21">
        <v>81677669.799999997</v>
      </c>
      <c r="G44" s="15">
        <f t="shared" si="2"/>
        <v>-9611870.200000003</v>
      </c>
      <c r="H44" s="37">
        <f t="shared" si="3"/>
        <v>89.471005988199735</v>
      </c>
      <c r="I44" s="37">
        <f t="shared" si="4"/>
        <v>57.95346910366159</v>
      </c>
    </row>
    <row r="45" spans="1:9" ht="27" customHeight="1">
      <c r="A45" s="10" t="s">
        <v>33</v>
      </c>
      <c r="B45" s="11" t="s">
        <v>34</v>
      </c>
      <c r="C45" s="12">
        <f>SUM(C46:C48)</f>
        <v>102025130</v>
      </c>
      <c r="D45" s="20">
        <f>SUM(D46:D48)</f>
        <v>384717460</v>
      </c>
      <c r="E45" s="20">
        <f t="shared" ref="E45:F45" si="18">SUM(E46:E48)</f>
        <v>81962124</v>
      </c>
      <c r="F45" s="20">
        <f t="shared" si="18"/>
        <v>62245468.620000005</v>
      </c>
      <c r="G45" s="12">
        <f t="shared" si="2"/>
        <v>-19716655.379999995</v>
      </c>
      <c r="H45" s="36">
        <f t="shared" si="3"/>
        <v>75.944186878319556</v>
      </c>
      <c r="I45" s="36">
        <f t="shared" si="4"/>
        <v>16.179527859224272</v>
      </c>
    </row>
    <row r="46" spans="1:9">
      <c r="A46" s="13" t="s">
        <v>103</v>
      </c>
      <c r="B46" s="14"/>
      <c r="C46" s="15">
        <v>41551200</v>
      </c>
      <c r="D46" s="21">
        <v>299200764</v>
      </c>
      <c r="E46" s="21">
        <v>54531016</v>
      </c>
      <c r="F46" s="21">
        <v>47023009.460000001</v>
      </c>
      <c r="G46" s="15">
        <f t="shared" si="2"/>
        <v>-7508006.5399999991</v>
      </c>
      <c r="H46" s="37">
        <f t="shared" si="3"/>
        <v>86.231676776387218</v>
      </c>
      <c r="I46" s="37">
        <f t="shared" si="4"/>
        <v>15.716206346318021</v>
      </c>
    </row>
    <row r="47" spans="1:9" ht="25.5">
      <c r="A47" s="13" t="s">
        <v>100</v>
      </c>
      <c r="B47" s="14"/>
      <c r="C47" s="15">
        <v>18890630</v>
      </c>
      <c r="D47" s="21">
        <v>15868274</v>
      </c>
      <c r="E47" s="21">
        <v>98274</v>
      </c>
      <c r="F47" s="21">
        <v>98273.86</v>
      </c>
      <c r="G47" s="15">
        <f t="shared" si="2"/>
        <v>-0.13999999999941792</v>
      </c>
      <c r="H47" s="37">
        <f t="shared" si="3"/>
        <v>99.999857541160424</v>
      </c>
      <c r="I47" s="37">
        <f t="shared" si="4"/>
        <v>0.61931032952922294</v>
      </c>
    </row>
    <row r="48" spans="1:9" ht="25.5">
      <c r="A48" s="13" t="s">
        <v>7</v>
      </c>
      <c r="B48" s="14"/>
      <c r="C48" s="15">
        <v>41583300</v>
      </c>
      <c r="D48" s="21">
        <v>69648422</v>
      </c>
      <c r="E48" s="21">
        <v>27332834</v>
      </c>
      <c r="F48" s="21">
        <v>15124185.300000001</v>
      </c>
      <c r="G48" s="15">
        <f t="shared" si="2"/>
        <v>-12208648.699999999</v>
      </c>
      <c r="H48" s="37">
        <f t="shared" si="3"/>
        <v>55.333396090577367</v>
      </c>
      <c r="I48" s="37">
        <f t="shared" si="4"/>
        <v>21.715043737817926</v>
      </c>
    </row>
    <row r="49" spans="1:9" s="16" customFormat="1" ht="25.5">
      <c r="A49" s="10" t="s">
        <v>35</v>
      </c>
      <c r="B49" s="11" t="s">
        <v>36</v>
      </c>
      <c r="C49" s="12">
        <f>C51+C50</f>
        <v>13775723</v>
      </c>
      <c r="D49" s="20">
        <f>SUM(D50:D52)</f>
        <v>14202060</v>
      </c>
      <c r="E49" s="20">
        <f t="shared" ref="E49:F49" si="19">SUM(E50:E52)</f>
        <v>8125460</v>
      </c>
      <c r="F49" s="20">
        <f t="shared" si="19"/>
        <v>2227536</v>
      </c>
      <c r="G49" s="12">
        <f t="shared" si="2"/>
        <v>-5897924</v>
      </c>
      <c r="H49" s="36">
        <f t="shared" si="3"/>
        <v>27.414275622549372</v>
      </c>
      <c r="I49" s="36">
        <f t="shared" si="4"/>
        <v>15.684597868196585</v>
      </c>
    </row>
    <row r="50" spans="1:9">
      <c r="A50" s="13" t="s">
        <v>103</v>
      </c>
      <c r="B50" s="14"/>
      <c r="C50" s="15">
        <v>11738300</v>
      </c>
      <c r="D50" s="21">
        <v>0</v>
      </c>
      <c r="E50" s="21">
        <v>0</v>
      </c>
      <c r="F50" s="21">
        <v>0</v>
      </c>
      <c r="G50" s="15">
        <f t="shared" si="2"/>
        <v>0</v>
      </c>
      <c r="H50" s="37">
        <v>0</v>
      </c>
      <c r="I50" s="37">
        <v>0</v>
      </c>
    </row>
    <row r="51" spans="1:9" ht="25.5">
      <c r="A51" s="13" t="s">
        <v>95</v>
      </c>
      <c r="B51" s="14"/>
      <c r="C51" s="15">
        <v>2037423</v>
      </c>
      <c r="D51" s="21">
        <v>1387260</v>
      </c>
      <c r="E51" s="21">
        <v>1387260</v>
      </c>
      <c r="F51" s="21">
        <v>1387260</v>
      </c>
      <c r="G51" s="15">
        <f t="shared" si="2"/>
        <v>0</v>
      </c>
      <c r="H51" s="37">
        <f t="shared" si="3"/>
        <v>100</v>
      </c>
      <c r="I51" s="37">
        <f t="shared" si="4"/>
        <v>100</v>
      </c>
    </row>
    <row r="52" spans="1:9" ht="25.5">
      <c r="A52" s="13" t="s">
        <v>7</v>
      </c>
      <c r="B52" s="14"/>
      <c r="C52" s="15">
        <v>0</v>
      </c>
      <c r="D52" s="21">
        <v>12814800</v>
      </c>
      <c r="E52" s="21">
        <v>6738200</v>
      </c>
      <c r="F52" s="21">
        <v>840276</v>
      </c>
      <c r="G52" s="15">
        <f t="shared" si="2"/>
        <v>-5897924</v>
      </c>
      <c r="H52" s="37">
        <f t="shared" si="3"/>
        <v>12.470333323439494</v>
      </c>
      <c r="I52" s="37">
        <f t="shared" si="4"/>
        <v>6.5570746324562226</v>
      </c>
    </row>
    <row r="53" spans="1:9" ht="25.5" customHeight="1">
      <c r="A53" s="10" t="s">
        <v>105</v>
      </c>
      <c r="B53" s="11" t="s">
        <v>55</v>
      </c>
      <c r="C53" s="12">
        <f>C54+C57+C60+C66+C73</f>
        <v>614009100</v>
      </c>
      <c r="D53" s="20">
        <f>D54+D57+D60+D66+D73+D76</f>
        <v>917725014</v>
      </c>
      <c r="E53" s="20">
        <f t="shared" ref="E53:F53" si="20">E54+E57+E60+E66+E73+E76</f>
        <v>548601164</v>
      </c>
      <c r="F53" s="20">
        <f t="shared" si="20"/>
        <v>403857195.02999997</v>
      </c>
      <c r="G53" s="12">
        <f t="shared" si="2"/>
        <v>-144743968.97000003</v>
      </c>
      <c r="H53" s="36">
        <f t="shared" si="3"/>
        <v>73.615810816981792</v>
      </c>
      <c r="I53" s="36">
        <f t="shared" si="4"/>
        <v>44.006340556170123</v>
      </c>
    </row>
    <row r="54" spans="1:9" ht="26.25" customHeight="1">
      <c r="A54" s="10" t="s">
        <v>56</v>
      </c>
      <c r="B54" s="11" t="s">
        <v>57</v>
      </c>
      <c r="C54" s="12">
        <f>SUM(C56:C56)</f>
        <v>107425300</v>
      </c>
      <c r="D54" s="20">
        <f t="shared" ref="D54:F54" si="21">SUM(D55:D56)</f>
        <v>392448976</v>
      </c>
      <c r="E54" s="20">
        <f t="shared" si="21"/>
        <v>193181285</v>
      </c>
      <c r="F54" s="20">
        <f t="shared" si="21"/>
        <v>152949528.91</v>
      </c>
      <c r="G54" s="12">
        <f t="shared" si="2"/>
        <v>-40231756.090000004</v>
      </c>
      <c r="H54" s="36">
        <f t="shared" si="3"/>
        <v>79.174092309200645</v>
      </c>
      <c r="I54" s="36">
        <f t="shared" si="4"/>
        <v>38.973099246919681</v>
      </c>
    </row>
    <row r="55" spans="1:9" ht="25.5" customHeight="1">
      <c r="A55" s="13" t="s">
        <v>100</v>
      </c>
      <c r="B55" s="14"/>
      <c r="D55" s="21">
        <v>232358409</v>
      </c>
      <c r="E55" s="21">
        <v>63078664</v>
      </c>
      <c r="F55" s="21">
        <v>57986672.57</v>
      </c>
      <c r="G55" s="15">
        <f t="shared" si="2"/>
        <v>-5091991.43</v>
      </c>
      <c r="H55" s="37">
        <f t="shared" si="3"/>
        <v>91.927553459280617</v>
      </c>
      <c r="I55" s="37">
        <f t="shared" si="4"/>
        <v>24.955702192813689</v>
      </c>
    </row>
    <row r="56" spans="1:9" ht="25.5">
      <c r="A56" s="13" t="s">
        <v>7</v>
      </c>
      <c r="B56" s="14"/>
      <c r="C56" s="15">
        <v>107425300</v>
      </c>
      <c r="D56" s="21">
        <v>160090567</v>
      </c>
      <c r="E56" s="21">
        <f>25146450+4507020+2142349+425600+41792067+39581300+16507835</f>
        <v>130102621</v>
      </c>
      <c r="F56" s="21">
        <v>94962856.340000004</v>
      </c>
      <c r="G56" s="15">
        <f t="shared" si="2"/>
        <v>-35139764.659999996</v>
      </c>
      <c r="H56" s="37">
        <f t="shared" si="3"/>
        <v>72.990732707836841</v>
      </c>
      <c r="I56" s="37">
        <f t="shared" si="4"/>
        <v>59.318208511310978</v>
      </c>
    </row>
    <row r="57" spans="1:9" ht="25.5">
      <c r="A57" s="10" t="s">
        <v>58</v>
      </c>
      <c r="B57" s="11" t="s">
        <v>59</v>
      </c>
      <c r="C57" s="12">
        <f>SUM(C58:C59)</f>
        <v>26995800</v>
      </c>
      <c r="D57" s="20">
        <f t="shared" ref="D57:E57" si="22">SUM(D58:D59)</f>
        <v>36277864</v>
      </c>
      <c r="E57" s="20">
        <f t="shared" si="22"/>
        <v>20459575</v>
      </c>
      <c r="F57" s="20">
        <f>SUM(F58:F59)</f>
        <v>5561239.7599999998</v>
      </c>
      <c r="G57" s="12">
        <f t="shared" si="2"/>
        <v>-14898335.24</v>
      </c>
      <c r="H57" s="36">
        <f t="shared" si="3"/>
        <v>27.181599617782869</v>
      </c>
      <c r="I57" s="36">
        <f t="shared" si="4"/>
        <v>15.329567804763808</v>
      </c>
    </row>
    <row r="58" spans="1:9">
      <c r="A58" s="13" t="s">
        <v>103</v>
      </c>
      <c r="B58" s="14"/>
      <c r="C58" s="15">
        <v>1725700</v>
      </c>
      <c r="D58" s="21">
        <v>1626383</v>
      </c>
      <c r="E58" s="21">
        <v>1090284</v>
      </c>
      <c r="F58" s="21">
        <v>1090283.3400000001</v>
      </c>
      <c r="G58" s="15">
        <f t="shared" si="2"/>
        <v>-0.65999999991618097</v>
      </c>
      <c r="H58" s="37">
        <f t="shared" si="3"/>
        <v>99.999939465313631</v>
      </c>
      <c r="I58" s="37">
        <f t="shared" si="4"/>
        <v>67.037305480935302</v>
      </c>
    </row>
    <row r="59" spans="1:9" ht="25.5">
      <c r="A59" s="13" t="s">
        <v>7</v>
      </c>
      <c r="B59" s="14"/>
      <c r="C59" s="15">
        <v>25270100</v>
      </c>
      <c r="D59" s="38">
        <v>34651481</v>
      </c>
      <c r="E59" s="21">
        <f>10019116+8800675+549500</f>
        <v>19369291</v>
      </c>
      <c r="F59" s="21">
        <v>4470956.42</v>
      </c>
      <c r="G59" s="15">
        <f t="shared" si="2"/>
        <v>-14898334.58</v>
      </c>
      <c r="H59" s="37">
        <f t="shared" si="3"/>
        <v>23.082705608584227</v>
      </c>
      <c r="I59" s="37">
        <f t="shared" si="4"/>
        <v>12.902641650439126</v>
      </c>
    </row>
    <row r="60" spans="1:9">
      <c r="A60" s="10" t="s">
        <v>60</v>
      </c>
      <c r="B60" s="11" t="s">
        <v>61</v>
      </c>
      <c r="C60" s="12">
        <f>SUM(C61:C65)</f>
        <v>261151200</v>
      </c>
      <c r="D60" s="20">
        <f>SUM(D61:D65)</f>
        <v>193290263</v>
      </c>
      <c r="E60" s="20">
        <f>SUM(E61:E65)</f>
        <v>137674278</v>
      </c>
      <c r="F60" s="20">
        <f>SUM(F61:F65)</f>
        <v>78833722.660000011</v>
      </c>
      <c r="G60" s="12">
        <f t="shared" si="2"/>
        <v>-58840555.339999989</v>
      </c>
      <c r="H60" s="36">
        <f t="shared" si="3"/>
        <v>57.261039465919708</v>
      </c>
      <c r="I60" s="36">
        <f t="shared" si="4"/>
        <v>40.785149461977824</v>
      </c>
    </row>
    <row r="61" spans="1:9" ht="25.5">
      <c r="A61" s="13" t="s">
        <v>95</v>
      </c>
      <c r="B61" s="14"/>
      <c r="C61" s="15">
        <v>980331</v>
      </c>
      <c r="D61" s="21">
        <v>980331</v>
      </c>
      <c r="E61" s="21">
        <v>980331</v>
      </c>
      <c r="F61" s="21">
        <v>769127.07</v>
      </c>
      <c r="G61" s="15">
        <f t="shared" si="2"/>
        <v>-211203.93000000005</v>
      </c>
      <c r="H61" s="37">
        <f t="shared" si="3"/>
        <v>78.455855216248381</v>
      </c>
      <c r="I61" s="37">
        <f t="shared" si="4"/>
        <v>78.455855216248381</v>
      </c>
    </row>
    <row r="62" spans="1:9">
      <c r="A62" s="19" t="s">
        <v>101</v>
      </c>
      <c r="B62" s="14"/>
      <c r="C62" s="15">
        <v>113995</v>
      </c>
      <c r="D62" s="21">
        <v>113995</v>
      </c>
      <c r="E62" s="21">
        <v>113995</v>
      </c>
      <c r="F62" s="21">
        <v>64151.54</v>
      </c>
      <c r="G62" s="15">
        <f t="shared" si="2"/>
        <v>-49843.46</v>
      </c>
      <c r="H62" s="37">
        <f t="shared" si="3"/>
        <v>56.275748936356862</v>
      </c>
      <c r="I62" s="37">
        <f t="shared" si="4"/>
        <v>56.275748936356862</v>
      </c>
    </row>
    <row r="63" spans="1:9">
      <c r="A63" s="13" t="s">
        <v>10</v>
      </c>
      <c r="B63" s="14"/>
      <c r="C63" s="15">
        <v>251300</v>
      </c>
      <c r="D63" s="21">
        <v>251300</v>
      </c>
      <c r="E63" s="21">
        <v>251300</v>
      </c>
      <c r="F63" s="21">
        <v>201517.76</v>
      </c>
      <c r="G63" s="15">
        <f t="shared" si="2"/>
        <v>-49782.239999999991</v>
      </c>
      <c r="H63" s="37">
        <f t="shared" si="3"/>
        <v>80.190115399920415</v>
      </c>
      <c r="I63" s="37">
        <f t="shared" si="4"/>
        <v>80.190115399920415</v>
      </c>
    </row>
    <row r="64" spans="1:9" s="25" customFormat="1" ht="25.5">
      <c r="A64" s="29" t="s">
        <v>100</v>
      </c>
      <c r="B64" s="28"/>
      <c r="C64" s="21"/>
      <c r="D64" s="21">
        <v>1826340</v>
      </c>
      <c r="E64" s="21">
        <f>25790</f>
        <v>25790</v>
      </c>
      <c r="F64" s="21">
        <v>25790</v>
      </c>
      <c r="G64" s="15">
        <f t="shared" si="2"/>
        <v>0</v>
      </c>
      <c r="H64" s="37">
        <f t="shared" si="3"/>
        <v>100</v>
      </c>
      <c r="I64" s="37">
        <f t="shared" si="4"/>
        <v>1.4121138451766924</v>
      </c>
    </row>
    <row r="65" spans="1:9" s="25" customFormat="1" ht="25.5">
      <c r="A65" s="29" t="s">
        <v>7</v>
      </c>
      <c r="B65" s="28"/>
      <c r="C65" s="21">
        <v>259805574</v>
      </c>
      <c r="D65" s="21">
        <v>190118297</v>
      </c>
      <c r="E65" s="21">
        <f>613000+3710587+197500+94731135+3071400+33979240</f>
        <v>136302862</v>
      </c>
      <c r="F65" s="21">
        <v>77773136.290000007</v>
      </c>
      <c r="G65" s="15">
        <f t="shared" si="2"/>
        <v>-58529725.709999993</v>
      </c>
      <c r="H65" s="37">
        <f t="shared" si="3"/>
        <v>57.059063286580148</v>
      </c>
      <c r="I65" s="37">
        <f t="shared" si="4"/>
        <v>40.907759809146619</v>
      </c>
    </row>
    <row r="66" spans="1:9">
      <c r="A66" s="10" t="s">
        <v>62</v>
      </c>
      <c r="B66" s="11" t="s">
        <v>63</v>
      </c>
      <c r="C66" s="12">
        <f t="shared" ref="C66" si="23">SUM(C67:C72)</f>
        <v>5435000</v>
      </c>
      <c r="D66" s="20">
        <f>SUM(D67:D72)</f>
        <v>9515930</v>
      </c>
      <c r="E66" s="20">
        <f>SUM(E67:E72)</f>
        <v>7776402</v>
      </c>
      <c r="F66" s="20">
        <f>SUM(F67:F72)</f>
        <v>7041212</v>
      </c>
      <c r="G66" s="12">
        <f t="shared" si="2"/>
        <v>-735190</v>
      </c>
      <c r="H66" s="36">
        <f t="shared" si="3"/>
        <v>90.545884844945007</v>
      </c>
      <c r="I66" s="36">
        <f t="shared" si="4"/>
        <v>73.993944890305002</v>
      </c>
    </row>
    <row r="67" spans="1:9">
      <c r="A67" s="13" t="s">
        <v>79</v>
      </c>
      <c r="B67" s="14"/>
      <c r="C67" s="15">
        <v>285000</v>
      </c>
      <c r="D67" s="21">
        <v>285000</v>
      </c>
      <c r="E67" s="21">
        <v>285000</v>
      </c>
      <c r="F67" s="21">
        <v>0</v>
      </c>
      <c r="G67" s="15">
        <f t="shared" si="2"/>
        <v>-285000</v>
      </c>
      <c r="H67" s="37">
        <f t="shared" si="3"/>
        <v>0</v>
      </c>
      <c r="I67" s="37">
        <f t="shared" si="4"/>
        <v>0</v>
      </c>
    </row>
    <row r="68" spans="1:9">
      <c r="A68" s="13" t="s">
        <v>103</v>
      </c>
      <c r="B68" s="14"/>
      <c r="C68" s="15"/>
      <c r="D68" s="21">
        <v>45000</v>
      </c>
      <c r="E68" s="21">
        <v>45000</v>
      </c>
      <c r="F68" s="21">
        <v>45000</v>
      </c>
      <c r="G68" s="15">
        <f t="shared" si="2"/>
        <v>0</v>
      </c>
      <c r="H68" s="37">
        <f t="shared" si="3"/>
        <v>100</v>
      </c>
      <c r="I68" s="37">
        <f t="shared" si="4"/>
        <v>100</v>
      </c>
    </row>
    <row r="69" spans="1:9" ht="25.5">
      <c r="A69" s="13" t="s">
        <v>95</v>
      </c>
      <c r="B69" s="14"/>
      <c r="C69" s="15">
        <v>2755000</v>
      </c>
      <c r="D69" s="21">
        <v>6507730</v>
      </c>
      <c r="E69" s="21">
        <v>5743202</v>
      </c>
      <c r="F69" s="21">
        <v>5743012</v>
      </c>
      <c r="G69" s="15">
        <f t="shared" si="2"/>
        <v>-190</v>
      </c>
      <c r="H69" s="37">
        <f t="shared" si="3"/>
        <v>99.996691740948691</v>
      </c>
      <c r="I69" s="37">
        <f t="shared" si="4"/>
        <v>88.249082245268312</v>
      </c>
    </row>
    <row r="70" spans="1:9">
      <c r="A70" s="19" t="s">
        <v>101</v>
      </c>
      <c r="B70" s="14"/>
      <c r="C70" s="15">
        <v>200000</v>
      </c>
      <c r="D70" s="21">
        <v>200000</v>
      </c>
      <c r="E70" s="21">
        <v>200000</v>
      </c>
      <c r="F70" s="21">
        <v>200000</v>
      </c>
      <c r="G70" s="15">
        <f t="shared" ref="G70:G133" si="24">F70-E70</f>
        <v>0</v>
      </c>
      <c r="H70" s="37">
        <f t="shared" ref="H70:H133" si="25">(F70/E70)*100</f>
        <v>100</v>
      </c>
      <c r="I70" s="37">
        <f t="shared" ref="I70:I133" si="26">(F70/D70)*100</f>
        <v>100</v>
      </c>
    </row>
    <row r="71" spans="1:9">
      <c r="A71" s="13" t="s">
        <v>10</v>
      </c>
      <c r="B71" s="14"/>
      <c r="C71" s="15">
        <v>795000</v>
      </c>
      <c r="D71" s="21">
        <v>1078200</v>
      </c>
      <c r="E71" s="21">
        <v>1053200</v>
      </c>
      <c r="F71" s="21">
        <v>1053200</v>
      </c>
      <c r="G71" s="15">
        <f t="shared" si="24"/>
        <v>0</v>
      </c>
      <c r="H71" s="37">
        <f t="shared" si="25"/>
        <v>100</v>
      </c>
      <c r="I71" s="37">
        <f t="shared" si="26"/>
        <v>97.681320719718045</v>
      </c>
    </row>
    <row r="72" spans="1:9" ht="25.5">
      <c r="A72" s="13" t="s">
        <v>7</v>
      </c>
      <c r="B72" s="14"/>
      <c r="C72" s="15">
        <v>1400000</v>
      </c>
      <c r="D72" s="21">
        <v>1400000</v>
      </c>
      <c r="E72" s="21">
        <v>450000</v>
      </c>
      <c r="F72" s="21">
        <v>0</v>
      </c>
      <c r="G72" s="15">
        <f t="shared" si="24"/>
        <v>-450000</v>
      </c>
      <c r="H72" s="37">
        <f t="shared" si="25"/>
        <v>0</v>
      </c>
      <c r="I72" s="37">
        <f t="shared" si="26"/>
        <v>0</v>
      </c>
    </row>
    <row r="73" spans="1:9">
      <c r="A73" s="10" t="s">
        <v>64</v>
      </c>
      <c r="B73" s="11" t="s">
        <v>65</v>
      </c>
      <c r="C73" s="12">
        <f t="shared" ref="C73" si="27">C75</f>
        <v>213001800</v>
      </c>
      <c r="D73" s="20">
        <f>SUM(D74:D75)</f>
        <v>247183091</v>
      </c>
      <c r="E73" s="20">
        <f t="shared" ref="E73:F73" si="28">SUM(E74:E75)</f>
        <v>189411090</v>
      </c>
      <c r="F73" s="20">
        <f t="shared" si="28"/>
        <v>159372958.37</v>
      </c>
      <c r="G73" s="12">
        <f t="shared" si="24"/>
        <v>-30038131.629999995</v>
      </c>
      <c r="H73" s="36">
        <f t="shared" si="25"/>
        <v>84.141302586875995</v>
      </c>
      <c r="I73" s="36">
        <f t="shared" si="26"/>
        <v>64.475671748113228</v>
      </c>
    </row>
    <row r="74" spans="1:9" ht="25.5">
      <c r="A74" s="13" t="s">
        <v>100</v>
      </c>
      <c r="B74" s="14"/>
      <c r="C74" s="15">
        <v>0</v>
      </c>
      <c r="D74" s="21">
        <v>5412319</v>
      </c>
      <c r="E74" s="21">
        <v>5412319</v>
      </c>
      <c r="F74" s="21">
        <v>4308711.8099999996</v>
      </c>
      <c r="G74" s="15">
        <f t="shared" si="24"/>
        <v>-1103607.1900000004</v>
      </c>
      <c r="H74" s="37">
        <f t="shared" si="25"/>
        <v>79.609346936128475</v>
      </c>
      <c r="I74" s="37">
        <f t="shared" si="26"/>
        <v>79.609346936128475</v>
      </c>
    </row>
    <row r="75" spans="1:9" s="25" customFormat="1" ht="25.5">
      <c r="A75" s="29" t="s">
        <v>7</v>
      </c>
      <c r="B75" s="28"/>
      <c r="C75" s="21">
        <v>213001800</v>
      </c>
      <c r="D75" s="21">
        <v>241770772</v>
      </c>
      <c r="E75" s="21">
        <v>183998771</v>
      </c>
      <c r="F75" s="21">
        <v>155064246.56</v>
      </c>
      <c r="G75" s="15">
        <f t="shared" si="24"/>
        <v>-28934524.439999998</v>
      </c>
      <c r="H75" s="37">
        <f t="shared" si="25"/>
        <v>84.274609942910985</v>
      </c>
      <c r="I75" s="37">
        <f t="shared" si="26"/>
        <v>64.136886885566142</v>
      </c>
    </row>
    <row r="76" spans="1:9">
      <c r="A76" s="10" t="s">
        <v>104</v>
      </c>
      <c r="B76" s="11" t="s">
        <v>65</v>
      </c>
      <c r="C76" s="12">
        <f t="shared" ref="C76:E76" si="29">C77</f>
        <v>0</v>
      </c>
      <c r="D76" s="20">
        <f>SUM(D77:D77)</f>
        <v>39008890</v>
      </c>
      <c r="E76" s="20">
        <f t="shared" si="29"/>
        <v>98534</v>
      </c>
      <c r="F76" s="20">
        <f>F77</f>
        <v>98533.33</v>
      </c>
      <c r="G76" s="12">
        <f t="shared" si="24"/>
        <v>-0.66999999999825377</v>
      </c>
      <c r="H76" s="36">
        <f t="shared" si="25"/>
        <v>99.999320031664197</v>
      </c>
      <c r="I76" s="36">
        <f t="shared" si="26"/>
        <v>0.25259198608317235</v>
      </c>
    </row>
    <row r="77" spans="1:9" ht="25.5">
      <c r="A77" s="13" t="s">
        <v>7</v>
      </c>
      <c r="B77" s="14"/>
      <c r="C77" s="15">
        <v>0</v>
      </c>
      <c r="D77" s="21">
        <v>39008890</v>
      </c>
      <c r="E77" s="21">
        <v>98534</v>
      </c>
      <c r="F77" s="21">
        <v>98533.33</v>
      </c>
      <c r="G77" s="15">
        <f t="shared" si="24"/>
        <v>-0.66999999999825377</v>
      </c>
      <c r="H77" s="37">
        <f t="shared" si="25"/>
        <v>99.999320031664197</v>
      </c>
      <c r="I77" s="37">
        <f t="shared" si="26"/>
        <v>0.25259198608317235</v>
      </c>
    </row>
    <row r="78" spans="1:9" ht="51">
      <c r="A78" s="17" t="s">
        <v>92</v>
      </c>
      <c r="B78" s="11" t="s">
        <v>4</v>
      </c>
      <c r="C78" s="12">
        <f>C79+C83</f>
        <v>5182500</v>
      </c>
      <c r="D78" s="20">
        <f t="shared" ref="D78:F78" si="30">D79+D83</f>
        <v>14934570</v>
      </c>
      <c r="E78" s="20">
        <f t="shared" si="30"/>
        <v>10796875</v>
      </c>
      <c r="F78" s="20">
        <f t="shared" si="30"/>
        <v>6050396.6299999999</v>
      </c>
      <c r="G78" s="12">
        <f t="shared" si="24"/>
        <v>-4746478.37</v>
      </c>
      <c r="H78" s="36">
        <f t="shared" si="25"/>
        <v>56.038405835021706</v>
      </c>
      <c r="I78" s="36">
        <f t="shared" si="26"/>
        <v>40.512693904143205</v>
      </c>
    </row>
    <row r="79" spans="1:9">
      <c r="A79" s="17" t="s">
        <v>5</v>
      </c>
      <c r="B79" s="11" t="s">
        <v>6</v>
      </c>
      <c r="C79" s="12">
        <f t="shared" ref="C79" si="31">SUM(C80:C82)</f>
        <v>3182500</v>
      </c>
      <c r="D79" s="20">
        <f>SUM(D80:D82)</f>
        <v>6132318</v>
      </c>
      <c r="E79" s="20">
        <f>SUM(E80:E82)</f>
        <v>3994623</v>
      </c>
      <c r="F79" s="20">
        <f>SUM(F80:F82)</f>
        <v>3697989.92</v>
      </c>
      <c r="G79" s="12">
        <f t="shared" si="24"/>
        <v>-296633.08000000007</v>
      </c>
      <c r="H79" s="36">
        <f t="shared" si="25"/>
        <v>92.574190856058252</v>
      </c>
      <c r="I79" s="36">
        <f t="shared" si="26"/>
        <v>60.303296730534854</v>
      </c>
    </row>
    <row r="80" spans="1:9">
      <c r="A80" s="18" t="s">
        <v>79</v>
      </c>
      <c r="B80" s="14"/>
      <c r="C80" s="15">
        <v>131500</v>
      </c>
      <c r="D80" s="21">
        <v>211500</v>
      </c>
      <c r="E80" s="21">
        <f>53000+80000+22700</f>
        <v>155700</v>
      </c>
      <c r="F80" s="21">
        <v>155200</v>
      </c>
      <c r="G80" s="15">
        <f t="shared" si="24"/>
        <v>-500</v>
      </c>
      <c r="H80" s="37">
        <f t="shared" si="25"/>
        <v>99.678869621066156</v>
      </c>
      <c r="I80" s="37">
        <f t="shared" si="26"/>
        <v>73.380614657210401</v>
      </c>
    </row>
    <row r="81" spans="1:9" ht="25.5">
      <c r="A81" s="18" t="s">
        <v>95</v>
      </c>
      <c r="B81" s="14"/>
      <c r="C81" s="15"/>
      <c r="D81" s="21">
        <v>1290265</v>
      </c>
      <c r="E81" s="21">
        <v>1290265</v>
      </c>
      <c r="F81" s="21">
        <v>1289403</v>
      </c>
      <c r="G81" s="15">
        <f t="shared" si="24"/>
        <v>-862</v>
      </c>
      <c r="H81" s="37">
        <f t="shared" si="25"/>
        <v>99.933192018693845</v>
      </c>
      <c r="I81" s="37">
        <f t="shared" si="26"/>
        <v>99.933192018693845</v>
      </c>
    </row>
    <row r="82" spans="1:9" ht="25.5">
      <c r="A82" s="18" t="s">
        <v>7</v>
      </c>
      <c r="B82" s="14"/>
      <c r="C82" s="15">
        <v>3051000</v>
      </c>
      <c r="D82" s="21">
        <v>4630553</v>
      </c>
      <c r="E82" s="21">
        <v>2548658</v>
      </c>
      <c r="F82" s="21">
        <v>2253386.92</v>
      </c>
      <c r="G82" s="15">
        <f t="shared" si="24"/>
        <v>-295271.08000000007</v>
      </c>
      <c r="H82" s="37">
        <f t="shared" si="25"/>
        <v>88.41464488369958</v>
      </c>
      <c r="I82" s="37">
        <f t="shared" si="26"/>
        <v>48.663451643896529</v>
      </c>
    </row>
    <row r="83" spans="1:9">
      <c r="A83" s="17" t="s">
        <v>8</v>
      </c>
      <c r="B83" s="11" t="s">
        <v>9</v>
      </c>
      <c r="C83" s="12">
        <f>SUM(C84:C84)</f>
        <v>2000000</v>
      </c>
      <c r="D83" s="20">
        <f>SUM(D84:D84)</f>
        <v>8802252</v>
      </c>
      <c r="E83" s="20">
        <f>SUM(E84:E84)</f>
        <v>6802252</v>
      </c>
      <c r="F83" s="20">
        <f>SUM(F84:F84)</f>
        <v>2352406.71</v>
      </c>
      <c r="G83" s="12">
        <f t="shared" si="24"/>
        <v>-4449845.29</v>
      </c>
      <c r="H83" s="36">
        <f t="shared" si="25"/>
        <v>34.582763326027909</v>
      </c>
      <c r="I83" s="36">
        <f t="shared" si="26"/>
        <v>26.72505524722537</v>
      </c>
    </row>
    <row r="84" spans="1:9" ht="25.5">
      <c r="A84" s="18" t="s">
        <v>7</v>
      </c>
      <c r="B84" s="14"/>
      <c r="C84" s="15">
        <v>2000000</v>
      </c>
      <c r="D84" s="21">
        <v>8802252</v>
      </c>
      <c r="E84" s="21">
        <v>6802252</v>
      </c>
      <c r="F84" s="21">
        <v>2352406.71</v>
      </c>
      <c r="G84" s="15">
        <f t="shared" si="24"/>
        <v>-4449845.29</v>
      </c>
      <c r="H84" s="37">
        <f t="shared" si="25"/>
        <v>34.582763326027909</v>
      </c>
      <c r="I84" s="37">
        <f t="shared" si="26"/>
        <v>26.72505524722537</v>
      </c>
    </row>
    <row r="85" spans="1:9" s="31" customFormat="1" ht="38.25">
      <c r="A85" s="30" t="s">
        <v>93</v>
      </c>
      <c r="B85" s="24" t="s">
        <v>26</v>
      </c>
      <c r="C85" s="20">
        <f>C86+C90</f>
        <v>18715723</v>
      </c>
      <c r="D85" s="20">
        <f>D86+D90</f>
        <v>33271855</v>
      </c>
      <c r="E85" s="20">
        <f>E86+E90</f>
        <v>22400264</v>
      </c>
      <c r="F85" s="20">
        <f>F86+F90</f>
        <v>20481188.140000001</v>
      </c>
      <c r="G85" s="12">
        <f t="shared" si="24"/>
        <v>-1919075.8599999994</v>
      </c>
      <c r="H85" s="36">
        <f t="shared" si="25"/>
        <v>91.432798024166146</v>
      </c>
      <c r="I85" s="36">
        <f t="shared" si="26"/>
        <v>61.55709725231732</v>
      </c>
    </row>
    <row r="86" spans="1:9" ht="27" customHeight="1">
      <c r="A86" s="10" t="s">
        <v>80</v>
      </c>
      <c r="B86" s="11" t="s">
        <v>27</v>
      </c>
      <c r="C86" s="12">
        <f>SUM(C87:C88)</f>
        <v>6665915</v>
      </c>
      <c r="D86" s="20">
        <f>SUM(D87:D89)</f>
        <v>5456757</v>
      </c>
      <c r="E86" s="20">
        <f>SUM(E87:E89)</f>
        <v>5215251</v>
      </c>
      <c r="F86" s="20">
        <f>SUM(F87:F89)</f>
        <v>4954053.78</v>
      </c>
      <c r="G86" s="12">
        <f t="shared" si="24"/>
        <v>-261197.21999999974</v>
      </c>
      <c r="H86" s="36">
        <f t="shared" si="25"/>
        <v>94.991665405941163</v>
      </c>
      <c r="I86" s="36">
        <f t="shared" si="26"/>
        <v>90.787509504271497</v>
      </c>
    </row>
    <row r="87" spans="1:9">
      <c r="A87" s="13" t="s">
        <v>79</v>
      </c>
      <c r="B87" s="14"/>
      <c r="C87" s="15">
        <v>759400</v>
      </c>
      <c r="D87" s="21">
        <v>460706</v>
      </c>
      <c r="E87" s="21">
        <v>219200</v>
      </c>
      <c r="F87" s="21">
        <v>83586.36</v>
      </c>
      <c r="G87" s="15">
        <f t="shared" si="24"/>
        <v>-135613.64000000001</v>
      </c>
      <c r="H87" s="37">
        <f t="shared" si="25"/>
        <v>38.132463503649632</v>
      </c>
      <c r="I87" s="37">
        <f t="shared" si="26"/>
        <v>18.143102108503037</v>
      </c>
    </row>
    <row r="88" spans="1:9" ht="25.5">
      <c r="A88" s="13" t="s">
        <v>100</v>
      </c>
      <c r="B88" s="14"/>
      <c r="C88" s="15">
        <v>5906515</v>
      </c>
      <c r="D88" s="21">
        <v>4880429</v>
      </c>
      <c r="E88" s="21">
        <v>4880429</v>
      </c>
      <c r="F88" s="21">
        <v>4870467.42</v>
      </c>
      <c r="G88" s="15">
        <f t="shared" si="24"/>
        <v>-9961.5800000000745</v>
      </c>
      <c r="H88" s="37">
        <f t="shared" si="25"/>
        <v>99.795887205817351</v>
      </c>
      <c r="I88" s="37">
        <f t="shared" si="26"/>
        <v>99.795887205817351</v>
      </c>
    </row>
    <row r="89" spans="1:9" ht="25.5">
      <c r="A89" s="18" t="s">
        <v>7</v>
      </c>
      <c r="B89" s="14"/>
      <c r="C89" s="15"/>
      <c r="D89" s="21">
        <v>115622</v>
      </c>
      <c r="E89" s="21">
        <v>115622</v>
      </c>
      <c r="F89" s="21">
        <v>0</v>
      </c>
      <c r="G89" s="15">
        <f t="shared" si="24"/>
        <v>-115622</v>
      </c>
      <c r="H89" s="37">
        <f t="shared" si="25"/>
        <v>0</v>
      </c>
      <c r="I89" s="37">
        <f t="shared" si="26"/>
        <v>0</v>
      </c>
    </row>
    <row r="90" spans="1:9" ht="25.5">
      <c r="A90" s="10" t="s">
        <v>28</v>
      </c>
      <c r="B90" s="11" t="s">
        <v>29</v>
      </c>
      <c r="C90" s="12">
        <f t="shared" ref="C90:E90" si="32">SUM(C91:C97)</f>
        <v>12049808</v>
      </c>
      <c r="D90" s="20">
        <f t="shared" si="32"/>
        <v>27815098</v>
      </c>
      <c r="E90" s="20">
        <f t="shared" si="32"/>
        <v>17185013</v>
      </c>
      <c r="F90" s="20">
        <f>SUM(F91:F97)</f>
        <v>15527134.359999999</v>
      </c>
      <c r="G90" s="12">
        <f t="shared" si="24"/>
        <v>-1657878.6400000006</v>
      </c>
      <c r="H90" s="36">
        <f t="shared" si="25"/>
        <v>90.352764702592893</v>
      </c>
      <c r="I90" s="36">
        <f t="shared" si="26"/>
        <v>55.822684356531838</v>
      </c>
    </row>
    <row r="91" spans="1:9">
      <c r="A91" s="13" t="s">
        <v>79</v>
      </c>
      <c r="B91" s="14"/>
      <c r="C91" s="15">
        <v>151240</v>
      </c>
      <c r="D91" s="21">
        <v>151240</v>
      </c>
      <c r="E91" s="21">
        <v>111800</v>
      </c>
      <c r="F91" s="21">
        <v>62426.78</v>
      </c>
      <c r="G91" s="15">
        <f t="shared" si="24"/>
        <v>-49373.22</v>
      </c>
      <c r="H91" s="37">
        <f t="shared" si="25"/>
        <v>55.837906976744186</v>
      </c>
      <c r="I91" s="37">
        <f t="shared" si="26"/>
        <v>41.276633165829146</v>
      </c>
    </row>
    <row r="92" spans="1:9">
      <c r="A92" s="13" t="s">
        <v>103</v>
      </c>
      <c r="B92" s="14"/>
      <c r="C92" s="15">
        <v>120000</v>
      </c>
      <c r="D92" s="21">
        <v>74625</v>
      </c>
      <c r="E92" s="21">
        <v>35344</v>
      </c>
      <c r="F92" s="21">
        <v>35344</v>
      </c>
      <c r="G92" s="15">
        <f t="shared" si="24"/>
        <v>0</v>
      </c>
      <c r="H92" s="37">
        <f t="shared" si="25"/>
        <v>100</v>
      </c>
      <c r="I92" s="37">
        <f t="shared" si="26"/>
        <v>47.362144053601341</v>
      </c>
    </row>
    <row r="93" spans="1:9" ht="25.5">
      <c r="A93" s="13" t="s">
        <v>95</v>
      </c>
      <c r="B93" s="14"/>
      <c r="C93" s="15">
        <v>9276000</v>
      </c>
      <c r="D93" s="21">
        <v>20132431</v>
      </c>
      <c r="E93" s="21">
        <v>13171497</v>
      </c>
      <c r="F93" s="21">
        <v>13108309.949999999</v>
      </c>
      <c r="G93" s="15">
        <f t="shared" si="24"/>
        <v>-63187.050000000745</v>
      </c>
      <c r="H93" s="37">
        <f t="shared" si="25"/>
        <v>99.520274346947801</v>
      </c>
      <c r="I93" s="37">
        <f t="shared" si="26"/>
        <v>65.110417862601892</v>
      </c>
    </row>
    <row r="94" spans="1:9">
      <c r="A94" s="19" t="s">
        <v>101</v>
      </c>
      <c r="B94" s="14"/>
      <c r="C94" s="15">
        <v>1150168</v>
      </c>
      <c r="D94" s="21">
        <v>5494003</v>
      </c>
      <c r="E94" s="21">
        <v>2431898</v>
      </c>
      <c r="F94" s="21">
        <v>993979.11</v>
      </c>
      <c r="G94" s="15">
        <f t="shared" si="24"/>
        <v>-1437918.8900000001</v>
      </c>
      <c r="H94" s="37">
        <f t="shared" si="25"/>
        <v>40.872565790177056</v>
      </c>
      <c r="I94" s="37">
        <f t="shared" si="26"/>
        <v>18.092074394571682</v>
      </c>
    </row>
    <row r="95" spans="1:9">
      <c r="A95" s="13" t="s">
        <v>10</v>
      </c>
      <c r="B95" s="14"/>
      <c r="C95" s="15">
        <v>998800</v>
      </c>
      <c r="D95" s="21">
        <v>1444963</v>
      </c>
      <c r="E95" s="21">
        <v>1186285</v>
      </c>
      <c r="F95" s="21">
        <v>1132583.6399999999</v>
      </c>
      <c r="G95" s="15">
        <f t="shared" si="24"/>
        <v>-53701.360000000102</v>
      </c>
      <c r="H95" s="37">
        <f t="shared" si="25"/>
        <v>95.473148526703099</v>
      </c>
      <c r="I95" s="37">
        <f t="shared" si="26"/>
        <v>78.38149765772549</v>
      </c>
    </row>
    <row r="96" spans="1:9" ht="25.5">
      <c r="A96" s="13" t="s">
        <v>100</v>
      </c>
      <c r="B96" s="14"/>
      <c r="C96" s="15">
        <v>66500</v>
      </c>
      <c r="D96" s="21">
        <v>66500</v>
      </c>
      <c r="E96" s="21">
        <v>42075</v>
      </c>
      <c r="F96" s="21">
        <v>32000</v>
      </c>
      <c r="G96" s="15">
        <f t="shared" si="24"/>
        <v>-10075</v>
      </c>
      <c r="H96" s="37">
        <f t="shared" si="25"/>
        <v>76.05466428995841</v>
      </c>
      <c r="I96" s="37">
        <f t="shared" si="26"/>
        <v>48.120300751879697</v>
      </c>
    </row>
    <row r="97" spans="1:9" ht="25.5">
      <c r="A97" s="13" t="s">
        <v>7</v>
      </c>
      <c r="B97" s="14"/>
      <c r="C97" s="15">
        <v>287100</v>
      </c>
      <c r="D97" s="21">
        <v>451336</v>
      </c>
      <c r="E97" s="21">
        <v>206114</v>
      </c>
      <c r="F97" s="21">
        <v>162490.88</v>
      </c>
      <c r="G97" s="15">
        <f t="shared" si="24"/>
        <v>-43623.119999999995</v>
      </c>
      <c r="H97" s="37">
        <f t="shared" si="25"/>
        <v>78.835440581425814</v>
      </c>
      <c r="I97" s="37">
        <f t="shared" si="26"/>
        <v>36.002197919066944</v>
      </c>
    </row>
    <row r="98" spans="1:9" s="25" customFormat="1" ht="25.5">
      <c r="A98" s="23" t="s">
        <v>70</v>
      </c>
      <c r="B98" s="24" t="s">
        <v>21</v>
      </c>
      <c r="C98" s="20">
        <f>C99+C101+C104+C106</f>
        <v>409250800</v>
      </c>
      <c r="D98" s="20">
        <f>D99+D104+D101+D106</f>
        <v>439372700</v>
      </c>
      <c r="E98" s="20">
        <f>E99+E104+E101+E106</f>
        <v>329415007</v>
      </c>
      <c r="F98" s="20">
        <f>F99+F104+F101+F106</f>
        <v>293651431.60000002</v>
      </c>
      <c r="G98" s="12">
        <f t="shared" si="24"/>
        <v>-35763575.399999976</v>
      </c>
      <c r="H98" s="36">
        <f t="shared" si="25"/>
        <v>89.14330718393775</v>
      </c>
      <c r="I98" s="36">
        <f t="shared" si="26"/>
        <v>66.834246096764787</v>
      </c>
    </row>
    <row r="99" spans="1:9">
      <c r="A99" s="17" t="s">
        <v>22</v>
      </c>
      <c r="B99" s="11" t="s">
        <v>23</v>
      </c>
      <c r="C99" s="12">
        <f>C100</f>
        <v>305475000</v>
      </c>
      <c r="D99" s="20">
        <f t="shared" ref="D99:E99" si="33">D100</f>
        <v>312370702</v>
      </c>
      <c r="E99" s="20">
        <f t="shared" si="33"/>
        <v>241096122</v>
      </c>
      <c r="F99" s="20">
        <f>F100</f>
        <v>215777328.93000001</v>
      </c>
      <c r="G99" s="12">
        <f t="shared" si="24"/>
        <v>-25318793.069999993</v>
      </c>
      <c r="H99" s="36">
        <f t="shared" si="25"/>
        <v>89.498465234542437</v>
      </c>
      <c r="I99" s="36">
        <f t="shared" si="26"/>
        <v>69.077326250014309</v>
      </c>
    </row>
    <row r="100" spans="1:9" s="25" customFormat="1">
      <c r="A100" s="26" t="s">
        <v>79</v>
      </c>
      <c r="B100" s="27"/>
      <c r="C100" s="21">
        <v>305475000</v>
      </c>
      <c r="D100" s="21">
        <v>312370702</v>
      </c>
      <c r="E100" s="21">
        <v>241096122</v>
      </c>
      <c r="F100" s="21">
        <v>215777328.93000001</v>
      </c>
      <c r="G100" s="15">
        <f t="shared" si="24"/>
        <v>-25318793.069999993</v>
      </c>
      <c r="H100" s="37">
        <f t="shared" si="25"/>
        <v>89.498465234542437</v>
      </c>
      <c r="I100" s="37">
        <f t="shared" si="26"/>
        <v>69.077326250014309</v>
      </c>
    </row>
    <row r="101" spans="1:9" s="16" customFormat="1">
      <c r="A101" s="17" t="s">
        <v>81</v>
      </c>
      <c r="B101" s="11"/>
      <c r="C101" s="12">
        <f>SUM(C102:C103)</f>
        <v>57254500</v>
      </c>
      <c r="D101" s="20">
        <f>SUM(D102:D103)</f>
        <v>73212594</v>
      </c>
      <c r="E101" s="20">
        <f>SUM(E102:E103)</f>
        <v>48261821</v>
      </c>
      <c r="F101" s="20">
        <f>SUM(F102:F103)</f>
        <v>46094866.839999996</v>
      </c>
      <c r="G101" s="12">
        <f t="shared" si="24"/>
        <v>-2166954.1600000039</v>
      </c>
      <c r="H101" s="36">
        <f t="shared" si="25"/>
        <v>95.510003321258836</v>
      </c>
      <c r="I101" s="36">
        <f t="shared" si="26"/>
        <v>62.960297295298673</v>
      </c>
    </row>
    <row r="102" spans="1:9" s="25" customFormat="1">
      <c r="A102" s="26" t="s">
        <v>79</v>
      </c>
      <c r="B102" s="28"/>
      <c r="C102" s="21">
        <v>46568700</v>
      </c>
      <c r="D102" s="21">
        <v>63943238</v>
      </c>
      <c r="E102" s="21">
        <v>38992465</v>
      </c>
      <c r="F102" s="21">
        <v>36825515.549999997</v>
      </c>
      <c r="G102" s="15">
        <f t="shared" si="24"/>
        <v>-2166949.450000003</v>
      </c>
      <c r="H102" s="37">
        <f t="shared" si="25"/>
        <v>94.442645649614605</v>
      </c>
      <c r="I102" s="37">
        <f t="shared" si="26"/>
        <v>57.590945816663208</v>
      </c>
    </row>
    <row r="103" spans="1:9" ht="18" customHeight="1">
      <c r="A103" s="18" t="s">
        <v>82</v>
      </c>
      <c r="B103" s="14"/>
      <c r="C103" s="15">
        <v>10685800</v>
      </c>
      <c r="D103" s="21">
        <v>9269356</v>
      </c>
      <c r="E103" s="21">
        <f>6128722+2620634+520000</f>
        <v>9269356</v>
      </c>
      <c r="F103" s="21">
        <v>9269351.2899999991</v>
      </c>
      <c r="G103" s="15">
        <f t="shared" si="24"/>
        <v>-4.7100000008940697</v>
      </c>
      <c r="H103" s="37">
        <f t="shared" si="25"/>
        <v>99.999949187408475</v>
      </c>
      <c r="I103" s="37">
        <f t="shared" si="26"/>
        <v>99.999949187408475</v>
      </c>
    </row>
    <row r="104" spans="1:9" s="16" customFormat="1">
      <c r="A104" s="17" t="s">
        <v>24</v>
      </c>
      <c r="B104" s="11" t="s">
        <v>25</v>
      </c>
      <c r="C104" s="12">
        <f t="shared" ref="C104:E104" si="34">C105</f>
        <v>2330300</v>
      </c>
      <c r="D104" s="20">
        <f t="shared" si="34"/>
        <v>9232855</v>
      </c>
      <c r="E104" s="20">
        <f t="shared" si="34"/>
        <v>6307055</v>
      </c>
      <c r="F104" s="20">
        <f>F105</f>
        <v>2775686.1</v>
      </c>
      <c r="G104" s="12">
        <f t="shared" si="24"/>
        <v>-3531368.9</v>
      </c>
      <c r="H104" s="36">
        <f t="shared" si="25"/>
        <v>44.009226176083764</v>
      </c>
      <c r="I104" s="36">
        <f t="shared" si="26"/>
        <v>30.063139733051152</v>
      </c>
    </row>
    <row r="105" spans="1:9">
      <c r="A105" s="18" t="s">
        <v>79</v>
      </c>
      <c r="B105" s="14"/>
      <c r="C105" s="15">
        <v>2330300</v>
      </c>
      <c r="D105" s="21">
        <v>9232855</v>
      </c>
      <c r="E105" s="21">
        <v>6307055</v>
      </c>
      <c r="F105" s="21">
        <v>2775686.1</v>
      </c>
      <c r="G105" s="15">
        <f t="shared" si="24"/>
        <v>-3531368.9</v>
      </c>
      <c r="H105" s="37">
        <f t="shared" si="25"/>
        <v>44.009226176083764</v>
      </c>
      <c r="I105" s="37">
        <f t="shared" si="26"/>
        <v>30.063139733051152</v>
      </c>
    </row>
    <row r="106" spans="1:9" s="16" customFormat="1" ht="38.25">
      <c r="A106" s="17" t="s">
        <v>83</v>
      </c>
      <c r="B106" s="11"/>
      <c r="C106" s="12">
        <f>C107+C108</f>
        <v>44191000</v>
      </c>
      <c r="D106" s="20">
        <f t="shared" ref="D106:F106" si="35">D107+D108</f>
        <v>44556549</v>
      </c>
      <c r="E106" s="20">
        <f t="shared" si="35"/>
        <v>33750009</v>
      </c>
      <c r="F106" s="20">
        <f t="shared" si="35"/>
        <v>29003549.73</v>
      </c>
      <c r="G106" s="12">
        <f t="shared" si="24"/>
        <v>-4746459.2699999996</v>
      </c>
      <c r="H106" s="36">
        <f t="shared" si="25"/>
        <v>85.936420728065585</v>
      </c>
      <c r="I106" s="36">
        <f t="shared" si="26"/>
        <v>65.093797389919047</v>
      </c>
    </row>
    <row r="107" spans="1:9" s="25" customFormat="1">
      <c r="A107" s="26" t="s">
        <v>79</v>
      </c>
      <c r="B107" s="28"/>
      <c r="C107" s="21">
        <v>22788400</v>
      </c>
      <c r="D107" s="21">
        <v>22840304</v>
      </c>
      <c r="E107" s="21">
        <f>11176150+32447+6300000</f>
        <v>17508597</v>
      </c>
      <c r="F107" s="21">
        <v>16092512.77</v>
      </c>
      <c r="G107" s="15">
        <f t="shared" si="24"/>
        <v>-1416084.2300000004</v>
      </c>
      <c r="H107" s="37">
        <f t="shared" si="25"/>
        <v>91.912063370925722</v>
      </c>
      <c r="I107" s="37">
        <f t="shared" si="26"/>
        <v>70.456648781907631</v>
      </c>
    </row>
    <row r="108" spans="1:9" s="25" customFormat="1">
      <c r="A108" s="29" t="s">
        <v>103</v>
      </c>
      <c r="B108" s="28"/>
      <c r="C108" s="21">
        <v>21402600</v>
      </c>
      <c r="D108" s="21">
        <v>21716245</v>
      </c>
      <c r="E108" s="21">
        <v>16241412</v>
      </c>
      <c r="F108" s="21">
        <v>12911036.960000001</v>
      </c>
      <c r="G108" s="15">
        <f t="shared" si="24"/>
        <v>-3330375.0399999991</v>
      </c>
      <c r="H108" s="37">
        <f t="shared" si="25"/>
        <v>79.494547395263425</v>
      </c>
      <c r="I108" s="37">
        <f t="shared" si="26"/>
        <v>59.453358349935733</v>
      </c>
    </row>
    <row r="109" spans="1:9" s="25" customFormat="1" ht="25.5">
      <c r="A109" s="30" t="s">
        <v>87</v>
      </c>
      <c r="B109" s="24" t="s">
        <v>50</v>
      </c>
      <c r="C109" s="20">
        <f t="shared" ref="C109:E109" si="36">C110+C112</f>
        <v>529295532</v>
      </c>
      <c r="D109" s="20">
        <f t="shared" si="36"/>
        <v>564368588</v>
      </c>
      <c r="E109" s="20">
        <f t="shared" si="36"/>
        <v>383769413</v>
      </c>
      <c r="F109" s="20">
        <f>F110+F112</f>
        <v>313281890.25999999</v>
      </c>
      <c r="G109" s="12">
        <f t="shared" si="24"/>
        <v>-70487522.74000001</v>
      </c>
      <c r="H109" s="36">
        <f t="shared" si="25"/>
        <v>81.632845049065963</v>
      </c>
      <c r="I109" s="36">
        <f t="shared" si="26"/>
        <v>55.510157177635122</v>
      </c>
    </row>
    <row r="110" spans="1:9">
      <c r="A110" s="10" t="s">
        <v>51</v>
      </c>
      <c r="B110" s="11" t="s">
        <v>52</v>
      </c>
      <c r="C110" s="12">
        <f t="shared" ref="C110:E110" si="37">C111</f>
        <v>189764420</v>
      </c>
      <c r="D110" s="20">
        <f t="shared" si="37"/>
        <v>228415195</v>
      </c>
      <c r="E110" s="20">
        <f t="shared" si="37"/>
        <v>151932794</v>
      </c>
      <c r="F110" s="20">
        <f>F111</f>
        <v>151760409.99000001</v>
      </c>
      <c r="G110" s="12">
        <f t="shared" si="24"/>
        <v>-172384.00999999046</v>
      </c>
      <c r="H110" s="36">
        <f t="shared" si="25"/>
        <v>99.886539301054384</v>
      </c>
      <c r="I110" s="36">
        <f t="shared" si="26"/>
        <v>66.440592969307502</v>
      </c>
    </row>
    <row r="111" spans="1:9" s="25" customFormat="1" ht="25.5">
      <c r="A111" s="29" t="s">
        <v>7</v>
      </c>
      <c r="B111" s="28"/>
      <c r="C111" s="21">
        <v>189764420</v>
      </c>
      <c r="D111" s="21">
        <v>228415195</v>
      </c>
      <c r="E111" s="21">
        <v>151932794</v>
      </c>
      <c r="F111" s="21">
        <v>151760409.99000001</v>
      </c>
      <c r="G111" s="15">
        <f t="shared" si="24"/>
        <v>-172384.00999999046</v>
      </c>
      <c r="H111" s="37">
        <f t="shared" si="25"/>
        <v>99.886539301054384</v>
      </c>
      <c r="I111" s="37">
        <f t="shared" si="26"/>
        <v>66.440592969307502</v>
      </c>
    </row>
    <row r="112" spans="1:9">
      <c r="A112" s="10" t="s">
        <v>53</v>
      </c>
      <c r="B112" s="11" t="s">
        <v>54</v>
      </c>
      <c r="C112" s="12">
        <f t="shared" ref="C112:E112" si="38">SUM(C113:C114)</f>
        <v>339531112</v>
      </c>
      <c r="D112" s="20">
        <f t="shared" si="38"/>
        <v>335953393</v>
      </c>
      <c r="E112" s="20">
        <f t="shared" si="38"/>
        <v>231836619</v>
      </c>
      <c r="F112" s="20">
        <f>SUM(F113:F114)</f>
        <v>161521480.27000001</v>
      </c>
      <c r="G112" s="12">
        <f t="shared" si="24"/>
        <v>-70315138.729999989</v>
      </c>
      <c r="H112" s="36">
        <f t="shared" si="25"/>
        <v>69.670391574335383</v>
      </c>
      <c r="I112" s="36">
        <f t="shared" si="26"/>
        <v>48.078538164965046</v>
      </c>
    </row>
    <row r="113" spans="1:9" ht="25.5">
      <c r="A113" s="13" t="s">
        <v>100</v>
      </c>
      <c r="B113" s="14"/>
      <c r="C113" s="15">
        <v>110392212</v>
      </c>
      <c r="D113" s="21">
        <v>14246193</v>
      </c>
      <c r="E113" s="21">
        <v>10893</v>
      </c>
      <c r="F113" s="21">
        <v>0</v>
      </c>
      <c r="G113" s="15">
        <f t="shared" si="24"/>
        <v>-10893</v>
      </c>
      <c r="H113" s="37">
        <f t="shared" si="25"/>
        <v>0</v>
      </c>
      <c r="I113" s="37">
        <f t="shared" si="26"/>
        <v>0</v>
      </c>
    </row>
    <row r="114" spans="1:9" s="25" customFormat="1" ht="25.5">
      <c r="A114" s="29" t="s">
        <v>7</v>
      </c>
      <c r="B114" s="28"/>
      <c r="C114" s="21">
        <v>229138900</v>
      </c>
      <c r="D114" s="21">
        <v>321707200</v>
      </c>
      <c r="E114" s="21">
        <f>17973300+40456524+2129312+171266590</f>
        <v>231825726</v>
      </c>
      <c r="F114" s="21">
        <v>161521480.27000001</v>
      </c>
      <c r="G114" s="15">
        <f t="shared" si="24"/>
        <v>-70304245.729999989</v>
      </c>
      <c r="H114" s="37">
        <f t="shared" si="25"/>
        <v>69.673665238516278</v>
      </c>
      <c r="I114" s="37">
        <f t="shared" si="26"/>
        <v>50.207605011637909</v>
      </c>
    </row>
    <row r="115" spans="1:9" s="25" customFormat="1" ht="25.5">
      <c r="A115" s="23" t="s">
        <v>71</v>
      </c>
      <c r="B115" s="24" t="s">
        <v>12</v>
      </c>
      <c r="C115" s="20">
        <f t="shared" ref="C115:E115" si="39">C116+C118+C120</f>
        <v>60858800</v>
      </c>
      <c r="D115" s="20">
        <f t="shared" si="39"/>
        <v>60892485</v>
      </c>
      <c r="E115" s="20">
        <f t="shared" si="39"/>
        <v>47835568</v>
      </c>
      <c r="F115" s="20">
        <f>F116+F118+F120</f>
        <v>42196748.240000002</v>
      </c>
      <c r="G115" s="12">
        <f t="shared" si="24"/>
        <v>-5638819.7599999979</v>
      </c>
      <c r="H115" s="36">
        <f t="shared" si="25"/>
        <v>88.212077339606381</v>
      </c>
      <c r="I115" s="36">
        <f t="shared" si="26"/>
        <v>69.297136157277876</v>
      </c>
    </row>
    <row r="116" spans="1:9">
      <c r="A116" s="17" t="s">
        <v>13</v>
      </c>
      <c r="B116" s="11" t="s">
        <v>14</v>
      </c>
      <c r="C116" s="12">
        <f t="shared" ref="C116:E116" si="40">C117</f>
        <v>57495800</v>
      </c>
      <c r="D116" s="20">
        <f t="shared" si="40"/>
        <v>58392485</v>
      </c>
      <c r="E116" s="20">
        <f t="shared" si="40"/>
        <v>46932168</v>
      </c>
      <c r="F116" s="20">
        <f>F117</f>
        <v>42196748.240000002</v>
      </c>
      <c r="G116" s="12">
        <f t="shared" si="24"/>
        <v>-4735419.7599999979</v>
      </c>
      <c r="H116" s="36">
        <f t="shared" si="25"/>
        <v>89.910076687699586</v>
      </c>
      <c r="I116" s="36">
        <f t="shared" si="26"/>
        <v>72.264004931456498</v>
      </c>
    </row>
    <row r="117" spans="1:9" s="25" customFormat="1">
      <c r="A117" s="26" t="s">
        <v>15</v>
      </c>
      <c r="B117" s="28"/>
      <c r="C117" s="21">
        <v>57495800</v>
      </c>
      <c r="D117" s="21">
        <v>58392485</v>
      </c>
      <c r="E117" s="21">
        <v>46932168</v>
      </c>
      <c r="F117" s="21">
        <v>42196748.240000002</v>
      </c>
      <c r="G117" s="15">
        <f t="shared" si="24"/>
        <v>-4735419.7599999979</v>
      </c>
      <c r="H117" s="37">
        <f t="shared" si="25"/>
        <v>89.910076687699586</v>
      </c>
      <c r="I117" s="37">
        <f t="shared" si="26"/>
        <v>72.264004931456498</v>
      </c>
    </row>
    <row r="118" spans="1:9">
      <c r="A118" s="17" t="s">
        <v>16</v>
      </c>
      <c r="B118" s="11" t="s">
        <v>17</v>
      </c>
      <c r="C118" s="12">
        <f t="shared" ref="C118:E118" si="41">C119</f>
        <v>863000</v>
      </c>
      <c r="D118" s="20">
        <f t="shared" si="41"/>
        <v>0</v>
      </c>
      <c r="E118" s="20">
        <f t="shared" si="41"/>
        <v>0</v>
      </c>
      <c r="F118" s="20">
        <f>F119</f>
        <v>0</v>
      </c>
      <c r="G118" s="12">
        <f t="shared" si="24"/>
        <v>0</v>
      </c>
      <c r="H118" s="36">
        <v>0</v>
      </c>
      <c r="I118" s="36">
        <v>0</v>
      </c>
    </row>
    <row r="119" spans="1:9">
      <c r="A119" s="18" t="s">
        <v>15</v>
      </c>
      <c r="B119" s="14"/>
      <c r="C119" s="15">
        <v>863000</v>
      </c>
      <c r="D119" s="21">
        <v>0</v>
      </c>
      <c r="E119" s="21">
        <v>0</v>
      </c>
      <c r="F119" s="21">
        <v>0</v>
      </c>
      <c r="G119" s="15">
        <f t="shared" si="24"/>
        <v>0</v>
      </c>
      <c r="H119" s="37">
        <v>0</v>
      </c>
      <c r="I119" s="37">
        <v>0</v>
      </c>
    </row>
    <row r="120" spans="1:9" s="16" customFormat="1" ht="25.5">
      <c r="A120" s="17" t="s">
        <v>18</v>
      </c>
      <c r="B120" s="11" t="s">
        <v>19</v>
      </c>
      <c r="C120" s="12">
        <f t="shared" ref="C120:E120" si="42">C121</f>
        <v>2500000</v>
      </c>
      <c r="D120" s="20">
        <f t="shared" si="42"/>
        <v>2500000</v>
      </c>
      <c r="E120" s="20">
        <f t="shared" si="42"/>
        <v>903400</v>
      </c>
      <c r="F120" s="20">
        <f>F121</f>
        <v>0</v>
      </c>
      <c r="G120" s="12">
        <f t="shared" si="24"/>
        <v>-903400</v>
      </c>
      <c r="H120" s="36">
        <f t="shared" si="25"/>
        <v>0</v>
      </c>
      <c r="I120" s="36">
        <f t="shared" si="26"/>
        <v>0</v>
      </c>
    </row>
    <row r="121" spans="1:9">
      <c r="A121" s="18" t="s">
        <v>15</v>
      </c>
      <c r="B121" s="14"/>
      <c r="C121" s="15">
        <v>2500000</v>
      </c>
      <c r="D121" s="21">
        <v>2500000</v>
      </c>
      <c r="E121" s="21">
        <v>903400</v>
      </c>
      <c r="F121" s="21">
        <v>0</v>
      </c>
      <c r="G121" s="15">
        <f t="shared" si="24"/>
        <v>-903400</v>
      </c>
      <c r="H121" s="37">
        <f t="shared" si="25"/>
        <v>0</v>
      </c>
      <c r="I121" s="37">
        <f t="shared" si="26"/>
        <v>0</v>
      </c>
    </row>
    <row r="122" spans="1:9" s="25" customFormat="1" ht="25.5">
      <c r="A122" s="23" t="s">
        <v>88</v>
      </c>
      <c r="B122" s="24" t="s">
        <v>3</v>
      </c>
      <c r="C122" s="20">
        <f>SUM(C123:C124)</f>
        <v>50353200</v>
      </c>
      <c r="D122" s="20">
        <f t="shared" ref="D122:F122" si="43">SUM(D123:D124)</f>
        <v>53554743</v>
      </c>
      <c r="E122" s="20">
        <f t="shared" si="43"/>
        <v>40692275</v>
      </c>
      <c r="F122" s="20">
        <f t="shared" si="43"/>
        <v>36418068.849999994</v>
      </c>
      <c r="G122" s="12">
        <f t="shared" si="24"/>
        <v>-4274206.150000006</v>
      </c>
      <c r="H122" s="36">
        <f t="shared" si="25"/>
        <v>89.496271343885283</v>
      </c>
      <c r="I122" s="36">
        <f t="shared" si="26"/>
        <v>68.001575229293877</v>
      </c>
    </row>
    <row r="123" spans="1:9" s="25" customFormat="1">
      <c r="A123" s="29" t="s">
        <v>103</v>
      </c>
      <c r="B123" s="28"/>
      <c r="C123" s="21">
        <v>48322600</v>
      </c>
      <c r="D123" s="21">
        <v>51017471</v>
      </c>
      <c r="E123" s="21">
        <v>39076603</v>
      </c>
      <c r="F123" s="21">
        <v>35818625.689999998</v>
      </c>
      <c r="G123" s="15">
        <f t="shared" si="24"/>
        <v>-3257977.3100000024</v>
      </c>
      <c r="H123" s="37">
        <f t="shared" si="25"/>
        <v>91.662588198876946</v>
      </c>
      <c r="I123" s="37">
        <f t="shared" si="26"/>
        <v>70.208548146183091</v>
      </c>
    </row>
    <row r="124" spans="1:9" s="25" customFormat="1" ht="25.5">
      <c r="A124" s="29" t="s">
        <v>100</v>
      </c>
      <c r="B124" s="28"/>
      <c r="C124" s="21">
        <v>2030600</v>
      </c>
      <c r="D124" s="21">
        <v>2537272</v>
      </c>
      <c r="E124" s="21">
        <v>1615672</v>
      </c>
      <c r="F124" s="21">
        <v>599443.16</v>
      </c>
      <c r="G124" s="15">
        <f t="shared" si="24"/>
        <v>-1016228.84</v>
      </c>
      <c r="H124" s="37">
        <f t="shared" si="25"/>
        <v>37.101785510920536</v>
      </c>
      <c r="I124" s="37">
        <f t="shared" si="26"/>
        <v>23.625498566964836</v>
      </c>
    </row>
    <row r="125" spans="1:9" s="25" customFormat="1" ht="38.25">
      <c r="A125" s="23" t="s">
        <v>90</v>
      </c>
      <c r="B125" s="24" t="s">
        <v>11</v>
      </c>
      <c r="C125" s="20">
        <f>SUM(C126:C129)</f>
        <v>705400</v>
      </c>
      <c r="D125" s="20">
        <f t="shared" ref="D125:F125" si="44">SUM(D126:D129)</f>
        <v>705400</v>
      </c>
      <c r="E125" s="20">
        <f t="shared" si="44"/>
        <v>431275</v>
      </c>
      <c r="F125" s="20">
        <f t="shared" si="44"/>
        <v>396900</v>
      </c>
      <c r="G125" s="12">
        <f t="shared" si="24"/>
        <v>-34375</v>
      </c>
      <c r="H125" s="36">
        <f t="shared" si="25"/>
        <v>92.029447568256913</v>
      </c>
      <c r="I125" s="36">
        <f t="shared" si="26"/>
        <v>56.26594839807202</v>
      </c>
    </row>
    <row r="126" spans="1:9" s="25" customFormat="1">
      <c r="A126" s="26" t="s">
        <v>79</v>
      </c>
      <c r="B126" s="28"/>
      <c r="C126" s="21">
        <v>104500</v>
      </c>
      <c r="D126" s="21">
        <v>104500</v>
      </c>
      <c r="E126" s="21">
        <v>78375</v>
      </c>
      <c r="F126" s="21">
        <v>44000</v>
      </c>
      <c r="G126" s="15">
        <f t="shared" si="24"/>
        <v>-34375</v>
      </c>
      <c r="H126" s="37">
        <f t="shared" si="25"/>
        <v>56.140350877192979</v>
      </c>
      <c r="I126" s="37">
        <f t="shared" si="26"/>
        <v>42.105263157894733</v>
      </c>
    </row>
    <row r="127" spans="1:9" s="25" customFormat="1" ht="25.5">
      <c r="A127" s="26" t="s">
        <v>95</v>
      </c>
      <c r="B127" s="28"/>
      <c r="C127" s="21">
        <v>360000</v>
      </c>
      <c r="D127" s="21">
        <v>360000</v>
      </c>
      <c r="E127" s="21">
        <v>170000</v>
      </c>
      <c r="F127" s="21">
        <v>170000</v>
      </c>
      <c r="G127" s="15">
        <f t="shared" si="24"/>
        <v>0</v>
      </c>
      <c r="H127" s="37">
        <f t="shared" si="25"/>
        <v>100</v>
      </c>
      <c r="I127" s="37">
        <f t="shared" si="26"/>
        <v>47.222222222222221</v>
      </c>
    </row>
    <row r="128" spans="1:9">
      <c r="A128" s="19" t="s">
        <v>101</v>
      </c>
      <c r="B128" s="14"/>
      <c r="C128" s="15">
        <v>183900</v>
      </c>
      <c r="D128" s="21">
        <v>183900</v>
      </c>
      <c r="E128" s="21">
        <v>182900</v>
      </c>
      <c r="F128" s="21">
        <v>182900</v>
      </c>
      <c r="G128" s="15">
        <f t="shared" si="24"/>
        <v>0</v>
      </c>
      <c r="H128" s="37">
        <f t="shared" si="25"/>
        <v>100</v>
      </c>
      <c r="I128" s="37">
        <f t="shared" si="26"/>
        <v>99.456226209896684</v>
      </c>
    </row>
    <row r="129" spans="1:9">
      <c r="A129" s="18" t="s">
        <v>10</v>
      </c>
      <c r="B129" s="14"/>
      <c r="C129" s="15">
        <v>57000</v>
      </c>
      <c r="D129" s="21">
        <v>57000</v>
      </c>
      <c r="E129" s="21">
        <v>0</v>
      </c>
      <c r="F129" s="21">
        <v>0</v>
      </c>
      <c r="G129" s="15">
        <f t="shared" si="24"/>
        <v>0</v>
      </c>
      <c r="H129" s="37">
        <v>0</v>
      </c>
      <c r="I129" s="37">
        <f t="shared" si="26"/>
        <v>0</v>
      </c>
    </row>
    <row r="130" spans="1:9" s="25" customFormat="1" ht="38.25">
      <c r="A130" s="30" t="s">
        <v>91</v>
      </c>
      <c r="B130" s="24" t="s">
        <v>41</v>
      </c>
      <c r="C130" s="20">
        <f t="shared" ref="C130:E130" si="45">SUM(C131:C132)</f>
        <v>2465200</v>
      </c>
      <c r="D130" s="20">
        <f t="shared" si="45"/>
        <v>2465200</v>
      </c>
      <c r="E130" s="20">
        <f t="shared" si="45"/>
        <v>1758800</v>
      </c>
      <c r="F130" s="20">
        <f>SUM(F131:F132)</f>
        <v>808796.77</v>
      </c>
      <c r="G130" s="12">
        <f t="shared" si="24"/>
        <v>-950003.23</v>
      </c>
      <c r="H130" s="36">
        <f t="shared" si="25"/>
        <v>45.9857158289743</v>
      </c>
      <c r="I130" s="36">
        <f t="shared" si="26"/>
        <v>32.808566039266587</v>
      </c>
    </row>
    <row r="131" spans="1:9">
      <c r="A131" s="13" t="s">
        <v>79</v>
      </c>
      <c r="B131" s="14"/>
      <c r="C131" s="15">
        <v>950000</v>
      </c>
      <c r="D131" s="21">
        <v>950000</v>
      </c>
      <c r="E131" s="21">
        <v>950000</v>
      </c>
      <c r="F131" s="21">
        <v>0</v>
      </c>
      <c r="G131" s="15">
        <f t="shared" si="24"/>
        <v>-950000</v>
      </c>
      <c r="H131" s="37">
        <f t="shared" si="25"/>
        <v>0</v>
      </c>
      <c r="I131" s="37">
        <f t="shared" si="26"/>
        <v>0</v>
      </c>
    </row>
    <row r="132" spans="1:9" ht="25.5">
      <c r="A132" s="13" t="s">
        <v>95</v>
      </c>
      <c r="B132" s="14"/>
      <c r="C132" s="15">
        <v>1515200</v>
      </c>
      <c r="D132" s="21">
        <v>1515200</v>
      </c>
      <c r="E132" s="21">
        <v>808800</v>
      </c>
      <c r="F132" s="21">
        <v>808796.77</v>
      </c>
      <c r="G132" s="15">
        <f t="shared" si="24"/>
        <v>-3.2299999999813735</v>
      </c>
      <c r="H132" s="37">
        <f t="shared" si="25"/>
        <v>99.999600642927803</v>
      </c>
      <c r="I132" s="37">
        <f t="shared" si="26"/>
        <v>53.378878695881738</v>
      </c>
    </row>
    <row r="133" spans="1:9" s="25" customFormat="1">
      <c r="A133" s="32" t="s">
        <v>72</v>
      </c>
      <c r="B133" s="33"/>
      <c r="C133" s="34">
        <f>C5+C25+C29+C35+C42+C53+C78+C85+C98+C109+C115+C122+C125+C130+C18</f>
        <v>6614257412</v>
      </c>
      <c r="D133" s="34">
        <f>D5+D25+D29+D35+D42+D53+D78+D85+D98+D109+D115+D122+D125+D130+D18</f>
        <v>7734826044.8500004</v>
      </c>
      <c r="E133" s="20">
        <f>E5+E25+E29+E35+E42+E53+E78+E85+E98+E109+E115+E122+E125+E130+E18</f>
        <v>5235904630.54</v>
      </c>
      <c r="F133" s="34">
        <f>F5+F25+F29+F35+F42+F53+F78+F85+F98+F109+F115+F122+F125+F130+F18</f>
        <v>4400055508.4000006</v>
      </c>
      <c r="G133" s="12">
        <f t="shared" si="24"/>
        <v>-835849122.13999939</v>
      </c>
      <c r="H133" s="36">
        <f t="shared" si="25"/>
        <v>84.03620422601557</v>
      </c>
      <c r="I133" s="36">
        <f t="shared" si="26"/>
        <v>56.88628914065422</v>
      </c>
    </row>
    <row r="134" spans="1:9">
      <c r="C134" s="22"/>
      <c r="D134" s="42"/>
      <c r="E134" s="46"/>
      <c r="F134" s="42"/>
      <c r="G134" s="22"/>
    </row>
    <row r="135" spans="1:9">
      <c r="D135" s="43"/>
    </row>
    <row r="136" spans="1:9">
      <c r="D136" s="44"/>
      <c r="E136" s="44"/>
      <c r="F136" s="44"/>
      <c r="H136" s="22"/>
    </row>
  </sheetData>
  <autoFilter ref="A4:I133"/>
  <mergeCells count="1">
    <mergeCell ref="A1:H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2018-11-07T06:09:53Z</cp:lastPrinted>
  <dcterms:created xsi:type="dcterms:W3CDTF">2014-05-23T06:49:41Z</dcterms:created>
  <dcterms:modified xsi:type="dcterms:W3CDTF">2018-11-09T07:23:04Z</dcterms:modified>
</cp:coreProperties>
</file>