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3" i="33"/>
  <c r="G93"/>
  <c r="D89" l="1"/>
  <c r="D91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<sst xmlns="http://schemas.openxmlformats.org/spreadsheetml/2006/main" count="697" uniqueCount="460">
  <si>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</si>
  <si>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</si>
  <si>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</si>
  <si>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</si>
  <si>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</si>
  <si>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</si>
  <si>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</si>
  <si>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</si>
  <si>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</si>
  <si>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</si>
  <si>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</si>
  <si>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</si>
  <si>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</si>
  <si>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</si>
  <si>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</si>
  <si>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</si>
  <si>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</si>
  <si>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</si>
  <si>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</si>
  <si>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</si>
  <si>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</si>
  <si>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</si>
  <si>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</si>
  <si>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</si>
  <si>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</si>
  <si>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</si>
  <si>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</si>
  <si>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</si>
  <si>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</si>
  <si>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</si>
  <si>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</si>
  <si>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</si>
  <si>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</si>
  <si>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</si>
  <si>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</si>
  <si>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</si>
  <si>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</si>
  <si>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</si>
  <si>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</si>
  <si>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</si>
  <si>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</si>
  <si>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</si>
  <si>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</si>
  <si>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</si>
  <si>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</si>
  <si>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</si>
  <si>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</si>
  <si>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</si>
  <si>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</si>
  <si>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</si>
  <si>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</si>
  <si>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</si>
  <si>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</si>
  <si>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</si>
  <si>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</si>
  <si>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</si>
  <si>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</si>
  <si>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</si>
  <si>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</si>
  <si>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</si>
  <si>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</si>
  <si>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</si>
  <si>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</si>
  <si>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</si>
  <si>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</si>
  <si>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</si>
  <si>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</si>
  <si>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</si>
  <si>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</si>
  <si>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</si>
  <si>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</si>
  <si>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</si>
  <si>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</si>
  <si>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</si>
  <si>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</si>
  <si>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</si>
  <si>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</si>
  <si>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</si>
  <si>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</si>
  <si>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</si>
  <si>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</si>
  <si>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</si>
  <si>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</si>
  <si>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</si>
  <si>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</si>
  <si>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</si>
  <si>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</si>
  <si>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</si>
  <si>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</si>
  <si>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</si>
  <si>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</si>
  <si>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</si>
  <si>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</si>
  <si>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</si>
  <si>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</si>
  <si>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</si>
  <si>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</si>
  <si>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</si>
  <si>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</si>
  <si>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</si>
  <si>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</si>
  <si>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</si>
  <si>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</si>
  <si>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</si>
  <si>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</si>
  <si>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</si>
  <si>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</si>
  <si>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</si>
  <si>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</si>
  <si>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</si>
  <si>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</si>
  <si>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</si>
  <si>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</si>
  <si>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</si>
  <si>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</si>
  <si>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</si>
  <si>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</si>
  <si>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</si>
  <si>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</si>
  <si>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</si>
  <si>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</si>
  <si>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</si>
  <si>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</si>
  <si>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</si>
  <si>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</si>
  <si>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</si>
  <si>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</si>
  <si>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</si>
  <si>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</si>
  <si>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</si>
  <si>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</si>
  <si>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</si>
  <si>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</si>
  <si>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</si>
  <si>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</si>
  <si>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</si>
  <si>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</si>
  <si>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</si>
  <si>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</si>
  <si>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</si>
  <si>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</si>
  <si>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</si>
  <si>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</si>
  <si>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</si>
  <si>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</si>
  <si>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</si>
  <si>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</si>
  <si>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</si>
  <si>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</si>
  <si>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</si>
  <si>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</si>
  <si>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</si>
  <si>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</si>
  <si>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</si>
  <si>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</si>
  <si>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</si>
  <si>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</si>
  <si>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</si>
  <si>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</si>
  <si>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</si>
  <si>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</si>
  <si>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</si>
  <si>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</si>
  <si>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</si>
  <si>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</si>
  <si>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</si>
  <si>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</si>
  <si>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</si>
  <si>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</si>
  <si>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</si>
  <si>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</si>
  <si>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</si>
  <si>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</si>
  <si>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</si>
  <si>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</si>
  <si>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</si>
  <si>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</si>
  <si>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</si>
  <si>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</si>
  <si>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</si>
  <si>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</si>
  <si>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</si>
  <si>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</si>
  <si>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</si>
  <si>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</si>
  <si>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</si>
  <si>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</si>
  <si>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</si>
  <si>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</si>
  <si>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</si>
  <si>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</si>
  <si>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</si>
  <si>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</si>
  <si>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</si>
  <si>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</si>
  <si>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</si>
  <si>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</si>
  <si>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</si>
  <si>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</si>
  <si>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</si>
  <si>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</si>
  <si>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</si>
  <si>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</si>
  <si>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</si>
  <si>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</si>
  <si>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</si>
  <si>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</si>
  <si>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</si>
  <si>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</si>
  <si>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</si>
  <si>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</si>
  <si>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</si>
  <si>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</si>
  <si>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</si>
  <si>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</si>
  <si>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</si>
  <si>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</si>
  <si>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</si>
  <si>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</si>
  <si>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</si>
  <si>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</si>
  <si>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</si>
  <si>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</si>
  <si>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</si>
  <si>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</si>
  <si>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</si>
  <si>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</si>
  <si>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</si>
  <si>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</si>
  <si>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</si>
  <si>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</si>
  <si>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</si>
  <si>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</si>
  <si>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</si>
  <si>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</si>
  <si>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</si>
  <si>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</si>
  <si>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</si>
  <si>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</si>
  <si>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</si>
  <si>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</si>
  <si>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</si>
  <si>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</si>
  <si>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</si>
  <si>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</si>
  <si>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</si>
  <si>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</si>
  <si>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</si>
  <si>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</si>
  <si>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</si>
  <si>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</si>
  <si>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</si>
  <si>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</si>
  <si>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</si>
  <si>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</si>
  <si>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</si>
  <si>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</si>
  <si>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</si>
  <si>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</si>
  <si>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</si>
  <si>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</si>
  <si>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</si>
  <si>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</si>
  <si>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</si>
  <si>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</si>
  <si>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</si>
  <si>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</si>
  <si>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</si>
  <si>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</si>
  <si>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</si>
  <si>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</si>
  <si>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</si>
  <si>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</si>
  <si>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</si>
  <si>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</si>
  <si>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</si>
  <si>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</si>
  <si>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</si>
  <si>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</si>
  <si>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</si>
  <si>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</si>
  <si>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</si>
  <si>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</si>
  <si>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</si>
  <si>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</si>
  <si>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</si>
  <si>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</si>
  <si>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</si>
  <si>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</si>
  <si>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</si>
  <si>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</si>
  <si>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</si>
  <si>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</si>
  <si>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</si>
  <si>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</si>
  <si>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</si>
  <si>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</si>
  <si>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</si>
  <si>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</si>
  <si>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</si>
  <si>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</si>
  <si>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</si>
  <si>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</si>
  <si>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</si>
  <si>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</si>
  <si>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</si>
  <si>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</si>
  <si>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</si>
  <si>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</si>
  <si>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</si>
  <si>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</si>
  <si>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</si>
  <si>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</si>
  <si>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</si>
  <si>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</si>
  <si>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</si>
  <si>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</si>
  <si>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</si>
  <si>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</si>
  <si>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</si>
  <si>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</si>
  <si>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</si>
  <si>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</si>
  <si>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</si>
  <si>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</si>
  <si>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</si>
  <si>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</si>
  <si>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</si>
  <si>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</si>
  <si>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</si>
  <si>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</si>
  <si>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</si>
  <si>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</si>
  <si>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</si>
  <si>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</si>
  <si>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</si>
  <si>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</si>
  <si>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</si>
  <si>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</si>
  <si>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</si>
  <si>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</si>
  <si>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</si>
  <si>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</si>
  <si>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</si>
  <si>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</si>
  <si>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</si>
  <si>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</si>
  <si>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</si>
  <si>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</si>
  <si>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</si>
  <si>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</si>
  <si>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</si>
  <si>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</si>
  <si>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</si>
  <si>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</si>
  <si>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</si>
  <si>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</si>
  <si>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</si>
  <si>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</si>
  <si>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</si>
  <si>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</si>
  <si>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</si>
  <si>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</si>
  <si>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</si>
  <si>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</si>
  <si>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</si>
  <si>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</si>
  <si>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</si>
  <si>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</si>
  <si>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</si>
  <si>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</si>
  <si>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</si>
  <si>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</si>
  <si>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</si>
  <si>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</si>
  <si>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</si>
  <si>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</si>
  <si>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</si>
  <si>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</si>
  <si>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</si>
  <si>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</si>
  <si>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</si>
  <si>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</si>
  <si>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</si>
  <si>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</si>
  <si>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</si>
  <si>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</si>
  <si>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</si>
  <si>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</si>
  <si>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</si>
  <si>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</si>
  <si>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</si>
  <si>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</si>
  <si>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</si>
  <si>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</si>
  <si>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</si>
  <si>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</si>
  <si>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</si>
  <si>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</si>
  <si>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</si>
  <si>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</si>
  <si>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</si>
  <si>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</si>
  <si>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</si>
  <si>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</si>
  <si>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</si>
  <si>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</si>
  <si>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</si>
  <si>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</si>
  <si>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</si>
  <si>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</si>
  <si>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</si>
  <si>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</si>
  <si>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</si>
  <si>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</si>
  <si>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</si>
  <si>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</si>
  <si>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</si>
  <si>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</si>
  <si>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</si>
  <si>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</si>
  <si>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</si>
  <si>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</si>
  <si>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</si>
  <si>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</si>
  <si>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</si>
  <si>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</si>
  <si>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</si>
  <si>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</si>
  <si>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</si>
  <si>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</si>
  <si>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</si>
  <si>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</si>
  <si>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</si>
  <si>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</si>
  <si>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</si>
  <si>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</si>
  <si>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</si>
  <si>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</si>
  <si>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</si>
  <si>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</si>
  <si>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</si>
  <si>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</si>
  <si>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</si>
  <si>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</si>
  <si>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</si>
  <si>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</si>
  <si>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</si>
  <si>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</si>
  <si>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</si>
  <si>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</si>
  <si>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</si>
  <si>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</si>
  <si>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федеральный бюджет</t>
  </si>
  <si>
    <t>Основные мероприятия</t>
  </si>
  <si>
    <t>Наименование программы, подпрограммы</t>
  </si>
  <si>
    <t>4.3.2</t>
  </si>
  <si>
    <t>Развитие материально-технической базы</t>
  </si>
  <si>
    <t>Отчет о ходе исполнения комплексного плана (сетевого графика) на 01.08.2018 года по реализации  муниципальных  программ города Нефтеюганска</t>
  </si>
  <si>
    <t>Кассовый расход на 01.08.2018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</si>
</sst>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G90" sqref="G90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2.71093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2" t="s">
        <v>458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>
      <c r="A2" s="114" t="s">
        <v>1</v>
      </c>
      <c r="B2" s="79" t="s">
        <v>455</v>
      </c>
      <c r="C2" s="116" t="s">
        <v>106</v>
      </c>
      <c r="D2" s="118" t="s">
        <v>452</v>
      </c>
      <c r="E2" s="118"/>
      <c r="F2" s="118"/>
      <c r="G2" s="118"/>
      <c r="H2" s="118" t="s">
        <v>448</v>
      </c>
      <c r="I2" s="118"/>
      <c r="J2" s="118"/>
      <c r="K2" s="119" t="s">
        <v>459</v>
      </c>
      <c r="L2" s="119"/>
      <c r="M2" s="119"/>
      <c r="N2" s="119"/>
      <c r="O2" s="120" t="s">
        <v>35</v>
      </c>
      <c r="P2" s="121"/>
      <c r="Q2" s="121"/>
      <c r="R2" s="122"/>
    </row>
    <row r="3" spans="1:18" s="1" customFormat="1" ht="39.75" customHeight="1">
      <c r="A3" s="115"/>
      <c r="B3" s="90" t="s">
        <v>454</v>
      </c>
      <c r="C3" s="117"/>
      <c r="D3" s="83" t="s">
        <v>264</v>
      </c>
      <c r="E3" s="83" t="s">
        <v>265</v>
      </c>
      <c r="F3" s="83" t="s">
        <v>453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453</v>
      </c>
      <c r="N3" s="83" t="s">
        <v>266</v>
      </c>
      <c r="O3" s="84" t="s">
        <v>264</v>
      </c>
      <c r="P3" s="84" t="s">
        <v>265</v>
      </c>
      <c r="Q3" s="84" t="s">
        <v>453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9" t="s">
        <v>267</v>
      </c>
      <c r="B5" s="110"/>
      <c r="C5" s="111"/>
      <c r="D5" s="85">
        <f>D7+D49+D69+D88+D96+D113+D176+D197+D224+D228+D240+D245+D248+D258+D126+D262</f>
        <v>7482715058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3857674342</v>
      </c>
      <c r="H5" s="85">
        <f t="shared" si="0"/>
        <v>5653410331.5299988</v>
      </c>
      <c r="I5" s="85">
        <f t="shared" si="0"/>
        <v>3053395540.0799999</v>
      </c>
      <c r="J5" s="85">
        <f t="shared" si="0"/>
        <v>2610578539.73</v>
      </c>
      <c r="K5" s="85">
        <f t="shared" si="0"/>
        <v>5363888789.5100002</v>
      </c>
      <c r="L5" s="85">
        <f t="shared" si="0"/>
        <v>2752967457.7800007</v>
      </c>
      <c r="M5" s="85"/>
      <c r="N5" s="85">
        <f t="shared" si="0"/>
        <v>2610578539.73</v>
      </c>
      <c r="O5" s="86">
        <f>K5/D5*100</f>
        <v>71.683723727730381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8" t="s">
        <v>15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>
      <c r="A7" s="23">
        <v>1</v>
      </c>
      <c r="B7" s="123" t="s">
        <v>34</v>
      </c>
      <c r="C7" s="123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 t="shared" ref="O7:P9" si="2">K7/D7*100</f>
        <v>49.024749292619546</v>
      </c>
      <c r="P7" s="25">
        <f t="shared" si="2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3">SUM(D9:D23)</f>
        <v>896200465</v>
      </c>
      <c r="E8" s="24">
        <f t="shared" si="3"/>
        <v>444871683</v>
      </c>
      <c r="F8" s="24"/>
      <c r="G8" s="24">
        <f t="shared" si="3"/>
        <v>451328782</v>
      </c>
      <c r="H8" s="24">
        <f t="shared" si="3"/>
        <v>397282973.16999996</v>
      </c>
      <c r="I8" s="24">
        <f t="shared" si="3"/>
        <v>288462735.84999996</v>
      </c>
      <c r="J8" s="24">
        <f t="shared" si="3"/>
        <v>108820237.31999999</v>
      </c>
      <c r="K8" s="24">
        <f t="shared" si="3"/>
        <v>389020257.46000004</v>
      </c>
      <c r="L8" s="24">
        <f t="shared" si="3"/>
        <v>280200020.13999999</v>
      </c>
      <c r="M8" s="24"/>
      <c r="N8" s="24">
        <f t="shared" si="3"/>
        <v>108820237.31999999</v>
      </c>
      <c r="O8" s="25">
        <f t="shared" si="2"/>
        <v>43.407727696280546</v>
      </c>
      <c r="P8" s="25">
        <f t="shared" si="2"/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2"/>
        <v>99.942852532887557</v>
      </c>
      <c r="P9" s="49">
        <f t="shared" si="2"/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/>
      <c r="G10" s="63">
        <v>2721835</v>
      </c>
      <c r="H10" s="63">
        <f t="shared" ref="H10:H23" si="5">I10+J10</f>
        <v>2721834.61</v>
      </c>
      <c r="I10" s="63">
        <v>0</v>
      </c>
      <c r="J10" s="63">
        <f t="shared" ref="J10:J23" si="6">N10</f>
        <v>2721834.61</v>
      </c>
      <c r="K10" s="63">
        <f t="shared" ref="K10:K23" si="7">L10+N10</f>
        <v>2721834.61</v>
      </c>
      <c r="L10" s="63">
        <v>0</v>
      </c>
      <c r="M10" s="63"/>
      <c r="N10" s="63">
        <v>2721834.61</v>
      </c>
      <c r="O10" s="49">
        <f t="shared" ref="O10:O26" si="8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/>
      <c r="G11" s="63">
        <v>433484060</v>
      </c>
      <c r="H11" s="63">
        <f t="shared" si="5"/>
        <v>329692009.38</v>
      </c>
      <c r="I11" s="63">
        <v>232500000</v>
      </c>
      <c r="J11" s="63">
        <f t="shared" si="6"/>
        <v>97192009.379999995</v>
      </c>
      <c r="K11" s="63">
        <f t="shared" si="7"/>
        <v>329192607.93000001</v>
      </c>
      <c r="L11" s="63">
        <v>232000598.55000001</v>
      </c>
      <c r="M11" s="63"/>
      <c r="N11" s="63">
        <v>97192009.379999995</v>
      </c>
      <c r="O11" s="49">
        <f t="shared" si="8"/>
        <v>44.201044281176195</v>
      </c>
      <c r="P11" s="49">
        <f t="shared" ref="P11:P16" si="9"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/>
      <c r="G12" s="63">
        <v>6752260</v>
      </c>
      <c r="H12" s="63">
        <f t="shared" si="5"/>
        <v>40132318.060000002</v>
      </c>
      <c r="I12" s="63">
        <f>30865000+7642862.03</f>
        <v>38507862.030000001</v>
      </c>
      <c r="J12" s="63">
        <f t="shared" si="6"/>
        <v>1624456.03</v>
      </c>
      <c r="K12" s="63">
        <f t="shared" si="7"/>
        <v>32489120.540000003</v>
      </c>
      <c r="L12" s="63">
        <v>30864664.510000002</v>
      </c>
      <c r="M12" s="63"/>
      <c r="N12" s="63">
        <v>1624456.03</v>
      </c>
      <c r="O12" s="49">
        <f t="shared" si="8"/>
        <v>27.572581791962509</v>
      </c>
      <c r="P12" s="49">
        <f t="shared" si="9"/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/>
      <c r="G13" s="63">
        <v>2757</v>
      </c>
      <c r="H13" s="63">
        <f t="shared" si="5"/>
        <v>55140</v>
      </c>
      <c r="I13" s="63">
        <v>52383</v>
      </c>
      <c r="J13" s="63">
        <f t="shared" si="6"/>
        <v>2757</v>
      </c>
      <c r="K13" s="63">
        <f t="shared" si="7"/>
        <v>55140</v>
      </c>
      <c r="L13" s="63">
        <v>52383</v>
      </c>
      <c r="M13" s="63"/>
      <c r="N13" s="63">
        <v>2757</v>
      </c>
      <c r="O13" s="49">
        <f t="shared" si="8"/>
        <v>99.998186467419885</v>
      </c>
      <c r="P13" s="49">
        <f t="shared" si="9"/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/>
      <c r="G14" s="63">
        <v>69558</v>
      </c>
      <c r="H14" s="63">
        <f t="shared" si="5"/>
        <v>1391156.9000000001</v>
      </c>
      <c r="I14" s="63">
        <f>1321597.82+1.3</f>
        <v>1321599.1200000001</v>
      </c>
      <c r="J14" s="63">
        <f t="shared" si="6"/>
        <v>69557.78</v>
      </c>
      <c r="K14" s="63">
        <f t="shared" si="7"/>
        <v>1391155.6</v>
      </c>
      <c r="L14" s="63">
        <v>1321597.82</v>
      </c>
      <c r="M14" s="63"/>
      <c r="N14" s="63">
        <v>69557.78</v>
      </c>
      <c r="O14" s="49">
        <f t="shared" si="8"/>
        <v>99.999899364342056</v>
      </c>
      <c r="P14" s="49">
        <f t="shared" si="9"/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/>
      <c r="G15" s="63">
        <v>50500</v>
      </c>
      <c r="H15" s="63">
        <f t="shared" si="5"/>
        <v>1005129.1</v>
      </c>
      <c r="I15" s="63">
        <v>954872.65</v>
      </c>
      <c r="J15" s="63">
        <f t="shared" si="6"/>
        <v>50256.45</v>
      </c>
      <c r="K15" s="63">
        <f t="shared" si="7"/>
        <v>1005129.1</v>
      </c>
      <c r="L15" s="63">
        <v>954872.65</v>
      </c>
      <c r="M15" s="63"/>
      <c r="N15" s="63">
        <v>50256.45</v>
      </c>
      <c r="O15" s="49">
        <f t="shared" si="8"/>
        <v>99.5</v>
      </c>
      <c r="P15" s="49">
        <f t="shared" si="9"/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/>
      <c r="G16" s="63">
        <v>56400</v>
      </c>
      <c r="H16" s="63">
        <f t="shared" si="5"/>
        <v>1122578.8999999999</v>
      </c>
      <c r="I16" s="63">
        <v>1066449.95</v>
      </c>
      <c r="J16" s="63">
        <f t="shared" si="6"/>
        <v>56128.95</v>
      </c>
      <c r="K16" s="63">
        <f t="shared" si="7"/>
        <v>1122578.8999999999</v>
      </c>
      <c r="L16" s="63">
        <v>1066449.95</v>
      </c>
      <c r="M16" s="63"/>
      <c r="N16" s="63">
        <v>56128.95</v>
      </c>
      <c r="O16" s="49">
        <f t="shared" si="8"/>
        <v>99.499999999999986</v>
      </c>
      <c r="P16" s="49">
        <f t="shared" si="9"/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/>
      <c r="G17" s="63">
        <v>7120400</v>
      </c>
      <c r="H17" s="63">
        <f t="shared" si="5"/>
        <v>6298018.7999999998</v>
      </c>
      <c r="I17" s="63">
        <v>0</v>
      </c>
      <c r="J17" s="63">
        <f t="shared" si="6"/>
        <v>6298018.7999999998</v>
      </c>
      <c r="K17" s="63">
        <f t="shared" si="7"/>
        <v>6298018.7999999998</v>
      </c>
      <c r="L17" s="63">
        <v>0</v>
      </c>
      <c r="M17" s="63"/>
      <c r="N17" s="63">
        <v>6298018.7999999998</v>
      </c>
      <c r="O17" s="49">
        <f t="shared" si="8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4"/>
        <v>113650</v>
      </c>
      <c r="E18" s="63">
        <v>0</v>
      </c>
      <c r="F18" s="63"/>
      <c r="G18" s="63">
        <v>113650</v>
      </c>
      <c r="H18" s="63">
        <f t="shared" si="5"/>
        <v>113649.69</v>
      </c>
      <c r="I18" s="63">
        <v>0</v>
      </c>
      <c r="J18" s="63">
        <f t="shared" si="6"/>
        <v>113649.69</v>
      </c>
      <c r="K18" s="63">
        <f t="shared" si="7"/>
        <v>113649.69</v>
      </c>
      <c r="L18" s="63">
        <v>0</v>
      </c>
      <c r="M18" s="63"/>
      <c r="N18" s="63">
        <v>113649.69</v>
      </c>
      <c r="O18" s="49">
        <f t="shared" si="8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/>
      <c r="G19" s="63">
        <v>97300</v>
      </c>
      <c r="H19" s="63">
        <f t="shared" si="5"/>
        <v>0</v>
      </c>
      <c r="I19" s="63">
        <v>0</v>
      </c>
      <c r="J19" s="63">
        <f t="shared" si="6"/>
        <v>0</v>
      </c>
      <c r="K19" s="63">
        <f t="shared" si="7"/>
        <v>0</v>
      </c>
      <c r="L19" s="63">
        <v>0</v>
      </c>
      <c r="M19" s="63"/>
      <c r="N19" s="63">
        <v>0</v>
      </c>
      <c r="O19" s="49">
        <f t="shared" si="8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/>
      <c r="G20" s="63">
        <v>68170</v>
      </c>
      <c r="H20" s="63">
        <f t="shared" si="5"/>
        <v>0</v>
      </c>
      <c r="I20" s="63">
        <v>0</v>
      </c>
      <c r="J20" s="63">
        <f t="shared" si="6"/>
        <v>0</v>
      </c>
      <c r="K20" s="63">
        <f t="shared" si="7"/>
        <v>0</v>
      </c>
      <c r="L20" s="63">
        <v>0</v>
      </c>
      <c r="M20" s="63"/>
      <c r="N20" s="63">
        <v>0</v>
      </c>
      <c r="O20" s="49">
        <f t="shared" si="8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/>
      <c r="G21" s="63">
        <v>99780</v>
      </c>
      <c r="H21" s="63">
        <f t="shared" si="5"/>
        <v>0</v>
      </c>
      <c r="I21" s="63">
        <v>0</v>
      </c>
      <c r="J21" s="63">
        <f t="shared" si="6"/>
        <v>0</v>
      </c>
      <c r="K21" s="63">
        <f t="shared" si="7"/>
        <v>0</v>
      </c>
      <c r="L21" s="63">
        <v>0</v>
      </c>
      <c r="M21" s="63"/>
      <c r="N21" s="63">
        <v>0</v>
      </c>
      <c r="O21" s="49">
        <f t="shared" si="8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/>
      <c r="G22" s="63">
        <v>4112</v>
      </c>
      <c r="H22" s="63">
        <f t="shared" si="5"/>
        <v>401178.08</v>
      </c>
      <c r="I22" s="63">
        <v>397166.3</v>
      </c>
      <c r="J22" s="63">
        <f t="shared" si="6"/>
        <v>4011.78</v>
      </c>
      <c r="K22" s="63">
        <f t="shared" si="7"/>
        <v>401178.08</v>
      </c>
      <c r="L22" s="63">
        <v>397166.3</v>
      </c>
      <c r="M22" s="63"/>
      <c r="N22" s="63">
        <v>4011.78</v>
      </c>
      <c r="O22" s="49">
        <f t="shared" si="8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/>
      <c r="G23" s="63">
        <v>0</v>
      </c>
      <c r="H23" s="63">
        <f t="shared" si="5"/>
        <v>591402.80000000005</v>
      </c>
      <c r="I23" s="63">
        <v>591402.80000000005</v>
      </c>
      <c r="J23" s="63">
        <f t="shared" si="6"/>
        <v>0</v>
      </c>
      <c r="K23" s="63">
        <f t="shared" si="7"/>
        <v>478707.13</v>
      </c>
      <c r="L23" s="63">
        <v>478707.13</v>
      </c>
      <c r="M23" s="63"/>
      <c r="N23" s="63">
        <v>0</v>
      </c>
      <c r="O23" s="49">
        <f t="shared" si="8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8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8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10">I26+J26</f>
        <v>2252845.54</v>
      </c>
      <c r="I26" s="63">
        <v>0</v>
      </c>
      <c r="J26" s="63">
        <f t="shared" ref="J26:J27" si="11">N26</f>
        <v>2252845.54</v>
      </c>
      <c r="K26" s="63">
        <f t="shared" ref="K26:K27" si="12">L26+N26</f>
        <v>2252845.54</v>
      </c>
      <c r="L26" s="63">
        <v>0</v>
      </c>
      <c r="M26" s="63"/>
      <c r="N26" s="63">
        <v>2252845.54</v>
      </c>
      <c r="O26" s="49">
        <f t="shared" si="8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10"/>
        <v>0</v>
      </c>
      <c r="I27" s="63">
        <v>0</v>
      </c>
      <c r="J27" s="63">
        <f t="shared" si="11"/>
        <v>0</v>
      </c>
      <c r="K27" s="63">
        <f t="shared" si="12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3">SUM(E29:E31)</f>
        <v>545389</v>
      </c>
      <c r="F28" s="24"/>
      <c r="G28" s="24">
        <f t="shared" si="13"/>
        <v>142051097</v>
      </c>
      <c r="H28" s="24">
        <f t="shared" si="13"/>
        <v>84586433.670000002</v>
      </c>
      <c r="I28" s="24">
        <f t="shared" si="13"/>
        <v>0</v>
      </c>
      <c r="J28" s="24">
        <f t="shared" si="13"/>
        <v>84586433.670000002</v>
      </c>
      <c r="K28" s="24">
        <f t="shared" si="13"/>
        <v>84586433.670000002</v>
      </c>
      <c r="L28" s="24">
        <f t="shared" si="13"/>
        <v>0</v>
      </c>
      <c r="M28" s="24"/>
      <c r="N28" s="24">
        <f t="shared" si="13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4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6" t="s">
        <v>126</v>
      </c>
      <c r="B30" s="124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5">I30+J30</f>
        <v>27769365.859999999</v>
      </c>
      <c r="I30" s="63">
        <v>0</v>
      </c>
      <c r="J30" s="63">
        <f t="shared" ref="J30:J31" si="16">N30</f>
        <v>27769365.859999999</v>
      </c>
      <c r="K30" s="63">
        <f t="shared" ref="K30:K32" si="17">L30+N30</f>
        <v>27769365.859999999</v>
      </c>
      <c r="L30" s="63">
        <v>0</v>
      </c>
      <c r="M30" s="63"/>
      <c r="N30" s="63">
        <v>27769365.859999999</v>
      </c>
      <c r="O30" s="49">
        <f t="shared" si="14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6"/>
      <c r="B31" s="124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5"/>
        <v>134000</v>
      </c>
      <c r="I31" s="63">
        <v>0</v>
      </c>
      <c r="J31" s="63">
        <f t="shared" si="16"/>
        <v>134000</v>
      </c>
      <c r="K31" s="63">
        <f t="shared" si="17"/>
        <v>134000</v>
      </c>
      <c r="L31" s="63">
        <v>0</v>
      </c>
      <c r="M31" s="63"/>
      <c r="N31" s="63">
        <v>134000</v>
      </c>
      <c r="O31" s="49">
        <f t="shared" si="14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8">E32+G32</f>
        <v>285000</v>
      </c>
      <c r="E32" s="63">
        <v>285000</v>
      </c>
      <c r="F32" s="63"/>
      <c r="G32" s="63">
        <v>0</v>
      </c>
      <c r="H32" s="63">
        <f t="shared" si="15"/>
        <v>285000</v>
      </c>
      <c r="I32" s="63">
        <v>285000</v>
      </c>
      <c r="J32" s="63">
        <v>0</v>
      </c>
      <c r="K32" s="63">
        <f t="shared" si="17"/>
        <v>0</v>
      </c>
      <c r="L32" s="63">
        <v>0</v>
      </c>
      <c r="M32" s="63"/>
      <c r="N32" s="63">
        <v>0</v>
      </c>
      <c r="O32" s="49">
        <f t="shared" si="14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9">SUM(E34:E42)</f>
        <v>0</v>
      </c>
      <c r="F33" s="24"/>
      <c r="G33" s="24">
        <f t="shared" si="19"/>
        <v>21213867</v>
      </c>
      <c r="H33" s="24">
        <f t="shared" si="19"/>
        <v>4073603.65</v>
      </c>
      <c r="I33" s="24">
        <f t="shared" si="19"/>
        <v>0</v>
      </c>
      <c r="J33" s="24">
        <f t="shared" si="19"/>
        <v>4073603.65</v>
      </c>
      <c r="K33" s="24">
        <f t="shared" si="19"/>
        <v>4073603.65</v>
      </c>
      <c r="L33" s="24">
        <f t="shared" si="19"/>
        <v>0</v>
      </c>
      <c r="M33" s="24"/>
      <c r="N33" s="24">
        <f t="shared" si="19"/>
        <v>4073603.65</v>
      </c>
      <c r="O33" s="25">
        <f t="shared" si="14"/>
        <v>19.202551095469769</v>
      </c>
      <c r="P33" s="25">
        <v>0</v>
      </c>
      <c r="Q33" s="25"/>
      <c r="R33" s="25"/>
    </row>
    <row r="34" spans="1:18" s="1" customFormat="1" ht="35.25" hidden="1" customHeight="1">
      <c r="A34" s="96" t="s">
        <v>130</v>
      </c>
      <c r="B34" s="124" t="s">
        <v>128</v>
      </c>
      <c r="C34" s="26" t="s">
        <v>5</v>
      </c>
      <c r="D34" s="63">
        <f t="shared" ref="D34:D42" si="20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4"/>
        <v>99.999730755035472</v>
      </c>
      <c r="P34" s="49">
        <v>0</v>
      </c>
      <c r="Q34" s="49"/>
      <c r="R34" s="49"/>
    </row>
    <row r="35" spans="1:18" s="1" customFormat="1" ht="30.75" hidden="1" customHeight="1">
      <c r="A35" s="96"/>
      <c r="B35" s="124"/>
      <c r="C35" s="26" t="s">
        <v>11</v>
      </c>
      <c r="D35" s="63">
        <f t="shared" si="20"/>
        <v>700000</v>
      </c>
      <c r="E35" s="63">
        <v>0</v>
      </c>
      <c r="F35" s="63"/>
      <c r="G35" s="63">
        <v>700000</v>
      </c>
      <c r="H35" s="63">
        <f t="shared" ref="H35:H42" si="21">I35+J35</f>
        <v>599999.99</v>
      </c>
      <c r="I35" s="63">
        <v>0</v>
      </c>
      <c r="J35" s="63">
        <f t="shared" ref="J35:J42" si="22">N35</f>
        <v>599999.99</v>
      </c>
      <c r="K35" s="63">
        <f t="shared" ref="K35:K42" si="23">L35+N35</f>
        <v>599999.99</v>
      </c>
      <c r="L35" s="63">
        <v>0</v>
      </c>
      <c r="M35" s="63"/>
      <c r="N35" s="63">
        <v>599999.99</v>
      </c>
      <c r="O35" s="49">
        <f t="shared" si="14"/>
        <v>85.714284285714285</v>
      </c>
      <c r="P35" s="49">
        <v>0</v>
      </c>
      <c r="Q35" s="49"/>
      <c r="R35" s="49"/>
    </row>
    <row r="36" spans="1:18" s="1" customFormat="1" ht="35.25" hidden="1" customHeight="1">
      <c r="A36" s="96"/>
      <c r="B36" s="124"/>
      <c r="C36" s="26" t="s">
        <v>53</v>
      </c>
      <c r="D36" s="63">
        <f t="shared" si="20"/>
        <v>300000</v>
      </c>
      <c r="E36" s="63">
        <v>0</v>
      </c>
      <c r="F36" s="63"/>
      <c r="G36" s="63">
        <v>300000</v>
      </c>
      <c r="H36" s="63">
        <f t="shared" si="21"/>
        <v>249262</v>
      </c>
      <c r="I36" s="63">
        <v>0</v>
      </c>
      <c r="J36" s="63">
        <f t="shared" si="22"/>
        <v>249262</v>
      </c>
      <c r="K36" s="63">
        <f t="shared" si="23"/>
        <v>249262</v>
      </c>
      <c r="L36" s="63">
        <v>0</v>
      </c>
      <c r="M36" s="63"/>
      <c r="N36" s="63">
        <v>249262</v>
      </c>
      <c r="O36" s="49">
        <f t="shared" si="14"/>
        <v>83.087333333333333</v>
      </c>
      <c r="P36" s="49">
        <v>0</v>
      </c>
      <c r="Q36" s="49"/>
      <c r="R36" s="49"/>
    </row>
    <row r="37" spans="1:18" s="1" customFormat="1" ht="30.75" hidden="1" customHeight="1">
      <c r="A37" s="96"/>
      <c r="B37" s="124"/>
      <c r="C37" s="26" t="s">
        <v>37</v>
      </c>
      <c r="D37" s="63">
        <f t="shared" si="20"/>
        <v>400000</v>
      </c>
      <c r="E37" s="63">
        <v>0</v>
      </c>
      <c r="F37" s="63"/>
      <c r="G37" s="63">
        <v>400000</v>
      </c>
      <c r="H37" s="63">
        <f t="shared" si="21"/>
        <v>400000</v>
      </c>
      <c r="I37" s="63">
        <v>0</v>
      </c>
      <c r="J37" s="63">
        <f t="shared" si="22"/>
        <v>400000</v>
      </c>
      <c r="K37" s="63">
        <f t="shared" si="23"/>
        <v>400000</v>
      </c>
      <c r="L37" s="63">
        <v>0</v>
      </c>
      <c r="M37" s="63"/>
      <c r="N37" s="63">
        <v>400000</v>
      </c>
      <c r="O37" s="49">
        <f t="shared" si="14"/>
        <v>100</v>
      </c>
      <c r="P37" s="49">
        <v>0</v>
      </c>
      <c r="Q37" s="49"/>
      <c r="R37" s="49"/>
    </row>
    <row r="38" spans="1:18" s="1" customFormat="1" ht="30.75" hidden="1" customHeight="1">
      <c r="A38" s="96"/>
      <c r="B38" s="124"/>
      <c r="C38" s="26" t="s">
        <v>4</v>
      </c>
      <c r="D38" s="63">
        <f t="shared" si="20"/>
        <v>140000</v>
      </c>
      <c r="E38" s="63">
        <v>0</v>
      </c>
      <c r="F38" s="63"/>
      <c r="G38" s="63">
        <v>140000</v>
      </c>
      <c r="H38" s="63">
        <f t="shared" si="21"/>
        <v>0</v>
      </c>
      <c r="I38" s="63">
        <v>0</v>
      </c>
      <c r="J38" s="63">
        <f t="shared" si="22"/>
        <v>0</v>
      </c>
      <c r="K38" s="63">
        <f t="shared" si="23"/>
        <v>0</v>
      </c>
      <c r="L38" s="63">
        <v>0</v>
      </c>
      <c r="M38" s="63"/>
      <c r="N38" s="63">
        <v>0</v>
      </c>
      <c r="O38" s="49">
        <f t="shared" si="14"/>
        <v>0</v>
      </c>
      <c r="P38" s="49">
        <v>0</v>
      </c>
      <c r="Q38" s="49"/>
      <c r="R38" s="49"/>
    </row>
    <row r="39" spans="1:18" s="1" customFormat="1" ht="33" hidden="1" customHeight="1">
      <c r="A39" s="96"/>
      <c r="B39" s="124"/>
      <c r="C39" s="26" t="s">
        <v>9</v>
      </c>
      <c r="D39" s="63">
        <f t="shared" si="20"/>
        <v>3290000</v>
      </c>
      <c r="E39" s="63">
        <v>0</v>
      </c>
      <c r="F39" s="63"/>
      <c r="G39" s="63">
        <v>3290000</v>
      </c>
      <c r="H39" s="63">
        <f t="shared" si="21"/>
        <v>2113460.44</v>
      </c>
      <c r="I39" s="63">
        <v>0</v>
      </c>
      <c r="J39" s="63">
        <f t="shared" si="22"/>
        <v>2113460.44</v>
      </c>
      <c r="K39" s="63">
        <f t="shared" si="23"/>
        <v>2113460.44</v>
      </c>
      <c r="L39" s="63">
        <v>0</v>
      </c>
      <c r="M39" s="63"/>
      <c r="N39" s="63">
        <v>2113460.44</v>
      </c>
      <c r="O39" s="49">
        <f t="shared" si="14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0"/>
        <v>49776</v>
      </c>
      <c r="E40" s="63">
        <v>0</v>
      </c>
      <c r="F40" s="63"/>
      <c r="G40" s="63">
        <v>49776</v>
      </c>
      <c r="H40" s="63">
        <f t="shared" si="21"/>
        <v>49775</v>
      </c>
      <c r="I40" s="63">
        <v>0</v>
      </c>
      <c r="J40" s="63">
        <f t="shared" si="22"/>
        <v>49775</v>
      </c>
      <c r="K40" s="63">
        <f t="shared" si="23"/>
        <v>49775</v>
      </c>
      <c r="L40" s="63">
        <v>0</v>
      </c>
      <c r="M40" s="63"/>
      <c r="N40" s="63">
        <v>49775</v>
      </c>
      <c r="O40" s="49">
        <f t="shared" si="14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0"/>
        <v>15522983</v>
      </c>
      <c r="E41" s="63">
        <v>0</v>
      </c>
      <c r="F41" s="63"/>
      <c r="G41" s="63">
        <v>15522983</v>
      </c>
      <c r="H41" s="63">
        <f t="shared" si="21"/>
        <v>0</v>
      </c>
      <c r="I41" s="63">
        <v>0</v>
      </c>
      <c r="J41" s="63">
        <f t="shared" si="22"/>
        <v>0</v>
      </c>
      <c r="K41" s="63">
        <f t="shared" si="23"/>
        <v>0</v>
      </c>
      <c r="L41" s="63">
        <v>0</v>
      </c>
      <c r="M41" s="63"/>
      <c r="N41" s="63">
        <v>0</v>
      </c>
      <c r="O41" s="49">
        <f t="shared" si="14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0"/>
        <v>150000</v>
      </c>
      <c r="E42" s="63">
        <v>0</v>
      </c>
      <c r="F42" s="63"/>
      <c r="G42" s="63">
        <v>150000</v>
      </c>
      <c r="H42" s="63">
        <f t="shared" si="21"/>
        <v>0</v>
      </c>
      <c r="I42" s="63">
        <v>0</v>
      </c>
      <c r="J42" s="63">
        <f t="shared" si="22"/>
        <v>0</v>
      </c>
      <c r="K42" s="63">
        <f t="shared" si="23"/>
        <v>0</v>
      </c>
      <c r="L42" s="63">
        <v>0</v>
      </c>
      <c r="M42" s="63"/>
      <c r="N42" s="63">
        <v>0</v>
      </c>
      <c r="O42" s="49">
        <f t="shared" si="14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4">SUM(E44:E48)</f>
        <v>370250</v>
      </c>
      <c r="F43" s="24"/>
      <c r="G43" s="24">
        <f t="shared" si="24"/>
        <v>189619064</v>
      </c>
      <c r="H43" s="24">
        <f t="shared" si="24"/>
        <v>141986788.61000001</v>
      </c>
      <c r="I43" s="24">
        <f t="shared" si="24"/>
        <v>370250</v>
      </c>
      <c r="J43" s="24">
        <f t="shared" si="24"/>
        <v>141616538.61000001</v>
      </c>
      <c r="K43" s="24">
        <f t="shared" si="24"/>
        <v>141616538.61000001</v>
      </c>
      <c r="L43" s="24">
        <f t="shared" si="24"/>
        <v>0</v>
      </c>
      <c r="M43" s="24"/>
      <c r="N43" s="24">
        <f t="shared" si="24"/>
        <v>141616538.61000001</v>
      </c>
      <c r="O43" s="25">
        <f t="shared" si="14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4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5">I45+J45</f>
        <v>47759871.549999997</v>
      </c>
      <c r="I45" s="63">
        <v>0</v>
      </c>
      <c r="J45" s="63">
        <f t="shared" ref="J45:J47" si="26">N45</f>
        <v>47759871.549999997</v>
      </c>
      <c r="K45" s="63">
        <f t="shared" ref="K45:K48" si="27">L45+N45</f>
        <v>47759871.549999997</v>
      </c>
      <c r="L45" s="63">
        <v>0</v>
      </c>
      <c r="M45" s="63"/>
      <c r="N45" s="63">
        <v>47759871.549999997</v>
      </c>
      <c r="O45" s="49">
        <f t="shared" si="14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5"/>
        <v>2934657.99</v>
      </c>
      <c r="I46" s="63">
        <v>0</v>
      </c>
      <c r="J46" s="63">
        <f t="shared" si="26"/>
        <v>2934657.99</v>
      </c>
      <c r="K46" s="63">
        <f t="shared" si="27"/>
        <v>2934657.99</v>
      </c>
      <c r="L46" s="63">
        <v>0</v>
      </c>
      <c r="M46" s="63"/>
      <c r="N46" s="63">
        <v>2934657.99</v>
      </c>
      <c r="O46" s="49">
        <f t="shared" si="14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5"/>
        <v>142500</v>
      </c>
      <c r="I47" s="63">
        <v>71250</v>
      </c>
      <c r="J47" s="63">
        <f t="shared" si="26"/>
        <v>71250</v>
      </c>
      <c r="K47" s="63">
        <f t="shared" si="27"/>
        <v>71250</v>
      </c>
      <c r="L47" s="63">
        <v>0</v>
      </c>
      <c r="M47" s="63"/>
      <c r="N47" s="63">
        <v>71250</v>
      </c>
      <c r="O47" s="49">
        <f t="shared" si="14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5"/>
        <v>299000</v>
      </c>
      <c r="I48" s="63">
        <v>299000</v>
      </c>
      <c r="J48" s="63">
        <v>0</v>
      </c>
      <c r="K48" s="63">
        <f t="shared" si="27"/>
        <v>0</v>
      </c>
      <c r="L48" s="63">
        <v>0</v>
      </c>
      <c r="M48" s="63"/>
      <c r="N48" s="63">
        <v>0</v>
      </c>
      <c r="O48" s="49">
        <f t="shared" si="14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4" t="s">
        <v>49</v>
      </c>
      <c r="C49" s="94"/>
      <c r="D49" s="31">
        <f>D50+D52</f>
        <v>521341063</v>
      </c>
      <c r="E49" s="31">
        <f t="shared" ref="E49:N49" si="28">E50+E52</f>
        <v>102834539</v>
      </c>
      <c r="F49" s="31"/>
      <c r="G49" s="31">
        <f t="shared" si="28"/>
        <v>418506524</v>
      </c>
      <c r="H49" s="31">
        <f t="shared" si="28"/>
        <v>390855177.88999999</v>
      </c>
      <c r="I49" s="31">
        <f t="shared" si="28"/>
        <v>61001732.390000001</v>
      </c>
      <c r="J49" s="31">
        <f t="shared" si="28"/>
        <v>329853445.5</v>
      </c>
      <c r="K49" s="31">
        <f t="shared" si="28"/>
        <v>390692739.24000001</v>
      </c>
      <c r="L49" s="31">
        <f t="shared" si="28"/>
        <v>60839293.740000002</v>
      </c>
      <c r="M49" s="31"/>
      <c r="N49" s="31">
        <f t="shared" si="28"/>
        <v>329853445.5</v>
      </c>
      <c r="O49" s="22">
        <f t="shared" si="14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4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4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9">SUM(E53:E66)</f>
        <v>102834539</v>
      </c>
      <c r="F52" s="24"/>
      <c r="G52" s="24">
        <f>SUM(G53:G66)</f>
        <v>219944893</v>
      </c>
      <c r="H52" s="24">
        <f t="shared" si="29"/>
        <v>224004676.88999999</v>
      </c>
      <c r="I52" s="24">
        <f t="shared" si="29"/>
        <v>61001732.390000001</v>
      </c>
      <c r="J52" s="24">
        <f t="shared" si="29"/>
        <v>163002944.5</v>
      </c>
      <c r="K52" s="24">
        <f t="shared" si="29"/>
        <v>223842238.24000001</v>
      </c>
      <c r="L52" s="24">
        <f t="shared" si="29"/>
        <v>60839293.740000002</v>
      </c>
      <c r="M52" s="24"/>
      <c r="N52" s="24">
        <f t="shared" si="29"/>
        <v>163002944.5</v>
      </c>
      <c r="O52" s="22">
        <f t="shared" si="14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0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4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0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4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30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4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0"/>
        <v>2</v>
      </c>
      <c r="E56" s="63">
        <v>0</v>
      </c>
      <c r="F56" s="63"/>
      <c r="G56" s="63">
        <v>2</v>
      </c>
      <c r="H56" s="63">
        <f t="shared" ref="H56:H66" si="31">I56+J56</f>
        <v>2</v>
      </c>
      <c r="I56" s="63">
        <v>0</v>
      </c>
      <c r="J56" s="63">
        <f t="shared" ref="J56:J66" si="32">N56</f>
        <v>2</v>
      </c>
      <c r="K56" s="63">
        <f t="shared" ref="K56:K66" si="33">L56+N56</f>
        <v>2</v>
      </c>
      <c r="L56" s="63">
        <v>0</v>
      </c>
      <c r="M56" s="63"/>
      <c r="N56" s="63">
        <v>2</v>
      </c>
      <c r="O56" s="50">
        <f t="shared" si="14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0"/>
        <v>11934927</v>
      </c>
      <c r="E57" s="63">
        <v>0</v>
      </c>
      <c r="F57" s="63"/>
      <c r="G57" s="63">
        <v>11934927</v>
      </c>
      <c r="H57" s="63">
        <f t="shared" si="31"/>
        <v>0</v>
      </c>
      <c r="I57" s="63">
        <v>0</v>
      </c>
      <c r="J57" s="63">
        <f t="shared" si="32"/>
        <v>0</v>
      </c>
      <c r="K57" s="63">
        <f t="shared" si="33"/>
        <v>0</v>
      </c>
      <c r="L57" s="63">
        <v>0</v>
      </c>
      <c r="M57" s="63"/>
      <c r="N57" s="63">
        <v>0</v>
      </c>
      <c r="O57" s="50">
        <f t="shared" si="14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0"/>
        <v>320862</v>
      </c>
      <c r="E58" s="63">
        <v>122460</v>
      </c>
      <c r="F58" s="63"/>
      <c r="G58" s="63">
        <v>198402</v>
      </c>
      <c r="H58" s="63">
        <f t="shared" si="31"/>
        <v>171076</v>
      </c>
      <c r="I58" s="63">
        <v>0</v>
      </c>
      <c r="J58" s="63">
        <f t="shared" si="32"/>
        <v>171076</v>
      </c>
      <c r="K58" s="63">
        <f t="shared" si="33"/>
        <v>171076</v>
      </c>
      <c r="L58" s="63">
        <v>0</v>
      </c>
      <c r="M58" s="63"/>
      <c r="N58" s="63">
        <v>171076</v>
      </c>
      <c r="O58" s="50">
        <f t="shared" si="14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0"/>
        <v>6238508</v>
      </c>
      <c r="E59" s="63">
        <v>2192655</v>
      </c>
      <c r="F59" s="63"/>
      <c r="G59" s="63">
        <v>4045853</v>
      </c>
      <c r="H59" s="63">
        <f t="shared" si="31"/>
        <v>0</v>
      </c>
      <c r="I59" s="63">
        <v>0</v>
      </c>
      <c r="J59" s="63">
        <f t="shared" si="32"/>
        <v>0</v>
      </c>
      <c r="K59" s="63">
        <f t="shared" si="33"/>
        <v>0</v>
      </c>
      <c r="L59" s="63">
        <v>0</v>
      </c>
      <c r="M59" s="63"/>
      <c r="N59" s="63">
        <v>0</v>
      </c>
      <c r="O59" s="50">
        <f t="shared" si="14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0"/>
        <v>913665</v>
      </c>
      <c r="E60" s="63">
        <v>162424</v>
      </c>
      <c r="F60" s="63"/>
      <c r="G60" s="63">
        <v>751241</v>
      </c>
      <c r="H60" s="63">
        <f t="shared" si="31"/>
        <v>890377.5</v>
      </c>
      <c r="I60" s="63">
        <v>162438.5</v>
      </c>
      <c r="J60" s="63">
        <f t="shared" si="32"/>
        <v>727939</v>
      </c>
      <c r="K60" s="63">
        <f t="shared" si="33"/>
        <v>890362.85</v>
      </c>
      <c r="L60" s="63">
        <v>162423.85</v>
      </c>
      <c r="M60" s="63"/>
      <c r="N60" s="63">
        <v>727939</v>
      </c>
      <c r="O60" s="50">
        <f t="shared" si="14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0"/>
        <v>470000</v>
      </c>
      <c r="E61" s="63">
        <v>0</v>
      </c>
      <c r="F61" s="63"/>
      <c r="G61" s="63">
        <v>470000</v>
      </c>
      <c r="H61" s="63">
        <f t="shared" si="31"/>
        <v>470000</v>
      </c>
      <c r="I61" s="63">
        <v>0</v>
      </c>
      <c r="J61" s="63">
        <f t="shared" si="32"/>
        <v>470000</v>
      </c>
      <c r="K61" s="63">
        <f t="shared" si="33"/>
        <v>470000</v>
      </c>
      <c r="L61" s="63">
        <v>0</v>
      </c>
      <c r="M61" s="63"/>
      <c r="N61" s="63">
        <v>470000</v>
      </c>
      <c r="O61" s="50">
        <f t="shared" si="14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0"/>
        <v>446000</v>
      </c>
      <c r="E62" s="63">
        <v>0</v>
      </c>
      <c r="F62" s="63"/>
      <c r="G62" s="63">
        <v>446000</v>
      </c>
      <c r="H62" s="63">
        <f t="shared" si="31"/>
        <v>221064.17</v>
      </c>
      <c r="I62" s="63">
        <v>0</v>
      </c>
      <c r="J62" s="63">
        <f t="shared" si="32"/>
        <v>221064.17</v>
      </c>
      <c r="K62" s="63">
        <f t="shared" si="33"/>
        <v>221064.17</v>
      </c>
      <c r="L62" s="63">
        <v>0</v>
      </c>
      <c r="M62" s="63"/>
      <c r="N62" s="63">
        <v>221064.17</v>
      </c>
      <c r="O62" s="50">
        <f t="shared" si="14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30"/>
        <v>7702343</v>
      </c>
      <c r="E63" s="63">
        <v>0</v>
      </c>
      <c r="F63" s="63"/>
      <c r="G63" s="63">
        <v>7702343</v>
      </c>
      <c r="H63" s="63">
        <f t="shared" si="31"/>
        <v>4952098.0199999996</v>
      </c>
      <c r="I63" s="63">
        <v>0</v>
      </c>
      <c r="J63" s="63">
        <f t="shared" si="32"/>
        <v>4952098.0199999996</v>
      </c>
      <c r="K63" s="63">
        <f t="shared" si="33"/>
        <v>4952098.0199999996</v>
      </c>
      <c r="L63" s="63">
        <v>0</v>
      </c>
      <c r="M63" s="63"/>
      <c r="N63" s="63">
        <v>4952098.0199999996</v>
      </c>
      <c r="O63" s="50">
        <f t="shared" si="14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0"/>
        <v>183475768</v>
      </c>
      <c r="E64" s="63">
        <v>0</v>
      </c>
      <c r="F64" s="63"/>
      <c r="G64" s="63">
        <v>183475768</v>
      </c>
      <c r="H64" s="63">
        <f t="shared" si="31"/>
        <v>147628968.34</v>
      </c>
      <c r="I64" s="63">
        <v>0</v>
      </c>
      <c r="J64" s="63">
        <f t="shared" si="32"/>
        <v>147628968.34</v>
      </c>
      <c r="K64" s="63">
        <f t="shared" si="33"/>
        <v>147628968.34</v>
      </c>
      <c r="L64" s="63">
        <v>0</v>
      </c>
      <c r="M64" s="63"/>
      <c r="N64" s="63">
        <v>147628968.34</v>
      </c>
      <c r="O64" s="50">
        <f t="shared" si="14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0"/>
        <v>105639000</v>
      </c>
      <c r="E65" s="63">
        <v>100357000</v>
      </c>
      <c r="F65" s="63"/>
      <c r="G65" s="63">
        <v>5282000</v>
      </c>
      <c r="H65" s="63">
        <f t="shared" si="31"/>
        <v>64032813.359999999</v>
      </c>
      <c r="I65" s="63">
        <v>60839293.890000001</v>
      </c>
      <c r="J65" s="63">
        <f t="shared" si="32"/>
        <v>3193519.47</v>
      </c>
      <c r="K65" s="63">
        <f t="shared" si="33"/>
        <v>63870389.359999999</v>
      </c>
      <c r="L65" s="63">
        <v>60676869.890000001</v>
      </c>
      <c r="M65" s="63"/>
      <c r="N65" s="63">
        <v>3193519.47</v>
      </c>
      <c r="O65" s="50">
        <f t="shared" si="14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30"/>
        <v>5148303</v>
      </c>
      <c r="E66" s="64">
        <v>0</v>
      </c>
      <c r="F66" s="64"/>
      <c r="G66" s="64">
        <v>5148303</v>
      </c>
      <c r="H66" s="64">
        <f t="shared" si="31"/>
        <v>5148264.5</v>
      </c>
      <c r="I66" s="64">
        <v>0</v>
      </c>
      <c r="J66" s="64">
        <f t="shared" si="32"/>
        <v>5148264.5</v>
      </c>
      <c r="K66" s="64">
        <f t="shared" si="33"/>
        <v>5148264.5</v>
      </c>
      <c r="L66" s="64">
        <v>0</v>
      </c>
      <c r="M66" s="64"/>
      <c r="N66" s="64">
        <v>5148264.5</v>
      </c>
      <c r="O66" s="55">
        <f t="shared" si="14"/>
        <v>99.999252180767144</v>
      </c>
      <c r="P66" s="56">
        <v>0</v>
      </c>
      <c r="Q66" s="56"/>
      <c r="R66" s="56"/>
    </row>
    <row r="67" spans="1:18" s="36" customFormat="1" ht="45.75" hidden="1" customHeight="1">
      <c r="A67" s="105" t="s">
        <v>287</v>
      </c>
      <c r="B67" s="105"/>
      <c r="C67" s="105"/>
      <c r="D67" s="35">
        <f t="shared" ref="D67:N67" si="34">D49+D7</f>
        <v>1819984523</v>
      </c>
      <c r="E67" s="35">
        <f t="shared" si="34"/>
        <v>548621861</v>
      </c>
      <c r="F67" s="35"/>
      <c r="G67" s="35">
        <f t="shared" si="34"/>
        <v>1271362662</v>
      </c>
      <c r="H67" s="35">
        <f t="shared" si="34"/>
        <v>1036144844.0699999</v>
      </c>
      <c r="I67" s="35">
        <f t="shared" si="34"/>
        <v>349834718.23999995</v>
      </c>
      <c r="J67" s="35">
        <f t="shared" si="34"/>
        <v>686310125.83000004</v>
      </c>
      <c r="K67" s="35">
        <f t="shared" si="34"/>
        <v>1027349439.71</v>
      </c>
      <c r="L67" s="35">
        <f t="shared" si="34"/>
        <v>341039313.88</v>
      </c>
      <c r="M67" s="35"/>
      <c r="N67" s="35">
        <f t="shared" si="34"/>
        <v>686310125.83000004</v>
      </c>
      <c r="O67" s="22">
        <f t="shared" si="14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6" t="s">
        <v>19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>
      <c r="A69" s="23" t="s">
        <v>288</v>
      </c>
      <c r="B69" s="103" t="s">
        <v>40</v>
      </c>
      <c r="C69" s="104"/>
      <c r="D69" s="20">
        <f>D70+D71+D72+D73+D74+D75+D76+D86</f>
        <v>258610905</v>
      </c>
      <c r="E69" s="20">
        <f t="shared" ref="E69:N69" si="35">E70+E71+E72+E73+E74+E75+E76+E86</f>
        <v>83388321</v>
      </c>
      <c r="F69" s="20"/>
      <c r="G69" s="20">
        <f t="shared" si="35"/>
        <v>186588684</v>
      </c>
      <c r="H69" s="20">
        <f t="shared" si="35"/>
        <v>167620911.84</v>
      </c>
      <c r="I69" s="20">
        <f t="shared" si="35"/>
        <v>74578344.409999996</v>
      </c>
      <c r="J69" s="20">
        <f t="shared" si="35"/>
        <v>104408587.70999999</v>
      </c>
      <c r="K69" s="20">
        <f t="shared" si="35"/>
        <v>166084841.84</v>
      </c>
      <c r="L69" s="20">
        <f t="shared" si="35"/>
        <v>61676254.130000003</v>
      </c>
      <c r="M69" s="20"/>
      <c r="N69" s="20">
        <f t="shared" si="35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6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7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6"/>
        <v>2977432</v>
      </c>
      <c r="E71" s="13">
        <v>0</v>
      </c>
      <c r="F71" s="13"/>
      <c r="G71" s="13">
        <v>2977432</v>
      </c>
      <c r="H71" s="13">
        <f t="shared" ref="H71:H75" si="38">I71+J71</f>
        <v>1714238.97</v>
      </c>
      <c r="I71" s="13">
        <v>0</v>
      </c>
      <c r="J71" s="13">
        <f t="shared" ref="J71:J75" si="39">N71</f>
        <v>1714238.97</v>
      </c>
      <c r="K71" s="13">
        <f t="shared" ref="K71:K75" si="40">L71+N71</f>
        <v>1714238.97</v>
      </c>
      <c r="L71" s="13">
        <v>0</v>
      </c>
      <c r="M71" s="13"/>
      <c r="N71" s="13">
        <v>1714238.97</v>
      </c>
      <c r="O71" s="51">
        <f t="shared" si="37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6"/>
        <v>2111000</v>
      </c>
      <c r="E72" s="13">
        <v>0</v>
      </c>
      <c r="F72" s="13"/>
      <c r="G72" s="13">
        <v>2111000</v>
      </c>
      <c r="H72" s="13">
        <f t="shared" si="38"/>
        <v>1402630.37</v>
      </c>
      <c r="I72" s="13">
        <v>0</v>
      </c>
      <c r="J72" s="13">
        <f t="shared" si="39"/>
        <v>1402630.37</v>
      </c>
      <c r="K72" s="13">
        <f t="shared" si="40"/>
        <v>1402630.37</v>
      </c>
      <c r="L72" s="13">
        <v>0</v>
      </c>
      <c r="M72" s="13"/>
      <c r="N72" s="13">
        <v>1402630.37</v>
      </c>
      <c r="O72" s="51">
        <f t="shared" si="37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6"/>
        <v>1052300</v>
      </c>
      <c r="E73" s="13">
        <v>0</v>
      </c>
      <c r="F73" s="13"/>
      <c r="G73" s="13">
        <v>1052300</v>
      </c>
      <c r="H73" s="13">
        <f t="shared" si="38"/>
        <v>812153.44</v>
      </c>
      <c r="I73" s="13">
        <v>0</v>
      </c>
      <c r="J73" s="13">
        <f t="shared" si="39"/>
        <v>812153.44</v>
      </c>
      <c r="K73" s="13">
        <f t="shared" si="40"/>
        <v>812153.44</v>
      </c>
      <c r="L73" s="13">
        <v>0</v>
      </c>
      <c r="M73" s="13"/>
      <c r="N73" s="13">
        <v>812153.44</v>
      </c>
      <c r="O73" s="51">
        <f t="shared" si="37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6"/>
        <v>58000</v>
      </c>
      <c r="E74" s="13">
        <v>0</v>
      </c>
      <c r="F74" s="13"/>
      <c r="G74" s="13">
        <v>58000</v>
      </c>
      <c r="H74" s="13">
        <f t="shared" si="38"/>
        <v>57991</v>
      </c>
      <c r="I74" s="13">
        <v>0</v>
      </c>
      <c r="J74" s="13">
        <f t="shared" si="39"/>
        <v>57991</v>
      </c>
      <c r="K74" s="13">
        <f t="shared" si="40"/>
        <v>57991</v>
      </c>
      <c r="L74" s="13">
        <v>0</v>
      </c>
      <c r="M74" s="13"/>
      <c r="N74" s="13">
        <v>57991</v>
      </c>
      <c r="O74" s="51">
        <f t="shared" si="37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6"/>
        <v>17511600</v>
      </c>
      <c r="E75" s="13">
        <v>0</v>
      </c>
      <c r="F75" s="13"/>
      <c r="G75" s="13">
        <v>17511600</v>
      </c>
      <c r="H75" s="13">
        <f t="shared" si="38"/>
        <v>13674319.18</v>
      </c>
      <c r="I75" s="13">
        <v>0</v>
      </c>
      <c r="J75" s="13">
        <f t="shared" si="39"/>
        <v>13674319.18</v>
      </c>
      <c r="K75" s="13">
        <f t="shared" si="40"/>
        <v>13674319.18</v>
      </c>
      <c r="L75" s="13">
        <v>0</v>
      </c>
      <c r="M75" s="13"/>
      <c r="N75" s="13">
        <v>13674319.18</v>
      </c>
      <c r="O75" s="51">
        <f t="shared" si="37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1">SUM(G77:G85)</f>
        <v>95839991</v>
      </c>
      <c r="H76" s="20">
        <f t="shared" si="41"/>
        <v>80526807.900000006</v>
      </c>
      <c r="I76" s="20">
        <f>SUM(I77:I86)</f>
        <v>63212324.130000003</v>
      </c>
      <c r="J76" s="20">
        <f t="shared" si="41"/>
        <v>28680504.050000001</v>
      </c>
      <c r="K76" s="20">
        <f t="shared" si="41"/>
        <v>78990737.900000006</v>
      </c>
      <c r="L76" s="20">
        <f t="shared" si="41"/>
        <v>50310233.850000001</v>
      </c>
      <c r="M76" s="20"/>
      <c r="N76" s="20">
        <f t="shared" si="41"/>
        <v>28680504.050000001</v>
      </c>
      <c r="O76" s="21">
        <f t="shared" si="37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42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7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42"/>
        <v>60000000</v>
      </c>
      <c r="E78" s="13">
        <v>0</v>
      </c>
      <c r="F78" s="13"/>
      <c r="G78" s="13">
        <v>60000000</v>
      </c>
      <c r="H78" s="13">
        <f t="shared" ref="H78:H86" si="43">I78+J78</f>
        <v>0</v>
      </c>
      <c r="I78" s="13">
        <v>0</v>
      </c>
      <c r="J78" s="13">
        <f t="shared" ref="J78:J86" si="44">N78</f>
        <v>0</v>
      </c>
      <c r="K78" s="13">
        <f t="shared" ref="K78:K86" si="45">L78+N78</f>
        <v>0</v>
      </c>
      <c r="L78" s="13">
        <v>0</v>
      </c>
      <c r="M78" s="13"/>
      <c r="N78" s="13">
        <v>0</v>
      </c>
      <c r="O78" s="51">
        <f t="shared" si="37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42"/>
        <v>135269</v>
      </c>
      <c r="E79" s="13">
        <v>0</v>
      </c>
      <c r="F79" s="13"/>
      <c r="G79" s="13">
        <v>135269</v>
      </c>
      <c r="H79" s="13">
        <f t="shared" si="43"/>
        <v>20000</v>
      </c>
      <c r="I79" s="13">
        <v>0</v>
      </c>
      <c r="J79" s="13">
        <f t="shared" si="44"/>
        <v>20000</v>
      </c>
      <c r="K79" s="13">
        <f t="shared" si="45"/>
        <v>20000</v>
      </c>
      <c r="L79" s="13">
        <v>0</v>
      </c>
      <c r="M79" s="13"/>
      <c r="N79" s="13">
        <v>20000</v>
      </c>
      <c r="O79" s="51">
        <f t="shared" si="37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42"/>
        <v>8516537</v>
      </c>
      <c r="E80" s="13">
        <v>0</v>
      </c>
      <c r="F80" s="13"/>
      <c r="G80" s="13">
        <v>8516537</v>
      </c>
      <c r="H80" s="13">
        <f t="shared" si="43"/>
        <v>8516536.6999999993</v>
      </c>
      <c r="I80" s="13">
        <v>0</v>
      </c>
      <c r="J80" s="13">
        <f t="shared" si="44"/>
        <v>8516536.6999999993</v>
      </c>
      <c r="K80" s="13">
        <f t="shared" si="45"/>
        <v>8516536.6999999993</v>
      </c>
      <c r="L80" s="13">
        <v>0</v>
      </c>
      <c r="M80" s="13"/>
      <c r="N80" s="13">
        <v>8516536.6999999993</v>
      </c>
      <c r="O80" s="51">
        <f t="shared" si="37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42"/>
        <v>1204150</v>
      </c>
      <c r="E81" s="13">
        <v>0</v>
      </c>
      <c r="F81" s="13"/>
      <c r="G81" s="13">
        <v>1204150</v>
      </c>
      <c r="H81" s="13">
        <f t="shared" si="43"/>
        <v>1204150</v>
      </c>
      <c r="I81" s="13">
        <v>0</v>
      </c>
      <c r="J81" s="13">
        <f t="shared" si="44"/>
        <v>1204150</v>
      </c>
      <c r="K81" s="13">
        <f t="shared" si="45"/>
        <v>1204150</v>
      </c>
      <c r="L81" s="13">
        <v>0</v>
      </c>
      <c r="M81" s="13"/>
      <c r="N81" s="13">
        <v>1204150</v>
      </c>
      <c r="O81" s="51">
        <f t="shared" si="37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42"/>
        <v>206960</v>
      </c>
      <c r="E82" s="13">
        <v>0</v>
      </c>
      <c r="F82" s="13"/>
      <c r="G82" s="13">
        <v>206960</v>
      </c>
      <c r="H82" s="13">
        <f t="shared" si="43"/>
        <v>206960</v>
      </c>
      <c r="I82" s="13">
        <v>0</v>
      </c>
      <c r="J82" s="13">
        <f t="shared" si="44"/>
        <v>206960</v>
      </c>
      <c r="K82" s="13">
        <f t="shared" si="45"/>
        <v>206960</v>
      </c>
      <c r="L82" s="13">
        <v>0</v>
      </c>
      <c r="M82" s="13"/>
      <c r="N82" s="13">
        <v>206960</v>
      </c>
      <c r="O82" s="51">
        <f t="shared" si="37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42"/>
        <v>8530999</v>
      </c>
      <c r="E83" s="13">
        <v>0</v>
      </c>
      <c r="F83" s="13"/>
      <c r="G83" s="13">
        <v>8530999</v>
      </c>
      <c r="H83" s="13">
        <f t="shared" si="43"/>
        <v>6928664.5899999999</v>
      </c>
      <c r="I83" s="13">
        <v>0</v>
      </c>
      <c r="J83" s="13">
        <f t="shared" si="44"/>
        <v>6928664.5899999999</v>
      </c>
      <c r="K83" s="13">
        <f t="shared" si="45"/>
        <v>6928664.5899999999</v>
      </c>
      <c r="L83" s="13">
        <v>0</v>
      </c>
      <c r="M83" s="13"/>
      <c r="N83" s="13">
        <v>6928664.5899999999</v>
      </c>
      <c r="O83" s="51">
        <f t="shared" si="37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42"/>
        <v>3223917</v>
      </c>
      <c r="E84" s="13">
        <v>0</v>
      </c>
      <c r="F84" s="13"/>
      <c r="G84" s="13">
        <v>3223917</v>
      </c>
      <c r="H84" s="13">
        <f t="shared" si="43"/>
        <v>2891915.82</v>
      </c>
      <c r="I84" s="13">
        <v>0</v>
      </c>
      <c r="J84" s="13">
        <f t="shared" si="44"/>
        <v>2891915.82</v>
      </c>
      <c r="K84" s="13">
        <f t="shared" si="45"/>
        <v>2891915.82</v>
      </c>
      <c r="L84" s="13">
        <v>0</v>
      </c>
      <c r="M84" s="13"/>
      <c r="N84" s="13">
        <v>2891915.82</v>
      </c>
      <c r="O84" s="51">
        <f t="shared" si="37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42"/>
        <v>25779342</v>
      </c>
      <c r="E85" s="13">
        <v>18260371</v>
      </c>
      <c r="F85" s="13"/>
      <c r="G85" s="13">
        <v>7518971</v>
      </c>
      <c r="H85" s="13">
        <f t="shared" si="43"/>
        <v>17869801.789999999</v>
      </c>
      <c r="I85" s="13">
        <f>9801671+5083473.85</f>
        <v>14885144.85</v>
      </c>
      <c r="J85" s="13">
        <f t="shared" si="44"/>
        <v>2984656.94</v>
      </c>
      <c r="K85" s="13">
        <f t="shared" si="45"/>
        <v>17869801.789999999</v>
      </c>
      <c r="L85" s="13">
        <v>14885144.85</v>
      </c>
      <c r="M85" s="13"/>
      <c r="N85" s="13">
        <v>2984656.94</v>
      </c>
      <c r="O85" s="51">
        <f t="shared" si="37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42"/>
        <v>12628993</v>
      </c>
      <c r="E86" s="13">
        <v>11366100</v>
      </c>
      <c r="F86" s="13"/>
      <c r="G86" s="13">
        <v>1262893</v>
      </c>
      <c r="H86" s="13">
        <f t="shared" si="43"/>
        <v>12628911.42</v>
      </c>
      <c r="I86" s="13">
        <v>11366020.279999999</v>
      </c>
      <c r="J86" s="13">
        <f t="shared" si="44"/>
        <v>1262891.1399999999</v>
      </c>
      <c r="K86" s="13">
        <f t="shared" si="45"/>
        <v>12628911.42</v>
      </c>
      <c r="L86" s="13">
        <v>11366020.279999999</v>
      </c>
      <c r="M86" s="13"/>
      <c r="N86" s="13">
        <v>1262891.1399999999</v>
      </c>
      <c r="O86" s="51">
        <f t="shared" si="37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2" t="s">
        <v>18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74"/>
      <c r="Q87" s="91"/>
      <c r="R87" s="89"/>
    </row>
    <row r="88" spans="1:18" s="2" customFormat="1" ht="48" customHeight="1">
      <c r="A88" s="23" t="s">
        <v>306</v>
      </c>
      <c r="B88" s="94" t="s">
        <v>44</v>
      </c>
      <c r="C88" s="94"/>
      <c r="D88" s="20">
        <v>60892485</v>
      </c>
      <c r="E88" s="20">
        <f t="shared" ref="E88:N88" si="46">E89+E91+E93</f>
        <v>0</v>
      </c>
      <c r="F88" s="20">
        <v>0</v>
      </c>
      <c r="G88" s="20">
        <v>60892485</v>
      </c>
      <c r="H88" s="20">
        <f t="shared" si="46"/>
        <v>36979755.450000003</v>
      </c>
      <c r="I88" s="20">
        <f t="shared" si="46"/>
        <v>0</v>
      </c>
      <c r="J88" s="20">
        <f t="shared" si="46"/>
        <v>36979755.450000003</v>
      </c>
      <c r="K88" s="20">
        <f t="shared" si="46"/>
        <v>36979755.450000003</v>
      </c>
      <c r="L88" s="20">
        <f t="shared" si="46"/>
        <v>0</v>
      </c>
      <c r="M88" s="20">
        <v>0</v>
      </c>
      <c r="N88" s="20">
        <f t="shared" si="46"/>
        <v>36979755.450000003</v>
      </c>
      <c r="O88" s="30">
        <f>K88/D88*100</f>
        <v>60.729588306340268</v>
      </c>
      <c r="P88" s="25">
        <v>0</v>
      </c>
      <c r="Q88" s="20">
        <v>0</v>
      </c>
      <c r="R88" s="24">
        <f>N88/G88*100</f>
        <v>60.729588306340268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58392485</v>
      </c>
      <c r="E89" s="20">
        <f t="shared" ref="E89:G89" si="47">E90</f>
        <v>0</v>
      </c>
      <c r="F89" s="20">
        <v>0</v>
      </c>
      <c r="G89" s="20">
        <f t="shared" si="47"/>
        <v>58392485</v>
      </c>
      <c r="H89" s="20">
        <f t="shared" ref="H89" si="48">H90</f>
        <v>36979755.450000003</v>
      </c>
      <c r="I89" s="20">
        <f t="shared" ref="I89" si="49">I90</f>
        <v>0</v>
      </c>
      <c r="J89" s="20">
        <f t="shared" ref="J89" si="50">J90</f>
        <v>36979755.450000003</v>
      </c>
      <c r="K89" s="20">
        <f t="shared" ref="K89" si="51">K90</f>
        <v>36979755.450000003</v>
      </c>
      <c r="L89" s="20">
        <f t="shared" ref="L89" si="52">L90</f>
        <v>0</v>
      </c>
      <c r="M89" s="20">
        <v>0</v>
      </c>
      <c r="N89" s="20">
        <f t="shared" ref="N89" si="53">N90</f>
        <v>36979755.450000003</v>
      </c>
      <c r="O89" s="30">
        <f>K89/D89*100</f>
        <v>63.329648412805184</v>
      </c>
      <c r="P89" s="25">
        <v>0</v>
      </c>
      <c r="Q89" s="20">
        <v>0</v>
      </c>
      <c r="R89" s="24">
        <f>N89/G89*100</f>
        <v>63.329648412805184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58392485</v>
      </c>
      <c r="E90" s="13">
        <v>0</v>
      </c>
      <c r="F90" s="13">
        <v>0</v>
      </c>
      <c r="G90" s="13">
        <v>58392485</v>
      </c>
      <c r="H90" s="13">
        <f t="shared" ref="H90:H94" si="54">I90+J90</f>
        <v>36979755.450000003</v>
      </c>
      <c r="I90" s="13">
        <v>0</v>
      </c>
      <c r="J90" s="13">
        <f t="shared" ref="J90:J94" si="55">N90</f>
        <v>36979755.450000003</v>
      </c>
      <c r="K90" s="13">
        <v>36979755.450000003</v>
      </c>
      <c r="L90" s="13">
        <v>0</v>
      </c>
      <c r="M90" s="20">
        <v>0</v>
      </c>
      <c r="N90" s="13">
        <v>36979755.450000003</v>
      </c>
      <c r="O90" s="88">
        <f>K90/D90*100</f>
        <v>63.329648412805184</v>
      </c>
      <c r="P90" s="49">
        <v>0</v>
      </c>
      <c r="Q90" s="20">
        <v>0</v>
      </c>
      <c r="R90" s="63">
        <f>N90/G90*100</f>
        <v>63.329648412805184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0</v>
      </c>
      <c r="E91" s="20">
        <f t="shared" ref="E91:N91" si="56">E92</f>
        <v>0</v>
      </c>
      <c r="F91" s="20">
        <v>0</v>
      </c>
      <c r="G91" s="20">
        <v>0</v>
      </c>
      <c r="H91" s="20">
        <f t="shared" si="56"/>
        <v>0</v>
      </c>
      <c r="I91" s="20">
        <f t="shared" si="56"/>
        <v>0</v>
      </c>
      <c r="J91" s="20">
        <f t="shared" si="56"/>
        <v>0</v>
      </c>
      <c r="K91" s="20">
        <f t="shared" si="56"/>
        <v>0</v>
      </c>
      <c r="L91" s="20">
        <f t="shared" si="56"/>
        <v>0</v>
      </c>
      <c r="M91" s="20">
        <v>0</v>
      </c>
      <c r="N91" s="20">
        <f t="shared" si="56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0</v>
      </c>
      <c r="E92" s="13">
        <v>0</v>
      </c>
      <c r="F92" s="13">
        <v>0</v>
      </c>
      <c r="G92" s="13">
        <v>0</v>
      </c>
      <c r="H92" s="13">
        <f t="shared" si="54"/>
        <v>0</v>
      </c>
      <c r="I92" s="13">
        <v>0</v>
      </c>
      <c r="J92" s="13">
        <f t="shared" si="55"/>
        <v>0</v>
      </c>
      <c r="K92" s="13">
        <f t="shared" ref="K92" si="57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SUM(D94+D265)</f>
        <v>2500000</v>
      </c>
      <c r="E93" s="20">
        <f t="shared" ref="E93:L93" si="58">E94</f>
        <v>0</v>
      </c>
      <c r="F93" s="20">
        <v>0</v>
      </c>
      <c r="G93" s="20">
        <f>SUM(G94+G265)</f>
        <v>2500000</v>
      </c>
      <c r="H93" s="20">
        <f t="shared" si="58"/>
        <v>0</v>
      </c>
      <c r="I93" s="20">
        <f t="shared" si="58"/>
        <v>0</v>
      </c>
      <c r="J93" s="20">
        <f t="shared" si="58"/>
        <v>0</v>
      </c>
      <c r="K93" s="20">
        <v>0</v>
      </c>
      <c r="L93" s="20">
        <f t="shared" si="58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1596600</v>
      </c>
      <c r="E94" s="13">
        <v>0</v>
      </c>
      <c r="F94" s="13">
        <v>0</v>
      </c>
      <c r="G94" s="13">
        <v>1596600</v>
      </c>
      <c r="H94" s="13">
        <f t="shared" si="54"/>
        <v>0</v>
      </c>
      <c r="I94" s="13">
        <v>0</v>
      </c>
      <c r="J94" s="13">
        <f t="shared" si="55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02" t="s">
        <v>20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74"/>
      <c r="Q95" s="91"/>
      <c r="R95" s="89"/>
    </row>
    <row r="96" spans="1:18" s="1" customFormat="1" ht="47.25" hidden="1" customHeight="1">
      <c r="A96" s="23" t="s">
        <v>95</v>
      </c>
      <c r="B96" s="94" t="s">
        <v>45</v>
      </c>
      <c r="C96" s="94"/>
      <c r="D96" s="31">
        <f>D97+D105</f>
        <v>947199160</v>
      </c>
      <c r="E96" s="31">
        <f t="shared" ref="E96:N96" si="59">E97+E105</f>
        <v>502245460</v>
      </c>
      <c r="F96" s="31"/>
      <c r="G96" s="31">
        <f t="shared" si="59"/>
        <v>444953700</v>
      </c>
      <c r="H96" s="31">
        <f t="shared" si="59"/>
        <v>777884050.88</v>
      </c>
      <c r="I96" s="31">
        <f t="shared" si="59"/>
        <v>453150600</v>
      </c>
      <c r="J96" s="31">
        <f t="shared" si="59"/>
        <v>324733450.88</v>
      </c>
      <c r="K96" s="31">
        <f>K97+K105</f>
        <v>774483910.88</v>
      </c>
      <c r="L96" s="31">
        <f t="shared" si="59"/>
        <v>449750460</v>
      </c>
      <c r="M96" s="31"/>
      <c r="N96" s="31">
        <f t="shared" si="59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60">SUM(E98:E104)</f>
        <v>6584460</v>
      </c>
      <c r="F97" s="31"/>
      <c r="G97" s="31">
        <f t="shared" si="60"/>
        <v>302670523</v>
      </c>
      <c r="H97" s="31">
        <f t="shared" si="60"/>
        <v>209247508.87999997</v>
      </c>
      <c r="I97" s="31">
        <f t="shared" si="60"/>
        <v>6584600</v>
      </c>
      <c r="J97" s="31">
        <f t="shared" si="60"/>
        <v>202662908.87999997</v>
      </c>
      <c r="K97" s="31">
        <f>SUM(K98:K104)</f>
        <v>205847368.87999997</v>
      </c>
      <c r="L97" s="31">
        <f t="shared" si="60"/>
        <v>3184460</v>
      </c>
      <c r="M97" s="31"/>
      <c r="N97" s="31">
        <f t="shared" si="60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61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 t="shared" ref="O98:O111" si="62"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61"/>
        <v>327340</v>
      </c>
      <c r="E99" s="13">
        <v>0</v>
      </c>
      <c r="F99" s="13"/>
      <c r="G99" s="13">
        <v>327340</v>
      </c>
      <c r="H99" s="13">
        <f t="shared" ref="H99:H104" si="63">I99+J99</f>
        <v>326812</v>
      </c>
      <c r="I99" s="13">
        <v>0</v>
      </c>
      <c r="J99" s="13">
        <f t="shared" ref="J99:J104" si="64">N99</f>
        <v>326812</v>
      </c>
      <c r="K99" s="63">
        <f t="shared" ref="K99:K104" si="65">L99+N99</f>
        <v>326812</v>
      </c>
      <c r="L99" s="63">
        <v>0</v>
      </c>
      <c r="M99" s="63"/>
      <c r="N99" s="63">
        <v>326812</v>
      </c>
      <c r="O99" s="51">
        <f t="shared" si="62"/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61"/>
        <v>421910</v>
      </c>
      <c r="E100" s="13">
        <v>0</v>
      </c>
      <c r="F100" s="13"/>
      <c r="G100" s="13">
        <v>421910</v>
      </c>
      <c r="H100" s="13">
        <f t="shared" si="63"/>
        <v>421910</v>
      </c>
      <c r="I100" s="13">
        <v>0</v>
      </c>
      <c r="J100" s="13">
        <f t="shared" si="64"/>
        <v>421910</v>
      </c>
      <c r="K100" s="63">
        <f t="shared" si="65"/>
        <v>421910</v>
      </c>
      <c r="L100" s="63">
        <v>0</v>
      </c>
      <c r="M100" s="63"/>
      <c r="N100" s="63">
        <v>421910</v>
      </c>
      <c r="O100" s="51">
        <f t="shared" si="62"/>
        <v>100</v>
      </c>
      <c r="P100" s="49">
        <v>0</v>
      </c>
      <c r="Q100" s="49"/>
      <c r="R100" s="49"/>
    </row>
    <row r="101" spans="1:18" s="1" customFormat="1" ht="30.75" hidden="1" customHeight="1">
      <c r="A101" s="96" t="s">
        <v>316</v>
      </c>
      <c r="B101" s="95" t="s">
        <v>171</v>
      </c>
      <c r="C101" s="26" t="s">
        <v>11</v>
      </c>
      <c r="D101" s="13">
        <f t="shared" si="61"/>
        <v>17094452</v>
      </c>
      <c r="E101" s="13">
        <v>0</v>
      </c>
      <c r="F101" s="13"/>
      <c r="G101" s="13">
        <v>17094452</v>
      </c>
      <c r="H101" s="13">
        <f t="shared" si="63"/>
        <v>14848410.26</v>
      </c>
      <c r="I101" s="13">
        <v>0</v>
      </c>
      <c r="J101" s="13">
        <f t="shared" si="64"/>
        <v>14848410.26</v>
      </c>
      <c r="K101" s="63">
        <f t="shared" si="65"/>
        <v>14848410.26</v>
      </c>
      <c r="L101" s="63">
        <v>0</v>
      </c>
      <c r="M101" s="63"/>
      <c r="N101" s="63">
        <v>14848410.26</v>
      </c>
      <c r="O101" s="51">
        <f t="shared" si="62"/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6"/>
      <c r="B102" s="95"/>
      <c r="C102" s="26" t="s">
        <v>9</v>
      </c>
      <c r="D102" s="13">
        <f t="shared" si="61"/>
        <v>1672040</v>
      </c>
      <c r="E102" s="13">
        <v>0</v>
      </c>
      <c r="F102" s="13"/>
      <c r="G102" s="13">
        <v>1672040</v>
      </c>
      <c r="H102" s="13">
        <f t="shared" si="63"/>
        <v>1528743.2</v>
      </c>
      <c r="I102" s="13">
        <v>0</v>
      </c>
      <c r="J102" s="13">
        <f t="shared" si="64"/>
        <v>1528743.2</v>
      </c>
      <c r="K102" s="63">
        <f t="shared" si="65"/>
        <v>1528743.2</v>
      </c>
      <c r="L102" s="63">
        <v>0</v>
      </c>
      <c r="M102" s="63"/>
      <c r="N102" s="63">
        <v>1528743.2</v>
      </c>
      <c r="O102" s="51">
        <f t="shared" si="62"/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61"/>
        <v>984460</v>
      </c>
      <c r="E103" s="13">
        <v>984460</v>
      </c>
      <c r="F103" s="13"/>
      <c r="G103" s="13">
        <v>0</v>
      </c>
      <c r="H103" s="13">
        <f t="shared" si="63"/>
        <v>984600</v>
      </c>
      <c r="I103" s="13">
        <v>984600</v>
      </c>
      <c r="J103" s="13">
        <f t="shared" si="64"/>
        <v>0</v>
      </c>
      <c r="K103" s="63">
        <f t="shared" si="65"/>
        <v>984460</v>
      </c>
      <c r="L103" s="63">
        <v>984460</v>
      </c>
      <c r="M103" s="63"/>
      <c r="N103" s="63">
        <v>0</v>
      </c>
      <c r="O103" s="51">
        <f t="shared" si="62"/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61"/>
        <v>5600000</v>
      </c>
      <c r="E104" s="13">
        <v>5600000</v>
      </c>
      <c r="F104" s="13"/>
      <c r="G104" s="13">
        <v>0</v>
      </c>
      <c r="H104" s="13">
        <f t="shared" si="63"/>
        <v>5600000</v>
      </c>
      <c r="I104" s="13">
        <v>5600000</v>
      </c>
      <c r="J104" s="13">
        <f t="shared" si="64"/>
        <v>0</v>
      </c>
      <c r="K104" s="63">
        <f t="shared" si="65"/>
        <v>2200000</v>
      </c>
      <c r="L104" s="63">
        <v>2200000</v>
      </c>
      <c r="M104" s="63"/>
      <c r="N104" s="63">
        <v>0</v>
      </c>
      <c r="O104" s="51">
        <f t="shared" si="62"/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6">SUM(E106:E111)</f>
        <v>495661000</v>
      </c>
      <c r="F105" s="20"/>
      <c r="G105" s="20">
        <f t="shared" si="66"/>
        <v>142283177</v>
      </c>
      <c r="H105" s="20">
        <f t="shared" si="66"/>
        <v>568636542</v>
      </c>
      <c r="I105" s="20">
        <f t="shared" si="66"/>
        <v>446566000</v>
      </c>
      <c r="J105" s="20">
        <f t="shared" si="66"/>
        <v>122070542</v>
      </c>
      <c r="K105" s="20">
        <f>SUM(K106:K111)</f>
        <v>568636542</v>
      </c>
      <c r="L105" s="20">
        <f t="shared" si="66"/>
        <v>446566000</v>
      </c>
      <c r="M105" s="20"/>
      <c r="N105" s="20">
        <f t="shared" si="66"/>
        <v>122070542</v>
      </c>
      <c r="O105" s="21">
        <f t="shared" si="62"/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7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 t="shared" si="62"/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7"/>
        <v>18096060</v>
      </c>
      <c r="E107" s="13">
        <v>0</v>
      </c>
      <c r="F107" s="13"/>
      <c r="G107" s="13">
        <v>18096060</v>
      </c>
      <c r="H107" s="13">
        <f t="shared" ref="H107:H111" si="68">I107+J107</f>
        <v>15830562.77</v>
      </c>
      <c r="I107" s="13">
        <v>0</v>
      </c>
      <c r="J107" s="13">
        <f t="shared" ref="J107:J111" si="69">N107</f>
        <v>15830562.77</v>
      </c>
      <c r="K107" s="63">
        <f t="shared" ref="K107:K111" si="70">L107+N107</f>
        <v>15830562.77</v>
      </c>
      <c r="L107" s="63">
        <v>0</v>
      </c>
      <c r="M107" s="63"/>
      <c r="N107" s="63">
        <v>15830562.77</v>
      </c>
      <c r="O107" s="51">
        <f t="shared" si="62"/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7"/>
        <v>560174170</v>
      </c>
      <c r="E108" s="13">
        <v>446566000</v>
      </c>
      <c r="F108" s="13"/>
      <c r="G108" s="13">
        <v>113608170</v>
      </c>
      <c r="H108" s="13">
        <f t="shared" si="68"/>
        <v>552730998.00999999</v>
      </c>
      <c r="I108" s="13">
        <v>446566000</v>
      </c>
      <c r="J108" s="13">
        <f t="shared" si="69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 t="shared" si="62"/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7"/>
        <v>815320</v>
      </c>
      <c r="E109" s="13">
        <v>0</v>
      </c>
      <c r="F109" s="13"/>
      <c r="G109" s="13">
        <v>815320</v>
      </c>
      <c r="H109" s="13">
        <f t="shared" si="68"/>
        <v>0</v>
      </c>
      <c r="I109" s="13">
        <v>0</v>
      </c>
      <c r="J109" s="13">
        <f t="shared" si="69"/>
        <v>0</v>
      </c>
      <c r="K109" s="63">
        <f t="shared" si="70"/>
        <v>0</v>
      </c>
      <c r="L109" s="63">
        <v>0</v>
      </c>
      <c r="M109" s="63"/>
      <c r="N109" s="63">
        <v>0</v>
      </c>
      <c r="O109" s="51">
        <f t="shared" si="62"/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7"/>
        <v>51967063</v>
      </c>
      <c r="E110" s="13">
        <v>49095000</v>
      </c>
      <c r="F110" s="13"/>
      <c r="G110" s="13">
        <v>2872063</v>
      </c>
      <c r="H110" s="13">
        <f t="shared" si="68"/>
        <v>0</v>
      </c>
      <c r="I110" s="13">
        <v>0</v>
      </c>
      <c r="J110" s="13">
        <f t="shared" si="69"/>
        <v>0</v>
      </c>
      <c r="K110" s="63">
        <f t="shared" si="70"/>
        <v>0</v>
      </c>
      <c r="L110" s="63">
        <v>0</v>
      </c>
      <c r="M110" s="63"/>
      <c r="N110" s="63">
        <v>0</v>
      </c>
      <c r="O110" s="51">
        <f t="shared" si="62"/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7"/>
        <v>4184781</v>
      </c>
      <c r="E111" s="13">
        <v>0</v>
      </c>
      <c r="F111" s="13"/>
      <c r="G111" s="13">
        <v>4184781</v>
      </c>
      <c r="H111" s="13">
        <f t="shared" si="68"/>
        <v>0</v>
      </c>
      <c r="I111" s="13">
        <v>0</v>
      </c>
      <c r="J111" s="13">
        <f t="shared" si="69"/>
        <v>0</v>
      </c>
      <c r="K111" s="63">
        <f t="shared" si="70"/>
        <v>0</v>
      </c>
      <c r="L111" s="63">
        <v>0</v>
      </c>
      <c r="M111" s="63"/>
      <c r="N111" s="63">
        <v>0</v>
      </c>
      <c r="O111" s="51">
        <f t="shared" si="62"/>
        <v>0</v>
      </c>
      <c r="P111" s="49">
        <v>0</v>
      </c>
      <c r="Q111" s="49"/>
      <c r="R111" s="49"/>
    </row>
    <row r="112" spans="1:18" s="2" customFormat="1" ht="36.75" hidden="1" customHeight="1">
      <c r="A112" s="100" t="s">
        <v>16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</row>
    <row r="113" spans="1:18" s="1" customFormat="1" ht="46.5" hidden="1" customHeight="1">
      <c r="A113" s="23" t="s">
        <v>325</v>
      </c>
      <c r="B113" s="94" t="s">
        <v>46</v>
      </c>
      <c r="C113" s="94"/>
      <c r="D113" s="31">
        <f t="shared" ref="D113:N113" si="71">D114+D123</f>
        <v>442709186</v>
      </c>
      <c r="E113" s="31">
        <f t="shared" si="71"/>
        <v>7856572</v>
      </c>
      <c r="F113" s="31"/>
      <c r="G113" s="31">
        <f t="shared" si="71"/>
        <v>434852614</v>
      </c>
      <c r="H113" s="31">
        <f t="shared" si="71"/>
        <v>364887789.27000004</v>
      </c>
      <c r="I113" s="31">
        <f t="shared" si="71"/>
        <v>7856572</v>
      </c>
      <c r="J113" s="31">
        <f t="shared" si="71"/>
        <v>357031217.27000004</v>
      </c>
      <c r="K113" s="31">
        <f t="shared" si="71"/>
        <v>363544523.68000007</v>
      </c>
      <c r="L113" s="31">
        <f t="shared" si="71"/>
        <v>6513306.4100000001</v>
      </c>
      <c r="M113" s="31"/>
      <c r="N113" s="31">
        <f t="shared" si="71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72">SUM(D115:D122)</f>
        <v>421047586</v>
      </c>
      <c r="E114" s="31">
        <f t="shared" si="72"/>
        <v>7856572</v>
      </c>
      <c r="F114" s="31"/>
      <c r="G114" s="31">
        <f t="shared" si="72"/>
        <v>413191014</v>
      </c>
      <c r="H114" s="31">
        <f t="shared" si="72"/>
        <v>346752239.04000002</v>
      </c>
      <c r="I114" s="31">
        <f t="shared" si="72"/>
        <v>7856572</v>
      </c>
      <c r="J114" s="31">
        <f t="shared" si="72"/>
        <v>338895667.04000002</v>
      </c>
      <c r="K114" s="31">
        <f t="shared" si="72"/>
        <v>345408973.45000005</v>
      </c>
      <c r="L114" s="31">
        <f t="shared" si="72"/>
        <v>6513306.4100000001</v>
      </c>
      <c r="M114" s="31"/>
      <c r="N114" s="31">
        <f t="shared" si="72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73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 t="shared" ref="O115:O124" si="74"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73"/>
        <v>608090</v>
      </c>
      <c r="E116" s="13">
        <v>0</v>
      </c>
      <c r="F116" s="13"/>
      <c r="G116" s="13">
        <v>608090</v>
      </c>
      <c r="H116" s="66">
        <f t="shared" ref="H116:H122" si="75">I116+J116</f>
        <v>608089.5</v>
      </c>
      <c r="I116" s="13">
        <v>0</v>
      </c>
      <c r="J116" s="66">
        <f t="shared" ref="J116:J117" si="76">N116</f>
        <v>608089.5</v>
      </c>
      <c r="K116" s="63">
        <f t="shared" ref="K116:K122" si="77">L116+N116</f>
        <v>608089.5</v>
      </c>
      <c r="L116" s="63">
        <v>0</v>
      </c>
      <c r="M116" s="63"/>
      <c r="N116" s="63">
        <v>608089.5</v>
      </c>
      <c r="O116" s="51">
        <f t="shared" si="74"/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73"/>
        <v>279373</v>
      </c>
      <c r="E117" s="13">
        <v>0</v>
      </c>
      <c r="F117" s="13"/>
      <c r="G117" s="13">
        <v>279373</v>
      </c>
      <c r="H117" s="66">
        <f t="shared" si="75"/>
        <v>279373</v>
      </c>
      <c r="I117" s="13">
        <v>0</v>
      </c>
      <c r="J117" s="66">
        <f t="shared" si="76"/>
        <v>279373</v>
      </c>
      <c r="K117" s="63">
        <f t="shared" si="77"/>
        <v>279373</v>
      </c>
      <c r="L117" s="63">
        <v>0</v>
      </c>
      <c r="M117" s="63"/>
      <c r="N117" s="63">
        <v>279373</v>
      </c>
      <c r="O117" s="51">
        <f t="shared" si="74"/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73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7"/>
        <v>1115966.75</v>
      </c>
      <c r="L118" s="63">
        <v>0</v>
      </c>
      <c r="M118" s="63"/>
      <c r="N118" s="63">
        <v>1115966.75</v>
      </c>
      <c r="O118" s="51">
        <f t="shared" si="74"/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73"/>
        <v>651872</v>
      </c>
      <c r="E119" s="13">
        <v>651872</v>
      </c>
      <c r="F119" s="13"/>
      <c r="G119" s="13">
        <v>0</v>
      </c>
      <c r="H119" s="66">
        <f t="shared" si="75"/>
        <v>651872</v>
      </c>
      <c r="I119" s="13">
        <v>651872</v>
      </c>
      <c r="J119" s="66">
        <f>N119</f>
        <v>0</v>
      </c>
      <c r="K119" s="63">
        <f t="shared" si="77"/>
        <v>651872</v>
      </c>
      <c r="L119" s="63">
        <v>651872</v>
      </c>
      <c r="M119" s="63"/>
      <c r="N119" s="63">
        <v>0</v>
      </c>
      <c r="O119" s="51">
        <f t="shared" si="74"/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73"/>
        <v>3189200</v>
      </c>
      <c r="E120" s="13">
        <v>3189200</v>
      </c>
      <c r="F120" s="13"/>
      <c r="G120" s="13">
        <v>0</v>
      </c>
      <c r="H120" s="66">
        <f t="shared" si="75"/>
        <v>3189200</v>
      </c>
      <c r="I120" s="13">
        <v>3189200</v>
      </c>
      <c r="J120" s="66">
        <f t="shared" ref="J120:J122" si="78">N120</f>
        <v>0</v>
      </c>
      <c r="K120" s="63">
        <f t="shared" si="77"/>
        <v>2668934.41</v>
      </c>
      <c r="L120" s="63">
        <v>2668934.41</v>
      </c>
      <c r="M120" s="63"/>
      <c r="N120" s="63">
        <v>0</v>
      </c>
      <c r="O120" s="51">
        <f t="shared" si="74"/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73"/>
        <v>907500</v>
      </c>
      <c r="E121" s="13">
        <v>907500</v>
      </c>
      <c r="F121" s="13"/>
      <c r="G121" s="13">
        <v>0</v>
      </c>
      <c r="H121" s="66">
        <f t="shared" si="75"/>
        <v>907500</v>
      </c>
      <c r="I121" s="13">
        <v>907500</v>
      </c>
      <c r="J121" s="66">
        <f t="shared" si="78"/>
        <v>0</v>
      </c>
      <c r="K121" s="63">
        <f t="shared" si="77"/>
        <v>907500</v>
      </c>
      <c r="L121" s="63">
        <v>907500</v>
      </c>
      <c r="M121" s="63"/>
      <c r="N121" s="63">
        <v>0</v>
      </c>
      <c r="O121" s="51">
        <f t="shared" si="74"/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73"/>
        <v>3108000</v>
      </c>
      <c r="E122" s="13">
        <v>3108000</v>
      </c>
      <c r="F122" s="13"/>
      <c r="G122" s="13">
        <v>0</v>
      </c>
      <c r="H122" s="66">
        <f t="shared" si="75"/>
        <v>3108000</v>
      </c>
      <c r="I122" s="13">
        <v>3108000</v>
      </c>
      <c r="J122" s="66">
        <f t="shared" si="78"/>
        <v>0</v>
      </c>
      <c r="K122" s="63">
        <f t="shared" si="77"/>
        <v>2285000</v>
      </c>
      <c r="L122" s="63">
        <v>2285000</v>
      </c>
      <c r="M122" s="63"/>
      <c r="N122" s="63">
        <v>0</v>
      </c>
      <c r="O122" s="51">
        <f t="shared" si="74"/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9">E124</f>
        <v>0</v>
      </c>
      <c r="F123" s="20"/>
      <c r="G123" s="20">
        <f t="shared" si="79"/>
        <v>21661600</v>
      </c>
      <c r="H123" s="20">
        <f t="shared" si="79"/>
        <v>18135550.23</v>
      </c>
      <c r="I123" s="20">
        <f t="shared" si="79"/>
        <v>0</v>
      </c>
      <c r="J123" s="20">
        <f t="shared" si="79"/>
        <v>18135550.23</v>
      </c>
      <c r="K123" s="20">
        <f t="shared" si="79"/>
        <v>18135550.23</v>
      </c>
      <c r="L123" s="20">
        <f t="shared" si="79"/>
        <v>0</v>
      </c>
      <c r="M123" s="20"/>
      <c r="N123" s="20">
        <f t="shared" si="79"/>
        <v>18135550.23</v>
      </c>
      <c r="O123" s="21">
        <f t="shared" si="74"/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 t="shared" si="74"/>
        <v>83.722117618273813</v>
      </c>
      <c r="P124" s="49">
        <v>0</v>
      </c>
      <c r="Q124" s="49"/>
      <c r="R124" s="49"/>
    </row>
    <row r="125" spans="1:18" s="2" customFormat="1" ht="31.5" hidden="1" customHeight="1">
      <c r="A125" s="100" t="s">
        <v>17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</row>
    <row r="126" spans="1:18" s="1" customFormat="1" ht="46.5" hidden="1" customHeight="1">
      <c r="A126" s="23" t="s">
        <v>399</v>
      </c>
      <c r="B126" s="94" t="s">
        <v>47</v>
      </c>
      <c r="C126" s="94"/>
      <c r="D126" s="31">
        <f>D127+D159+D160+D164+D171</f>
        <v>3150009334</v>
      </c>
      <c r="E126" s="31">
        <f t="shared" ref="E126:N126" si="80">E127+E159+E160+E164+E171</f>
        <v>2146071257</v>
      </c>
      <c r="F126" s="31"/>
      <c r="G126" s="31">
        <f t="shared" si="80"/>
        <v>1003938077</v>
      </c>
      <c r="H126" s="31">
        <f t="shared" si="80"/>
        <v>2757397580.0799999</v>
      </c>
      <c r="I126" s="31">
        <f t="shared" si="80"/>
        <v>1995580332.3800001</v>
      </c>
      <c r="J126" s="31">
        <f t="shared" si="80"/>
        <v>761817247.70000017</v>
      </c>
      <c r="K126" s="31">
        <f t="shared" si="80"/>
        <v>2501336397.9299998</v>
      </c>
      <c r="L126" s="31">
        <f t="shared" si="80"/>
        <v>1739519150.2300005</v>
      </c>
      <c r="M126" s="31"/>
      <c r="N126" s="31">
        <f t="shared" si="80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81">E128+E129+E130+E131+E139+E150+E151+E152+E153+E154+E155+E156+E157+E158</f>
        <v>2115117435</v>
      </c>
      <c r="F127" s="20"/>
      <c r="G127" s="20">
        <f t="shared" si="81"/>
        <v>850333328</v>
      </c>
      <c r="H127" s="20">
        <f t="shared" si="81"/>
        <v>2593677406.6199999</v>
      </c>
      <c r="I127" s="20">
        <f t="shared" si="81"/>
        <v>1964670234.2</v>
      </c>
      <c r="J127" s="20">
        <f t="shared" si="81"/>
        <v>629007172.42000008</v>
      </c>
      <c r="K127" s="20">
        <f t="shared" si="81"/>
        <v>2338866794.9399996</v>
      </c>
      <c r="L127" s="20">
        <f t="shared" si="81"/>
        <v>1709859622.5200005</v>
      </c>
      <c r="M127" s="20"/>
      <c r="N127" s="20">
        <f t="shared" si="81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 t="shared" ref="O128:O148" si="82"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83">I129+J129</f>
        <v>2679201.6</v>
      </c>
      <c r="I129" s="13">
        <v>0</v>
      </c>
      <c r="J129" s="13">
        <f t="shared" ref="J129:J158" si="84">N129</f>
        <v>2679201.6</v>
      </c>
      <c r="K129" s="13">
        <f t="shared" ref="K129:K158" si="85">L129+N129</f>
        <v>2679201.6</v>
      </c>
      <c r="L129" s="13">
        <v>0</v>
      </c>
      <c r="M129" s="13"/>
      <c r="N129" s="13">
        <v>2679201.6</v>
      </c>
      <c r="O129" s="49">
        <f t="shared" si="82"/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83"/>
        <v>90000</v>
      </c>
      <c r="I130" s="13">
        <v>0</v>
      </c>
      <c r="J130" s="13">
        <f t="shared" si="84"/>
        <v>90000</v>
      </c>
      <c r="K130" s="13">
        <f t="shared" si="85"/>
        <v>90000</v>
      </c>
      <c r="L130" s="13">
        <v>0</v>
      </c>
      <c r="M130" s="13"/>
      <c r="N130" s="13">
        <v>90000</v>
      </c>
      <c r="O130" s="49">
        <f t="shared" si="82"/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86">SUM(E132:E138)</f>
        <v>146041235</v>
      </c>
      <c r="F131" s="13"/>
      <c r="G131" s="13">
        <f t="shared" si="86"/>
        <v>3557696</v>
      </c>
      <c r="H131" s="13">
        <f t="shared" si="86"/>
        <v>148201241.29000002</v>
      </c>
      <c r="I131" s="13">
        <f t="shared" si="86"/>
        <v>146041235</v>
      </c>
      <c r="J131" s="13">
        <f t="shared" si="86"/>
        <v>2160006.29</v>
      </c>
      <c r="K131" s="13">
        <f t="shared" si="86"/>
        <v>131349859.50000001</v>
      </c>
      <c r="L131" s="13">
        <f t="shared" si="86"/>
        <v>129189853.21000001</v>
      </c>
      <c r="M131" s="13"/>
      <c r="N131" s="13">
        <f t="shared" si="86"/>
        <v>2160006.29</v>
      </c>
      <c r="O131" s="49">
        <f t="shared" si="82"/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97"/>
      <c r="B132" s="52" t="s">
        <v>441</v>
      </c>
      <c r="C132" s="26" t="s">
        <v>5</v>
      </c>
      <c r="D132" s="13">
        <f t="shared" ref="D132:D138" si="87">E132+G132</f>
        <v>494037</v>
      </c>
      <c r="E132" s="13">
        <v>0</v>
      </c>
      <c r="F132" s="13"/>
      <c r="G132" s="13">
        <v>494037</v>
      </c>
      <c r="H132" s="13">
        <f t="shared" si="83"/>
        <v>0</v>
      </c>
      <c r="I132" s="13">
        <v>0</v>
      </c>
      <c r="J132" s="13">
        <f t="shared" si="84"/>
        <v>0</v>
      </c>
      <c r="K132" s="13">
        <f t="shared" si="85"/>
        <v>0</v>
      </c>
      <c r="L132" s="67">
        <v>0</v>
      </c>
      <c r="M132" s="67"/>
      <c r="N132" s="67">
        <v>0</v>
      </c>
      <c r="O132" s="49">
        <f t="shared" si="82"/>
        <v>0</v>
      </c>
      <c r="P132" s="37">
        <v>0</v>
      </c>
      <c r="Q132" s="37"/>
      <c r="R132" s="37"/>
    </row>
    <row r="133" spans="1:18" s="1" customFormat="1" ht="29.25" hidden="1" customHeight="1">
      <c r="A133" s="98"/>
      <c r="B133" s="52" t="s">
        <v>185</v>
      </c>
      <c r="C133" s="26" t="s">
        <v>5</v>
      </c>
      <c r="D133" s="13">
        <f t="shared" si="87"/>
        <v>1115501</v>
      </c>
      <c r="E133" s="13">
        <v>0</v>
      </c>
      <c r="F133" s="13"/>
      <c r="G133" s="13">
        <v>1115501</v>
      </c>
      <c r="H133" s="13">
        <f t="shared" si="83"/>
        <v>738592</v>
      </c>
      <c r="I133" s="13">
        <v>0</v>
      </c>
      <c r="J133" s="13">
        <f t="shared" si="84"/>
        <v>738592</v>
      </c>
      <c r="K133" s="13">
        <f t="shared" si="85"/>
        <v>738592</v>
      </c>
      <c r="L133" s="13">
        <v>0</v>
      </c>
      <c r="M133" s="13"/>
      <c r="N133" s="13">
        <v>738592</v>
      </c>
      <c r="O133" s="49">
        <f t="shared" si="82"/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98"/>
      <c r="B134" s="52" t="s">
        <v>186</v>
      </c>
      <c r="C134" s="26" t="s">
        <v>5</v>
      </c>
      <c r="D134" s="13">
        <f t="shared" si="87"/>
        <v>681784</v>
      </c>
      <c r="E134" s="13">
        <v>0</v>
      </c>
      <c r="F134" s="13"/>
      <c r="G134" s="13">
        <v>681784</v>
      </c>
      <c r="H134" s="13">
        <f t="shared" si="83"/>
        <v>681784</v>
      </c>
      <c r="I134" s="13">
        <v>0</v>
      </c>
      <c r="J134" s="13">
        <f t="shared" si="84"/>
        <v>681784</v>
      </c>
      <c r="K134" s="13">
        <f t="shared" si="85"/>
        <v>681784</v>
      </c>
      <c r="L134" s="13">
        <v>0</v>
      </c>
      <c r="M134" s="13"/>
      <c r="N134" s="13">
        <v>681784</v>
      </c>
      <c r="O134" s="49">
        <f t="shared" si="82"/>
        <v>100</v>
      </c>
      <c r="P134" s="37">
        <v>0</v>
      </c>
      <c r="Q134" s="37"/>
      <c r="R134" s="37"/>
    </row>
    <row r="135" spans="1:18" s="2" customFormat="1" ht="28.15" hidden="1" customHeight="1">
      <c r="A135" s="98"/>
      <c r="B135" s="52" t="s">
        <v>184</v>
      </c>
      <c r="C135" s="26" t="s">
        <v>5</v>
      </c>
      <c r="D135" s="13">
        <f t="shared" si="87"/>
        <v>1266374</v>
      </c>
      <c r="E135" s="13">
        <v>0</v>
      </c>
      <c r="F135" s="13"/>
      <c r="G135" s="13">
        <v>1266374</v>
      </c>
      <c r="H135" s="13">
        <f t="shared" si="83"/>
        <v>739630.29</v>
      </c>
      <c r="I135" s="13">
        <v>0</v>
      </c>
      <c r="J135" s="13">
        <f t="shared" si="84"/>
        <v>739630.29</v>
      </c>
      <c r="K135" s="13">
        <f t="shared" si="85"/>
        <v>739630.29</v>
      </c>
      <c r="L135" s="13">
        <v>0</v>
      </c>
      <c r="M135" s="13"/>
      <c r="N135" s="13">
        <v>739630.29</v>
      </c>
      <c r="O135" s="49">
        <f t="shared" si="82"/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98"/>
      <c r="B136" s="52" t="s">
        <v>193</v>
      </c>
      <c r="C136" s="26" t="s">
        <v>4</v>
      </c>
      <c r="D136" s="13">
        <f t="shared" si="87"/>
        <v>92670786</v>
      </c>
      <c r="E136" s="13">
        <v>92670786</v>
      </c>
      <c r="F136" s="13"/>
      <c r="G136" s="13">
        <v>0</v>
      </c>
      <c r="H136" s="13">
        <f t="shared" si="83"/>
        <v>92670786</v>
      </c>
      <c r="I136" s="13">
        <v>92670786</v>
      </c>
      <c r="J136" s="13">
        <f t="shared" si="84"/>
        <v>0</v>
      </c>
      <c r="K136" s="13">
        <f t="shared" si="85"/>
        <v>85777611.180000007</v>
      </c>
      <c r="L136" s="13">
        <v>85777611.180000007</v>
      </c>
      <c r="M136" s="13"/>
      <c r="N136" s="13">
        <v>0</v>
      </c>
      <c r="O136" s="49">
        <f t="shared" si="82"/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98"/>
      <c r="B137" s="52" t="s">
        <v>192</v>
      </c>
      <c r="C137" s="26" t="s">
        <v>4</v>
      </c>
      <c r="D137" s="13">
        <f t="shared" si="87"/>
        <v>39930449</v>
      </c>
      <c r="E137" s="13">
        <v>39930449</v>
      </c>
      <c r="F137" s="13"/>
      <c r="G137" s="13">
        <v>0</v>
      </c>
      <c r="H137" s="13">
        <f t="shared" si="83"/>
        <v>39930449</v>
      </c>
      <c r="I137" s="13">
        <v>39930449</v>
      </c>
      <c r="J137" s="13">
        <f t="shared" si="84"/>
        <v>0</v>
      </c>
      <c r="K137" s="13">
        <f t="shared" si="85"/>
        <v>37986267.030000001</v>
      </c>
      <c r="L137" s="13">
        <v>37986267.030000001</v>
      </c>
      <c r="M137" s="13"/>
      <c r="N137" s="13">
        <v>0</v>
      </c>
      <c r="O137" s="49">
        <f t="shared" si="82"/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99"/>
      <c r="B138" s="52" t="s">
        <v>395</v>
      </c>
      <c r="C138" s="26" t="s">
        <v>4</v>
      </c>
      <c r="D138" s="13">
        <f t="shared" si="87"/>
        <v>13440000</v>
      </c>
      <c r="E138" s="13">
        <v>13440000</v>
      </c>
      <c r="F138" s="13"/>
      <c r="G138" s="13">
        <v>0</v>
      </c>
      <c r="H138" s="13">
        <f t="shared" si="83"/>
        <v>13440000</v>
      </c>
      <c r="I138" s="13">
        <v>13440000</v>
      </c>
      <c r="J138" s="13">
        <f t="shared" si="84"/>
        <v>0</v>
      </c>
      <c r="K138" s="13">
        <f t="shared" si="85"/>
        <v>5425975</v>
      </c>
      <c r="L138" s="13">
        <v>5425975</v>
      </c>
      <c r="M138" s="13"/>
      <c r="N138" s="13">
        <v>0</v>
      </c>
      <c r="O138" s="49">
        <f t="shared" si="82"/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8">SUM(E140:E149)</f>
        <v>0</v>
      </c>
      <c r="F139" s="13"/>
      <c r="G139" s="13">
        <f t="shared" si="88"/>
        <v>63660807</v>
      </c>
      <c r="H139" s="13">
        <f t="shared" si="88"/>
        <v>29521672.830000002</v>
      </c>
      <c r="I139" s="13">
        <f t="shared" si="88"/>
        <v>0</v>
      </c>
      <c r="J139" s="13">
        <f t="shared" si="88"/>
        <v>29521672.830000002</v>
      </c>
      <c r="K139" s="13">
        <f t="shared" si="88"/>
        <v>29521672.830000002</v>
      </c>
      <c r="L139" s="13">
        <f t="shared" si="88"/>
        <v>0</v>
      </c>
      <c r="M139" s="13"/>
      <c r="N139" s="13">
        <f t="shared" si="88"/>
        <v>29521672.830000002</v>
      </c>
      <c r="O139" s="49">
        <f t="shared" si="82"/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97"/>
      <c r="B140" s="52" t="s">
        <v>190</v>
      </c>
      <c r="C140" s="26" t="s">
        <v>4</v>
      </c>
      <c r="D140" s="13">
        <f t="shared" ref="D140:D159" si="89">E140+G140</f>
        <v>1915306</v>
      </c>
      <c r="E140" s="13">
        <v>0</v>
      </c>
      <c r="F140" s="13"/>
      <c r="G140" s="13">
        <v>1915306</v>
      </c>
      <c r="H140" s="13">
        <f t="shared" si="83"/>
        <v>1254606</v>
      </c>
      <c r="I140" s="13">
        <v>0</v>
      </c>
      <c r="J140" s="13">
        <f t="shared" si="84"/>
        <v>1254606</v>
      </c>
      <c r="K140" s="13">
        <f t="shared" si="85"/>
        <v>1254606</v>
      </c>
      <c r="L140" s="13">
        <v>0</v>
      </c>
      <c r="M140" s="13"/>
      <c r="N140" s="13">
        <v>1254606</v>
      </c>
      <c r="O140" s="49">
        <f t="shared" si="82"/>
        <v>65.504206638521467</v>
      </c>
      <c r="P140" s="37">
        <v>0</v>
      </c>
      <c r="Q140" s="37"/>
      <c r="R140" s="37"/>
    </row>
    <row r="141" spans="1:18" s="2" customFormat="1" ht="42" hidden="1" customHeight="1">
      <c r="A141" s="98"/>
      <c r="B141" s="52" t="s">
        <v>191</v>
      </c>
      <c r="C141" s="26" t="s">
        <v>4</v>
      </c>
      <c r="D141" s="13">
        <f t="shared" si="89"/>
        <v>419600</v>
      </c>
      <c r="E141" s="13">
        <v>0</v>
      </c>
      <c r="F141" s="13"/>
      <c r="G141" s="13">
        <v>419600</v>
      </c>
      <c r="H141" s="13">
        <f t="shared" si="83"/>
        <v>419600</v>
      </c>
      <c r="I141" s="13">
        <v>0</v>
      </c>
      <c r="J141" s="13">
        <f t="shared" si="84"/>
        <v>419600</v>
      </c>
      <c r="K141" s="13">
        <f t="shared" si="85"/>
        <v>419600</v>
      </c>
      <c r="L141" s="13">
        <v>0</v>
      </c>
      <c r="M141" s="13"/>
      <c r="N141" s="13">
        <v>419600</v>
      </c>
      <c r="O141" s="49">
        <f t="shared" si="82"/>
        <v>100</v>
      </c>
      <c r="P141" s="37">
        <v>0</v>
      </c>
      <c r="Q141" s="37"/>
      <c r="R141" s="37"/>
    </row>
    <row r="142" spans="1:18" s="2" customFormat="1" ht="60.6" hidden="1" customHeight="1">
      <c r="A142" s="98"/>
      <c r="B142" s="52" t="s">
        <v>236</v>
      </c>
      <c r="C142" s="26" t="s">
        <v>4</v>
      </c>
      <c r="D142" s="13">
        <f t="shared" si="89"/>
        <v>128766</v>
      </c>
      <c r="E142" s="13">
        <v>0</v>
      </c>
      <c r="F142" s="13"/>
      <c r="G142" s="13">
        <v>128766</v>
      </c>
      <c r="H142" s="13">
        <f t="shared" si="83"/>
        <v>103012.8</v>
      </c>
      <c r="I142" s="13">
        <v>0</v>
      </c>
      <c r="J142" s="13">
        <f t="shared" si="84"/>
        <v>103012.8</v>
      </c>
      <c r="K142" s="13">
        <f t="shared" si="85"/>
        <v>103012.8</v>
      </c>
      <c r="L142" s="13">
        <v>0</v>
      </c>
      <c r="M142" s="13"/>
      <c r="N142" s="13">
        <v>103012.8</v>
      </c>
      <c r="O142" s="49">
        <f t="shared" si="82"/>
        <v>80</v>
      </c>
      <c r="P142" s="37">
        <v>0</v>
      </c>
      <c r="Q142" s="37"/>
      <c r="R142" s="37"/>
    </row>
    <row r="143" spans="1:18" s="2" customFormat="1" ht="38.25" hidden="1" customHeight="1">
      <c r="A143" s="98"/>
      <c r="B143" s="52" t="s">
        <v>237</v>
      </c>
      <c r="C143" s="26" t="s">
        <v>4</v>
      </c>
      <c r="D143" s="13">
        <f t="shared" si="89"/>
        <v>11935293</v>
      </c>
      <c r="E143" s="13">
        <v>0</v>
      </c>
      <c r="F143" s="13"/>
      <c r="G143" s="13">
        <v>11935293</v>
      </c>
      <c r="H143" s="13">
        <f t="shared" si="83"/>
        <v>6616280.9900000002</v>
      </c>
      <c r="I143" s="13">
        <v>0</v>
      </c>
      <c r="J143" s="13">
        <f t="shared" si="84"/>
        <v>6616280.9900000002</v>
      </c>
      <c r="K143" s="13">
        <f t="shared" si="85"/>
        <v>6616280.9900000002</v>
      </c>
      <c r="L143" s="13">
        <v>0</v>
      </c>
      <c r="M143" s="13"/>
      <c r="N143" s="13">
        <v>6616280.9900000002</v>
      </c>
      <c r="O143" s="49">
        <f t="shared" si="82"/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98"/>
      <c r="B144" s="52" t="s">
        <v>193</v>
      </c>
      <c r="C144" s="26" t="s">
        <v>4</v>
      </c>
      <c r="D144" s="13">
        <f t="shared" si="89"/>
        <v>28034000</v>
      </c>
      <c r="E144" s="13">
        <v>0</v>
      </c>
      <c r="F144" s="13"/>
      <c r="G144" s="13">
        <v>28034000</v>
      </c>
      <c r="H144" s="13">
        <f t="shared" si="83"/>
        <v>17410319.949999999</v>
      </c>
      <c r="I144" s="13">
        <v>0</v>
      </c>
      <c r="J144" s="13">
        <f t="shared" si="84"/>
        <v>17410319.949999999</v>
      </c>
      <c r="K144" s="13">
        <f t="shared" si="85"/>
        <v>17410319.949999999</v>
      </c>
      <c r="L144" s="13">
        <v>0</v>
      </c>
      <c r="M144" s="13"/>
      <c r="N144" s="13">
        <v>17410319.949999999</v>
      </c>
      <c r="O144" s="49">
        <f t="shared" si="82"/>
        <v>62.104301740743381</v>
      </c>
      <c r="P144" s="37">
        <v>0</v>
      </c>
      <c r="Q144" s="37"/>
      <c r="R144" s="37"/>
    </row>
    <row r="145" spans="1:18" s="2" customFormat="1" ht="45" hidden="1" customHeight="1">
      <c r="A145" s="98"/>
      <c r="B145" s="52" t="s">
        <v>238</v>
      </c>
      <c r="C145" s="26" t="s">
        <v>4</v>
      </c>
      <c r="D145" s="13">
        <f t="shared" si="89"/>
        <v>1228360</v>
      </c>
      <c r="E145" s="13">
        <v>0</v>
      </c>
      <c r="F145" s="13"/>
      <c r="G145" s="13">
        <v>1228360</v>
      </c>
      <c r="H145" s="13">
        <f t="shared" si="83"/>
        <v>956636.98</v>
      </c>
      <c r="I145" s="13">
        <v>0</v>
      </c>
      <c r="J145" s="13">
        <f t="shared" si="84"/>
        <v>956636.98</v>
      </c>
      <c r="K145" s="13">
        <f t="shared" si="85"/>
        <v>956636.98</v>
      </c>
      <c r="L145" s="13">
        <v>0</v>
      </c>
      <c r="M145" s="13"/>
      <c r="N145" s="13">
        <v>956636.98</v>
      </c>
      <c r="O145" s="49">
        <f t="shared" si="82"/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98"/>
      <c r="B146" s="52" t="s">
        <v>188</v>
      </c>
      <c r="C146" s="26" t="s">
        <v>4</v>
      </c>
      <c r="D146" s="13">
        <f t="shared" si="89"/>
        <v>73567</v>
      </c>
      <c r="E146" s="13">
        <v>0</v>
      </c>
      <c r="F146" s="13"/>
      <c r="G146" s="13">
        <v>73567</v>
      </c>
      <c r="H146" s="13">
        <f t="shared" si="83"/>
        <v>73567</v>
      </c>
      <c r="I146" s="13">
        <v>0</v>
      </c>
      <c r="J146" s="13">
        <f t="shared" si="84"/>
        <v>73567</v>
      </c>
      <c r="K146" s="13">
        <f t="shared" si="85"/>
        <v>73567</v>
      </c>
      <c r="L146" s="13">
        <v>0</v>
      </c>
      <c r="M146" s="13"/>
      <c r="N146" s="13">
        <v>73567</v>
      </c>
      <c r="O146" s="49">
        <f t="shared" si="82"/>
        <v>100</v>
      </c>
      <c r="P146" s="37">
        <v>0</v>
      </c>
      <c r="Q146" s="37"/>
      <c r="R146" s="37"/>
    </row>
    <row r="147" spans="1:18" s="2" customFormat="1" ht="60" hidden="1" customHeight="1">
      <c r="A147" s="98"/>
      <c r="B147" s="52" t="s">
        <v>189</v>
      </c>
      <c r="C147" s="26" t="s">
        <v>4</v>
      </c>
      <c r="D147" s="13">
        <f t="shared" si="89"/>
        <v>2687650</v>
      </c>
      <c r="E147" s="13">
        <v>0</v>
      </c>
      <c r="F147" s="13"/>
      <c r="G147" s="13">
        <v>2687650</v>
      </c>
      <c r="H147" s="13">
        <f t="shared" si="83"/>
        <v>2687649.11</v>
      </c>
      <c r="I147" s="13">
        <v>0</v>
      </c>
      <c r="J147" s="13">
        <f t="shared" si="84"/>
        <v>2687649.11</v>
      </c>
      <c r="K147" s="13">
        <f t="shared" si="85"/>
        <v>2687649.11</v>
      </c>
      <c r="L147" s="13">
        <v>0</v>
      </c>
      <c r="M147" s="13"/>
      <c r="N147" s="13">
        <v>2687649.11</v>
      </c>
      <c r="O147" s="49">
        <f t="shared" si="82"/>
        <v>99.999966885569165</v>
      </c>
      <c r="P147" s="37">
        <v>0</v>
      </c>
      <c r="Q147" s="37"/>
      <c r="R147" s="37"/>
    </row>
    <row r="148" spans="1:18" s="2" customFormat="1" ht="60" hidden="1" customHeight="1">
      <c r="A148" s="98"/>
      <c r="B148" s="52" t="s">
        <v>394</v>
      </c>
      <c r="C148" s="26" t="s">
        <v>4</v>
      </c>
      <c r="D148" s="13">
        <f t="shared" si="89"/>
        <v>5023059</v>
      </c>
      <c r="E148" s="13">
        <v>0</v>
      </c>
      <c r="F148" s="13"/>
      <c r="G148" s="13">
        <v>5023059</v>
      </c>
      <c r="H148" s="13">
        <f t="shared" si="83"/>
        <v>0</v>
      </c>
      <c r="I148" s="13">
        <v>0</v>
      </c>
      <c r="J148" s="13">
        <f t="shared" si="84"/>
        <v>0</v>
      </c>
      <c r="K148" s="13">
        <f t="shared" si="85"/>
        <v>0</v>
      </c>
      <c r="L148" s="13">
        <v>0</v>
      </c>
      <c r="M148" s="13"/>
      <c r="N148" s="13">
        <v>0</v>
      </c>
      <c r="O148" s="49">
        <f t="shared" si="82"/>
        <v>0</v>
      </c>
      <c r="P148" s="37">
        <v>0</v>
      </c>
      <c r="Q148" s="37"/>
      <c r="R148" s="37"/>
    </row>
    <row r="149" spans="1:18" s="2" customFormat="1" ht="24.75" hidden="1" customHeight="1">
      <c r="A149" s="99"/>
      <c r="B149" s="52" t="s">
        <v>192</v>
      </c>
      <c r="C149" s="26"/>
      <c r="D149" s="13">
        <f t="shared" si="89"/>
        <v>12215206</v>
      </c>
      <c r="E149" s="13">
        <v>0</v>
      </c>
      <c r="F149" s="13"/>
      <c r="G149" s="13">
        <v>12215206</v>
      </c>
      <c r="H149" s="13">
        <f t="shared" si="83"/>
        <v>0</v>
      </c>
      <c r="I149" s="13">
        <v>0</v>
      </c>
      <c r="J149" s="13">
        <f t="shared" si="84"/>
        <v>0</v>
      </c>
      <c r="K149" s="13">
        <f t="shared" si="85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9"/>
        <v>2581000</v>
      </c>
      <c r="E150" s="13">
        <v>2581000</v>
      </c>
      <c r="F150" s="13"/>
      <c r="G150" s="13">
        <v>0</v>
      </c>
      <c r="H150" s="13">
        <f t="shared" si="83"/>
        <v>2581000</v>
      </c>
      <c r="I150" s="13">
        <v>2581000</v>
      </c>
      <c r="J150" s="13">
        <f t="shared" si="84"/>
        <v>0</v>
      </c>
      <c r="K150" s="13">
        <f t="shared" si="85"/>
        <v>1895450</v>
      </c>
      <c r="L150" s="13">
        <v>1895450</v>
      </c>
      <c r="M150" s="13"/>
      <c r="N150" s="13">
        <v>0</v>
      </c>
      <c r="O150" s="49">
        <f t="shared" ref="O150:O158" si="90">K150/D150*100</f>
        <v>73.438589693917095</v>
      </c>
      <c r="P150" s="37">
        <f t="shared" ref="P150:P158" si="91"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9"/>
        <v>1349493000</v>
      </c>
      <c r="E151" s="13">
        <v>1349493000</v>
      </c>
      <c r="F151" s="13"/>
      <c r="G151" s="13">
        <v>0</v>
      </c>
      <c r="H151" s="13">
        <f t="shared" si="83"/>
        <v>1236549500</v>
      </c>
      <c r="I151" s="13">
        <v>1236549500</v>
      </c>
      <c r="J151" s="13">
        <f t="shared" si="84"/>
        <v>0</v>
      </c>
      <c r="K151" s="13">
        <f t="shared" si="85"/>
        <v>1089064511.4200001</v>
      </c>
      <c r="L151" s="13">
        <v>1089064511.4200001</v>
      </c>
      <c r="M151" s="13"/>
      <c r="N151" s="13">
        <v>0</v>
      </c>
      <c r="O151" s="49">
        <f t="shared" si="90"/>
        <v>80.701753282158563</v>
      </c>
      <c r="P151" s="37">
        <f t="shared" si="91"/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9"/>
        <v>433311000</v>
      </c>
      <c r="E152" s="13">
        <v>433311000</v>
      </c>
      <c r="F152" s="13"/>
      <c r="G152" s="13">
        <v>0</v>
      </c>
      <c r="H152" s="13">
        <f t="shared" si="83"/>
        <v>410236000</v>
      </c>
      <c r="I152" s="13">
        <v>410236000</v>
      </c>
      <c r="J152" s="13">
        <f t="shared" si="84"/>
        <v>0</v>
      </c>
      <c r="K152" s="13">
        <f t="shared" si="85"/>
        <v>343045685.13</v>
      </c>
      <c r="L152" s="13">
        <v>343045685.13</v>
      </c>
      <c r="M152" s="13"/>
      <c r="N152" s="13">
        <v>0</v>
      </c>
      <c r="O152" s="49">
        <f t="shared" si="90"/>
        <v>79.168469097253464</v>
      </c>
      <c r="P152" s="37">
        <f t="shared" si="91"/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9"/>
        <v>108764000</v>
      </c>
      <c r="E153" s="13">
        <v>108764000</v>
      </c>
      <c r="F153" s="13"/>
      <c r="G153" s="13">
        <v>0</v>
      </c>
      <c r="H153" s="13">
        <f t="shared" si="83"/>
        <v>99594000</v>
      </c>
      <c r="I153" s="13">
        <v>99594000</v>
      </c>
      <c r="J153" s="13">
        <f t="shared" si="84"/>
        <v>0</v>
      </c>
      <c r="K153" s="13">
        <f t="shared" si="85"/>
        <v>82362323.430000007</v>
      </c>
      <c r="L153" s="13">
        <v>82362323.430000007</v>
      </c>
      <c r="M153" s="13"/>
      <c r="N153" s="13">
        <v>0</v>
      </c>
      <c r="O153" s="49">
        <f t="shared" si="90"/>
        <v>75.725721222095558</v>
      </c>
      <c r="P153" s="37">
        <f t="shared" si="91"/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9"/>
        <v>2385000</v>
      </c>
      <c r="E154" s="13">
        <v>2385000</v>
      </c>
      <c r="F154" s="13"/>
      <c r="G154" s="13">
        <v>0</v>
      </c>
      <c r="H154" s="13">
        <f t="shared" si="83"/>
        <v>2197300</v>
      </c>
      <c r="I154" s="13">
        <v>2197300</v>
      </c>
      <c r="J154" s="13">
        <f t="shared" si="84"/>
        <v>0</v>
      </c>
      <c r="K154" s="13">
        <f t="shared" si="85"/>
        <v>1987611.52</v>
      </c>
      <c r="L154" s="13">
        <v>1987611.52</v>
      </c>
      <c r="M154" s="13"/>
      <c r="N154" s="13">
        <v>0</v>
      </c>
      <c r="O154" s="49">
        <f t="shared" si="90"/>
        <v>83.338009224318654</v>
      </c>
      <c r="P154" s="37">
        <f t="shared" si="91"/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9"/>
        <v>54845000</v>
      </c>
      <c r="E155" s="13">
        <v>54845000</v>
      </c>
      <c r="F155" s="13"/>
      <c r="G155" s="13">
        <v>0</v>
      </c>
      <c r="H155" s="13">
        <f t="shared" si="83"/>
        <v>49774000</v>
      </c>
      <c r="I155" s="13">
        <v>49774000</v>
      </c>
      <c r="J155" s="13">
        <f t="shared" si="84"/>
        <v>0</v>
      </c>
      <c r="K155" s="13">
        <f t="shared" si="85"/>
        <v>47634225.969999999</v>
      </c>
      <c r="L155" s="13">
        <v>47634225.969999999</v>
      </c>
      <c r="M155" s="13"/>
      <c r="N155" s="13">
        <v>0</v>
      </c>
      <c r="O155" s="49">
        <f t="shared" si="90"/>
        <v>86.852449576078044</v>
      </c>
      <c r="P155" s="37">
        <f t="shared" si="91"/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9"/>
        <v>2253000</v>
      </c>
      <c r="E156" s="13">
        <v>2253000</v>
      </c>
      <c r="F156" s="13"/>
      <c r="G156" s="13">
        <v>0</v>
      </c>
      <c r="H156" s="13">
        <f t="shared" si="83"/>
        <v>2253000</v>
      </c>
      <c r="I156" s="13">
        <v>2253000</v>
      </c>
      <c r="J156" s="13">
        <f t="shared" si="84"/>
        <v>0</v>
      </c>
      <c r="K156" s="13">
        <f t="shared" si="85"/>
        <v>1803000</v>
      </c>
      <c r="L156" s="13">
        <v>1803000</v>
      </c>
      <c r="M156" s="13"/>
      <c r="N156" s="13">
        <v>0</v>
      </c>
      <c r="O156" s="49">
        <f t="shared" si="90"/>
        <v>80.026631158455402</v>
      </c>
      <c r="P156" s="37">
        <f t="shared" si="91"/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9"/>
        <v>2312300</v>
      </c>
      <c r="E157" s="13">
        <v>2312300</v>
      </c>
      <c r="F157" s="13"/>
      <c r="G157" s="13">
        <v>0</v>
      </c>
      <c r="H157" s="13">
        <f t="shared" si="83"/>
        <v>2312299.2000000002</v>
      </c>
      <c r="I157" s="13">
        <v>2312299.2000000002</v>
      </c>
      <c r="J157" s="13">
        <f t="shared" si="84"/>
        <v>0</v>
      </c>
      <c r="K157" s="13">
        <f t="shared" si="85"/>
        <v>2312299.2000000002</v>
      </c>
      <c r="L157" s="13">
        <v>2312299.2000000002</v>
      </c>
      <c r="M157" s="13"/>
      <c r="N157" s="13">
        <v>0</v>
      </c>
      <c r="O157" s="49">
        <f t="shared" si="90"/>
        <v>99.999965402413196</v>
      </c>
      <c r="P157" s="37">
        <f t="shared" si="91"/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9"/>
        <v>13131900</v>
      </c>
      <c r="E158" s="13">
        <v>13131900</v>
      </c>
      <c r="F158" s="13"/>
      <c r="G158" s="13">
        <v>0</v>
      </c>
      <c r="H158" s="13">
        <f t="shared" si="83"/>
        <v>13131900</v>
      </c>
      <c r="I158" s="13">
        <v>13131900</v>
      </c>
      <c r="J158" s="13">
        <f t="shared" si="84"/>
        <v>0</v>
      </c>
      <c r="K158" s="13">
        <f t="shared" si="85"/>
        <v>10564662.640000001</v>
      </c>
      <c r="L158" s="13">
        <v>10564662.640000001</v>
      </c>
      <c r="M158" s="13"/>
      <c r="N158" s="13">
        <v>0</v>
      </c>
      <c r="O158" s="49">
        <f t="shared" si="90"/>
        <v>80.450373822523773</v>
      </c>
      <c r="P158" s="37">
        <f t="shared" si="91"/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9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 t="shared" ref="O159:O174" si="92"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93">SUM(E161:E163)</f>
        <v>27389868</v>
      </c>
      <c r="F160" s="20"/>
      <c r="G160" s="20">
        <f t="shared" si="93"/>
        <v>8141644</v>
      </c>
      <c r="H160" s="20">
        <f t="shared" si="93"/>
        <v>35395723.57</v>
      </c>
      <c r="I160" s="20">
        <f t="shared" si="93"/>
        <v>27380935.219999999</v>
      </c>
      <c r="J160" s="20">
        <f t="shared" si="93"/>
        <v>8014788.3499999996</v>
      </c>
      <c r="K160" s="20">
        <f t="shared" si="93"/>
        <v>35395254.57</v>
      </c>
      <c r="L160" s="20">
        <f t="shared" si="93"/>
        <v>27380466.219999999</v>
      </c>
      <c r="M160" s="20"/>
      <c r="N160" s="20">
        <f t="shared" si="93"/>
        <v>8014788.3499999996</v>
      </c>
      <c r="O160" s="25">
        <f t="shared" si="92"/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 t="shared" si="92"/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94">I162+J162</f>
        <v>8115068</v>
      </c>
      <c r="I162" s="13">
        <v>8115068</v>
      </c>
      <c r="J162" s="13">
        <f t="shared" ref="J162:J163" si="95">N162</f>
        <v>0</v>
      </c>
      <c r="K162" s="13">
        <f t="shared" ref="K162:K163" si="96">L162+N162</f>
        <v>8115047</v>
      </c>
      <c r="L162" s="13">
        <v>8115047</v>
      </c>
      <c r="M162" s="13"/>
      <c r="N162" s="13">
        <v>0</v>
      </c>
      <c r="O162" s="49">
        <f t="shared" si="92"/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94"/>
        <v>19265867.219999999</v>
      </c>
      <c r="I163" s="13">
        <v>19265867.219999999</v>
      </c>
      <c r="J163" s="13">
        <f t="shared" si="95"/>
        <v>0</v>
      </c>
      <c r="K163" s="13">
        <f t="shared" si="96"/>
        <v>19265419.219999999</v>
      </c>
      <c r="L163" s="13">
        <v>19265419.219999999</v>
      </c>
      <c r="M163" s="13"/>
      <c r="N163" s="13">
        <v>0</v>
      </c>
      <c r="O163" s="49">
        <f t="shared" si="92"/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97">SUM(E165:E170)</f>
        <v>3563954</v>
      </c>
      <c r="F164" s="20"/>
      <c r="G164" s="20">
        <f t="shared" si="97"/>
        <v>35601405</v>
      </c>
      <c r="H164" s="20">
        <f t="shared" si="97"/>
        <v>33012900.039999999</v>
      </c>
      <c r="I164" s="20">
        <f t="shared" si="97"/>
        <v>3529162.96</v>
      </c>
      <c r="J164" s="20">
        <f t="shared" si="97"/>
        <v>29483737.079999998</v>
      </c>
      <c r="K164" s="20">
        <f t="shared" si="97"/>
        <v>31762798.57</v>
      </c>
      <c r="L164" s="20">
        <f t="shared" si="97"/>
        <v>2279061.4900000002</v>
      </c>
      <c r="M164" s="20"/>
      <c r="N164" s="20">
        <f t="shared" si="97"/>
        <v>29483737.079999998</v>
      </c>
      <c r="O164" s="25">
        <f t="shared" si="92"/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98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 t="shared" si="92"/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98"/>
        <v>867635</v>
      </c>
      <c r="E166" s="13">
        <v>0</v>
      </c>
      <c r="F166" s="13"/>
      <c r="G166" s="13">
        <v>867635</v>
      </c>
      <c r="H166" s="13">
        <f t="shared" ref="H166:H170" si="99">I166+J166</f>
        <v>602805</v>
      </c>
      <c r="I166" s="13">
        <v>0</v>
      </c>
      <c r="J166" s="13">
        <f t="shared" ref="J166:J170" si="100">N166</f>
        <v>602805</v>
      </c>
      <c r="K166" s="13">
        <f t="shared" ref="K166:K170" si="101">L166+N166</f>
        <v>602805</v>
      </c>
      <c r="L166" s="13">
        <v>0</v>
      </c>
      <c r="M166" s="13"/>
      <c r="N166" s="13">
        <v>602805</v>
      </c>
      <c r="O166" s="49">
        <f t="shared" si="92"/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98"/>
        <v>4615770</v>
      </c>
      <c r="E167" s="13">
        <v>0</v>
      </c>
      <c r="F167" s="13"/>
      <c r="G167" s="13">
        <v>4615770</v>
      </c>
      <c r="H167" s="13">
        <f t="shared" si="99"/>
        <v>4560270.08</v>
      </c>
      <c r="I167" s="13">
        <v>0</v>
      </c>
      <c r="J167" s="13">
        <f t="shared" si="100"/>
        <v>4560270.08</v>
      </c>
      <c r="K167" s="13">
        <f t="shared" si="101"/>
        <v>4560270.08</v>
      </c>
      <c r="L167" s="13">
        <v>0</v>
      </c>
      <c r="M167" s="13"/>
      <c r="N167" s="13">
        <v>4560270.08</v>
      </c>
      <c r="O167" s="49">
        <f t="shared" si="92"/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98"/>
        <v>230000</v>
      </c>
      <c r="E168" s="13">
        <v>230000</v>
      </c>
      <c r="F168" s="13"/>
      <c r="G168" s="13">
        <v>0</v>
      </c>
      <c r="H168" s="13">
        <f t="shared" si="99"/>
        <v>230000</v>
      </c>
      <c r="I168" s="13">
        <v>230000</v>
      </c>
      <c r="J168" s="13">
        <f t="shared" si="100"/>
        <v>0</v>
      </c>
      <c r="K168" s="13">
        <f t="shared" si="101"/>
        <v>230000</v>
      </c>
      <c r="L168" s="13">
        <v>230000</v>
      </c>
      <c r="M168" s="13"/>
      <c r="N168" s="13">
        <v>0</v>
      </c>
      <c r="O168" s="49">
        <f t="shared" si="92"/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98"/>
        <v>1683854</v>
      </c>
      <c r="E169" s="13">
        <v>1683854</v>
      </c>
      <c r="F169" s="13"/>
      <c r="G169" s="13">
        <v>0</v>
      </c>
      <c r="H169" s="13">
        <f t="shared" si="99"/>
        <v>1649062.9600000002</v>
      </c>
      <c r="I169" s="13">
        <v>1649062.9600000002</v>
      </c>
      <c r="J169" s="13">
        <f t="shared" si="100"/>
        <v>0</v>
      </c>
      <c r="K169" s="13">
        <f t="shared" si="101"/>
        <v>1649062.96</v>
      </c>
      <c r="L169" s="13">
        <v>1649062.96</v>
      </c>
      <c r="M169" s="13"/>
      <c r="N169" s="13">
        <v>0</v>
      </c>
      <c r="O169" s="49">
        <f t="shared" si="92"/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98"/>
        <v>1650100</v>
      </c>
      <c r="E170" s="13">
        <v>1650100</v>
      </c>
      <c r="F170" s="13"/>
      <c r="G170" s="13">
        <v>0</v>
      </c>
      <c r="H170" s="13">
        <f t="shared" si="99"/>
        <v>1650100</v>
      </c>
      <c r="I170" s="13">
        <v>1650100</v>
      </c>
      <c r="J170" s="13">
        <f t="shared" si="100"/>
        <v>0</v>
      </c>
      <c r="K170" s="13">
        <f t="shared" si="101"/>
        <v>399998.53</v>
      </c>
      <c r="L170" s="13">
        <v>399998.53</v>
      </c>
      <c r="M170" s="13"/>
      <c r="N170" s="13">
        <v>0</v>
      </c>
      <c r="O170" s="49">
        <f t="shared" si="92"/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102">SUM(E172:E174)</f>
        <v>0</v>
      </c>
      <c r="F171" s="20"/>
      <c r="G171" s="20">
        <f t="shared" si="102"/>
        <v>109541700</v>
      </c>
      <c r="H171" s="20">
        <f t="shared" si="102"/>
        <v>95041554.109999999</v>
      </c>
      <c r="I171" s="20">
        <f t="shared" si="102"/>
        <v>0</v>
      </c>
      <c r="J171" s="20">
        <f t="shared" si="102"/>
        <v>95041554.109999999</v>
      </c>
      <c r="K171" s="20">
        <f t="shared" si="102"/>
        <v>95041554.109999999</v>
      </c>
      <c r="L171" s="20">
        <f t="shared" si="102"/>
        <v>0</v>
      </c>
      <c r="M171" s="20"/>
      <c r="N171" s="20">
        <f t="shared" si="102"/>
        <v>95041554.109999999</v>
      </c>
      <c r="O171" s="25">
        <f t="shared" si="92"/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 t="shared" si="92"/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103">I173+J173</f>
        <v>42596628.420000002</v>
      </c>
      <c r="I173" s="13">
        <v>0</v>
      </c>
      <c r="J173" s="13">
        <f t="shared" ref="J173:J174" si="104">N173</f>
        <v>42596628.420000002</v>
      </c>
      <c r="K173" s="13">
        <f t="shared" ref="K173:K174" si="105">L173+N173</f>
        <v>42596628.420000002</v>
      </c>
      <c r="L173" s="13">
        <v>0</v>
      </c>
      <c r="M173" s="13"/>
      <c r="N173" s="13">
        <v>42596628.420000002</v>
      </c>
      <c r="O173" s="49">
        <f t="shared" si="92"/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103"/>
        <v>180000</v>
      </c>
      <c r="I174" s="13">
        <v>0</v>
      </c>
      <c r="J174" s="13">
        <f t="shared" si="104"/>
        <v>180000</v>
      </c>
      <c r="K174" s="13">
        <f t="shared" si="105"/>
        <v>180000</v>
      </c>
      <c r="L174" s="13">
        <v>0</v>
      </c>
      <c r="M174" s="13"/>
      <c r="N174" s="13">
        <v>180000</v>
      </c>
      <c r="O174" s="49">
        <f t="shared" si="92"/>
        <v>100</v>
      </c>
      <c r="P174" s="37">
        <v>0</v>
      </c>
      <c r="Q174" s="37"/>
      <c r="R174" s="37"/>
    </row>
    <row r="175" spans="1:18" s="1" customFormat="1" ht="32.25" hidden="1" customHeight="1">
      <c r="A175" s="100" t="s">
        <v>50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</row>
    <row r="176" spans="1:18" s="1" customFormat="1" ht="48.75" hidden="1" customHeight="1">
      <c r="A176" s="23" t="s">
        <v>96</v>
      </c>
      <c r="B176" s="94" t="s">
        <v>51</v>
      </c>
      <c r="C176" s="94"/>
      <c r="D176" s="20">
        <f>D177+D183+D193</f>
        <v>433499915</v>
      </c>
      <c r="E176" s="20">
        <f t="shared" ref="E176:N176" si="106">E177+E183+E193</f>
        <v>305377500</v>
      </c>
      <c r="F176" s="20"/>
      <c r="G176" s="20">
        <f t="shared" si="106"/>
        <v>128122415</v>
      </c>
      <c r="H176" s="20">
        <f t="shared" si="106"/>
        <v>224434619</v>
      </c>
      <c r="I176" s="20">
        <f t="shared" si="106"/>
        <v>137889226.05000001</v>
      </c>
      <c r="J176" s="20">
        <f t="shared" si="106"/>
        <v>86545392.950000003</v>
      </c>
      <c r="K176" s="20">
        <f t="shared" si="106"/>
        <v>210707027.28000003</v>
      </c>
      <c r="L176" s="20">
        <f t="shared" si="106"/>
        <v>124161634.33000001</v>
      </c>
      <c r="M176" s="20"/>
      <c r="N176" s="20">
        <f t="shared" si="106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107">SUM(E178:E182)</f>
        <v>1884500</v>
      </c>
      <c r="F177" s="20"/>
      <c r="G177" s="20">
        <f t="shared" si="107"/>
        <v>97630709</v>
      </c>
      <c r="H177" s="20">
        <f t="shared" si="107"/>
        <v>73732609.829999998</v>
      </c>
      <c r="I177" s="20">
        <f t="shared" si="107"/>
        <v>1884430</v>
      </c>
      <c r="J177" s="20">
        <f t="shared" si="107"/>
        <v>71848179.829999998</v>
      </c>
      <c r="K177" s="20">
        <f t="shared" si="107"/>
        <v>73732609.829999998</v>
      </c>
      <c r="L177" s="20">
        <f t="shared" si="107"/>
        <v>1884430</v>
      </c>
      <c r="M177" s="20"/>
      <c r="N177" s="20">
        <f t="shared" si="107"/>
        <v>71848179.829999998</v>
      </c>
      <c r="O177" s="21">
        <f t="shared" ref="O177:O195" si="108"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 t="shared" si="108"/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109">I179+J179</f>
        <v>37135185.990000002</v>
      </c>
      <c r="I179" s="13">
        <v>0</v>
      </c>
      <c r="J179" s="13">
        <f t="shared" ref="J179:J182" si="110">N179</f>
        <v>37135185.990000002</v>
      </c>
      <c r="K179" s="68">
        <f t="shared" ref="K179:K182" si="111">L179+N179</f>
        <v>37135185.990000002</v>
      </c>
      <c r="L179" s="13">
        <v>0</v>
      </c>
      <c r="M179" s="13"/>
      <c r="N179" s="13">
        <v>37135185.990000002</v>
      </c>
      <c r="O179" s="51">
        <f t="shared" si="108"/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109"/>
        <v>462781.2</v>
      </c>
      <c r="I180" s="13">
        <v>0</v>
      </c>
      <c r="J180" s="13">
        <f t="shared" si="110"/>
        <v>462781.2</v>
      </c>
      <c r="K180" s="68">
        <f t="shared" si="111"/>
        <v>462781.2</v>
      </c>
      <c r="L180" s="13">
        <v>0</v>
      </c>
      <c r="M180" s="13"/>
      <c r="N180" s="13">
        <v>462781.2</v>
      </c>
      <c r="O180" s="51">
        <f t="shared" si="108"/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109"/>
        <v>5954846.5800000001</v>
      </c>
      <c r="I181" s="13">
        <v>0</v>
      </c>
      <c r="J181" s="13">
        <f t="shared" si="110"/>
        <v>5954846.5800000001</v>
      </c>
      <c r="K181" s="68">
        <f t="shared" si="111"/>
        <v>5954846.5800000001</v>
      </c>
      <c r="L181" s="13">
        <v>0</v>
      </c>
      <c r="M181" s="13"/>
      <c r="N181" s="13">
        <v>5954846.5800000001</v>
      </c>
      <c r="O181" s="51">
        <f t="shared" si="108"/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109"/>
        <v>1884430</v>
      </c>
      <c r="I182" s="13">
        <v>1884430</v>
      </c>
      <c r="J182" s="13">
        <f t="shared" si="110"/>
        <v>0</v>
      </c>
      <c r="K182" s="68">
        <f t="shared" si="111"/>
        <v>1884430</v>
      </c>
      <c r="L182" s="13">
        <v>1884430</v>
      </c>
      <c r="M182" s="13"/>
      <c r="N182" s="13">
        <v>0</v>
      </c>
      <c r="O182" s="51">
        <f t="shared" si="108"/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12">E184+E192</f>
        <v>301563600</v>
      </c>
      <c r="F183" s="20"/>
      <c r="G183" s="20">
        <f t="shared" si="112"/>
        <v>30361742</v>
      </c>
      <c r="H183" s="20">
        <f t="shared" si="112"/>
        <v>148871225.17000002</v>
      </c>
      <c r="I183" s="20">
        <f t="shared" si="112"/>
        <v>134275408.05000001</v>
      </c>
      <c r="J183" s="20">
        <f t="shared" si="112"/>
        <v>14595817.120000001</v>
      </c>
      <c r="K183" s="20">
        <f t="shared" si="112"/>
        <v>135289289.45000002</v>
      </c>
      <c r="L183" s="20">
        <f t="shared" si="112"/>
        <v>120693472.33000001</v>
      </c>
      <c r="M183" s="20"/>
      <c r="N183" s="20">
        <f t="shared" si="112"/>
        <v>14595817.120000001</v>
      </c>
      <c r="O183" s="21">
        <f t="shared" si="108"/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13">SUM(E185:E191)</f>
        <v>301563600</v>
      </c>
      <c r="F184" s="13"/>
      <c r="G184" s="13">
        <f t="shared" si="113"/>
        <v>8305342</v>
      </c>
      <c r="H184" s="13">
        <f t="shared" si="113"/>
        <v>139493924.59</v>
      </c>
      <c r="I184" s="13">
        <f t="shared" si="113"/>
        <v>134275408.05000001</v>
      </c>
      <c r="J184" s="13">
        <f t="shared" si="113"/>
        <v>5218516.54</v>
      </c>
      <c r="K184" s="13">
        <f t="shared" si="113"/>
        <v>125911988.87</v>
      </c>
      <c r="L184" s="13">
        <f t="shared" si="113"/>
        <v>120693472.33000001</v>
      </c>
      <c r="M184" s="13"/>
      <c r="N184" s="13">
        <f t="shared" si="113"/>
        <v>5218516.54</v>
      </c>
      <c r="O184" s="51">
        <f t="shared" si="108"/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26"/>
      <c r="B185" s="71" t="s">
        <v>240</v>
      </c>
      <c r="C185" s="28" t="s">
        <v>4</v>
      </c>
      <c r="D185" s="13">
        <f t="shared" ref="D185:D192" si="114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 t="shared" si="108"/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27"/>
      <c r="B186" s="71" t="s">
        <v>215</v>
      </c>
      <c r="C186" s="28" t="s">
        <v>4</v>
      </c>
      <c r="D186" s="13">
        <f t="shared" si="114"/>
        <v>1223836</v>
      </c>
      <c r="E186" s="13">
        <v>0</v>
      </c>
      <c r="F186" s="13"/>
      <c r="G186" s="13">
        <v>1223836</v>
      </c>
      <c r="H186" s="13">
        <f t="shared" ref="H186:H192" si="115">I186+J186</f>
        <v>874816.28</v>
      </c>
      <c r="I186" s="13">
        <v>0</v>
      </c>
      <c r="J186" s="13">
        <f t="shared" ref="J186:J192" si="116">N186</f>
        <v>874816.28</v>
      </c>
      <c r="K186" s="13">
        <f t="shared" ref="K186:K192" si="117">L186+N186</f>
        <v>874816.28</v>
      </c>
      <c r="L186" s="13">
        <v>0</v>
      </c>
      <c r="M186" s="13"/>
      <c r="N186" s="13">
        <v>874816.28</v>
      </c>
      <c r="O186" s="51">
        <f t="shared" si="108"/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27"/>
      <c r="B187" s="71" t="s">
        <v>71</v>
      </c>
      <c r="C187" s="28" t="s">
        <v>4</v>
      </c>
      <c r="D187" s="13">
        <f t="shared" si="114"/>
        <v>9560000</v>
      </c>
      <c r="E187" s="13">
        <v>8604000</v>
      </c>
      <c r="F187" s="13"/>
      <c r="G187" s="13">
        <v>956000</v>
      </c>
      <c r="H187" s="13">
        <f t="shared" si="115"/>
        <v>6085527</v>
      </c>
      <c r="I187" s="13">
        <v>5476974.2999999998</v>
      </c>
      <c r="J187" s="13">
        <f t="shared" si="116"/>
        <v>608552.69999999995</v>
      </c>
      <c r="K187" s="13">
        <f t="shared" si="117"/>
        <v>6085527</v>
      </c>
      <c r="L187" s="13">
        <v>5476974.2999999998</v>
      </c>
      <c r="M187" s="13"/>
      <c r="N187" s="13">
        <v>608552.69999999995</v>
      </c>
      <c r="O187" s="51">
        <f t="shared" si="108"/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27"/>
      <c r="B188" s="71" t="s">
        <v>72</v>
      </c>
      <c r="C188" s="28" t="s">
        <v>4</v>
      </c>
      <c r="D188" s="13">
        <f t="shared" si="114"/>
        <v>14390000</v>
      </c>
      <c r="E188" s="13">
        <v>12951000</v>
      </c>
      <c r="F188" s="13"/>
      <c r="G188" s="13">
        <v>1439000</v>
      </c>
      <c r="H188" s="13">
        <f t="shared" si="115"/>
        <v>12197273</v>
      </c>
      <c r="I188" s="13">
        <v>10958203.800000001</v>
      </c>
      <c r="J188" s="13">
        <f t="shared" si="116"/>
        <v>1239069.2</v>
      </c>
      <c r="K188" s="13">
        <f t="shared" si="117"/>
        <v>12197273</v>
      </c>
      <c r="L188" s="13">
        <v>10958203.800000001</v>
      </c>
      <c r="M188" s="13"/>
      <c r="N188" s="13">
        <v>1239069.2</v>
      </c>
      <c r="O188" s="51">
        <f t="shared" si="108"/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27"/>
      <c r="B189" s="71" t="s">
        <v>73</v>
      </c>
      <c r="C189" s="28" t="s">
        <v>4</v>
      </c>
      <c r="D189" s="13">
        <f t="shared" si="114"/>
        <v>9074000</v>
      </c>
      <c r="E189" s="13">
        <v>8167000</v>
      </c>
      <c r="F189" s="13"/>
      <c r="G189" s="13">
        <v>907000</v>
      </c>
      <c r="H189" s="13">
        <f t="shared" si="115"/>
        <v>7254785</v>
      </c>
      <c r="I189" s="13">
        <v>6528880.7999999998</v>
      </c>
      <c r="J189" s="13">
        <f t="shared" si="116"/>
        <v>725904.2</v>
      </c>
      <c r="K189" s="13">
        <f t="shared" si="117"/>
        <v>7254785</v>
      </c>
      <c r="L189" s="13">
        <v>6528880.7999999998</v>
      </c>
      <c r="M189" s="13"/>
      <c r="N189" s="13">
        <v>725904.2</v>
      </c>
      <c r="O189" s="51">
        <f t="shared" si="108"/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27"/>
      <c r="B190" s="71" t="s">
        <v>74</v>
      </c>
      <c r="C190" s="28" t="s">
        <v>4</v>
      </c>
      <c r="D190" s="13">
        <f t="shared" si="114"/>
        <v>16182000</v>
      </c>
      <c r="E190" s="13">
        <v>13334000</v>
      </c>
      <c r="F190" s="13"/>
      <c r="G190" s="13">
        <v>2848000</v>
      </c>
      <c r="H190" s="13">
        <f t="shared" si="115"/>
        <v>14815231.58</v>
      </c>
      <c r="I190" s="13">
        <v>13333708.42</v>
      </c>
      <c r="J190" s="13">
        <f t="shared" si="116"/>
        <v>1481523.16</v>
      </c>
      <c r="K190" s="13">
        <f t="shared" si="117"/>
        <v>14815231.58</v>
      </c>
      <c r="L190" s="13">
        <v>13333708.42</v>
      </c>
      <c r="M190" s="13"/>
      <c r="N190" s="13">
        <v>1481523.16</v>
      </c>
      <c r="O190" s="51">
        <f t="shared" si="108"/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28"/>
      <c r="B191" s="71" t="s">
        <v>75</v>
      </c>
      <c r="C191" s="28" t="s">
        <v>8</v>
      </c>
      <c r="D191" s="13">
        <f t="shared" si="114"/>
        <v>258507600</v>
      </c>
      <c r="E191" s="13">
        <f>251858200+6649400</f>
        <v>258507600</v>
      </c>
      <c r="F191" s="13"/>
      <c r="G191" s="13">
        <v>0</v>
      </c>
      <c r="H191" s="13">
        <f t="shared" si="115"/>
        <v>97977640.730000004</v>
      </c>
      <c r="I191" s="13">
        <v>97977640.730000004</v>
      </c>
      <c r="J191" s="13">
        <v>0</v>
      </c>
      <c r="K191" s="13">
        <f t="shared" si="117"/>
        <v>84395705.010000005</v>
      </c>
      <c r="L191" s="13">
        <v>84395705.010000005</v>
      </c>
      <c r="M191" s="13"/>
      <c r="N191" s="13">
        <v>0</v>
      </c>
      <c r="O191" s="51">
        <f t="shared" si="108"/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14"/>
        <v>22056400</v>
      </c>
      <c r="E192" s="13">
        <v>0</v>
      </c>
      <c r="F192" s="13"/>
      <c r="G192" s="13">
        <v>22056400</v>
      </c>
      <c r="H192" s="13">
        <f t="shared" si="115"/>
        <v>9377300.5800000001</v>
      </c>
      <c r="I192" s="13">
        <v>0</v>
      </c>
      <c r="J192" s="13">
        <f t="shared" si="116"/>
        <v>9377300.5800000001</v>
      </c>
      <c r="K192" s="13">
        <f t="shared" si="117"/>
        <v>9377300.5800000001</v>
      </c>
      <c r="L192" s="13">
        <v>0</v>
      </c>
      <c r="M192" s="13"/>
      <c r="N192" s="13">
        <v>9377300.5800000001</v>
      </c>
      <c r="O192" s="51">
        <f t="shared" si="108"/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18">SUM(E194:E195)</f>
        <v>1929400</v>
      </c>
      <c r="F193" s="20"/>
      <c r="G193" s="20">
        <f t="shared" si="118"/>
        <v>129964</v>
      </c>
      <c r="H193" s="20">
        <f t="shared" si="118"/>
        <v>1830784</v>
      </c>
      <c r="I193" s="20">
        <f t="shared" si="118"/>
        <v>1729388</v>
      </c>
      <c r="J193" s="20">
        <f t="shared" si="118"/>
        <v>101396</v>
      </c>
      <c r="K193" s="20">
        <f t="shared" si="118"/>
        <v>1685128</v>
      </c>
      <c r="L193" s="20">
        <f t="shared" si="118"/>
        <v>1583732</v>
      </c>
      <c r="M193" s="20"/>
      <c r="N193" s="20">
        <f t="shared" si="118"/>
        <v>101396</v>
      </c>
      <c r="O193" s="21">
        <f t="shared" si="108"/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 t="shared" si="108"/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19">I195+J195</f>
        <v>1529388</v>
      </c>
      <c r="I195" s="13">
        <v>1529388</v>
      </c>
      <c r="J195" s="13">
        <f t="shared" ref="J195" si="120">N195</f>
        <v>0</v>
      </c>
      <c r="K195" s="13">
        <f t="shared" ref="K195" si="121">L195+N195</f>
        <v>1383732</v>
      </c>
      <c r="L195" s="13">
        <v>1383732</v>
      </c>
      <c r="M195" s="13"/>
      <c r="N195" s="13">
        <v>0</v>
      </c>
      <c r="O195" s="51">
        <f t="shared" si="108"/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29" t="s">
        <v>98</v>
      </c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</row>
    <row r="197" spans="1:18" s="1" customFormat="1" ht="87" hidden="1" customHeight="1">
      <c r="A197" s="23" t="s">
        <v>344</v>
      </c>
      <c r="B197" s="94" t="s">
        <v>52</v>
      </c>
      <c r="C197" s="94"/>
      <c r="D197" s="31">
        <f>D198+D204+D219</f>
        <v>33199431</v>
      </c>
      <c r="E197" s="31">
        <f t="shared" ref="E197:N197" si="122">E198+E204+E219</f>
        <v>2508000</v>
      </c>
      <c r="F197" s="31"/>
      <c r="G197" s="31">
        <f t="shared" si="122"/>
        <v>30691431</v>
      </c>
      <c r="H197" s="31">
        <f t="shared" si="122"/>
        <v>10272055.18</v>
      </c>
      <c r="I197" s="31">
        <f t="shared" si="122"/>
        <v>2508000</v>
      </c>
      <c r="J197" s="31">
        <f t="shared" si="122"/>
        <v>7764055.1800000006</v>
      </c>
      <c r="K197" s="31">
        <f t="shared" si="122"/>
        <v>7970400.9600000009</v>
      </c>
      <c r="L197" s="31">
        <f t="shared" si="122"/>
        <v>206345.78</v>
      </c>
      <c r="M197" s="31"/>
      <c r="N197" s="31">
        <f t="shared" si="122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23">SUM(E199:E203)</f>
        <v>2508000</v>
      </c>
      <c r="F198" s="20"/>
      <c r="G198" s="20">
        <f t="shared" si="123"/>
        <v>12074943</v>
      </c>
      <c r="H198" s="20">
        <f t="shared" si="123"/>
        <v>5358347.7799999993</v>
      </c>
      <c r="I198" s="20">
        <f t="shared" si="123"/>
        <v>2508000</v>
      </c>
      <c r="J198" s="20">
        <f t="shared" si="123"/>
        <v>2850347.78</v>
      </c>
      <c r="K198" s="20">
        <f t="shared" si="123"/>
        <v>3056693.5599999996</v>
      </c>
      <c r="L198" s="20">
        <f t="shared" si="123"/>
        <v>206345.78</v>
      </c>
      <c r="M198" s="20"/>
      <c r="N198" s="20">
        <f t="shared" si="123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 t="shared" ref="O199:O230" si="124"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25">I200+J200</f>
        <v>40727.78</v>
      </c>
      <c r="I200" s="13">
        <v>0</v>
      </c>
      <c r="J200" s="13">
        <f>N200</f>
        <v>40727.78</v>
      </c>
      <c r="K200" s="63">
        <f t="shared" ref="K200:K203" si="126">L200+N200</f>
        <v>40727.78</v>
      </c>
      <c r="L200" s="63">
        <v>0</v>
      </c>
      <c r="M200" s="63"/>
      <c r="N200" s="63">
        <v>40727.78</v>
      </c>
      <c r="O200" s="49">
        <f t="shared" si="124"/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25"/>
        <v>0</v>
      </c>
      <c r="I201" s="13">
        <v>0</v>
      </c>
      <c r="J201" s="13">
        <f>N201</f>
        <v>0</v>
      </c>
      <c r="K201" s="63">
        <f t="shared" si="126"/>
        <v>0</v>
      </c>
      <c r="L201" s="63">
        <v>0</v>
      </c>
      <c r="M201" s="63"/>
      <c r="N201" s="63">
        <v>0</v>
      </c>
      <c r="O201" s="49">
        <f t="shared" si="124"/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25"/>
        <v>2343000</v>
      </c>
      <c r="I202" s="13">
        <v>2343000</v>
      </c>
      <c r="J202" s="13">
        <f t="shared" ref="J202:J203" si="127">N202</f>
        <v>0</v>
      </c>
      <c r="K202" s="63">
        <f t="shared" si="126"/>
        <v>103440</v>
      </c>
      <c r="L202" s="63">
        <v>103440</v>
      </c>
      <c r="M202" s="63"/>
      <c r="N202" s="63">
        <v>0</v>
      </c>
      <c r="O202" s="49">
        <f t="shared" si="124"/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25"/>
        <v>165000</v>
      </c>
      <c r="I203" s="13">
        <v>165000</v>
      </c>
      <c r="J203" s="13">
        <f t="shared" si="127"/>
        <v>0</v>
      </c>
      <c r="K203" s="63">
        <f t="shared" si="126"/>
        <v>102905.78</v>
      </c>
      <c r="L203" s="63">
        <v>102905.78</v>
      </c>
      <c r="M203" s="63"/>
      <c r="N203" s="63">
        <v>0</v>
      </c>
      <c r="O203" s="49">
        <f t="shared" si="124"/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28">SUM(E205:E218)</f>
        <v>0</v>
      </c>
      <c r="F204" s="20"/>
      <c r="G204" s="20">
        <f t="shared" si="128"/>
        <v>17616488</v>
      </c>
      <c r="H204" s="20">
        <f t="shared" si="128"/>
        <v>4059794.7500000005</v>
      </c>
      <c r="I204" s="20">
        <f t="shared" si="128"/>
        <v>0</v>
      </c>
      <c r="J204" s="20">
        <f t="shared" si="128"/>
        <v>4059794.7500000005</v>
      </c>
      <c r="K204" s="20">
        <f t="shared" si="128"/>
        <v>4059794.7500000005</v>
      </c>
      <c r="L204" s="20">
        <f t="shared" si="128"/>
        <v>0</v>
      </c>
      <c r="M204" s="20"/>
      <c r="N204" s="20">
        <f t="shared" si="128"/>
        <v>4059794.7500000005</v>
      </c>
      <c r="O204" s="25">
        <f t="shared" si="124"/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29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 t="shared" si="124"/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29"/>
        <v>749500</v>
      </c>
      <c r="E206" s="13">
        <v>0</v>
      </c>
      <c r="F206" s="13"/>
      <c r="G206" s="13">
        <v>749500</v>
      </c>
      <c r="H206" s="13">
        <f t="shared" ref="H206:H223" si="130">I206+J206</f>
        <v>317976</v>
      </c>
      <c r="I206" s="13">
        <v>0</v>
      </c>
      <c r="J206" s="13">
        <f t="shared" ref="J206:J223" si="131">N206</f>
        <v>317976</v>
      </c>
      <c r="K206" s="63">
        <f t="shared" ref="K206:K223" si="132">L206+N206</f>
        <v>317976</v>
      </c>
      <c r="L206" s="63">
        <v>0</v>
      </c>
      <c r="M206" s="63"/>
      <c r="N206" s="63">
        <v>317976</v>
      </c>
      <c r="O206" s="49">
        <f t="shared" si="124"/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29"/>
        <v>6000000</v>
      </c>
      <c r="E207" s="13">
        <v>0</v>
      </c>
      <c r="F207" s="13"/>
      <c r="G207" s="13">
        <v>6000000</v>
      </c>
      <c r="H207" s="13">
        <f t="shared" si="130"/>
        <v>554282</v>
      </c>
      <c r="I207" s="13">
        <v>0</v>
      </c>
      <c r="J207" s="13">
        <f t="shared" si="131"/>
        <v>554282</v>
      </c>
      <c r="K207" s="63">
        <f t="shared" si="132"/>
        <v>554282</v>
      </c>
      <c r="L207" s="63">
        <v>0</v>
      </c>
      <c r="M207" s="63"/>
      <c r="N207" s="63">
        <v>554282</v>
      </c>
      <c r="O207" s="49">
        <f t="shared" si="124"/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29"/>
        <v>105921</v>
      </c>
      <c r="E208" s="13">
        <v>0</v>
      </c>
      <c r="F208" s="13"/>
      <c r="G208" s="13">
        <v>105921</v>
      </c>
      <c r="H208" s="13">
        <f t="shared" si="130"/>
        <v>105920.25</v>
      </c>
      <c r="I208" s="13">
        <v>0</v>
      </c>
      <c r="J208" s="13">
        <f t="shared" si="131"/>
        <v>105920.25</v>
      </c>
      <c r="K208" s="63">
        <f t="shared" si="132"/>
        <v>105920.25</v>
      </c>
      <c r="L208" s="63">
        <v>0</v>
      </c>
      <c r="M208" s="63"/>
      <c r="N208" s="63">
        <v>105920.25</v>
      </c>
      <c r="O208" s="49">
        <f t="shared" si="124"/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29"/>
        <v>444707</v>
      </c>
      <c r="E209" s="13">
        <v>0</v>
      </c>
      <c r="F209" s="13"/>
      <c r="G209" s="13">
        <v>444707</v>
      </c>
      <c r="H209" s="13">
        <f t="shared" si="130"/>
        <v>444706.6</v>
      </c>
      <c r="I209" s="13">
        <v>0</v>
      </c>
      <c r="J209" s="13">
        <f t="shared" si="131"/>
        <v>444706.6</v>
      </c>
      <c r="K209" s="63">
        <f t="shared" si="132"/>
        <v>444706.6</v>
      </c>
      <c r="L209" s="63">
        <v>0</v>
      </c>
      <c r="M209" s="63"/>
      <c r="N209" s="63">
        <v>444706.6</v>
      </c>
      <c r="O209" s="49">
        <f t="shared" si="124"/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29"/>
        <v>444707</v>
      </c>
      <c r="E210" s="13">
        <v>0</v>
      </c>
      <c r="F210" s="13"/>
      <c r="G210" s="13">
        <v>444707</v>
      </c>
      <c r="H210" s="13">
        <f t="shared" si="130"/>
        <v>444706.6</v>
      </c>
      <c r="I210" s="13">
        <v>0</v>
      </c>
      <c r="J210" s="13">
        <f t="shared" si="131"/>
        <v>444706.6</v>
      </c>
      <c r="K210" s="63">
        <f t="shared" si="132"/>
        <v>444706.6</v>
      </c>
      <c r="L210" s="63">
        <v>0</v>
      </c>
      <c r="M210" s="63"/>
      <c r="N210" s="63">
        <v>444706.6</v>
      </c>
      <c r="O210" s="49">
        <f t="shared" si="124"/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29"/>
        <v>3630000</v>
      </c>
      <c r="E211" s="13">
        <v>0</v>
      </c>
      <c r="F211" s="13"/>
      <c r="G211" s="13">
        <v>3630000</v>
      </c>
      <c r="H211" s="13">
        <f t="shared" si="130"/>
        <v>0</v>
      </c>
      <c r="I211" s="13">
        <v>0</v>
      </c>
      <c r="J211" s="13">
        <f t="shared" si="131"/>
        <v>0</v>
      </c>
      <c r="K211" s="63">
        <f t="shared" si="132"/>
        <v>0</v>
      </c>
      <c r="L211" s="63">
        <v>0</v>
      </c>
      <c r="M211" s="63"/>
      <c r="N211" s="63">
        <v>0</v>
      </c>
      <c r="O211" s="49">
        <f t="shared" si="124"/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29"/>
        <v>1038000</v>
      </c>
      <c r="E212" s="13">
        <v>0</v>
      </c>
      <c r="F212" s="13"/>
      <c r="G212" s="13">
        <v>1038000</v>
      </c>
      <c r="H212" s="13">
        <f t="shared" si="130"/>
        <v>1037985</v>
      </c>
      <c r="I212" s="13">
        <v>0</v>
      </c>
      <c r="J212" s="13">
        <f t="shared" si="131"/>
        <v>1037985</v>
      </c>
      <c r="K212" s="63">
        <f t="shared" si="132"/>
        <v>1037985</v>
      </c>
      <c r="L212" s="63">
        <v>0</v>
      </c>
      <c r="M212" s="63"/>
      <c r="N212" s="63">
        <v>1037985</v>
      </c>
      <c r="O212" s="49">
        <f t="shared" si="124"/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29"/>
        <v>1175821</v>
      </c>
      <c r="E213" s="13">
        <v>0</v>
      </c>
      <c r="F213" s="13"/>
      <c r="G213" s="13">
        <v>1175821</v>
      </c>
      <c r="H213" s="13">
        <f t="shared" si="130"/>
        <v>279454.2</v>
      </c>
      <c r="I213" s="13">
        <v>0</v>
      </c>
      <c r="J213" s="13">
        <f t="shared" si="131"/>
        <v>279454.2</v>
      </c>
      <c r="K213" s="63">
        <f t="shared" si="132"/>
        <v>279454.2</v>
      </c>
      <c r="L213" s="63">
        <v>0</v>
      </c>
      <c r="M213" s="63"/>
      <c r="N213" s="63">
        <v>279454.2</v>
      </c>
      <c r="O213" s="49">
        <f t="shared" si="124"/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29"/>
        <v>931048</v>
      </c>
      <c r="E214" s="13">
        <v>0</v>
      </c>
      <c r="F214" s="13"/>
      <c r="G214" s="13">
        <v>931048</v>
      </c>
      <c r="H214" s="13">
        <f t="shared" si="130"/>
        <v>0</v>
      </c>
      <c r="I214" s="13">
        <v>0</v>
      </c>
      <c r="J214" s="13">
        <f t="shared" si="131"/>
        <v>0</v>
      </c>
      <c r="K214" s="63">
        <f t="shared" si="132"/>
        <v>0</v>
      </c>
      <c r="L214" s="63">
        <v>0</v>
      </c>
      <c r="M214" s="63"/>
      <c r="N214" s="63">
        <v>0</v>
      </c>
      <c r="O214" s="49">
        <f t="shared" si="124"/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29"/>
        <v>30000</v>
      </c>
      <c r="E215" s="13">
        <v>0</v>
      </c>
      <c r="F215" s="13"/>
      <c r="G215" s="13">
        <v>30000</v>
      </c>
      <c r="H215" s="13">
        <f t="shared" si="130"/>
        <v>29490</v>
      </c>
      <c r="I215" s="13">
        <v>0</v>
      </c>
      <c r="J215" s="13">
        <f t="shared" si="131"/>
        <v>29490</v>
      </c>
      <c r="K215" s="63">
        <f t="shared" si="132"/>
        <v>29490</v>
      </c>
      <c r="L215" s="63">
        <v>0</v>
      </c>
      <c r="M215" s="63"/>
      <c r="N215" s="63">
        <v>29490</v>
      </c>
      <c r="O215" s="49">
        <f t="shared" si="124"/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29"/>
        <v>70000</v>
      </c>
      <c r="E216" s="13">
        <v>0</v>
      </c>
      <c r="F216" s="13"/>
      <c r="G216" s="13">
        <v>70000</v>
      </c>
      <c r="H216" s="13">
        <f t="shared" si="130"/>
        <v>69800</v>
      </c>
      <c r="I216" s="13">
        <v>0</v>
      </c>
      <c r="J216" s="13">
        <f t="shared" si="131"/>
        <v>69800</v>
      </c>
      <c r="K216" s="63">
        <f t="shared" si="132"/>
        <v>69800</v>
      </c>
      <c r="L216" s="63">
        <v>0</v>
      </c>
      <c r="M216" s="63"/>
      <c r="N216" s="63">
        <v>69800</v>
      </c>
      <c r="O216" s="49">
        <f t="shared" si="124"/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29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31"/>
        <v>0</v>
      </c>
      <c r="K217" s="63">
        <f t="shared" si="132"/>
        <v>0</v>
      </c>
      <c r="L217" s="63">
        <v>0</v>
      </c>
      <c r="M217" s="63"/>
      <c r="N217" s="63">
        <v>0</v>
      </c>
      <c r="O217" s="49">
        <f t="shared" si="124"/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29"/>
        <v>1924045</v>
      </c>
      <c r="E218" s="13">
        <v>0</v>
      </c>
      <c r="F218" s="13"/>
      <c r="G218" s="13">
        <v>1924045</v>
      </c>
      <c r="H218" s="13">
        <f t="shared" si="130"/>
        <v>406661.1</v>
      </c>
      <c r="I218" s="13">
        <v>0</v>
      </c>
      <c r="J218" s="13">
        <f t="shared" si="131"/>
        <v>406661.1</v>
      </c>
      <c r="K218" s="63">
        <f t="shared" si="132"/>
        <v>406661.1</v>
      </c>
      <c r="L218" s="63">
        <v>0</v>
      </c>
      <c r="M218" s="63"/>
      <c r="N218" s="63">
        <v>406661.1</v>
      </c>
      <c r="O218" s="49">
        <f t="shared" si="124"/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33">SUM(E220:E223)</f>
        <v>0</v>
      </c>
      <c r="F219" s="20"/>
      <c r="G219" s="20">
        <f t="shared" si="133"/>
        <v>1000000</v>
      </c>
      <c r="H219" s="20">
        <f t="shared" si="133"/>
        <v>853912.65</v>
      </c>
      <c r="I219" s="20">
        <f t="shared" si="133"/>
        <v>0</v>
      </c>
      <c r="J219" s="20">
        <f t="shared" si="133"/>
        <v>853912.65</v>
      </c>
      <c r="K219" s="20">
        <f t="shared" si="133"/>
        <v>853912.65</v>
      </c>
      <c r="L219" s="20">
        <f t="shared" si="133"/>
        <v>0</v>
      </c>
      <c r="M219" s="20"/>
      <c r="N219" s="20">
        <f t="shared" si="133"/>
        <v>853912.65</v>
      </c>
      <c r="O219" s="25">
        <f t="shared" si="124"/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6" t="s">
        <v>366</v>
      </c>
      <c r="B220" s="95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30"/>
        <v>513912.65</v>
      </c>
      <c r="I220" s="13">
        <v>0</v>
      </c>
      <c r="J220" s="13">
        <f t="shared" si="131"/>
        <v>513912.65</v>
      </c>
      <c r="K220" s="63">
        <f t="shared" si="132"/>
        <v>513912.65</v>
      </c>
      <c r="L220" s="63">
        <v>0</v>
      </c>
      <c r="M220" s="63"/>
      <c r="N220" s="63">
        <v>513912.65</v>
      </c>
      <c r="O220" s="49">
        <f t="shared" si="124"/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6"/>
      <c r="B221" s="95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30"/>
        <v>300000</v>
      </c>
      <c r="I221" s="13">
        <v>0</v>
      </c>
      <c r="J221" s="13">
        <f t="shared" si="131"/>
        <v>300000</v>
      </c>
      <c r="K221" s="63">
        <f t="shared" si="132"/>
        <v>300000</v>
      </c>
      <c r="L221" s="63">
        <v>0</v>
      </c>
      <c r="M221" s="63"/>
      <c r="N221" s="63">
        <v>300000</v>
      </c>
      <c r="O221" s="49">
        <f t="shared" si="124"/>
        <v>100</v>
      </c>
      <c r="P221" s="37">
        <v>0</v>
      </c>
      <c r="Q221" s="37"/>
      <c r="R221" s="37"/>
    </row>
    <row r="222" spans="1:18" s="1" customFormat="1" ht="24.75" hidden="1" customHeight="1">
      <c r="A222" s="96"/>
      <c r="B222" s="95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30"/>
        <v>20000</v>
      </c>
      <c r="I222" s="13">
        <v>0</v>
      </c>
      <c r="J222" s="13">
        <f t="shared" si="131"/>
        <v>20000</v>
      </c>
      <c r="K222" s="63">
        <f t="shared" si="132"/>
        <v>20000</v>
      </c>
      <c r="L222" s="63">
        <v>0</v>
      </c>
      <c r="M222" s="63"/>
      <c r="N222" s="63">
        <v>20000</v>
      </c>
      <c r="O222" s="49">
        <f t="shared" si="124"/>
        <v>100</v>
      </c>
      <c r="P222" s="37">
        <v>0</v>
      </c>
      <c r="Q222" s="37"/>
      <c r="R222" s="37"/>
    </row>
    <row r="223" spans="1:18" s="1" customFormat="1" ht="23.25" hidden="1" customHeight="1">
      <c r="A223" s="96"/>
      <c r="B223" s="95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30"/>
        <v>20000</v>
      </c>
      <c r="I223" s="13">
        <v>0</v>
      </c>
      <c r="J223" s="13">
        <f t="shared" si="131"/>
        <v>20000</v>
      </c>
      <c r="K223" s="63">
        <f t="shared" si="132"/>
        <v>20000</v>
      </c>
      <c r="L223" s="63">
        <v>0</v>
      </c>
      <c r="M223" s="63"/>
      <c r="N223" s="63">
        <v>20000</v>
      </c>
      <c r="O223" s="49">
        <f t="shared" si="124"/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4" t="s">
        <v>54</v>
      </c>
      <c r="C224" s="94"/>
      <c r="D224" s="31">
        <f>SUM(D225:D227)</f>
        <v>1000000</v>
      </c>
      <c r="E224" s="31">
        <f t="shared" ref="E224:N224" si="134">SUM(E225:E227)</f>
        <v>0</v>
      </c>
      <c r="F224" s="31"/>
      <c r="G224" s="31">
        <f t="shared" si="134"/>
        <v>1000000</v>
      </c>
      <c r="H224" s="31">
        <f t="shared" si="134"/>
        <v>885000</v>
      </c>
      <c r="I224" s="31">
        <f t="shared" si="134"/>
        <v>0</v>
      </c>
      <c r="J224" s="31">
        <f t="shared" si="134"/>
        <v>885000</v>
      </c>
      <c r="K224" s="31">
        <f t="shared" si="134"/>
        <v>885000</v>
      </c>
      <c r="L224" s="31">
        <f t="shared" si="134"/>
        <v>0</v>
      </c>
      <c r="M224" s="31"/>
      <c r="N224" s="31">
        <f t="shared" si="134"/>
        <v>885000</v>
      </c>
      <c r="O224" s="25">
        <f t="shared" si="124"/>
        <v>88.5</v>
      </c>
      <c r="P224" s="38">
        <v>0</v>
      </c>
      <c r="Q224" s="38"/>
      <c r="R224" s="38"/>
    </row>
    <row r="225" spans="1:18" s="1" customFormat="1" ht="33.75" hidden="1" customHeight="1">
      <c r="A225" s="96" t="s">
        <v>368</v>
      </c>
      <c r="B225" s="95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 t="shared" si="124"/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6"/>
      <c r="B226" s="95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35">I226+J226</f>
        <v>590000</v>
      </c>
      <c r="I226" s="66">
        <v>0</v>
      </c>
      <c r="J226" s="66">
        <f t="shared" ref="J226:J227" si="136">N226</f>
        <v>590000</v>
      </c>
      <c r="K226" s="66">
        <f t="shared" ref="K226:K227" si="137">L226+N226</f>
        <v>590000</v>
      </c>
      <c r="L226" s="66">
        <v>0</v>
      </c>
      <c r="M226" s="66"/>
      <c r="N226" s="66">
        <v>590000</v>
      </c>
      <c r="O226" s="61">
        <f t="shared" si="124"/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6"/>
      <c r="B227" s="95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35"/>
        <v>60000</v>
      </c>
      <c r="I227" s="66">
        <v>0</v>
      </c>
      <c r="J227" s="66">
        <f t="shared" si="136"/>
        <v>60000</v>
      </c>
      <c r="K227" s="66">
        <f t="shared" si="137"/>
        <v>60000</v>
      </c>
      <c r="L227" s="66">
        <v>0</v>
      </c>
      <c r="M227" s="66"/>
      <c r="N227" s="66">
        <v>60000</v>
      </c>
      <c r="O227" s="61">
        <f t="shared" si="124"/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4" t="s">
        <v>55</v>
      </c>
      <c r="C228" s="94"/>
      <c r="D228" s="31">
        <f>D229+D232</f>
        <v>22139919</v>
      </c>
      <c r="E228" s="31">
        <f t="shared" ref="E228:N228" si="138">E229+E232</f>
        <v>99400</v>
      </c>
      <c r="F228" s="31"/>
      <c r="G228" s="31">
        <f t="shared" si="138"/>
        <v>22040519</v>
      </c>
      <c r="H228" s="31">
        <f t="shared" si="138"/>
        <v>17772710.119999997</v>
      </c>
      <c r="I228" s="31">
        <f t="shared" si="138"/>
        <v>196600</v>
      </c>
      <c r="J228" s="31">
        <f t="shared" si="138"/>
        <v>17576110.119999997</v>
      </c>
      <c r="K228" s="31">
        <f t="shared" si="138"/>
        <v>17674410.119999997</v>
      </c>
      <c r="L228" s="31">
        <f t="shared" si="138"/>
        <v>98300</v>
      </c>
      <c r="M228" s="31"/>
      <c r="N228" s="31">
        <f t="shared" si="138"/>
        <v>17576110.119999997</v>
      </c>
      <c r="O228" s="62">
        <f t="shared" si="124"/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39">SUM(E230:E231)</f>
        <v>99400</v>
      </c>
      <c r="F229" s="31"/>
      <c r="G229" s="31">
        <f t="shared" si="139"/>
        <v>232100</v>
      </c>
      <c r="H229" s="31">
        <f t="shared" si="139"/>
        <v>277174.31</v>
      </c>
      <c r="I229" s="31">
        <f t="shared" si="139"/>
        <v>196600</v>
      </c>
      <c r="J229" s="31">
        <f t="shared" si="139"/>
        <v>80574.31</v>
      </c>
      <c r="K229" s="31">
        <f t="shared" si="139"/>
        <v>178874.31</v>
      </c>
      <c r="L229" s="31">
        <f t="shared" si="139"/>
        <v>98300</v>
      </c>
      <c r="M229" s="31"/>
      <c r="N229" s="31">
        <f t="shared" si="139"/>
        <v>80574.31</v>
      </c>
      <c r="O229" s="62">
        <f t="shared" si="124"/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40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 t="shared" si="124"/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 t="shared" ref="O231:O264" si="141"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42">SUM(E233:E239)</f>
        <v>0</v>
      </c>
      <c r="F232" s="20"/>
      <c r="G232" s="20">
        <f t="shared" si="142"/>
        <v>21808419</v>
      </c>
      <c r="H232" s="20">
        <f t="shared" si="142"/>
        <v>17495535.809999999</v>
      </c>
      <c r="I232" s="20">
        <f t="shared" si="142"/>
        <v>0</v>
      </c>
      <c r="J232" s="20">
        <f t="shared" si="142"/>
        <v>17495535.809999999</v>
      </c>
      <c r="K232" s="20">
        <f t="shared" si="142"/>
        <v>17495535.809999999</v>
      </c>
      <c r="L232" s="20">
        <f t="shared" si="142"/>
        <v>0</v>
      </c>
      <c r="M232" s="20"/>
      <c r="N232" s="20">
        <f t="shared" si="142"/>
        <v>17495535.809999999</v>
      </c>
      <c r="O232" s="62">
        <f t="shared" si="141"/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6" t="s">
        <v>374</v>
      </c>
      <c r="B233" s="95" t="s">
        <v>235</v>
      </c>
      <c r="C233" s="26" t="s">
        <v>53</v>
      </c>
      <c r="D233" s="13">
        <f t="shared" ref="D233:D239" si="143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 t="shared" si="141"/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6"/>
      <c r="B234" s="95"/>
      <c r="C234" s="26" t="s">
        <v>9</v>
      </c>
      <c r="D234" s="13">
        <f t="shared" si="143"/>
        <v>13544000</v>
      </c>
      <c r="E234" s="13">
        <v>0</v>
      </c>
      <c r="F234" s="13"/>
      <c r="G234" s="13">
        <v>13544000</v>
      </c>
      <c r="H234" s="13">
        <f t="shared" ref="H234:H239" si="144">I234+J234</f>
        <v>11149051.380000001</v>
      </c>
      <c r="I234" s="13">
        <v>0</v>
      </c>
      <c r="J234" s="13">
        <f t="shared" ref="J234:J239" si="145">N234</f>
        <v>11149051.380000001</v>
      </c>
      <c r="K234" s="63">
        <f t="shared" ref="K234:K239" si="146">L234+N234</f>
        <v>11149051.380000001</v>
      </c>
      <c r="L234" s="13">
        <v>0</v>
      </c>
      <c r="M234" s="13"/>
      <c r="N234" s="13">
        <v>11149051.380000001</v>
      </c>
      <c r="O234" s="49">
        <f t="shared" si="141"/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6"/>
      <c r="B235" s="95"/>
      <c r="C235" s="26" t="s">
        <v>37</v>
      </c>
      <c r="D235" s="13">
        <f t="shared" si="143"/>
        <v>2108854</v>
      </c>
      <c r="E235" s="13">
        <v>0</v>
      </c>
      <c r="F235" s="13"/>
      <c r="G235" s="13">
        <v>2108854</v>
      </c>
      <c r="H235" s="13">
        <f t="shared" si="144"/>
        <v>1738489.93</v>
      </c>
      <c r="I235" s="13">
        <v>0</v>
      </c>
      <c r="J235" s="13">
        <f t="shared" si="145"/>
        <v>1738489.93</v>
      </c>
      <c r="K235" s="63">
        <f t="shared" si="146"/>
        <v>1738489.93</v>
      </c>
      <c r="L235" s="63">
        <v>0</v>
      </c>
      <c r="M235" s="63"/>
      <c r="N235" s="63">
        <v>1738489.93</v>
      </c>
      <c r="O235" s="49">
        <f t="shared" si="141"/>
        <v>82.437661877019465</v>
      </c>
      <c r="P235" s="37">
        <v>0</v>
      </c>
      <c r="Q235" s="37"/>
      <c r="R235" s="37"/>
    </row>
    <row r="236" spans="1:18" s="1" customFormat="1" ht="24" hidden="1" customHeight="1">
      <c r="A236" s="96"/>
      <c r="B236" s="95"/>
      <c r="C236" s="26" t="s">
        <v>11</v>
      </c>
      <c r="D236" s="13">
        <f t="shared" si="143"/>
        <v>946000</v>
      </c>
      <c r="E236" s="13">
        <v>0</v>
      </c>
      <c r="F236" s="13"/>
      <c r="G236" s="13">
        <v>946000</v>
      </c>
      <c r="H236" s="13">
        <f t="shared" si="144"/>
        <v>850507.04</v>
      </c>
      <c r="I236" s="13">
        <v>0</v>
      </c>
      <c r="J236" s="13">
        <f t="shared" si="145"/>
        <v>850507.04</v>
      </c>
      <c r="K236" s="63">
        <f t="shared" si="146"/>
        <v>850507.04</v>
      </c>
      <c r="L236" s="63">
        <v>0</v>
      </c>
      <c r="M236" s="63"/>
      <c r="N236" s="63">
        <v>850507.04</v>
      </c>
      <c r="O236" s="49">
        <f t="shared" si="141"/>
        <v>89.90560676532769</v>
      </c>
      <c r="P236" s="37">
        <v>0</v>
      </c>
      <c r="Q236" s="37"/>
      <c r="R236" s="37"/>
    </row>
    <row r="237" spans="1:18" s="1" customFormat="1" ht="25.5" hidden="1" customHeight="1">
      <c r="A237" s="96"/>
      <c r="B237" s="95"/>
      <c r="C237" s="28" t="s">
        <v>4</v>
      </c>
      <c r="D237" s="13">
        <f t="shared" si="143"/>
        <v>66500</v>
      </c>
      <c r="E237" s="13">
        <v>0</v>
      </c>
      <c r="F237" s="13"/>
      <c r="G237" s="13">
        <v>66500</v>
      </c>
      <c r="H237" s="13">
        <f t="shared" si="144"/>
        <v>32311</v>
      </c>
      <c r="I237" s="13">
        <v>0</v>
      </c>
      <c r="J237" s="13">
        <f t="shared" si="145"/>
        <v>32311</v>
      </c>
      <c r="K237" s="63">
        <f t="shared" si="146"/>
        <v>32311</v>
      </c>
      <c r="L237" s="63">
        <v>0</v>
      </c>
      <c r="M237" s="63"/>
      <c r="N237" s="63">
        <v>32311</v>
      </c>
      <c r="O237" s="49">
        <f t="shared" si="141"/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6"/>
      <c r="B238" s="95"/>
      <c r="C238" s="26" t="s">
        <v>5</v>
      </c>
      <c r="D238" s="13">
        <f t="shared" si="143"/>
        <v>4825759</v>
      </c>
      <c r="E238" s="13">
        <v>0</v>
      </c>
      <c r="F238" s="13"/>
      <c r="G238" s="13">
        <v>4825759</v>
      </c>
      <c r="H238" s="13">
        <f t="shared" si="144"/>
        <v>3516420.9</v>
      </c>
      <c r="I238" s="13">
        <v>0</v>
      </c>
      <c r="J238" s="13">
        <f t="shared" si="145"/>
        <v>3516420.9</v>
      </c>
      <c r="K238" s="63">
        <f t="shared" si="146"/>
        <v>3516420.9</v>
      </c>
      <c r="L238" s="63">
        <v>0</v>
      </c>
      <c r="M238" s="63"/>
      <c r="N238" s="63">
        <v>3516420.9</v>
      </c>
      <c r="O238" s="49">
        <f t="shared" si="141"/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6"/>
      <c r="B239" s="95"/>
      <c r="C239" s="26" t="s">
        <v>8</v>
      </c>
      <c r="D239" s="13">
        <f t="shared" si="143"/>
        <v>80106</v>
      </c>
      <c r="E239" s="13">
        <v>0</v>
      </c>
      <c r="F239" s="13"/>
      <c r="G239" s="13">
        <v>80106</v>
      </c>
      <c r="H239" s="13">
        <f t="shared" si="144"/>
        <v>57890.400000000001</v>
      </c>
      <c r="I239" s="13">
        <v>0</v>
      </c>
      <c r="J239" s="13">
        <f t="shared" si="145"/>
        <v>57890.400000000001</v>
      </c>
      <c r="K239" s="63">
        <f t="shared" si="146"/>
        <v>57890.400000000001</v>
      </c>
      <c r="L239" s="63">
        <v>0</v>
      </c>
      <c r="M239" s="63"/>
      <c r="N239" s="63">
        <v>57890.400000000001</v>
      </c>
      <c r="O239" s="49">
        <f t="shared" si="141"/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133" t="s">
        <v>84</v>
      </c>
      <c r="C240" s="133"/>
      <c r="D240" s="20">
        <f>SUM(D241:D244)</f>
        <v>2306449</v>
      </c>
      <c r="E240" s="20">
        <f t="shared" ref="E240:N240" si="147">SUM(E241:E244)</f>
        <v>0</v>
      </c>
      <c r="F240" s="20"/>
      <c r="G240" s="20">
        <f t="shared" si="147"/>
        <v>2306449</v>
      </c>
      <c r="H240" s="20">
        <f t="shared" si="147"/>
        <v>1668492.0699999998</v>
      </c>
      <c r="I240" s="20">
        <f t="shared" si="147"/>
        <v>0</v>
      </c>
      <c r="J240" s="20">
        <f t="shared" si="147"/>
        <v>1668492.0699999998</v>
      </c>
      <c r="K240" s="20">
        <f t="shared" si="147"/>
        <v>1668492.0699999998</v>
      </c>
      <c r="L240" s="20">
        <f t="shared" si="147"/>
        <v>0</v>
      </c>
      <c r="M240" s="20"/>
      <c r="N240" s="20">
        <f t="shared" si="147"/>
        <v>1668492.0699999998</v>
      </c>
      <c r="O240" s="25">
        <f t="shared" si="141"/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 t="shared" si="141"/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48">I242+J242</f>
        <v>544744.59</v>
      </c>
      <c r="I242" s="13">
        <v>0</v>
      </c>
      <c r="J242" s="13">
        <f t="shared" ref="J242:J244" si="149">N242</f>
        <v>544744.59</v>
      </c>
      <c r="K242" s="13">
        <f t="shared" ref="K242:K244" si="150">L242+N242</f>
        <v>544744.59</v>
      </c>
      <c r="L242" s="13">
        <v>0</v>
      </c>
      <c r="M242" s="13"/>
      <c r="N242" s="13">
        <v>544744.59</v>
      </c>
      <c r="O242" s="49">
        <f t="shared" si="141"/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48"/>
        <v>148752</v>
      </c>
      <c r="I243" s="13">
        <v>0</v>
      </c>
      <c r="J243" s="13">
        <f t="shared" si="149"/>
        <v>148752</v>
      </c>
      <c r="K243" s="13">
        <f t="shared" si="150"/>
        <v>148752</v>
      </c>
      <c r="L243" s="13">
        <v>0</v>
      </c>
      <c r="M243" s="13"/>
      <c r="N243" s="13">
        <v>148752</v>
      </c>
      <c r="O243" s="49">
        <f t="shared" si="141"/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48"/>
        <v>291890</v>
      </c>
      <c r="I244" s="13">
        <v>0</v>
      </c>
      <c r="J244" s="13">
        <f t="shared" si="149"/>
        <v>291890</v>
      </c>
      <c r="K244" s="13">
        <f t="shared" si="150"/>
        <v>291890</v>
      </c>
      <c r="L244" s="13">
        <v>0</v>
      </c>
      <c r="M244" s="13"/>
      <c r="N244" s="13">
        <v>291890</v>
      </c>
      <c r="O244" s="49">
        <f t="shared" si="141"/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133" t="s">
        <v>88</v>
      </c>
      <c r="C245" s="133"/>
      <c r="D245" s="20">
        <f>SUM(D246:D247)</f>
        <v>2091600</v>
      </c>
      <c r="E245" s="20">
        <f t="shared" ref="E245:N245" si="151">SUM(E246:E247)</f>
        <v>0</v>
      </c>
      <c r="F245" s="20"/>
      <c r="G245" s="20">
        <f t="shared" si="151"/>
        <v>2091600</v>
      </c>
      <c r="H245" s="20">
        <f t="shared" si="151"/>
        <v>1771075.6</v>
      </c>
      <c r="I245" s="20">
        <f t="shared" si="151"/>
        <v>0</v>
      </c>
      <c r="J245" s="20">
        <f t="shared" si="151"/>
        <v>1771075.6</v>
      </c>
      <c r="K245" s="20">
        <f t="shared" si="151"/>
        <v>1771075.6</v>
      </c>
      <c r="L245" s="20">
        <f t="shared" si="151"/>
        <v>0</v>
      </c>
      <c r="M245" s="20"/>
      <c r="N245" s="20">
        <f t="shared" si="151"/>
        <v>1771075.6</v>
      </c>
      <c r="O245" s="25">
        <f t="shared" si="141"/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6" t="s">
        <v>33</v>
      </c>
      <c r="B246" s="134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 t="shared" si="141"/>
        <v>100</v>
      </c>
      <c r="P246" s="37">
        <v>0</v>
      </c>
      <c r="Q246" s="37"/>
      <c r="R246" s="37"/>
    </row>
    <row r="247" spans="1:18" s="1" customFormat="1" ht="41.25" hidden="1" customHeight="1">
      <c r="A247" s="96"/>
      <c r="B247" s="134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52">I247+J247</f>
        <v>771075.6</v>
      </c>
      <c r="I247" s="13">
        <v>0</v>
      </c>
      <c r="J247" s="13">
        <f t="shared" ref="J247" si="153">N247</f>
        <v>771075.6</v>
      </c>
      <c r="K247" s="13">
        <f t="shared" ref="K247" si="154">L247+N247</f>
        <v>771075.6</v>
      </c>
      <c r="L247" s="13">
        <v>0</v>
      </c>
      <c r="M247" s="13"/>
      <c r="N247" s="13">
        <v>771075.6</v>
      </c>
      <c r="O247" s="49">
        <f t="shared" si="141"/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133" t="s">
        <v>90</v>
      </c>
      <c r="C248" s="133"/>
      <c r="D248" s="20">
        <f>D249+D255</f>
        <v>272584906</v>
      </c>
      <c r="E248" s="20">
        <f t="shared" ref="E248:N248" si="155">E249+E255</f>
        <v>2589000</v>
      </c>
      <c r="F248" s="20"/>
      <c r="G248" s="20">
        <f t="shared" si="155"/>
        <v>268833706</v>
      </c>
      <c r="H248" s="20">
        <f t="shared" si="155"/>
        <v>226839228.97</v>
      </c>
      <c r="I248" s="20">
        <f t="shared" si="155"/>
        <v>2589000</v>
      </c>
      <c r="J248" s="20">
        <f t="shared" si="155"/>
        <v>223088028.97</v>
      </c>
      <c r="K248" s="20">
        <f t="shared" si="155"/>
        <v>224438567.22</v>
      </c>
      <c r="L248" s="20">
        <f t="shared" si="155"/>
        <v>1350538.25</v>
      </c>
      <c r="M248" s="20"/>
      <c r="N248" s="20">
        <f t="shared" si="155"/>
        <v>223088028.97</v>
      </c>
      <c r="O248" s="25">
        <f t="shared" si="141"/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56">SUM(E250:E254)</f>
        <v>0</v>
      </c>
      <c r="F249" s="20"/>
      <c r="G249" s="20">
        <f t="shared" si="156"/>
        <v>265333706</v>
      </c>
      <c r="H249" s="20">
        <f t="shared" si="156"/>
        <v>220313028.97</v>
      </c>
      <c r="I249" s="20">
        <f t="shared" si="156"/>
        <v>0</v>
      </c>
      <c r="J249" s="20">
        <f t="shared" si="156"/>
        <v>220313028.97</v>
      </c>
      <c r="K249" s="20">
        <f t="shared" si="156"/>
        <v>220313028.97</v>
      </c>
      <c r="L249" s="20">
        <f t="shared" si="156"/>
        <v>0</v>
      </c>
      <c r="M249" s="20"/>
      <c r="N249" s="20">
        <f>SUM(N250:N254)</f>
        <v>220313028.97</v>
      </c>
      <c r="O249" s="25">
        <f t="shared" si="141"/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 t="shared" si="141"/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57">I251+J251</f>
        <v>136911912.18000001</v>
      </c>
      <c r="I251" s="13">
        <v>0</v>
      </c>
      <c r="J251" s="13">
        <f t="shared" ref="J251:J254" si="158">N251</f>
        <v>136911912.18000001</v>
      </c>
      <c r="K251" s="13">
        <f t="shared" ref="K251:K254" si="159">L251+N251</f>
        <v>136911912.18000001</v>
      </c>
      <c r="L251" s="13">
        <v>0</v>
      </c>
      <c r="M251" s="13"/>
      <c r="N251" s="13">
        <v>136911912.18000001</v>
      </c>
      <c r="O251" s="49">
        <f t="shared" si="141"/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57"/>
        <v>31862414.48</v>
      </c>
      <c r="I252" s="13">
        <v>0</v>
      </c>
      <c r="J252" s="13">
        <f t="shared" si="158"/>
        <v>31862414.48</v>
      </c>
      <c r="K252" s="13">
        <f t="shared" si="159"/>
        <v>31862414.48</v>
      </c>
      <c r="L252" s="13">
        <v>0</v>
      </c>
      <c r="M252" s="13"/>
      <c r="N252" s="13">
        <v>31862414.48</v>
      </c>
      <c r="O252" s="49">
        <f t="shared" si="141"/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57"/>
        <v>0</v>
      </c>
      <c r="I253" s="13">
        <v>0</v>
      </c>
      <c r="J253" s="13">
        <f t="shared" si="158"/>
        <v>0</v>
      </c>
      <c r="K253" s="13">
        <f t="shared" si="159"/>
        <v>0</v>
      </c>
      <c r="L253" s="13">
        <v>0</v>
      </c>
      <c r="M253" s="13"/>
      <c r="N253" s="13">
        <v>0</v>
      </c>
      <c r="O253" s="49">
        <f t="shared" si="141"/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57"/>
        <v>0</v>
      </c>
      <c r="I254" s="13">
        <v>0</v>
      </c>
      <c r="J254" s="13">
        <f t="shared" si="158"/>
        <v>0</v>
      </c>
      <c r="K254" s="13">
        <f t="shared" si="159"/>
        <v>0</v>
      </c>
      <c r="L254" s="13">
        <v>0</v>
      </c>
      <c r="M254" s="13"/>
      <c r="N254" s="13">
        <v>0</v>
      </c>
      <c r="O254" s="49">
        <f t="shared" si="141"/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60">E256+E257</f>
        <v>2589000</v>
      </c>
      <c r="F255" s="20"/>
      <c r="G255" s="20">
        <f t="shared" si="160"/>
        <v>3500000</v>
      </c>
      <c r="H255" s="20">
        <f t="shared" si="160"/>
        <v>6526200</v>
      </c>
      <c r="I255" s="20">
        <f t="shared" si="160"/>
        <v>2589000</v>
      </c>
      <c r="J255" s="20">
        <f t="shared" si="160"/>
        <v>2775000</v>
      </c>
      <c r="K255" s="20">
        <f t="shared" si="160"/>
        <v>4125538.25</v>
      </c>
      <c r="L255" s="20">
        <f t="shared" si="160"/>
        <v>1350538.25</v>
      </c>
      <c r="M255" s="20"/>
      <c r="N255" s="20">
        <f t="shared" si="160"/>
        <v>2775000</v>
      </c>
      <c r="O255" s="25">
        <f t="shared" si="141"/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 t="shared" si="141"/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 t="shared" si="141"/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133" t="s">
        <v>99</v>
      </c>
      <c r="C258" s="133"/>
      <c r="D258" s="20">
        <f>SUM(D259:D260)</f>
        <v>35947245</v>
      </c>
      <c r="E258" s="20">
        <f t="shared" ref="E258:N258" si="161">SUM(E259:E260)</f>
        <v>35947245</v>
      </c>
      <c r="F258" s="20"/>
      <c r="G258" s="20">
        <f t="shared" si="161"/>
        <v>0</v>
      </c>
      <c r="H258" s="20">
        <f t="shared" si="161"/>
        <v>28852219</v>
      </c>
      <c r="I258" s="20">
        <f>SUM(I259:I260)</f>
        <v>28852219</v>
      </c>
      <c r="J258" s="20">
        <f t="shared" si="161"/>
        <v>0</v>
      </c>
      <c r="K258" s="20">
        <f t="shared" si="161"/>
        <v>28652154.77</v>
      </c>
      <c r="L258" s="20">
        <f t="shared" si="161"/>
        <v>28652154.77</v>
      </c>
      <c r="M258" s="20"/>
      <c r="N258" s="20">
        <f t="shared" si="161"/>
        <v>0</v>
      </c>
      <c r="O258" s="25">
        <f t="shared" si="141"/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 t="shared" si="141"/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 t="shared" si="141"/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25" t="s">
        <v>431</v>
      </c>
      <c r="B261" s="125"/>
      <c r="C261" s="125"/>
      <c r="D261" s="39">
        <f>D258+D248+D245+D240+D228+D224+D197</f>
        <v>369269550</v>
      </c>
      <c r="E261" s="39">
        <f t="shared" ref="E261:N261" si="162">E258+E248+E245+E240+E228+E224+E197</f>
        <v>41143645</v>
      </c>
      <c r="F261" s="39"/>
      <c r="G261" s="39">
        <f t="shared" si="162"/>
        <v>326963705</v>
      </c>
      <c r="H261" s="39">
        <f t="shared" si="162"/>
        <v>288060780.94</v>
      </c>
      <c r="I261" s="39">
        <f t="shared" si="162"/>
        <v>34145819</v>
      </c>
      <c r="J261" s="39">
        <f t="shared" si="162"/>
        <v>252752761.94</v>
      </c>
      <c r="K261" s="39">
        <f t="shared" si="162"/>
        <v>283060100.73999995</v>
      </c>
      <c r="L261" s="39">
        <f t="shared" si="162"/>
        <v>30307338.800000001</v>
      </c>
      <c r="M261" s="39"/>
      <c r="N261" s="39">
        <f t="shared" si="162"/>
        <v>252752761.94</v>
      </c>
      <c r="O261" s="25">
        <f t="shared" si="141"/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131" t="s">
        <v>433</v>
      </c>
      <c r="C262" s="132"/>
      <c r="D262" s="39">
        <f>SUM(D263:D264)</f>
        <v>540000</v>
      </c>
      <c r="E262" s="39">
        <f t="shared" ref="E262:N262" si="163">SUM(E263:E264)</f>
        <v>0</v>
      </c>
      <c r="F262" s="39"/>
      <c r="G262" s="39">
        <f t="shared" si="163"/>
        <v>0</v>
      </c>
      <c r="H262" s="39">
        <f t="shared" si="163"/>
        <v>0</v>
      </c>
      <c r="I262" s="39">
        <f t="shared" si="163"/>
        <v>359928</v>
      </c>
      <c r="J262" s="39">
        <f t="shared" si="163"/>
        <v>0</v>
      </c>
      <c r="K262" s="39">
        <f t="shared" si="163"/>
        <v>342792</v>
      </c>
      <c r="L262" s="39">
        <f t="shared" si="163"/>
        <v>0</v>
      </c>
      <c r="M262" s="39"/>
      <c r="N262" s="39">
        <f t="shared" si="163"/>
        <v>0</v>
      </c>
      <c r="O262" s="25">
        <f t="shared" si="141"/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 t="shared" si="141"/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 t="shared" si="141"/>
        <v>50</v>
      </c>
      <c r="P264" s="37">
        <v>0</v>
      </c>
      <c r="Q264" s="37"/>
      <c r="R264" s="37"/>
    </row>
    <row r="265" spans="1:18">
      <c r="A265" s="40" t="s">
        <v>456</v>
      </c>
      <c r="B265" s="92" t="s">
        <v>457</v>
      </c>
      <c r="C265" s="28" t="s">
        <v>7</v>
      </c>
      <c r="D265" s="93">
        <v>903400</v>
      </c>
      <c r="E265" s="13">
        <v>0</v>
      </c>
      <c r="F265" s="13">
        <v>0</v>
      </c>
      <c r="G265" s="93">
        <v>903400</v>
      </c>
      <c r="H265" s="92"/>
      <c r="I265" s="92"/>
      <c r="J265" s="92"/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1" t="s">
        <v>48</v>
      </c>
      <c r="B1" s="142"/>
      <c r="C1" s="142"/>
      <c r="D1" s="142"/>
      <c r="E1" s="142"/>
      <c r="F1" s="142"/>
      <c r="G1" s="142"/>
      <c r="H1" s="142"/>
      <c r="I1" s="142"/>
      <c r="J1" s="5"/>
      <c r="K1" s="5"/>
      <c r="L1" s="5"/>
    </row>
    <row r="2" spans="1:12" ht="18.75" customHeight="1">
      <c r="A2" s="143" t="s">
        <v>1</v>
      </c>
      <c r="B2" s="58" t="s">
        <v>2</v>
      </c>
      <c r="C2" s="145" t="s">
        <v>106</v>
      </c>
      <c r="D2" s="139" t="s">
        <v>440</v>
      </c>
      <c r="E2" s="139" t="s">
        <v>259</v>
      </c>
      <c r="F2" s="139" t="s">
        <v>260</v>
      </c>
      <c r="G2" s="139" t="s">
        <v>251</v>
      </c>
      <c r="H2" s="139" t="s">
        <v>244</v>
      </c>
      <c r="I2" s="139" t="s">
        <v>35</v>
      </c>
      <c r="J2" s="139" t="s">
        <v>253</v>
      </c>
      <c r="K2" s="139" t="s">
        <v>254</v>
      </c>
      <c r="L2" s="139" t="s">
        <v>252</v>
      </c>
    </row>
    <row r="3" spans="1:12" ht="83.25" customHeight="1">
      <c r="A3" s="144"/>
      <c r="B3" s="19" t="s">
        <v>3</v>
      </c>
      <c r="C3" s="116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5" t="s">
        <v>255</v>
      </c>
      <c r="B5" s="136"/>
      <c r="C5" s="136"/>
      <c r="D5" s="136"/>
      <c r="E5" s="136"/>
      <c r="F5" s="136"/>
      <c r="G5" s="136"/>
      <c r="H5" s="136"/>
      <c r="I5" s="136"/>
      <c r="J5" s="137"/>
      <c r="K5" s="137"/>
      <c r="L5" s="138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2018-08-10T06:18:08Z</cp:lastPrinted>
  <dcterms:created xsi:type="dcterms:W3CDTF">2012-05-22T08:33:39Z</dcterms:created>
  <dcterms:modified xsi:type="dcterms:W3CDTF">2018-08-10T06:18:17Z</dcterms:modified>
</cp:coreProperties>
</file>