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Таблица 2 Финанс по меропр. " sheetId="12" r:id="rId1"/>
  </sheets>
  <externalReferences>
    <externalReference r:id="rId2"/>
  </externalReferences>
  <definedNames>
    <definedName name="_xlnm.Print_Area" localSheetId="0">'Таблица 2 Финанс по меропр. '!$A$1:$S$120</definedName>
  </definedNames>
  <calcPr calcId="162913"/>
</workbook>
</file>

<file path=xl/calcChain.xml><?xml version="1.0" encoding="utf-8"?>
<calcChain xmlns="http://schemas.openxmlformats.org/spreadsheetml/2006/main">
  <c r="I115" i="12" l="1"/>
  <c r="I101" i="12"/>
  <c r="I100" i="12"/>
  <c r="K21" i="12"/>
  <c r="K18" i="12"/>
  <c r="I11" i="12"/>
  <c r="E46" i="12" l="1"/>
  <c r="Q49" i="12" l="1"/>
  <c r="J49" i="12"/>
  <c r="F49" i="12"/>
  <c r="D49" i="12"/>
  <c r="Q48" i="12"/>
  <c r="J48" i="12"/>
  <c r="O48" i="12" s="1"/>
  <c r="F48" i="12"/>
  <c r="Q47" i="12"/>
  <c r="N47" i="12" s="1"/>
  <c r="J47" i="12"/>
  <c r="F47" i="12"/>
  <c r="D47" i="12"/>
  <c r="Q50" i="12"/>
  <c r="J50" i="12"/>
  <c r="F50" i="12"/>
  <c r="D50" i="12"/>
  <c r="O49" i="12" l="1"/>
  <c r="N49" i="12" s="1"/>
  <c r="N48" i="12"/>
  <c r="O50" i="12"/>
  <c r="N50" i="12" s="1"/>
  <c r="G114" i="12"/>
  <c r="H114" i="12"/>
  <c r="I114" i="12"/>
  <c r="K114" i="12"/>
  <c r="L114" i="12"/>
  <c r="M114" i="12"/>
  <c r="E111" i="12"/>
  <c r="F116" i="12"/>
  <c r="J116" i="12"/>
  <c r="Q116" i="12"/>
  <c r="F11" i="12"/>
  <c r="O28" i="12"/>
  <c r="J28" i="12"/>
  <c r="F28" i="12"/>
  <c r="G18" i="12"/>
  <c r="N116" i="12" l="1"/>
  <c r="N28" i="12"/>
  <c r="G99" i="12"/>
  <c r="G107" i="12" s="1"/>
  <c r="H99" i="12"/>
  <c r="H107" i="12" s="1"/>
  <c r="I99" i="12"/>
  <c r="I107" i="12" s="1"/>
  <c r="K99" i="12"/>
  <c r="K107" i="12" s="1"/>
  <c r="L99" i="12"/>
  <c r="L107" i="12" s="1"/>
  <c r="M99" i="12"/>
  <c r="M107" i="12" s="1"/>
  <c r="J106" i="12"/>
  <c r="F106" i="12"/>
  <c r="Q93" i="12" l="1"/>
  <c r="O94" i="12"/>
  <c r="O92" i="12"/>
  <c r="O83" i="12"/>
  <c r="O27" i="12"/>
  <c r="O25" i="12"/>
  <c r="O24" i="12"/>
  <c r="O23" i="12"/>
  <c r="O22" i="12"/>
  <c r="O20" i="12"/>
  <c r="O18" i="12"/>
  <c r="O17" i="12"/>
  <c r="O16" i="12"/>
  <c r="O13" i="12"/>
  <c r="G21" i="12" l="1"/>
  <c r="O21" i="12" s="1"/>
  <c r="F14" i="12"/>
  <c r="G15" i="12" l="1"/>
  <c r="G10" i="12" s="1"/>
  <c r="H15" i="12"/>
  <c r="H10" i="12" s="1"/>
  <c r="I15" i="12"/>
  <c r="I10" i="12" s="1"/>
  <c r="K15" i="12"/>
  <c r="K10" i="12" s="1"/>
  <c r="L15" i="12"/>
  <c r="L10" i="12" s="1"/>
  <c r="M15" i="12"/>
  <c r="M10" i="12" s="1"/>
  <c r="Q115" i="12"/>
  <c r="Q113" i="12"/>
  <c r="Q112" i="12"/>
  <c r="Q103" i="12"/>
  <c r="Q101" i="12"/>
  <c r="Q100" i="12"/>
  <c r="Q91" i="12"/>
  <c r="Q77" i="12"/>
  <c r="Q12" i="12"/>
  <c r="Q14" i="12"/>
  <c r="Q11" i="12"/>
  <c r="O15" i="12" l="1"/>
  <c r="E115" i="12"/>
  <c r="E114" i="12" s="1"/>
  <c r="E118" i="12" s="1"/>
  <c r="J19" i="12" l="1"/>
  <c r="F19" i="12"/>
  <c r="D19" i="12"/>
  <c r="Q10" i="12" l="1"/>
  <c r="O10" i="12"/>
  <c r="E18" i="12"/>
  <c r="E15" i="12" s="1"/>
  <c r="F115" i="12"/>
  <c r="F114" i="12" s="1"/>
  <c r="F113" i="12"/>
  <c r="F112" i="12"/>
  <c r="F101" i="12"/>
  <c r="F102" i="12"/>
  <c r="F103" i="12"/>
  <c r="F104" i="12"/>
  <c r="F105" i="12"/>
  <c r="F100" i="12"/>
  <c r="F94" i="12"/>
  <c r="F93" i="12"/>
  <c r="F92" i="12"/>
  <c r="F91" i="12"/>
  <c r="F84" i="12"/>
  <c r="F85" i="12"/>
  <c r="F83" i="12"/>
  <c r="F77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12" i="12"/>
  <c r="F13" i="12"/>
  <c r="F16" i="12"/>
  <c r="F17" i="12"/>
  <c r="F18" i="12"/>
  <c r="F20" i="12"/>
  <c r="F22" i="12"/>
  <c r="F23" i="12"/>
  <c r="F24" i="12"/>
  <c r="F25" i="12"/>
  <c r="F26" i="12"/>
  <c r="F27" i="12"/>
  <c r="F45" i="12"/>
  <c r="F44" i="12"/>
  <c r="F43" i="12"/>
  <c r="F42" i="12"/>
  <c r="F41" i="12"/>
  <c r="F40" i="12"/>
  <c r="F39" i="12"/>
  <c r="F99" i="12" l="1"/>
  <c r="F107" i="12" s="1"/>
  <c r="F15" i="12"/>
  <c r="F38" i="12"/>
  <c r="E105" i="12"/>
  <c r="E104" i="12"/>
  <c r="O99" i="12"/>
  <c r="G82" i="12"/>
  <c r="H82" i="12"/>
  <c r="I82" i="12"/>
  <c r="K82" i="12"/>
  <c r="L82" i="12"/>
  <c r="M82" i="12"/>
  <c r="I29" i="12"/>
  <c r="E99" i="12" l="1"/>
  <c r="E107" i="12" s="1"/>
  <c r="Q99" i="12"/>
  <c r="F82" i="12"/>
  <c r="M76" i="12"/>
  <c r="J77" i="12" l="1"/>
  <c r="N77" i="12" s="1"/>
  <c r="J51" i="12"/>
  <c r="J52" i="12"/>
  <c r="J53" i="12"/>
  <c r="J54" i="12"/>
  <c r="J55" i="12"/>
  <c r="J56" i="12"/>
  <c r="J57" i="12"/>
  <c r="J58" i="12"/>
  <c r="J59" i="12"/>
  <c r="J60" i="12"/>
  <c r="J61" i="12"/>
  <c r="J62" i="12"/>
  <c r="J83" i="12" l="1"/>
  <c r="J84" i="12"/>
  <c r="F21" i="12"/>
  <c r="F10" i="12" s="1"/>
  <c r="J13" i="12"/>
  <c r="N13" i="12" s="1"/>
  <c r="S118" i="12" l="1"/>
  <c r="R118" i="12"/>
  <c r="J115" i="12"/>
  <c r="D114" i="12"/>
  <c r="J113" i="12"/>
  <c r="N113" i="12" s="1"/>
  <c r="J112" i="12"/>
  <c r="N112" i="12" s="1"/>
  <c r="M111" i="12"/>
  <c r="L111" i="12"/>
  <c r="K111" i="12"/>
  <c r="I111" i="12"/>
  <c r="H111" i="12"/>
  <c r="G111" i="12"/>
  <c r="D111" i="12"/>
  <c r="S107" i="12"/>
  <c r="R107" i="12"/>
  <c r="Q107" i="12"/>
  <c r="D107" i="12"/>
  <c r="J105" i="12"/>
  <c r="J104" i="12"/>
  <c r="J103" i="12"/>
  <c r="N103" i="12" s="1"/>
  <c r="J102" i="12"/>
  <c r="N102" i="12" s="1"/>
  <c r="J101" i="12"/>
  <c r="N101" i="12" s="1"/>
  <c r="J100" i="12"/>
  <c r="D99" i="12"/>
  <c r="R95" i="12"/>
  <c r="J94" i="12"/>
  <c r="N94" i="12" s="1"/>
  <c r="J93" i="12"/>
  <c r="N93" i="12" s="1"/>
  <c r="J92" i="12"/>
  <c r="N92" i="12" s="1"/>
  <c r="E90" i="12"/>
  <c r="E95" i="12" s="1"/>
  <c r="J91" i="12"/>
  <c r="N91" i="12" s="1"/>
  <c r="D91" i="12"/>
  <c r="D90" i="12" s="1"/>
  <c r="D95" i="12" s="1"/>
  <c r="M90" i="12"/>
  <c r="L90" i="12"/>
  <c r="L95" i="12" s="1"/>
  <c r="K90" i="12"/>
  <c r="I90" i="12"/>
  <c r="H90" i="12"/>
  <c r="H95" i="12" s="1"/>
  <c r="G90" i="12"/>
  <c r="G95" i="12" s="1"/>
  <c r="M86" i="12"/>
  <c r="L86" i="12"/>
  <c r="K86" i="12"/>
  <c r="I86" i="12"/>
  <c r="H86" i="12"/>
  <c r="G86" i="12"/>
  <c r="J85" i="12"/>
  <c r="J82" i="12" s="1"/>
  <c r="E85" i="12"/>
  <c r="D85" i="12" s="1"/>
  <c r="D86" i="12" s="1"/>
  <c r="D82" i="12"/>
  <c r="E76" i="12"/>
  <c r="L76" i="12"/>
  <c r="K76" i="12"/>
  <c r="I76" i="12"/>
  <c r="H76" i="12"/>
  <c r="G76" i="12"/>
  <c r="D76" i="12"/>
  <c r="J75" i="12"/>
  <c r="F75" i="12" s="1"/>
  <c r="E75" i="12"/>
  <c r="D75" i="12" s="1"/>
  <c r="J74" i="12"/>
  <c r="F74" i="12" s="1"/>
  <c r="E74" i="12"/>
  <c r="D74" i="12" s="1"/>
  <c r="J73" i="12"/>
  <c r="E73" i="12"/>
  <c r="D73" i="12" s="1"/>
  <c r="J72" i="12"/>
  <c r="F72" i="12" s="1"/>
  <c r="E72" i="12"/>
  <c r="D72" i="12" s="1"/>
  <c r="J71" i="12"/>
  <c r="F71" i="12" s="1"/>
  <c r="E71" i="12"/>
  <c r="D71" i="12" s="1"/>
  <c r="J70" i="12"/>
  <c r="E70" i="12"/>
  <c r="D70" i="12" s="1"/>
  <c r="J69" i="12"/>
  <c r="F69" i="12" s="1"/>
  <c r="E69" i="12"/>
  <c r="D69" i="12" s="1"/>
  <c r="J68" i="12"/>
  <c r="F68" i="12" s="1"/>
  <c r="E68" i="12"/>
  <c r="D68" i="12" s="1"/>
  <c r="P68" i="12" s="1"/>
  <c r="J67" i="12"/>
  <c r="E67" i="12"/>
  <c r="D67" i="12" s="1"/>
  <c r="J66" i="12"/>
  <c r="E66" i="12"/>
  <c r="D66" i="12" s="1"/>
  <c r="J65" i="12"/>
  <c r="F65" i="12" s="1"/>
  <c r="E65" i="12"/>
  <c r="D65" i="12" s="1"/>
  <c r="J64" i="12"/>
  <c r="E64" i="12"/>
  <c r="D64" i="12" s="1"/>
  <c r="M63" i="12"/>
  <c r="L63" i="12"/>
  <c r="K63" i="12"/>
  <c r="H63" i="12"/>
  <c r="G63" i="12"/>
  <c r="E29" i="12"/>
  <c r="Q62" i="12"/>
  <c r="E62" i="12"/>
  <c r="O62" i="12" s="1"/>
  <c r="Q61" i="12"/>
  <c r="E61" i="12"/>
  <c r="D61" i="12" s="1"/>
  <c r="Q60" i="12"/>
  <c r="E60" i="12"/>
  <c r="D60" i="12" s="1"/>
  <c r="Q59" i="12"/>
  <c r="E59" i="12"/>
  <c r="O59" i="12" s="1"/>
  <c r="Q58" i="12"/>
  <c r="E58" i="12"/>
  <c r="O58" i="12" s="1"/>
  <c r="Q57" i="12"/>
  <c r="Q56" i="12"/>
  <c r="E56" i="12"/>
  <c r="D56" i="12" s="1"/>
  <c r="Q55" i="12"/>
  <c r="E55" i="12"/>
  <c r="D55" i="12" s="1"/>
  <c r="Q54" i="12"/>
  <c r="E54" i="12"/>
  <c r="O54" i="12" s="1"/>
  <c r="Q53" i="12"/>
  <c r="E53" i="12"/>
  <c r="D53" i="12" s="1"/>
  <c r="Q52" i="12"/>
  <c r="E52" i="12"/>
  <c r="D52" i="12" s="1"/>
  <c r="P52" i="12" s="1"/>
  <c r="Q51" i="12"/>
  <c r="E51" i="12"/>
  <c r="D51" i="12" s="1"/>
  <c r="M46" i="12"/>
  <c r="L46" i="12"/>
  <c r="K46" i="12"/>
  <c r="H46" i="12"/>
  <c r="G46" i="12"/>
  <c r="E45" i="12"/>
  <c r="Q45" i="12" s="1"/>
  <c r="E44" i="12"/>
  <c r="O44" i="12" s="1"/>
  <c r="E43" i="12"/>
  <c r="O43" i="12" s="1"/>
  <c r="E42" i="12"/>
  <c r="E41" i="12"/>
  <c r="Q41" i="12" s="1"/>
  <c r="E40" i="12"/>
  <c r="O40" i="12" s="1"/>
  <c r="E39" i="12"/>
  <c r="O39" i="12" s="1"/>
  <c r="N38" i="12"/>
  <c r="M38" i="12"/>
  <c r="L38" i="12"/>
  <c r="K38" i="12"/>
  <c r="J38" i="12"/>
  <c r="I38" i="12"/>
  <c r="H38" i="12"/>
  <c r="G38" i="12"/>
  <c r="J37" i="12"/>
  <c r="F37" i="12" s="1"/>
  <c r="E37" i="12"/>
  <c r="D37" i="12" s="1"/>
  <c r="P37" i="12" s="1"/>
  <c r="J36" i="12"/>
  <c r="E36" i="12"/>
  <c r="D36" i="12" s="1"/>
  <c r="P36" i="12" s="1"/>
  <c r="J35" i="12"/>
  <c r="F35" i="12" s="1"/>
  <c r="E35" i="12"/>
  <c r="D35" i="12" s="1"/>
  <c r="P35" i="12" s="1"/>
  <c r="J34" i="12"/>
  <c r="F34" i="12" s="1"/>
  <c r="E34" i="12"/>
  <c r="D34" i="12" s="1"/>
  <c r="P34" i="12" s="1"/>
  <c r="J33" i="12"/>
  <c r="F33" i="12" s="1"/>
  <c r="E33" i="12"/>
  <c r="D33" i="12" s="1"/>
  <c r="P33" i="12" s="1"/>
  <c r="J32" i="12"/>
  <c r="F32" i="12" s="1"/>
  <c r="E32" i="12"/>
  <c r="D32" i="12" s="1"/>
  <c r="P32" i="12" s="1"/>
  <c r="J31" i="12"/>
  <c r="F31" i="12" s="1"/>
  <c r="E31" i="12"/>
  <c r="D31" i="12" s="1"/>
  <c r="P31" i="12" s="1"/>
  <c r="M30" i="12"/>
  <c r="L30" i="12"/>
  <c r="I30" i="12"/>
  <c r="H30" i="12"/>
  <c r="J27" i="12"/>
  <c r="N27" i="12" s="1"/>
  <c r="J26" i="12"/>
  <c r="E26" i="12"/>
  <c r="E10" i="12" s="1"/>
  <c r="J25" i="12"/>
  <c r="J24" i="12"/>
  <c r="N24" i="12" s="1"/>
  <c r="J23" i="12"/>
  <c r="N23" i="12" s="1"/>
  <c r="J22" i="12"/>
  <c r="N22" i="12" s="1"/>
  <c r="D21" i="12"/>
  <c r="J20" i="12"/>
  <c r="N20" i="12" s="1"/>
  <c r="J17" i="12"/>
  <c r="N17" i="12" s="1"/>
  <c r="D17" i="12"/>
  <c r="J16" i="12"/>
  <c r="D16" i="12"/>
  <c r="D15" i="12"/>
  <c r="J14" i="12"/>
  <c r="N14" i="12" s="1"/>
  <c r="J12" i="12"/>
  <c r="D12" i="12"/>
  <c r="J11" i="12"/>
  <c r="N11" i="12" s="1"/>
  <c r="D11" i="12"/>
  <c r="O52" i="12" l="1"/>
  <c r="D54" i="12"/>
  <c r="N62" i="12"/>
  <c r="E78" i="12"/>
  <c r="N115" i="12"/>
  <c r="J114" i="12"/>
  <c r="N12" i="12"/>
  <c r="R119" i="12"/>
  <c r="N57" i="12"/>
  <c r="N59" i="12"/>
  <c r="N54" i="12"/>
  <c r="N58" i="12"/>
  <c r="M29" i="12"/>
  <c r="M78" i="12" s="1"/>
  <c r="J99" i="12"/>
  <c r="J107" i="12" s="1"/>
  <c r="Q35" i="12"/>
  <c r="D39" i="12"/>
  <c r="P39" i="12" s="1"/>
  <c r="O41" i="12"/>
  <c r="O60" i="12"/>
  <c r="N60" i="12" s="1"/>
  <c r="N100" i="12"/>
  <c r="Q114" i="12"/>
  <c r="O107" i="12"/>
  <c r="I78" i="12"/>
  <c r="Q76" i="12"/>
  <c r="M95" i="12"/>
  <c r="Q90" i="12"/>
  <c r="Q111" i="12"/>
  <c r="K95" i="12"/>
  <c r="O95" i="12" s="1"/>
  <c r="O90" i="12"/>
  <c r="N16" i="12"/>
  <c r="D10" i="12"/>
  <c r="Q36" i="12"/>
  <c r="F36" i="12"/>
  <c r="K29" i="12"/>
  <c r="J46" i="12"/>
  <c r="O67" i="12"/>
  <c r="N67" i="12" s="1"/>
  <c r="F67" i="12"/>
  <c r="O73" i="12"/>
  <c r="N73" i="12" s="1"/>
  <c r="F73" i="12"/>
  <c r="N99" i="12"/>
  <c r="F30" i="12"/>
  <c r="O36" i="12"/>
  <c r="O45" i="12"/>
  <c r="L29" i="12"/>
  <c r="L78" i="12" s="1"/>
  <c r="J63" i="12"/>
  <c r="F46" i="12"/>
  <c r="G29" i="12"/>
  <c r="O64" i="12"/>
  <c r="N64" i="12" s="1"/>
  <c r="F64" i="12"/>
  <c r="O66" i="12"/>
  <c r="N66" i="12" s="1"/>
  <c r="F66" i="12"/>
  <c r="O70" i="12"/>
  <c r="N70" i="12" s="1"/>
  <c r="F70" i="12"/>
  <c r="F111" i="12"/>
  <c r="H29" i="12"/>
  <c r="H78" i="12" s="1"/>
  <c r="D62" i="12"/>
  <c r="P62" i="12" s="1"/>
  <c r="F63" i="12"/>
  <c r="D118" i="12"/>
  <c r="K118" i="12"/>
  <c r="G118" i="12"/>
  <c r="I95" i="12"/>
  <c r="F95" i="12" s="1"/>
  <c r="F90" i="12"/>
  <c r="F86" i="12"/>
  <c r="F76" i="12"/>
  <c r="Q44" i="12"/>
  <c r="Q32" i="12"/>
  <c r="O69" i="12"/>
  <c r="N69" i="12" s="1"/>
  <c r="D43" i="12"/>
  <c r="P43" i="12" s="1"/>
  <c r="O55" i="12"/>
  <c r="N55" i="12" s="1"/>
  <c r="J76" i="12"/>
  <c r="J86" i="12"/>
  <c r="N52" i="12"/>
  <c r="D18" i="12"/>
  <c r="O32" i="12"/>
  <c r="Q40" i="12"/>
  <c r="O56" i="12"/>
  <c r="N56" i="12" s="1"/>
  <c r="O35" i="12"/>
  <c r="Q39" i="12"/>
  <c r="D41" i="12"/>
  <c r="P41" i="12" s="1"/>
  <c r="D44" i="12"/>
  <c r="P44" i="12" s="1"/>
  <c r="D45" i="12"/>
  <c r="P45" i="12" s="1"/>
  <c r="O53" i="12"/>
  <c r="N53" i="12" s="1"/>
  <c r="O61" i="12"/>
  <c r="N61" i="12" s="1"/>
  <c r="J90" i="12"/>
  <c r="L118" i="12"/>
  <c r="O51" i="12"/>
  <c r="O68" i="12"/>
  <c r="O74" i="12"/>
  <c r="N74" i="12" s="1"/>
  <c r="O33" i="12"/>
  <c r="Q34" i="12"/>
  <c r="E38" i="12"/>
  <c r="O38" i="12" s="1"/>
  <c r="D40" i="12"/>
  <c r="P40" i="12" s="1"/>
  <c r="D57" i="12"/>
  <c r="D46" i="12" s="1"/>
  <c r="E86" i="12"/>
  <c r="H118" i="12"/>
  <c r="J30" i="12"/>
  <c r="O31" i="12"/>
  <c r="D63" i="12"/>
  <c r="O65" i="12"/>
  <c r="N65" i="12" s="1"/>
  <c r="Q31" i="12"/>
  <c r="Q33" i="12"/>
  <c r="N33" i="12" s="1"/>
  <c r="O34" i="12"/>
  <c r="O37" i="12"/>
  <c r="Q42" i="12"/>
  <c r="D42" i="12"/>
  <c r="P42" i="12" s="1"/>
  <c r="Q43" i="12"/>
  <c r="O71" i="12"/>
  <c r="N71" i="12" s="1"/>
  <c r="O72" i="12"/>
  <c r="N72" i="12" s="1"/>
  <c r="M118" i="12"/>
  <c r="Q38" i="12"/>
  <c r="J111" i="12"/>
  <c r="Q37" i="12"/>
  <c r="O75" i="12"/>
  <c r="N75" i="12" s="1"/>
  <c r="J18" i="12"/>
  <c r="N18" i="12" s="1"/>
  <c r="J21" i="12"/>
  <c r="N21" i="12" s="1"/>
  <c r="E30" i="12"/>
  <c r="O42" i="12"/>
  <c r="Q68" i="12"/>
  <c r="E82" i="12"/>
  <c r="I118" i="12"/>
  <c r="D30" i="12"/>
  <c r="N35" i="12" l="1"/>
  <c r="N107" i="12"/>
  <c r="Q78" i="12"/>
  <c r="N36" i="12"/>
  <c r="F29" i="12"/>
  <c r="G78" i="12"/>
  <c r="G119" i="12" s="1"/>
  <c r="N114" i="12"/>
  <c r="N90" i="12"/>
  <c r="Q95" i="12"/>
  <c r="N76" i="12"/>
  <c r="N111" i="12"/>
  <c r="F118" i="12"/>
  <c r="Q118" i="12"/>
  <c r="J15" i="12"/>
  <c r="J10" i="12" s="1"/>
  <c r="E119" i="12"/>
  <c r="M119" i="12"/>
  <c r="K78" i="12"/>
  <c r="N32" i="12"/>
  <c r="J29" i="12"/>
  <c r="N34" i="12"/>
  <c r="N68" i="12"/>
  <c r="N51" i="12"/>
  <c r="O46" i="12"/>
  <c r="R80" i="12"/>
  <c r="I119" i="12"/>
  <c r="J95" i="12"/>
  <c r="N95" i="12" s="1"/>
  <c r="H119" i="12"/>
  <c r="L119" i="12"/>
  <c r="O30" i="12"/>
  <c r="Q30" i="12"/>
  <c r="P30" i="12"/>
  <c r="J118" i="12"/>
  <c r="N37" i="12"/>
  <c r="D38" i="12"/>
  <c r="P38" i="12" s="1"/>
  <c r="N31" i="12"/>
  <c r="F78" i="12" l="1"/>
  <c r="O78" i="12"/>
  <c r="N118" i="12"/>
  <c r="N10" i="12"/>
  <c r="N15" i="12"/>
  <c r="Q119" i="12"/>
  <c r="N30" i="12"/>
  <c r="J78" i="12"/>
  <c r="F119" i="12"/>
  <c r="D29" i="12"/>
  <c r="D78" i="12" s="1"/>
  <c r="D119" i="12" s="1"/>
  <c r="S80" i="12"/>
  <c r="K119" i="12"/>
  <c r="O119" i="12" s="1"/>
  <c r="N78" i="12" l="1"/>
  <c r="J119" i="12"/>
  <c r="N119" i="12" s="1"/>
</calcChain>
</file>

<file path=xl/sharedStrings.xml><?xml version="1.0" encoding="utf-8"?>
<sst xmlns="http://schemas.openxmlformats.org/spreadsheetml/2006/main" count="261" uniqueCount="172">
  <si>
    <t>№ п/п</t>
  </si>
  <si>
    <t>ИТОГО</t>
  </si>
  <si>
    <t>1.1</t>
  </si>
  <si>
    <t>ОБ</t>
  </si>
  <si>
    <t>1.2</t>
  </si>
  <si>
    <t>Итого по подпрограмме I</t>
  </si>
  <si>
    <t>2.1</t>
  </si>
  <si>
    <t>Итого по подпрограмме II</t>
  </si>
  <si>
    <t>Подпрограмма III. Отдых и  оздоровление детей</t>
  </si>
  <si>
    <t>Цель подпрограммы III: Повышение качества жизни и здоровья детей.</t>
  </si>
  <si>
    <t>3.1</t>
  </si>
  <si>
    <t>Итого по подпрограмме III</t>
  </si>
  <si>
    <t>4.1</t>
  </si>
  <si>
    <t>Итого по подпрограмме IV</t>
  </si>
  <si>
    <t>5.1</t>
  </si>
  <si>
    <t>5.2</t>
  </si>
  <si>
    <t>Обеспечение функционирования казённого учреждения.</t>
  </si>
  <si>
    <t>Итого по подпрограмме V</t>
  </si>
  <si>
    <t>Итого по программе:</t>
  </si>
  <si>
    <t xml:space="preserve">Цель  I. Обеспечение доступности качественного образования, соответствующего требованиям инновационного развития экономики региона, современным </t>
  </si>
  <si>
    <t>Подпрограмма I. Дошкольное, общее и дополнительное образование.</t>
  </si>
  <si>
    <t>Задача 1. Создание условий для повышения доступности и качества дошкольного общего и дополнительного образования.</t>
  </si>
  <si>
    <t>Развитие материально-технической базы образовательных организаций (показатель № 10)</t>
  </si>
  <si>
    <t>Цель II. Формирование системы оценки качества образования.</t>
  </si>
  <si>
    <t xml:space="preserve">Подпрограмма II. Совершенствование системы оценки качества образования и информационная прозрачность системы образования. </t>
  </si>
  <si>
    <t>Задача 2. Обеспечение совершенствования системы оценки качества образования и информационной прозрачности системы образования.</t>
  </si>
  <si>
    <t>Развитие системы оценки качества образования  и информационной прозрачности системы образования (показатель № 11)</t>
  </si>
  <si>
    <t>Организация летнего отдыха и оздоровления (показатели №№ 12,13)</t>
  </si>
  <si>
    <t>Цель IV: Повышение эффективности реализации молодёжной политики, вовлечение молодёжи в социальную практику.</t>
  </si>
  <si>
    <t xml:space="preserve">Подпрограмма IV.Молодежь Нефтеюганска. </t>
  </si>
  <si>
    <t>Задача 4. Создание условий для успешной социализации и эффективной самореализации молодежи.</t>
  </si>
  <si>
    <t>Обеспечение развития молодежной политики (показатели №№ 14,15,16,17,18,19)</t>
  </si>
  <si>
    <t>Цель V. Реализация единой государственной политики и совершенствование качества муниципальных услуг в сфере образования и молодёжной политики.</t>
  </si>
  <si>
    <t>Задача 5. Совершенствование эффективности и качества исполнения функций  в сфере образования и  молодёжной политики.</t>
  </si>
  <si>
    <t>Обеспечение функций управления и контроля (надзора) в сфере образования и молодёжной политики (показатель № 20)</t>
  </si>
  <si>
    <t xml:space="preserve">*ежеквартально – до 15 числа месяца, следующего за отчетным периодом; ежегодно – до 25 числа месяца, следующего за отчетным годом.
</t>
  </si>
  <si>
    <t xml:space="preserve">Задача 3. Создание условий для организации полноценного отдыха и оздоровления детей. </t>
  </si>
  <si>
    <t xml:space="preserve">Подпрограмма V. Организация деятельности в сфере образования и молодёжной политики. 
</t>
  </si>
  <si>
    <t>Расходы на обеспечение деятельности (оказание услуг) муниципальных учреждений.</t>
  </si>
  <si>
    <t>Реализация мероприятий.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</si>
  <si>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автономного округа.</t>
  </si>
  <si>
    <t>Осуществление переданного полномочия на реализацию основных общеобразовательных программ.</t>
  </si>
  <si>
    <t>Осуществление переданного полномочия на реализацию основных общеобразовательных программ в дошкольных образовательных организациях.</t>
  </si>
  <si>
    <t>Дополнительное финансовое обеспечение мероприятий по организации питания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программам.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</si>
  <si>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муниципального образования.</t>
  </si>
  <si>
    <t>Осуществление переданного полномочия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</si>
  <si>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Иные межбюджетные трансферты на реализацию в сфере занятости населения.</t>
  </si>
  <si>
    <t>Иные межбюджетные трансферты в рамках наказов избирателей депутатам Думы ХМАО-Югры за счет средств автономного округа</t>
  </si>
  <si>
    <t>1.2.1</t>
  </si>
  <si>
    <t>Капитальный ремонт объекта "Нежилое здание школы № 1"</t>
  </si>
  <si>
    <t>Замена вводного кабеля нежилого строения детского сада № 12</t>
  </si>
  <si>
    <t>Замена вводного кабеля нежилого строения детского сада № 13</t>
  </si>
  <si>
    <t>Реализация мероприятий на развитие общественной инфраструктуры и реализация приоритетных направлений.</t>
  </si>
  <si>
    <t>1.2.2</t>
  </si>
  <si>
    <t>Выполнение обследования объектов «Учебный корпус. Расширение здания лицея», расположенный по адресу: г.Нефтеюганск, 10 микрорайон, здание №32, 32/1</t>
  </si>
  <si>
    <t>Иные межбюджетные трансферты на организацию и проведение единого государственного экзамена</t>
  </si>
  <si>
    <t>Реализация мероприятий</t>
  </si>
  <si>
    <t xml:space="preserve">Мероприятия по организации отдыха и оздоровления детей </t>
  </si>
  <si>
    <t>На оплату стоимости питания детям школьного возраста в оздоровительных лагерях с дневным пребыванием детей за счет средств автономного округа</t>
  </si>
  <si>
    <t xml:space="preserve">На оплату стоимости питания детям школьного возраста в оздоровительных лагерях с дневным пребыванием детей  </t>
  </si>
  <si>
    <t>Осуществление переданного полномочия на организацию отдыха и оздоровления детей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</si>
  <si>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</si>
  <si>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</si>
  <si>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</si>
  <si>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 xml:space="preserve">Реализация мероприятий по содействию трудоустройства граждан  </t>
  </si>
  <si>
    <t>2.1.1</t>
  </si>
  <si>
    <t>2.1.2</t>
  </si>
  <si>
    <t>1.1.1</t>
  </si>
  <si>
    <t>1.1.2</t>
  </si>
  <si>
    <t>1.1.3</t>
  </si>
  <si>
    <t>1.1.4</t>
  </si>
  <si>
    <t>1.1.5</t>
  </si>
  <si>
    <t>1.1.7</t>
  </si>
  <si>
    <t>1.1.8</t>
  </si>
  <si>
    <t>1.1.10</t>
  </si>
  <si>
    <t>1.1.11</t>
  </si>
  <si>
    <t>1.1.12</t>
  </si>
  <si>
    <t>1.1.13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</si>
  <si>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</si>
  <si>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</si>
  <si>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</si>
  <si>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</si>
  <si>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</si>
  <si>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</si>
  <si>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</si>
  <si>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</si>
  <si>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4.1.5</t>
  </si>
  <si>
    <t xml:space="preserve">Расходы на обеспечение функций органов местного самоуправления </t>
  </si>
  <si>
    <t>5.1.1</t>
  </si>
  <si>
    <t>5.2.1</t>
  </si>
  <si>
    <t>Расходы на обеспечение деятельности (оказание услуг) муниципальных учреждений</t>
  </si>
  <si>
    <t xml:space="preserve">Развитие системы дошкольного, общего и дополнительного образования (показатели № 1, 1.1, 2, 2.1, 3, 4, 5, 6, 7, 8, 9, 21, 22, 23)
</t>
  </si>
  <si>
    <t>Реализация мероприятий на развитие общественной инфраструктуры и реализация приоритетных направлений за счет средств бюджета автономного округа</t>
  </si>
  <si>
    <t>1.2.3</t>
  </si>
  <si>
    <t>1.2.4</t>
  </si>
  <si>
    <t>Проведение капитальных ремонтов зданий, сооружений, предназначенных для размещения муниципальных образовательных организаций</t>
  </si>
  <si>
    <t>Обеспечение функционирования переданного имущества  на период проведения капитальных ремонтов, зданий, сооружений, предназначенных для размещения муниципальных образовательных организаций</t>
  </si>
  <si>
    <t>1.2.5</t>
  </si>
  <si>
    <t>1.2.6</t>
  </si>
  <si>
    <t>Укрепление комплексной безопасности муниципальных образовательных организаций</t>
  </si>
  <si>
    <t>Иные межбюджетные трансферты на реализацию проекта, имеющих статух региональных инновационных площадок за счет средств автономного округа</t>
  </si>
  <si>
    <t>2.1.3</t>
  </si>
  <si>
    <t>ДОиМП</t>
  </si>
  <si>
    <t>ДЖКХ</t>
  </si>
  <si>
    <t>Цель муниципальной программы: Повышение доступности, качества и эффективности системы образования и молодёжной политики</t>
  </si>
  <si>
    <t>Капитальный ремонт здания МБОУ "Школа развития № 24"</t>
  </si>
  <si>
    <t>Текущий ремонт МБОУ СОШ №1</t>
  </si>
  <si>
    <t>Текущий ремонт МБОУ СОШ №2 им.А.И.Исаевой</t>
  </si>
  <si>
    <t>Текущий ремонт МБОУ СОШ №5</t>
  </si>
  <si>
    <t>«Здание», расположенное по адресу: 13 микрорайон, здание 24</t>
  </si>
  <si>
    <t>"Нежилое строение гаража" (здание мастерских МБОУ «СОШ №10»)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</si>
  <si>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</si>
  <si>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</si>
  <si>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</si>
  <si>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>Капитальный ремонт объекта "Нежилое здание школы №3"</t>
  </si>
  <si>
    <t>ПИР Детский сад на 300 мест в 16 мкр г.Нефтеюганска -тех.присоединение</t>
  </si>
  <si>
    <t>ПИР Капитальный ремонт объекта "Нежилое здание школы №1" -на устр-во фасада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</si>
  <si>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</si>
  <si>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Прибретение и монтаж ограждения по адресу: г. Нефтеюганск 12мкр., здание № 22(МБДОУ Детский сад № 25 "Ромашка")</t>
  </si>
  <si>
    <t>Приобретение и монтаж веранд по адресу: г.Нефтеюганск, 3мкр., здание № 18 (МБДОУ Детский сад № 10 "Гусельки")</t>
  </si>
  <si>
    <t>Приобретение и монтаж ограждений по адресу: г.Нефтеюганск, 11мкр., здание №109 (МБДОУ Детский сад № 2 "Гусельки")</t>
  </si>
  <si>
    <t>"Здание", расположенное по адресу:13 микрорайон, здание № 24 (ремонт наружных инженерных сетей)</t>
  </si>
  <si>
    <t>Утепление фасада здания с установкой металлокасет по адресу: г.Нефтеюганск 8А мкр.,здание № 17(МБОУ "СОШ № 8")</t>
  </si>
  <si>
    <t>"Здание", расположенное по адресу:13 микрорайон, здание № 24 (благоустройство)</t>
  </si>
  <si>
    <t xml:space="preserve">Приобретение МАФ по адресу:13 микрорайон, здание № 24 </t>
  </si>
  <si>
    <t>4.1.6</t>
  </si>
  <si>
    <t>Иные межбюджетные трансферты на организацию деятельности молодёжных отрядов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</si>
  <si>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 (основных общеобразовательных программ).</t>
  </si>
  <si>
    <t>1.1.5.1</t>
  </si>
  <si>
    <t>1.1.5.2.</t>
  </si>
  <si>
    <t>1.1.5.3.</t>
  </si>
  <si>
    <t>1.1.6.</t>
  </si>
  <si>
    <t>1.1.9.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</si>
  <si>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</si>
  <si>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Дополнительное финансовое обеспечение мероприятий по организации питания обучающихся в муниципальных общеобразовательных организациях за счет средств бюджета автономного округа.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</si>
  <si>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</si>
  <si>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1.3.</t>
  </si>
  <si>
    <t>1.3.1</t>
  </si>
  <si>
    <t>Развитие Функционирования и обеспечения системы персонифицированного финансирования дополнительного образования (показатель№26)</t>
  </si>
  <si>
    <t>Реализация мероприятий Функционирования и обеспечения системы персонифицированного финансирования дополнительного образования (показатель№26)</t>
  </si>
  <si>
    <t>5.1.2.</t>
  </si>
  <si>
    <t>Прочие мероприятия органов местного самоуправления</t>
  </si>
  <si>
    <t>Осуществление переданного полномочия Семь гномов Православка</t>
  </si>
  <si>
    <t>ДГиЗО, ДОиМП, ДЖКХ</t>
  </si>
  <si>
    <t>ДГиЗО, ДОиМП</t>
  </si>
  <si>
    <t>ДГиЗО</t>
  </si>
  <si>
    <t>МБОУ "Средняя общеобразовательная кадетская школа № 4",Обследование фундамента и стен помещений актового зала, столовой расположенная по адресу 7 мкр., строение 31</t>
  </si>
  <si>
    <t>МБОУ Лицей № 1", расположенный по адресу 16А мкр., строение 84Обследование несущих конструкций здания</t>
  </si>
  <si>
    <t xml:space="preserve">МБДОУ "Детский сад № 25 "Ромашка", расположенный по адресу 12 мкр., строение 22Утепление фасада здания с установкой металлокасет </t>
  </si>
  <si>
    <t xml:space="preserve">МБОУ "Средняя общеобразовательная школа № 8", расположенная по адресу 8А мкр., строение 17Утепление фасада </t>
  </si>
  <si>
    <t>МБДОУ "Детский сад № 2 "Колосок", расположенный по адресу 11 мкр., строение 109Приобретение и монтаж ограждения</t>
  </si>
  <si>
    <t>МБОУ "Средняя общеобразовательная школа № 13" , расположенная по адресу 14 мкр., строение 20 Приобретение и монтаж ограждения</t>
  </si>
  <si>
    <t xml:space="preserve">Наименование основных мероприятий  </t>
  </si>
  <si>
    <t>Ответственный исполнитель ГРБС</t>
  </si>
  <si>
    <t>окружной бюджет</t>
  </si>
  <si>
    <t>федеральный бюджет</t>
  </si>
  <si>
    <t>местный бюджет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</si>
  <si>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годы".</t>
  </si>
  <si>
    <t>План на 2018 год</t>
  </si>
  <si>
    <t>1.1.5.4.</t>
  </si>
  <si>
    <t>Осуществление переданного полномочия основных общеобразовательных программ. ЕГЭ</t>
  </si>
  <si>
    <t>% исполнения к плану 1 квартала 2018 года</t>
  </si>
  <si>
    <t>ПЛАН на 1 полугодие 2018 год (рублей)</t>
  </si>
  <si>
    <t>4.1.7.</t>
  </si>
  <si>
    <t>Иные межбюджетные трансферты за счет средств резервного фонда Правительства Ханты-Мансийского автономного округа-Югры за счет средств автономного округа</t>
  </si>
  <si>
    <t>1.1.14</t>
  </si>
  <si>
    <t>5.2.2</t>
  </si>
  <si>
    <t>МБОУ "Средняя общеобразовательная кадетская школа № 4",тепловой переход</t>
  </si>
  <si>
    <t>МБОУ СОШ №2 им.А.И.Исаевой</t>
  </si>
  <si>
    <t>Отчёт о ходе исполнении комплексного плана (сетевого графика) по реализации муниципальной программы города Нефтеюганска «Развитие образования и молодёжной политики в городе Нефтеюганске на 2014-2020 годы» (постановление администрации города Нефтеюганска Нефтеюганска  от  29.10.2013 №1212-п  Об утверждении муниципальной программы города Нефтеюганска "Развитие образования и молодежной политики в городе Нефтеюганске на 2014-2020 годы") на 01.06.2018</t>
  </si>
  <si>
    <t>Кассовый расход на 01.06.2018 год (рублей)</t>
  </si>
  <si>
    <t>Технологическое присоединение объекта "Детский сад на 300 мест в 5 мкр.г.Нефтеюганска"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</si>
</sst>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41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 wrapText="1"/>
    </xf>
    <xf numFmtId="4" fontId="19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8" fillId="2" borderId="12" xfId="3" applyFont="1" applyFill="1" applyBorder="1" applyAlignment="1">
      <alignment horizontal="left" vertical="top" wrapText="1"/>
    </xf>
    <xf numFmtId="0" fontId="19" fillId="2" borderId="12" xfId="3" applyFont="1" applyFill="1" applyBorder="1" applyAlignment="1">
      <alignment horizontal="left" vertical="top" wrapText="1"/>
    </xf>
    <xf numFmtId="0" fontId="19" fillId="2" borderId="1" xfId="3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9" fillId="2" borderId="1" xfId="3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8" fillId="0" borderId="11" xfId="3" applyNumberFormat="1" applyFont="1" applyFill="1" applyBorder="1" applyAlignment="1">
      <alignment horizontal="center" vertical="center"/>
    </xf>
    <xf numFmtId="4" fontId="18" fillId="0" borderId="1" xfId="3" applyNumberFormat="1" applyFont="1" applyFill="1" applyBorder="1" applyAlignment="1">
      <alignment horizontal="center" vertical="center"/>
    </xf>
    <xf numFmtId="3" fontId="19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vertical="top"/>
    </xf>
    <xf numFmtId="0" fontId="10" fillId="2" borderId="0" xfId="12" applyFont="1" applyFill="1"/>
    <xf numFmtId="49" fontId="10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 applyAlignment="1">
      <alignment horizontal="center" vertical="top"/>
    </xf>
    <xf numFmtId="49" fontId="10" fillId="2" borderId="0" xfId="12" applyNumberFormat="1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vertical="center" wrapText="1"/>
    </xf>
    <xf numFmtId="0" fontId="10" fillId="2" borderId="0" xfId="12" applyFont="1" applyFill="1" applyBorder="1" applyAlignment="1">
      <alignment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1" fontId="10" fillId="2" borderId="1" xfId="12" applyNumberFormat="1" applyFont="1" applyFill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horizontal="center" vertical="center" wrapText="1"/>
    </xf>
    <xf numFmtId="2" fontId="12" fillId="2" borderId="1" xfId="12" applyNumberFormat="1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horizontal="center" vertical="center" wrapText="1"/>
    </xf>
    <xf numFmtId="0" fontId="13" fillId="2" borderId="0" xfId="12" applyFont="1" applyFill="1" applyAlignment="1">
      <alignment horizontal="center" vertical="center"/>
    </xf>
    <xf numFmtId="0" fontId="23" fillId="0" borderId="0" xfId="0" applyFont="1"/>
    <xf numFmtId="4" fontId="13" fillId="2" borderId="0" xfId="12" applyNumberFormat="1" applyFont="1" applyFill="1"/>
    <xf numFmtId="0" fontId="13" fillId="2" borderId="0" xfId="12" applyFont="1" applyFill="1"/>
    <xf numFmtId="49" fontId="10" fillId="3" borderId="1" xfId="12" applyNumberFormat="1" applyFont="1" applyFill="1" applyBorder="1" applyAlignment="1">
      <alignment horizontal="center" vertical="center" wrapText="1"/>
    </xf>
    <xf numFmtId="4" fontId="10" fillId="3" borderId="1" xfId="12" applyNumberFormat="1" applyFont="1" applyFill="1" applyBorder="1" applyAlignment="1">
      <alignment horizontal="center" vertical="center" wrapText="1"/>
    </xf>
    <xf numFmtId="4" fontId="10" fillId="4" borderId="1" xfId="12" applyNumberFormat="1" applyFont="1" applyFill="1" applyBorder="1" applyAlignment="1">
      <alignment horizontal="center" vertical="center" wrapText="1"/>
    </xf>
    <xf numFmtId="2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4" fontId="10" fillId="3" borderId="0" xfId="12" applyNumberFormat="1" applyFont="1" applyFill="1"/>
    <xf numFmtId="0" fontId="10" fillId="3" borderId="0" xfId="12" applyFont="1" applyFill="1"/>
    <xf numFmtId="165" fontId="10" fillId="3" borderId="0" xfId="12" applyNumberFormat="1" applyFont="1" applyFill="1" applyAlignment="1">
      <alignment horizontal="center" vertical="center"/>
    </xf>
    <xf numFmtId="165" fontId="10" fillId="3" borderId="1" xfId="12" applyNumberFormat="1" applyFont="1" applyFill="1" applyBorder="1" applyAlignment="1">
      <alignment horizontal="center" vertical="center" wrapText="1"/>
    </xf>
    <xf numFmtId="4" fontId="10" fillId="3" borderId="0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" fontId="10" fillId="0" borderId="1" xfId="12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 applyAlignment="1">
      <alignment horizontal="center" vertical="center" wrapText="1"/>
    </xf>
    <xf numFmtId="0" fontId="10" fillId="0" borderId="0" xfId="12" applyFont="1" applyFill="1" applyAlignment="1">
      <alignment horizontal="center" vertical="center"/>
    </xf>
    <xf numFmtId="0" fontId="10" fillId="0" borderId="0" xfId="12" applyFont="1" applyFill="1" applyAlignment="1">
      <alignment horizontal="left"/>
    </xf>
    <xf numFmtId="0" fontId="10" fillId="0" borderId="0" xfId="12" applyFont="1" applyFill="1"/>
    <xf numFmtId="4" fontId="10" fillId="0" borderId="0" xfId="12" applyNumberFormat="1" applyFont="1" applyFill="1" applyAlignment="1">
      <alignment horizontal="center" vertical="center"/>
    </xf>
    <xf numFmtId="166" fontId="10" fillId="3" borderId="0" xfId="12" applyNumberFormat="1" applyFont="1" applyFill="1" applyAlignment="1">
      <alignment horizontal="center" vertical="center"/>
    </xf>
    <xf numFmtId="2" fontId="10" fillId="3" borderId="0" xfId="12" applyNumberFormat="1" applyFont="1" applyFill="1" applyAlignment="1">
      <alignment horizontal="center" vertical="center"/>
    </xf>
    <xf numFmtId="0" fontId="12" fillId="2" borderId="1" xfId="12" applyFont="1" applyFill="1" applyBorder="1" applyAlignment="1">
      <alignment horizontal="left" vertical="top" wrapText="1"/>
    </xf>
    <xf numFmtId="0" fontId="12" fillId="2" borderId="1" xfId="12" applyFont="1" applyFill="1" applyBorder="1" applyAlignment="1">
      <alignment horizontal="center" vertical="center" wrapText="1"/>
    </xf>
    <xf numFmtId="4" fontId="12" fillId="2" borderId="0" xfId="12" applyNumberFormat="1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/>
    <xf numFmtId="49" fontId="10" fillId="2" borderId="1" xfId="12" applyNumberFormat="1" applyFont="1" applyFill="1" applyBorder="1" applyAlignment="1">
      <alignment horizontal="center" vertical="center" wrapText="1"/>
    </xf>
    <xf numFmtId="4" fontId="10" fillId="2" borderId="1" xfId="12" applyNumberFormat="1" applyFont="1" applyFill="1" applyBorder="1" applyAlignment="1">
      <alignment horizontal="center" vertical="center" wrapText="1"/>
    </xf>
    <xf numFmtId="2" fontId="10" fillId="2" borderId="1" xfId="12" applyNumberFormat="1" applyFont="1" applyFill="1" applyBorder="1" applyAlignment="1">
      <alignment horizontal="center" vertical="center" wrapText="1"/>
    </xf>
    <xf numFmtId="4" fontId="10" fillId="2" borderId="0" xfId="12" applyNumberFormat="1" applyFont="1" applyFill="1" applyBorder="1" applyAlignment="1">
      <alignment horizontal="center" vertical="center" wrapText="1"/>
    </xf>
    <xf numFmtId="4" fontId="21" fillId="2" borderId="1" xfId="12" applyNumberFormat="1" applyFont="1" applyFill="1" applyBorder="1" applyAlignment="1">
      <alignment horizontal="center" vertical="center" wrapText="1"/>
    </xf>
    <xf numFmtId="2" fontId="21" fillId="2" borderId="1" xfId="12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7" fillId="2" borderId="0" xfId="12" applyFont="1" applyFill="1"/>
    <xf numFmtId="165" fontId="10" fillId="2" borderId="0" xfId="12" applyNumberFormat="1" applyFont="1" applyFill="1" applyAlignment="1">
      <alignment horizontal="center" vertical="center"/>
    </xf>
    <xf numFmtId="4" fontId="21" fillId="0" borderId="1" xfId="12" applyNumberFormat="1" applyFont="1" applyFill="1" applyBorder="1" applyAlignment="1">
      <alignment horizontal="center" vertical="center" wrapText="1"/>
    </xf>
    <xf numFmtId="2" fontId="21" fillId="0" borderId="1" xfId="12" applyNumberFormat="1" applyFont="1" applyFill="1" applyBorder="1" applyAlignment="1">
      <alignment horizontal="center" vertical="center" wrapText="1"/>
    </xf>
    <xf numFmtId="165" fontId="17" fillId="0" borderId="0" xfId="12" applyNumberFormat="1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/>
    <xf numFmtId="4" fontId="12" fillId="2" borderId="0" xfId="12" applyNumberFormat="1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 vertical="center"/>
    </xf>
    <xf numFmtId="4" fontId="12" fillId="2" borderId="0" xfId="12" applyNumberFormat="1" applyFont="1" applyFill="1"/>
    <xf numFmtId="4" fontId="10" fillId="2" borderId="0" xfId="12" applyNumberFormat="1" applyFont="1" applyFill="1"/>
    <xf numFmtId="4" fontId="10" fillId="2" borderId="0" xfId="12" applyNumberFormat="1" applyFont="1" applyFill="1" applyAlignment="1"/>
    <xf numFmtId="0" fontId="10" fillId="2" borderId="0" xfId="12" applyFont="1" applyFill="1" applyAlignment="1">
      <alignment vertical="center"/>
    </xf>
    <xf numFmtId="0" fontId="12" fillId="2" borderId="1" xfId="12" applyFont="1" applyFill="1" applyBorder="1" applyAlignment="1">
      <alignment vertical="top"/>
    </xf>
    <xf numFmtId="4" fontId="13" fillId="2" borderId="0" xfId="12" applyNumberFormat="1" applyFont="1" applyFill="1" applyAlignment="1">
      <alignment horizontal="center" vertical="center"/>
    </xf>
    <xf numFmtId="49" fontId="12" fillId="2" borderId="1" xfId="12" applyNumberFormat="1" applyFont="1" applyFill="1" applyBorder="1" applyAlignment="1">
      <alignment horizontal="left" vertical="top" wrapText="1"/>
    </xf>
    <xf numFmtId="49" fontId="13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vertical="center"/>
    </xf>
    <xf numFmtId="0" fontId="12" fillId="2" borderId="0" xfId="12" applyFont="1" applyFill="1" applyBorder="1" applyAlignment="1">
      <alignment horizontal="center" vertical="center"/>
    </xf>
    <xf numFmtId="4" fontId="12" fillId="2" borderId="1" xfId="12" applyNumberFormat="1" applyFont="1" applyFill="1" applyBorder="1" applyAlignment="1">
      <alignment horizontal="center" vertical="center"/>
    </xf>
    <xf numFmtId="1" fontId="10" fillId="2" borderId="0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1" fontId="12" fillId="2" borderId="0" xfId="12" applyNumberFormat="1" applyFont="1" applyFill="1" applyBorder="1" applyAlignment="1">
      <alignment horizontal="center" vertical="center" wrapText="1"/>
    </xf>
    <xf numFmtId="1" fontId="10" fillId="3" borderId="0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65" fontId="10" fillId="3" borderId="0" xfId="12" applyNumberFormat="1" applyFont="1" applyFill="1" applyBorder="1" applyAlignment="1">
      <alignment horizontal="center" vertical="center" wrapText="1"/>
    </xf>
    <xf numFmtId="0" fontId="10" fillId="3" borderId="0" xfId="12" applyFont="1" applyFill="1" applyAlignment="1">
      <alignment vertical="center"/>
    </xf>
    <xf numFmtId="0" fontId="13" fillId="2" borderId="0" xfId="12" applyFont="1" applyFill="1" applyAlignment="1">
      <alignment vertical="center"/>
    </xf>
    <xf numFmtId="166" fontId="12" fillId="2" borderId="0" xfId="12" applyNumberFormat="1" applyFont="1" applyFill="1" applyAlignment="1">
      <alignment horizontal="center" vertical="center"/>
    </xf>
    <xf numFmtId="4" fontId="13" fillId="2" borderId="0" xfId="12" applyNumberFormat="1" applyFont="1" applyFill="1" applyAlignment="1">
      <alignment vertical="center"/>
    </xf>
    <xf numFmtId="0" fontId="9" fillId="2" borderId="0" xfId="12" applyFont="1" applyFill="1" applyAlignment="1">
      <alignment horizontal="center" vertical="center"/>
    </xf>
    <xf numFmtId="0" fontId="9" fillId="2" borderId="0" xfId="12" applyFont="1" applyFill="1"/>
    <xf numFmtId="4" fontId="9" fillId="2" borderId="0" xfId="12" applyNumberFormat="1" applyFont="1" applyFill="1"/>
    <xf numFmtId="4" fontId="10" fillId="3" borderId="1" xfId="12" applyNumberFormat="1" applyFont="1" applyFill="1" applyBorder="1" applyAlignment="1">
      <alignment horizontal="center" vertical="center"/>
    </xf>
    <xf numFmtId="165" fontId="10" fillId="2" borderId="0" xfId="12" applyNumberFormat="1" applyFont="1" applyFill="1"/>
    <xf numFmtId="4" fontId="10" fillId="2" borderId="0" xfId="12" applyNumberFormat="1" applyFont="1" applyFill="1" applyBorder="1"/>
    <xf numFmtId="2" fontId="10" fillId="2" borderId="0" xfId="12" applyNumberFormat="1" applyFont="1" applyFill="1"/>
    <xf numFmtId="49" fontId="9" fillId="2" borderId="0" xfId="12" applyNumberFormat="1" applyFont="1" applyFill="1" applyAlignment="1">
      <alignment horizontal="center" vertical="center"/>
    </xf>
    <xf numFmtId="49" fontId="9" fillId="2" borderId="0" xfId="12" applyNumberFormat="1" applyFont="1" applyFill="1" applyBorder="1" applyAlignment="1">
      <alignment horizontal="left"/>
    </xf>
    <xf numFmtId="0" fontId="9" fillId="2" borderId="0" xfId="12" applyFont="1" applyFill="1" applyBorder="1"/>
    <xf numFmtId="4" fontId="9" fillId="2" borderId="0" xfId="12" applyNumberFormat="1" applyFont="1" applyFill="1" applyBorder="1"/>
    <xf numFmtId="2" fontId="9" fillId="2" borderId="0" xfId="12" applyNumberFormat="1" applyFont="1" applyFill="1" applyBorder="1"/>
    <xf numFmtId="0" fontId="10" fillId="2" borderId="0" xfId="12" applyFont="1" applyFill="1" applyBorder="1"/>
    <xf numFmtId="49" fontId="9" fillId="2" borderId="0" xfId="5" applyNumberFormat="1" applyFont="1" applyFill="1" applyAlignment="1">
      <alignment horizontal="center" vertical="center"/>
    </xf>
    <xf numFmtId="49" fontId="9" fillId="2" borderId="0" xfId="5" applyNumberFormat="1" applyFont="1" applyFill="1" applyBorder="1" applyAlignment="1">
      <alignment horizontal="left"/>
    </xf>
    <xf numFmtId="0" fontId="9" fillId="2" borderId="0" xfId="5" applyFont="1" applyFill="1"/>
    <xf numFmtId="0" fontId="9" fillId="2" borderId="0" xfId="5" applyFont="1" applyFill="1" applyBorder="1"/>
    <xf numFmtId="4" fontId="9" fillId="2" borderId="0" xfId="5" applyNumberFormat="1" applyFont="1" applyFill="1" applyBorder="1"/>
    <xf numFmtId="2" fontId="9" fillId="2" borderId="0" xfId="5" applyNumberFormat="1" applyFont="1" applyFill="1" applyBorder="1"/>
    <xf numFmtId="0" fontId="10" fillId="2" borderId="0" xfId="5" applyFont="1" applyFill="1" applyBorder="1"/>
    <xf numFmtId="2" fontId="10" fillId="2" borderId="0" xfId="5" applyNumberFormat="1" applyFont="1" applyFill="1"/>
    <xf numFmtId="0" fontId="10" fillId="2" borderId="0" xfId="5" applyFont="1" applyFill="1"/>
    <xf numFmtId="4" fontId="10" fillId="2" borderId="0" xfId="5" applyNumberFormat="1" applyFont="1" applyFill="1"/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/>
    <xf numFmtId="2" fontId="10" fillId="2" borderId="0" xfId="5" applyNumberFormat="1" applyFont="1" applyFill="1" applyBorder="1"/>
    <xf numFmtId="0" fontId="10" fillId="2" borderId="0" xfId="5" applyFont="1" applyFill="1" applyAlignment="1">
      <alignment vertical="top"/>
    </xf>
    <xf numFmtId="0" fontId="10" fillId="2" borderId="0" xfId="5" applyFont="1" applyFill="1" applyBorder="1" applyAlignment="1">
      <alignment vertical="top"/>
    </xf>
    <xf numFmtId="0" fontId="10" fillId="2" borderId="0" xfId="5" applyFont="1" applyFill="1" applyAlignment="1">
      <alignment horizontal="center" vertical="center"/>
    </xf>
    <xf numFmtId="4" fontId="10" fillId="2" borderId="0" xfId="12" applyNumberFormat="1" applyFont="1" applyFill="1" applyAlignment="1">
      <alignment horizontal="center"/>
    </xf>
    <xf numFmtId="165" fontId="10" fillId="2" borderId="1" xfId="12" applyNumberFormat="1" applyFont="1" applyFill="1" applyBorder="1" applyAlignment="1">
      <alignment horizontal="center" vertical="center" wrapText="1"/>
    </xf>
    <xf numFmtId="165" fontId="12" fillId="2" borderId="1" xfId="12" applyNumberFormat="1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 vertical="center"/>
    </xf>
    <xf numFmtId="165" fontId="19" fillId="2" borderId="1" xfId="3" applyNumberFormat="1" applyFont="1" applyFill="1" applyBorder="1" applyAlignment="1">
      <alignment horizontal="center" vertical="center"/>
    </xf>
    <xf numFmtId="4" fontId="26" fillId="2" borderId="1" xfId="12" applyNumberFormat="1" applyFont="1" applyFill="1" applyBorder="1" applyAlignment="1">
      <alignment vertical="center"/>
    </xf>
    <xf numFmtId="165" fontId="27" fillId="2" borderId="1" xfId="12" applyNumberFormat="1" applyFont="1" applyFill="1" applyBorder="1" applyAlignment="1">
      <alignment horizontal="center" vertical="center" wrapText="1"/>
    </xf>
    <xf numFmtId="4" fontId="27" fillId="2" borderId="1" xfId="12" applyNumberFormat="1" applyFont="1" applyFill="1" applyBorder="1" applyAlignment="1">
      <alignment horizontal="center" vertical="center" wrapText="1"/>
    </xf>
    <xf numFmtId="4" fontId="28" fillId="0" borderId="11" xfId="3" applyNumberFormat="1" applyFont="1" applyFill="1" applyBorder="1" applyAlignment="1">
      <alignment horizontal="center" vertical="center"/>
    </xf>
    <xf numFmtId="4" fontId="28" fillId="2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/>
    </xf>
    <xf numFmtId="4" fontId="29" fillId="2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0" fontId="9" fillId="3" borderId="14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9" fontId="18" fillId="0" borderId="1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2" borderId="0" xfId="12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30" fillId="5" borderId="1" xfId="0" applyNumberFormat="1" applyFont="1" applyFill="1" applyBorder="1" applyAlignment="1">
      <alignment horizontal="left" vertical="center" wrapText="1"/>
    </xf>
    <xf numFmtId="4" fontId="10" fillId="5" borderId="1" xfId="12" applyNumberFormat="1" applyFont="1" applyFill="1" applyBorder="1" applyAlignment="1">
      <alignment horizontal="center" vertical="center" wrapText="1"/>
    </xf>
    <xf numFmtId="4" fontId="12" fillId="2" borderId="1" xfId="12" applyNumberFormat="1" applyFont="1" applyFill="1" applyBorder="1" applyAlignment="1">
      <alignment vertical="center"/>
    </xf>
    <xf numFmtId="4" fontId="9" fillId="2" borderId="0" xfId="5" applyNumberFormat="1" applyFont="1" applyFill="1"/>
    <xf numFmtId="49" fontId="17" fillId="2" borderId="10" xfId="12" applyNumberFormat="1" applyFont="1" applyFill="1" applyBorder="1" applyAlignment="1">
      <alignment horizontal="center" vertical="center" wrapText="1"/>
    </xf>
    <xf numFmtId="49" fontId="17" fillId="2" borderId="13" xfId="12" applyNumberFormat="1" applyFont="1" applyFill="1" applyBorder="1" applyAlignment="1">
      <alignment horizontal="center" vertical="center" wrapText="1"/>
    </xf>
    <xf numFmtId="49" fontId="17" fillId="2" borderId="11" xfId="12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 wrapText="1"/>
    </xf>
    <xf numFmtId="0" fontId="10" fillId="2" borderId="0" xfId="12" applyFont="1" applyFill="1" applyBorder="1" applyAlignment="1">
      <alignment horizontal="center" vertical="center" wrapText="1"/>
    </xf>
    <xf numFmtId="0" fontId="10" fillId="2" borderId="3" xfId="12" applyFont="1" applyFill="1" applyBorder="1" applyAlignment="1">
      <alignment horizontal="center" vertical="center" wrapText="1"/>
    </xf>
    <xf numFmtId="0" fontId="10" fillId="2" borderId="4" xfId="12" applyFont="1" applyFill="1" applyBorder="1" applyAlignment="1">
      <alignment horizontal="center" vertical="center" wrapText="1"/>
    </xf>
    <xf numFmtId="0" fontId="10" fillId="2" borderId="5" xfId="12" applyFont="1" applyFill="1" applyBorder="1" applyAlignment="1">
      <alignment horizontal="center" vertical="center" wrapText="1"/>
    </xf>
    <xf numFmtId="0" fontId="10" fillId="2" borderId="6" xfId="12" applyFont="1" applyFill="1" applyBorder="1" applyAlignment="1">
      <alignment horizontal="center" vertical="center" wrapText="1"/>
    </xf>
    <xf numFmtId="49" fontId="9" fillId="2" borderId="0" xfId="12" applyNumberFormat="1" applyFont="1" applyFill="1" applyAlignment="1">
      <alignment horizontal="center" vertical="top" wrapText="1"/>
    </xf>
    <xf numFmtId="49" fontId="9" fillId="2" borderId="5" xfId="12" applyNumberFormat="1" applyFont="1" applyFill="1" applyBorder="1" applyAlignment="1">
      <alignment horizontal="center" vertical="top" wrapText="1"/>
    </xf>
    <xf numFmtId="0" fontId="10" fillId="2" borderId="10" xfId="12" applyFont="1" applyFill="1" applyBorder="1" applyAlignment="1">
      <alignment horizontal="center" vertical="center" wrapText="1"/>
    </xf>
    <xf numFmtId="0" fontId="10" fillId="2" borderId="11" xfId="12" applyFont="1" applyFill="1" applyBorder="1" applyAlignment="1">
      <alignment horizontal="center" vertical="center" wrapText="1"/>
    </xf>
    <xf numFmtId="0" fontId="10" fillId="2" borderId="13" xfId="12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horizontal="center" vertical="center" wrapText="1"/>
    </xf>
    <xf numFmtId="0" fontId="10" fillId="2" borderId="14" xfId="12" applyFont="1" applyFill="1" applyBorder="1" applyAlignment="1">
      <alignment horizontal="center" vertical="center" wrapText="1"/>
    </xf>
    <xf numFmtId="0" fontId="10" fillId="2" borderId="15" xfId="12" applyFont="1" applyFill="1" applyBorder="1" applyAlignment="1">
      <alignment horizontal="center" vertical="center" wrapText="1"/>
    </xf>
    <xf numFmtId="0" fontId="10" fillId="2" borderId="12" xfId="12" applyFont="1" applyFill="1" applyBorder="1" applyAlignment="1">
      <alignment horizontal="center" vertical="center" wrapText="1"/>
    </xf>
    <xf numFmtId="4" fontId="9" fillId="2" borderId="0" xfId="12" applyNumberFormat="1" applyFont="1" applyFill="1" applyBorder="1" applyAlignment="1">
      <alignment horizontal="center"/>
    </xf>
    <xf numFmtId="0" fontId="9" fillId="2" borderId="0" xfId="12" applyFont="1" applyFill="1" applyBorder="1" applyAlignment="1">
      <alignment horizontal="center"/>
    </xf>
    <xf numFmtId="165" fontId="10" fillId="2" borderId="0" xfId="12" applyNumberFormat="1" applyFont="1" applyFill="1" applyAlignment="1">
      <alignment horizontal="center"/>
    </xf>
    <xf numFmtId="0" fontId="10" fillId="2" borderId="7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center" vertical="center"/>
    </xf>
    <xf numFmtId="0" fontId="10" fillId="2" borderId="9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center" vertical="center"/>
    </xf>
    <xf numFmtId="0" fontId="10" fillId="2" borderId="3" xfId="12" applyFont="1" applyFill="1" applyBorder="1" applyAlignment="1">
      <alignment horizontal="center" vertical="center"/>
    </xf>
    <xf numFmtId="0" fontId="10" fillId="2" borderId="2" xfId="12" applyFont="1" applyFill="1" applyBorder="1" applyAlignment="1">
      <alignment horizontal="center" vertical="top" wrapText="1"/>
    </xf>
    <xf numFmtId="0" fontId="10" fillId="2" borderId="0" xfId="12" applyFont="1" applyFill="1" applyBorder="1" applyAlignment="1">
      <alignment horizontal="center" vertical="top" wrapText="1"/>
    </xf>
    <xf numFmtId="0" fontId="10" fillId="2" borderId="3" xfId="12" applyFont="1" applyFill="1" applyBorder="1" applyAlignment="1">
      <alignment horizontal="center" vertical="top" wrapText="1"/>
    </xf>
    <xf numFmtId="0" fontId="10" fillId="2" borderId="4" xfId="12" applyFont="1" applyFill="1" applyBorder="1" applyAlignment="1">
      <alignment horizontal="center" vertical="center"/>
    </xf>
    <xf numFmtId="0" fontId="10" fillId="2" borderId="5" xfId="12" applyFont="1" applyFill="1" applyBorder="1" applyAlignment="1">
      <alignment horizontal="center" vertical="center"/>
    </xf>
    <xf numFmtId="0" fontId="10" fillId="2" borderId="6" xfId="12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0" fillId="2" borderId="8" xfId="12" applyFont="1" applyFill="1" applyBorder="1" applyAlignment="1">
      <alignment horizontal="left" vertical="top" wrapText="1"/>
    </xf>
    <xf numFmtId="0" fontId="10" fillId="2" borderId="2" xfId="12" applyFont="1" applyFill="1" applyBorder="1" applyAlignment="1">
      <alignment horizontal="center" vertical="top"/>
    </xf>
    <xf numFmtId="0" fontId="10" fillId="2" borderId="0" xfId="12" applyFont="1" applyFill="1" applyBorder="1" applyAlignment="1">
      <alignment horizontal="center" vertical="top"/>
    </xf>
    <xf numFmtId="0" fontId="10" fillId="2" borderId="3" xfId="12" applyFont="1" applyFill="1" applyBorder="1" applyAlignment="1">
      <alignment horizontal="center" vertical="top"/>
    </xf>
    <xf numFmtId="49" fontId="20" fillId="2" borderId="10" xfId="12" applyNumberFormat="1" applyFont="1" applyFill="1" applyBorder="1" applyAlignment="1">
      <alignment horizontal="center" vertical="center" wrapText="1"/>
    </xf>
    <xf numFmtId="49" fontId="20" fillId="2" borderId="13" xfId="12" applyNumberFormat="1" applyFont="1" applyFill="1" applyBorder="1" applyAlignment="1">
      <alignment horizontal="center" vertical="center" wrapText="1"/>
    </xf>
    <xf numFmtId="49" fontId="20" fillId="2" borderId="11" xfId="12" applyNumberFormat="1" applyFont="1" applyFill="1" applyBorder="1" applyAlignment="1">
      <alignment horizontal="center" vertical="center" wrapText="1"/>
    </xf>
    <xf numFmtId="49" fontId="21" fillId="0" borderId="10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21" fillId="0" borderId="11" xfId="1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10" fillId="2" borderId="2" xfId="12" applyNumberFormat="1" applyFont="1" applyFill="1" applyBorder="1" applyAlignment="1">
      <alignment horizontal="center" vertical="center" wrapText="1"/>
    </xf>
    <xf numFmtId="49" fontId="10" fillId="2" borderId="0" xfId="12" applyNumberFormat="1" applyFont="1" applyFill="1" applyBorder="1" applyAlignment="1">
      <alignment horizontal="center" vertical="center" wrapText="1"/>
    </xf>
    <xf numFmtId="49" fontId="10" fillId="2" borderId="3" xfId="12" applyNumberFormat="1" applyFont="1" applyFill="1" applyBorder="1" applyAlignment="1">
      <alignment horizontal="center" vertical="center" wrapText="1"/>
    </xf>
    <xf numFmtId="49" fontId="10" fillId="2" borderId="10" xfId="12" applyNumberFormat="1" applyFont="1" applyFill="1" applyBorder="1" applyAlignment="1">
      <alignment horizontal="center" vertical="center" wrapText="1"/>
    </xf>
    <xf numFmtId="49" fontId="10" fillId="2" borderId="13" xfId="12" applyNumberFormat="1" applyFont="1" applyFill="1" applyBorder="1" applyAlignment="1">
      <alignment horizontal="center" vertical="center" wrapText="1"/>
    </xf>
    <xf numFmtId="49" fontId="10" fillId="2" borderId="11" xfId="12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" fontId="9" fillId="2" borderId="0" xfId="5" applyNumberFormat="1" applyFont="1" applyFill="1" applyBorder="1" applyAlignment="1">
      <alignment horizontal="center"/>
    </xf>
    <xf numFmtId="0" fontId="9" fillId="2" borderId="0" xfId="5" applyFont="1" applyFill="1" applyBorder="1" applyAlignment="1">
      <alignment horizontal="center"/>
    </xf>
    <xf numFmtId="4" fontId="10" fillId="2" borderId="0" xfId="5" applyNumberFormat="1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10" fillId="2" borderId="0" xfId="3" applyFont="1" applyFill="1" applyBorder="1"/>
  </cellXfs>
  <cellStyles count="13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9;&#1077;&#1090;&#1077;&#1074;&#1086;&#1081;%20&#1085;&#1072;%2001.06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</sheetNames>
    <sheetDataSet>
      <sheetData sheetId="0">
        <row r="4">
          <cell r="D4">
            <v>99936013</v>
          </cell>
          <cell r="E4">
            <v>134805043.53999999</v>
          </cell>
        </row>
        <row r="30">
          <cell r="F30">
            <v>16853710</v>
          </cell>
        </row>
        <row r="34">
          <cell r="F34">
            <v>602025</v>
          </cell>
        </row>
        <row r="38">
          <cell r="F38">
            <v>35752400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37"/>
  <sheetViews>
    <sheetView tabSelected="1" view="pageBreakPreview" zoomScale="70" zoomScaleNormal="70" zoomScaleSheetLayoutView="70" workbookViewId="0">
      <pane ySplit="4" topLeftCell="A5" activePane="bottomLeft" state="frozen"/>
      <selection activeCell="A8" sqref="A8"/>
      <selection pane="bottomLeft" activeCell="U123" sqref="A121:U123"/>
    </sheetView>
  </sheetViews>
  <sheetFormatPr defaultRowHeight="15.75" x14ac:dyDescent="0.25"/>
  <cols>
    <col min="1" max="1" width="9.140625" style="30" customWidth="1"/>
    <col min="2" max="2" width="56.42578125" style="31" customWidth="1"/>
    <col min="3" max="3" width="22.7109375" style="32" customWidth="1"/>
    <col min="4" max="4" width="23.42578125" style="32" hidden="1" customWidth="1"/>
    <col min="5" max="6" width="20" style="32" customWidth="1"/>
    <col min="7" max="7" width="20.42578125" style="32" customWidth="1"/>
    <col min="8" max="8" width="18.28515625" style="32" customWidth="1"/>
    <col min="9" max="9" width="18.140625" style="32" customWidth="1"/>
    <col min="10" max="10" width="19.28515625" style="32" customWidth="1"/>
    <col min="11" max="11" width="20.28515625" style="32" customWidth="1"/>
    <col min="12" max="12" width="22" style="32" customWidth="1"/>
    <col min="13" max="13" width="17.85546875" style="32" customWidth="1"/>
    <col min="14" max="14" width="19.28515625" style="32" customWidth="1"/>
    <col min="15" max="15" width="19.7109375" style="32" customWidth="1"/>
    <col min="16" max="17" width="19.28515625" style="120" customWidth="1"/>
    <col min="18" max="18" width="15.5703125" style="30" hidden="1" customWidth="1"/>
    <col min="19" max="19" width="13.7109375" style="30" hidden="1" customWidth="1"/>
    <col min="20" max="20" width="19.42578125" style="32" customWidth="1"/>
    <col min="21" max="21" width="23.42578125" style="32" customWidth="1"/>
    <col min="22" max="22" width="22" style="32" customWidth="1"/>
    <col min="23" max="248" width="9.140625" style="32"/>
    <col min="249" max="249" width="8" style="32" customWidth="1"/>
    <col min="250" max="250" width="41.7109375" style="32" customWidth="1"/>
    <col min="251" max="252" width="22" style="32" customWidth="1"/>
    <col min="253" max="253" width="18" style="32" customWidth="1"/>
    <col min="254" max="254" width="18.85546875" style="32" customWidth="1"/>
    <col min="255" max="255" width="22.42578125" style="32" customWidth="1"/>
    <col min="256" max="256" width="20.28515625" style="32" customWidth="1"/>
    <col min="257" max="257" width="17.85546875" style="32" customWidth="1"/>
    <col min="258" max="258" width="20.7109375" style="32" customWidth="1"/>
    <col min="259" max="259" width="15.28515625" style="32" customWidth="1"/>
    <col min="260" max="260" width="17.42578125" style="32" customWidth="1"/>
    <col min="261" max="262" width="0" style="32" hidden="1" customWidth="1"/>
    <col min="263" max="263" width="16" style="32" customWidth="1"/>
    <col min="264" max="264" width="29.5703125" style="32" customWidth="1"/>
    <col min="265" max="265" width="26.140625" style="32" customWidth="1"/>
    <col min="266" max="266" width="9.140625" style="32" customWidth="1"/>
    <col min="267" max="267" width="15.5703125" style="32" bestFit="1" customWidth="1"/>
    <col min="268" max="268" width="0" style="32" hidden="1" customWidth="1"/>
    <col min="269" max="269" width="18.28515625" style="32" customWidth="1"/>
    <col min="270" max="270" width="9.85546875" style="32" customWidth="1"/>
    <col min="271" max="271" width="11" style="32" customWidth="1"/>
    <col min="272" max="504" width="9.140625" style="32"/>
    <col min="505" max="505" width="8" style="32" customWidth="1"/>
    <col min="506" max="506" width="41.7109375" style="32" customWidth="1"/>
    <col min="507" max="508" width="22" style="32" customWidth="1"/>
    <col min="509" max="509" width="18" style="32" customWidth="1"/>
    <col min="510" max="510" width="18.85546875" style="32" customWidth="1"/>
    <col min="511" max="511" width="22.42578125" style="32" customWidth="1"/>
    <col min="512" max="512" width="20.28515625" style="32" customWidth="1"/>
    <col min="513" max="513" width="17.85546875" style="32" customWidth="1"/>
    <col min="514" max="514" width="20.7109375" style="32" customWidth="1"/>
    <col min="515" max="515" width="15.28515625" style="32" customWidth="1"/>
    <col min="516" max="516" width="17.42578125" style="32" customWidth="1"/>
    <col min="517" max="518" width="0" style="32" hidden="1" customWidth="1"/>
    <col min="519" max="519" width="16" style="32" customWidth="1"/>
    <col min="520" max="520" width="29.5703125" style="32" customWidth="1"/>
    <col min="521" max="521" width="26.140625" style="32" customWidth="1"/>
    <col min="522" max="522" width="9.140625" style="32" customWidth="1"/>
    <col min="523" max="523" width="15.5703125" style="32" bestFit="1" customWidth="1"/>
    <col min="524" max="524" width="0" style="32" hidden="1" customWidth="1"/>
    <col min="525" max="525" width="18.28515625" style="32" customWidth="1"/>
    <col min="526" max="526" width="9.85546875" style="32" customWidth="1"/>
    <col min="527" max="527" width="11" style="32" customWidth="1"/>
    <col min="528" max="760" width="9.140625" style="32"/>
    <col min="761" max="761" width="8" style="32" customWidth="1"/>
    <col min="762" max="762" width="41.7109375" style="32" customWidth="1"/>
    <col min="763" max="764" width="22" style="32" customWidth="1"/>
    <col min="765" max="765" width="18" style="32" customWidth="1"/>
    <col min="766" max="766" width="18.85546875" style="32" customWidth="1"/>
    <col min="767" max="767" width="22.42578125" style="32" customWidth="1"/>
    <col min="768" max="768" width="20.28515625" style="32" customWidth="1"/>
    <col min="769" max="769" width="17.85546875" style="32" customWidth="1"/>
    <col min="770" max="770" width="20.7109375" style="32" customWidth="1"/>
    <col min="771" max="771" width="15.28515625" style="32" customWidth="1"/>
    <col min="772" max="772" width="17.42578125" style="32" customWidth="1"/>
    <col min="773" max="774" width="0" style="32" hidden="1" customWidth="1"/>
    <col min="775" max="775" width="16" style="32" customWidth="1"/>
    <col min="776" max="776" width="29.5703125" style="32" customWidth="1"/>
    <col min="777" max="777" width="26.140625" style="32" customWidth="1"/>
    <col min="778" max="778" width="9.140625" style="32" customWidth="1"/>
    <col min="779" max="779" width="15.5703125" style="32" bestFit="1" customWidth="1"/>
    <col min="780" max="780" width="0" style="32" hidden="1" customWidth="1"/>
    <col min="781" max="781" width="18.28515625" style="32" customWidth="1"/>
    <col min="782" max="782" width="9.85546875" style="32" customWidth="1"/>
    <col min="783" max="783" width="11" style="32" customWidth="1"/>
    <col min="784" max="1016" width="9.140625" style="32"/>
    <col min="1017" max="1017" width="8" style="32" customWidth="1"/>
    <col min="1018" max="1018" width="41.7109375" style="32" customWidth="1"/>
    <col min="1019" max="1020" width="22" style="32" customWidth="1"/>
    <col min="1021" max="1021" width="18" style="32" customWidth="1"/>
    <col min="1022" max="1022" width="18.85546875" style="32" customWidth="1"/>
    <col min="1023" max="1023" width="22.42578125" style="32" customWidth="1"/>
    <col min="1024" max="1024" width="20.28515625" style="32" customWidth="1"/>
    <col min="1025" max="1025" width="17.85546875" style="32" customWidth="1"/>
    <col min="1026" max="1026" width="20.7109375" style="32" customWidth="1"/>
    <col min="1027" max="1027" width="15.28515625" style="32" customWidth="1"/>
    <col min="1028" max="1028" width="17.42578125" style="32" customWidth="1"/>
    <col min="1029" max="1030" width="0" style="32" hidden="1" customWidth="1"/>
    <col min="1031" max="1031" width="16" style="32" customWidth="1"/>
    <col min="1032" max="1032" width="29.5703125" style="32" customWidth="1"/>
    <col min="1033" max="1033" width="26.140625" style="32" customWidth="1"/>
    <col min="1034" max="1034" width="9.140625" style="32" customWidth="1"/>
    <col min="1035" max="1035" width="15.5703125" style="32" bestFit="1" customWidth="1"/>
    <col min="1036" max="1036" width="0" style="32" hidden="1" customWidth="1"/>
    <col min="1037" max="1037" width="18.28515625" style="32" customWidth="1"/>
    <col min="1038" max="1038" width="9.85546875" style="32" customWidth="1"/>
    <col min="1039" max="1039" width="11" style="32" customWidth="1"/>
    <col min="1040" max="1272" width="9.140625" style="32"/>
    <col min="1273" max="1273" width="8" style="32" customWidth="1"/>
    <col min="1274" max="1274" width="41.7109375" style="32" customWidth="1"/>
    <col min="1275" max="1276" width="22" style="32" customWidth="1"/>
    <col min="1277" max="1277" width="18" style="32" customWidth="1"/>
    <col min="1278" max="1278" width="18.85546875" style="32" customWidth="1"/>
    <col min="1279" max="1279" width="22.42578125" style="32" customWidth="1"/>
    <col min="1280" max="1280" width="20.28515625" style="32" customWidth="1"/>
    <col min="1281" max="1281" width="17.85546875" style="32" customWidth="1"/>
    <col min="1282" max="1282" width="20.7109375" style="32" customWidth="1"/>
    <col min="1283" max="1283" width="15.28515625" style="32" customWidth="1"/>
    <col min="1284" max="1284" width="17.42578125" style="32" customWidth="1"/>
    <col min="1285" max="1286" width="0" style="32" hidden="1" customWidth="1"/>
    <col min="1287" max="1287" width="16" style="32" customWidth="1"/>
    <col min="1288" max="1288" width="29.5703125" style="32" customWidth="1"/>
    <col min="1289" max="1289" width="26.140625" style="32" customWidth="1"/>
    <col min="1290" max="1290" width="9.140625" style="32" customWidth="1"/>
    <col min="1291" max="1291" width="15.5703125" style="32" bestFit="1" customWidth="1"/>
    <col min="1292" max="1292" width="0" style="32" hidden="1" customWidth="1"/>
    <col min="1293" max="1293" width="18.28515625" style="32" customWidth="1"/>
    <col min="1294" max="1294" width="9.85546875" style="32" customWidth="1"/>
    <col min="1295" max="1295" width="11" style="32" customWidth="1"/>
    <col min="1296" max="1528" width="9.140625" style="32"/>
    <col min="1529" max="1529" width="8" style="32" customWidth="1"/>
    <col min="1530" max="1530" width="41.7109375" style="32" customWidth="1"/>
    <col min="1531" max="1532" width="22" style="32" customWidth="1"/>
    <col min="1533" max="1533" width="18" style="32" customWidth="1"/>
    <col min="1534" max="1534" width="18.85546875" style="32" customWidth="1"/>
    <col min="1535" max="1535" width="22.42578125" style="32" customWidth="1"/>
    <col min="1536" max="1536" width="20.28515625" style="32" customWidth="1"/>
    <col min="1537" max="1537" width="17.85546875" style="32" customWidth="1"/>
    <col min="1538" max="1538" width="20.7109375" style="32" customWidth="1"/>
    <col min="1539" max="1539" width="15.28515625" style="32" customWidth="1"/>
    <col min="1540" max="1540" width="17.42578125" style="32" customWidth="1"/>
    <col min="1541" max="1542" width="0" style="32" hidden="1" customWidth="1"/>
    <col min="1543" max="1543" width="16" style="32" customWidth="1"/>
    <col min="1544" max="1544" width="29.5703125" style="32" customWidth="1"/>
    <col min="1545" max="1545" width="26.140625" style="32" customWidth="1"/>
    <col min="1546" max="1546" width="9.140625" style="32" customWidth="1"/>
    <col min="1547" max="1547" width="15.5703125" style="32" bestFit="1" customWidth="1"/>
    <col min="1548" max="1548" width="0" style="32" hidden="1" customWidth="1"/>
    <col min="1549" max="1549" width="18.28515625" style="32" customWidth="1"/>
    <col min="1550" max="1550" width="9.85546875" style="32" customWidth="1"/>
    <col min="1551" max="1551" width="11" style="32" customWidth="1"/>
    <col min="1552" max="1784" width="9.140625" style="32"/>
    <col min="1785" max="1785" width="8" style="32" customWidth="1"/>
    <col min="1786" max="1786" width="41.7109375" style="32" customWidth="1"/>
    <col min="1787" max="1788" width="22" style="32" customWidth="1"/>
    <col min="1789" max="1789" width="18" style="32" customWidth="1"/>
    <col min="1790" max="1790" width="18.85546875" style="32" customWidth="1"/>
    <col min="1791" max="1791" width="22.42578125" style="32" customWidth="1"/>
    <col min="1792" max="1792" width="20.28515625" style="32" customWidth="1"/>
    <col min="1793" max="1793" width="17.85546875" style="32" customWidth="1"/>
    <col min="1794" max="1794" width="20.7109375" style="32" customWidth="1"/>
    <col min="1795" max="1795" width="15.28515625" style="32" customWidth="1"/>
    <col min="1796" max="1796" width="17.42578125" style="32" customWidth="1"/>
    <col min="1797" max="1798" width="0" style="32" hidden="1" customWidth="1"/>
    <col min="1799" max="1799" width="16" style="32" customWidth="1"/>
    <col min="1800" max="1800" width="29.5703125" style="32" customWidth="1"/>
    <col min="1801" max="1801" width="26.140625" style="32" customWidth="1"/>
    <col min="1802" max="1802" width="9.140625" style="32" customWidth="1"/>
    <col min="1803" max="1803" width="15.5703125" style="32" bestFit="1" customWidth="1"/>
    <col min="1804" max="1804" width="0" style="32" hidden="1" customWidth="1"/>
    <col min="1805" max="1805" width="18.28515625" style="32" customWidth="1"/>
    <col min="1806" max="1806" width="9.85546875" style="32" customWidth="1"/>
    <col min="1807" max="1807" width="11" style="32" customWidth="1"/>
    <col min="1808" max="2040" width="9.140625" style="32"/>
    <col min="2041" max="2041" width="8" style="32" customWidth="1"/>
    <col min="2042" max="2042" width="41.7109375" style="32" customWidth="1"/>
    <col min="2043" max="2044" width="22" style="32" customWidth="1"/>
    <col min="2045" max="2045" width="18" style="32" customWidth="1"/>
    <col min="2046" max="2046" width="18.85546875" style="32" customWidth="1"/>
    <col min="2047" max="2047" width="22.42578125" style="32" customWidth="1"/>
    <col min="2048" max="2048" width="20.28515625" style="32" customWidth="1"/>
    <col min="2049" max="2049" width="17.85546875" style="32" customWidth="1"/>
    <col min="2050" max="2050" width="20.7109375" style="32" customWidth="1"/>
    <col min="2051" max="2051" width="15.28515625" style="32" customWidth="1"/>
    <col min="2052" max="2052" width="17.42578125" style="32" customWidth="1"/>
    <col min="2053" max="2054" width="0" style="32" hidden="1" customWidth="1"/>
    <col min="2055" max="2055" width="16" style="32" customWidth="1"/>
    <col min="2056" max="2056" width="29.5703125" style="32" customWidth="1"/>
    <col min="2057" max="2057" width="26.140625" style="32" customWidth="1"/>
    <col min="2058" max="2058" width="9.140625" style="32" customWidth="1"/>
    <col min="2059" max="2059" width="15.5703125" style="32" bestFit="1" customWidth="1"/>
    <col min="2060" max="2060" width="0" style="32" hidden="1" customWidth="1"/>
    <col min="2061" max="2061" width="18.28515625" style="32" customWidth="1"/>
    <col min="2062" max="2062" width="9.85546875" style="32" customWidth="1"/>
    <col min="2063" max="2063" width="11" style="32" customWidth="1"/>
    <col min="2064" max="2296" width="9.140625" style="32"/>
    <col min="2297" max="2297" width="8" style="32" customWidth="1"/>
    <col min="2298" max="2298" width="41.7109375" style="32" customWidth="1"/>
    <col min="2299" max="2300" width="22" style="32" customWidth="1"/>
    <col min="2301" max="2301" width="18" style="32" customWidth="1"/>
    <col min="2302" max="2302" width="18.85546875" style="32" customWidth="1"/>
    <col min="2303" max="2303" width="22.42578125" style="32" customWidth="1"/>
    <col min="2304" max="2304" width="20.28515625" style="32" customWidth="1"/>
    <col min="2305" max="2305" width="17.85546875" style="32" customWidth="1"/>
    <col min="2306" max="2306" width="20.7109375" style="32" customWidth="1"/>
    <col min="2307" max="2307" width="15.28515625" style="32" customWidth="1"/>
    <col min="2308" max="2308" width="17.42578125" style="32" customWidth="1"/>
    <col min="2309" max="2310" width="0" style="32" hidden="1" customWidth="1"/>
    <col min="2311" max="2311" width="16" style="32" customWidth="1"/>
    <col min="2312" max="2312" width="29.5703125" style="32" customWidth="1"/>
    <col min="2313" max="2313" width="26.140625" style="32" customWidth="1"/>
    <col min="2314" max="2314" width="9.140625" style="32" customWidth="1"/>
    <col min="2315" max="2315" width="15.5703125" style="32" bestFit="1" customWidth="1"/>
    <col min="2316" max="2316" width="0" style="32" hidden="1" customWidth="1"/>
    <col min="2317" max="2317" width="18.28515625" style="32" customWidth="1"/>
    <col min="2318" max="2318" width="9.85546875" style="32" customWidth="1"/>
    <col min="2319" max="2319" width="11" style="32" customWidth="1"/>
    <col min="2320" max="2552" width="9.140625" style="32"/>
    <col min="2553" max="2553" width="8" style="32" customWidth="1"/>
    <col min="2554" max="2554" width="41.7109375" style="32" customWidth="1"/>
    <col min="2555" max="2556" width="22" style="32" customWidth="1"/>
    <col min="2557" max="2557" width="18" style="32" customWidth="1"/>
    <col min="2558" max="2558" width="18.85546875" style="32" customWidth="1"/>
    <col min="2559" max="2559" width="22.42578125" style="32" customWidth="1"/>
    <col min="2560" max="2560" width="20.28515625" style="32" customWidth="1"/>
    <col min="2561" max="2561" width="17.85546875" style="32" customWidth="1"/>
    <col min="2562" max="2562" width="20.7109375" style="32" customWidth="1"/>
    <col min="2563" max="2563" width="15.28515625" style="32" customWidth="1"/>
    <col min="2564" max="2564" width="17.42578125" style="32" customWidth="1"/>
    <col min="2565" max="2566" width="0" style="32" hidden="1" customWidth="1"/>
    <col min="2567" max="2567" width="16" style="32" customWidth="1"/>
    <col min="2568" max="2568" width="29.5703125" style="32" customWidth="1"/>
    <col min="2569" max="2569" width="26.140625" style="32" customWidth="1"/>
    <col min="2570" max="2570" width="9.140625" style="32" customWidth="1"/>
    <col min="2571" max="2571" width="15.5703125" style="32" bestFit="1" customWidth="1"/>
    <col min="2572" max="2572" width="0" style="32" hidden="1" customWidth="1"/>
    <col min="2573" max="2573" width="18.28515625" style="32" customWidth="1"/>
    <col min="2574" max="2574" width="9.85546875" style="32" customWidth="1"/>
    <col min="2575" max="2575" width="11" style="32" customWidth="1"/>
    <col min="2576" max="2808" width="9.140625" style="32"/>
    <col min="2809" max="2809" width="8" style="32" customWidth="1"/>
    <col min="2810" max="2810" width="41.7109375" style="32" customWidth="1"/>
    <col min="2811" max="2812" width="22" style="32" customWidth="1"/>
    <col min="2813" max="2813" width="18" style="32" customWidth="1"/>
    <col min="2814" max="2814" width="18.85546875" style="32" customWidth="1"/>
    <col min="2815" max="2815" width="22.42578125" style="32" customWidth="1"/>
    <col min="2816" max="2816" width="20.28515625" style="32" customWidth="1"/>
    <col min="2817" max="2817" width="17.85546875" style="32" customWidth="1"/>
    <col min="2818" max="2818" width="20.7109375" style="32" customWidth="1"/>
    <col min="2819" max="2819" width="15.28515625" style="32" customWidth="1"/>
    <col min="2820" max="2820" width="17.42578125" style="32" customWidth="1"/>
    <col min="2821" max="2822" width="0" style="32" hidden="1" customWidth="1"/>
    <col min="2823" max="2823" width="16" style="32" customWidth="1"/>
    <col min="2824" max="2824" width="29.5703125" style="32" customWidth="1"/>
    <col min="2825" max="2825" width="26.140625" style="32" customWidth="1"/>
    <col min="2826" max="2826" width="9.140625" style="32" customWidth="1"/>
    <col min="2827" max="2827" width="15.5703125" style="32" bestFit="1" customWidth="1"/>
    <col min="2828" max="2828" width="0" style="32" hidden="1" customWidth="1"/>
    <col min="2829" max="2829" width="18.28515625" style="32" customWidth="1"/>
    <col min="2830" max="2830" width="9.85546875" style="32" customWidth="1"/>
    <col min="2831" max="2831" width="11" style="32" customWidth="1"/>
    <col min="2832" max="3064" width="9.140625" style="32"/>
    <col min="3065" max="3065" width="8" style="32" customWidth="1"/>
    <col min="3066" max="3066" width="41.7109375" style="32" customWidth="1"/>
    <col min="3067" max="3068" width="22" style="32" customWidth="1"/>
    <col min="3069" max="3069" width="18" style="32" customWidth="1"/>
    <col min="3070" max="3070" width="18.85546875" style="32" customWidth="1"/>
    <col min="3071" max="3071" width="22.42578125" style="32" customWidth="1"/>
    <col min="3072" max="3072" width="20.28515625" style="32" customWidth="1"/>
    <col min="3073" max="3073" width="17.85546875" style="32" customWidth="1"/>
    <col min="3074" max="3074" width="20.7109375" style="32" customWidth="1"/>
    <col min="3075" max="3075" width="15.28515625" style="32" customWidth="1"/>
    <col min="3076" max="3076" width="17.42578125" style="32" customWidth="1"/>
    <col min="3077" max="3078" width="0" style="32" hidden="1" customWidth="1"/>
    <col min="3079" max="3079" width="16" style="32" customWidth="1"/>
    <col min="3080" max="3080" width="29.5703125" style="32" customWidth="1"/>
    <col min="3081" max="3081" width="26.140625" style="32" customWidth="1"/>
    <col min="3082" max="3082" width="9.140625" style="32" customWidth="1"/>
    <col min="3083" max="3083" width="15.5703125" style="32" bestFit="1" customWidth="1"/>
    <col min="3084" max="3084" width="0" style="32" hidden="1" customWidth="1"/>
    <col min="3085" max="3085" width="18.28515625" style="32" customWidth="1"/>
    <col min="3086" max="3086" width="9.85546875" style="32" customWidth="1"/>
    <col min="3087" max="3087" width="11" style="32" customWidth="1"/>
    <col min="3088" max="3320" width="9.140625" style="32"/>
    <col min="3321" max="3321" width="8" style="32" customWidth="1"/>
    <col min="3322" max="3322" width="41.7109375" style="32" customWidth="1"/>
    <col min="3323" max="3324" width="22" style="32" customWidth="1"/>
    <col min="3325" max="3325" width="18" style="32" customWidth="1"/>
    <col min="3326" max="3326" width="18.85546875" style="32" customWidth="1"/>
    <col min="3327" max="3327" width="22.42578125" style="32" customWidth="1"/>
    <col min="3328" max="3328" width="20.28515625" style="32" customWidth="1"/>
    <col min="3329" max="3329" width="17.85546875" style="32" customWidth="1"/>
    <col min="3330" max="3330" width="20.7109375" style="32" customWidth="1"/>
    <col min="3331" max="3331" width="15.28515625" style="32" customWidth="1"/>
    <col min="3332" max="3332" width="17.42578125" style="32" customWidth="1"/>
    <col min="3333" max="3334" width="0" style="32" hidden="1" customWidth="1"/>
    <col min="3335" max="3335" width="16" style="32" customWidth="1"/>
    <col min="3336" max="3336" width="29.5703125" style="32" customWidth="1"/>
    <col min="3337" max="3337" width="26.140625" style="32" customWidth="1"/>
    <col min="3338" max="3338" width="9.140625" style="32" customWidth="1"/>
    <col min="3339" max="3339" width="15.5703125" style="32" bestFit="1" customWidth="1"/>
    <col min="3340" max="3340" width="0" style="32" hidden="1" customWidth="1"/>
    <col min="3341" max="3341" width="18.28515625" style="32" customWidth="1"/>
    <col min="3342" max="3342" width="9.85546875" style="32" customWidth="1"/>
    <col min="3343" max="3343" width="11" style="32" customWidth="1"/>
    <col min="3344" max="3576" width="9.140625" style="32"/>
    <col min="3577" max="3577" width="8" style="32" customWidth="1"/>
    <col min="3578" max="3578" width="41.7109375" style="32" customWidth="1"/>
    <col min="3579" max="3580" width="22" style="32" customWidth="1"/>
    <col min="3581" max="3581" width="18" style="32" customWidth="1"/>
    <col min="3582" max="3582" width="18.85546875" style="32" customWidth="1"/>
    <col min="3583" max="3583" width="22.42578125" style="32" customWidth="1"/>
    <col min="3584" max="3584" width="20.28515625" style="32" customWidth="1"/>
    <col min="3585" max="3585" width="17.85546875" style="32" customWidth="1"/>
    <col min="3586" max="3586" width="20.7109375" style="32" customWidth="1"/>
    <col min="3587" max="3587" width="15.28515625" style="32" customWidth="1"/>
    <col min="3588" max="3588" width="17.42578125" style="32" customWidth="1"/>
    <col min="3589" max="3590" width="0" style="32" hidden="1" customWidth="1"/>
    <col min="3591" max="3591" width="16" style="32" customWidth="1"/>
    <col min="3592" max="3592" width="29.5703125" style="32" customWidth="1"/>
    <col min="3593" max="3593" width="26.140625" style="32" customWidth="1"/>
    <col min="3594" max="3594" width="9.140625" style="32" customWidth="1"/>
    <col min="3595" max="3595" width="15.5703125" style="32" bestFit="1" customWidth="1"/>
    <col min="3596" max="3596" width="0" style="32" hidden="1" customWidth="1"/>
    <col min="3597" max="3597" width="18.28515625" style="32" customWidth="1"/>
    <col min="3598" max="3598" width="9.85546875" style="32" customWidth="1"/>
    <col min="3599" max="3599" width="11" style="32" customWidth="1"/>
    <col min="3600" max="3832" width="9.140625" style="32"/>
    <col min="3833" max="3833" width="8" style="32" customWidth="1"/>
    <col min="3834" max="3834" width="41.7109375" style="32" customWidth="1"/>
    <col min="3835" max="3836" width="22" style="32" customWidth="1"/>
    <col min="3837" max="3837" width="18" style="32" customWidth="1"/>
    <col min="3838" max="3838" width="18.85546875" style="32" customWidth="1"/>
    <col min="3839" max="3839" width="22.42578125" style="32" customWidth="1"/>
    <col min="3840" max="3840" width="20.28515625" style="32" customWidth="1"/>
    <col min="3841" max="3841" width="17.85546875" style="32" customWidth="1"/>
    <col min="3842" max="3842" width="20.7109375" style="32" customWidth="1"/>
    <col min="3843" max="3843" width="15.28515625" style="32" customWidth="1"/>
    <col min="3844" max="3844" width="17.42578125" style="32" customWidth="1"/>
    <col min="3845" max="3846" width="0" style="32" hidden="1" customWidth="1"/>
    <col min="3847" max="3847" width="16" style="32" customWidth="1"/>
    <col min="3848" max="3848" width="29.5703125" style="32" customWidth="1"/>
    <col min="3849" max="3849" width="26.140625" style="32" customWidth="1"/>
    <col min="3850" max="3850" width="9.140625" style="32" customWidth="1"/>
    <col min="3851" max="3851" width="15.5703125" style="32" bestFit="1" customWidth="1"/>
    <col min="3852" max="3852" width="0" style="32" hidden="1" customWidth="1"/>
    <col min="3853" max="3853" width="18.28515625" style="32" customWidth="1"/>
    <col min="3854" max="3854" width="9.85546875" style="32" customWidth="1"/>
    <col min="3855" max="3855" width="11" style="32" customWidth="1"/>
    <col min="3856" max="4088" width="9.140625" style="32"/>
    <col min="4089" max="4089" width="8" style="32" customWidth="1"/>
    <col min="4090" max="4090" width="41.7109375" style="32" customWidth="1"/>
    <col min="4091" max="4092" width="22" style="32" customWidth="1"/>
    <col min="4093" max="4093" width="18" style="32" customWidth="1"/>
    <col min="4094" max="4094" width="18.85546875" style="32" customWidth="1"/>
    <col min="4095" max="4095" width="22.42578125" style="32" customWidth="1"/>
    <col min="4096" max="4096" width="20.28515625" style="32" customWidth="1"/>
    <col min="4097" max="4097" width="17.85546875" style="32" customWidth="1"/>
    <col min="4098" max="4098" width="20.7109375" style="32" customWidth="1"/>
    <col min="4099" max="4099" width="15.28515625" style="32" customWidth="1"/>
    <col min="4100" max="4100" width="17.42578125" style="32" customWidth="1"/>
    <col min="4101" max="4102" width="0" style="32" hidden="1" customWidth="1"/>
    <col min="4103" max="4103" width="16" style="32" customWidth="1"/>
    <col min="4104" max="4104" width="29.5703125" style="32" customWidth="1"/>
    <col min="4105" max="4105" width="26.140625" style="32" customWidth="1"/>
    <col min="4106" max="4106" width="9.140625" style="32" customWidth="1"/>
    <col min="4107" max="4107" width="15.5703125" style="32" bestFit="1" customWidth="1"/>
    <col min="4108" max="4108" width="0" style="32" hidden="1" customWidth="1"/>
    <col min="4109" max="4109" width="18.28515625" style="32" customWidth="1"/>
    <col min="4110" max="4110" width="9.85546875" style="32" customWidth="1"/>
    <col min="4111" max="4111" width="11" style="32" customWidth="1"/>
    <col min="4112" max="4344" width="9.140625" style="32"/>
    <col min="4345" max="4345" width="8" style="32" customWidth="1"/>
    <col min="4346" max="4346" width="41.7109375" style="32" customWidth="1"/>
    <col min="4347" max="4348" width="22" style="32" customWidth="1"/>
    <col min="4349" max="4349" width="18" style="32" customWidth="1"/>
    <col min="4350" max="4350" width="18.85546875" style="32" customWidth="1"/>
    <col min="4351" max="4351" width="22.42578125" style="32" customWidth="1"/>
    <col min="4352" max="4352" width="20.28515625" style="32" customWidth="1"/>
    <col min="4353" max="4353" width="17.85546875" style="32" customWidth="1"/>
    <col min="4354" max="4354" width="20.7109375" style="32" customWidth="1"/>
    <col min="4355" max="4355" width="15.28515625" style="32" customWidth="1"/>
    <col min="4356" max="4356" width="17.42578125" style="32" customWidth="1"/>
    <col min="4357" max="4358" width="0" style="32" hidden="1" customWidth="1"/>
    <col min="4359" max="4359" width="16" style="32" customWidth="1"/>
    <col min="4360" max="4360" width="29.5703125" style="32" customWidth="1"/>
    <col min="4361" max="4361" width="26.140625" style="32" customWidth="1"/>
    <col min="4362" max="4362" width="9.140625" style="32" customWidth="1"/>
    <col min="4363" max="4363" width="15.5703125" style="32" bestFit="1" customWidth="1"/>
    <col min="4364" max="4364" width="0" style="32" hidden="1" customWidth="1"/>
    <col min="4365" max="4365" width="18.28515625" style="32" customWidth="1"/>
    <col min="4366" max="4366" width="9.85546875" style="32" customWidth="1"/>
    <col min="4367" max="4367" width="11" style="32" customWidth="1"/>
    <col min="4368" max="4600" width="9.140625" style="32"/>
    <col min="4601" max="4601" width="8" style="32" customWidth="1"/>
    <col min="4602" max="4602" width="41.7109375" style="32" customWidth="1"/>
    <col min="4603" max="4604" width="22" style="32" customWidth="1"/>
    <col min="4605" max="4605" width="18" style="32" customWidth="1"/>
    <col min="4606" max="4606" width="18.85546875" style="32" customWidth="1"/>
    <col min="4607" max="4607" width="22.42578125" style="32" customWidth="1"/>
    <col min="4608" max="4608" width="20.28515625" style="32" customWidth="1"/>
    <col min="4609" max="4609" width="17.85546875" style="32" customWidth="1"/>
    <col min="4610" max="4610" width="20.7109375" style="32" customWidth="1"/>
    <col min="4611" max="4611" width="15.28515625" style="32" customWidth="1"/>
    <col min="4612" max="4612" width="17.42578125" style="32" customWidth="1"/>
    <col min="4613" max="4614" width="0" style="32" hidden="1" customWidth="1"/>
    <col min="4615" max="4615" width="16" style="32" customWidth="1"/>
    <col min="4616" max="4616" width="29.5703125" style="32" customWidth="1"/>
    <col min="4617" max="4617" width="26.140625" style="32" customWidth="1"/>
    <col min="4618" max="4618" width="9.140625" style="32" customWidth="1"/>
    <col min="4619" max="4619" width="15.5703125" style="32" bestFit="1" customWidth="1"/>
    <col min="4620" max="4620" width="0" style="32" hidden="1" customWidth="1"/>
    <col min="4621" max="4621" width="18.28515625" style="32" customWidth="1"/>
    <col min="4622" max="4622" width="9.85546875" style="32" customWidth="1"/>
    <col min="4623" max="4623" width="11" style="32" customWidth="1"/>
    <col min="4624" max="4856" width="9.140625" style="32"/>
    <col min="4857" max="4857" width="8" style="32" customWidth="1"/>
    <col min="4858" max="4858" width="41.7109375" style="32" customWidth="1"/>
    <col min="4859" max="4860" width="22" style="32" customWidth="1"/>
    <col min="4861" max="4861" width="18" style="32" customWidth="1"/>
    <col min="4862" max="4862" width="18.85546875" style="32" customWidth="1"/>
    <col min="4863" max="4863" width="22.42578125" style="32" customWidth="1"/>
    <col min="4864" max="4864" width="20.28515625" style="32" customWidth="1"/>
    <col min="4865" max="4865" width="17.85546875" style="32" customWidth="1"/>
    <col min="4866" max="4866" width="20.7109375" style="32" customWidth="1"/>
    <col min="4867" max="4867" width="15.28515625" style="32" customWidth="1"/>
    <col min="4868" max="4868" width="17.42578125" style="32" customWidth="1"/>
    <col min="4869" max="4870" width="0" style="32" hidden="1" customWidth="1"/>
    <col min="4871" max="4871" width="16" style="32" customWidth="1"/>
    <col min="4872" max="4872" width="29.5703125" style="32" customWidth="1"/>
    <col min="4873" max="4873" width="26.140625" style="32" customWidth="1"/>
    <col min="4874" max="4874" width="9.140625" style="32" customWidth="1"/>
    <col min="4875" max="4875" width="15.5703125" style="32" bestFit="1" customWidth="1"/>
    <col min="4876" max="4876" width="0" style="32" hidden="1" customWidth="1"/>
    <col min="4877" max="4877" width="18.28515625" style="32" customWidth="1"/>
    <col min="4878" max="4878" width="9.85546875" style="32" customWidth="1"/>
    <col min="4879" max="4879" width="11" style="32" customWidth="1"/>
    <col min="4880" max="5112" width="9.140625" style="32"/>
    <col min="5113" max="5113" width="8" style="32" customWidth="1"/>
    <col min="5114" max="5114" width="41.7109375" style="32" customWidth="1"/>
    <col min="5115" max="5116" width="22" style="32" customWidth="1"/>
    <col min="5117" max="5117" width="18" style="32" customWidth="1"/>
    <col min="5118" max="5118" width="18.85546875" style="32" customWidth="1"/>
    <col min="5119" max="5119" width="22.42578125" style="32" customWidth="1"/>
    <col min="5120" max="5120" width="20.28515625" style="32" customWidth="1"/>
    <col min="5121" max="5121" width="17.85546875" style="32" customWidth="1"/>
    <col min="5122" max="5122" width="20.7109375" style="32" customWidth="1"/>
    <col min="5123" max="5123" width="15.28515625" style="32" customWidth="1"/>
    <col min="5124" max="5124" width="17.42578125" style="32" customWidth="1"/>
    <col min="5125" max="5126" width="0" style="32" hidden="1" customWidth="1"/>
    <col min="5127" max="5127" width="16" style="32" customWidth="1"/>
    <col min="5128" max="5128" width="29.5703125" style="32" customWidth="1"/>
    <col min="5129" max="5129" width="26.140625" style="32" customWidth="1"/>
    <col min="5130" max="5130" width="9.140625" style="32" customWidth="1"/>
    <col min="5131" max="5131" width="15.5703125" style="32" bestFit="1" customWidth="1"/>
    <col min="5132" max="5132" width="0" style="32" hidden="1" customWidth="1"/>
    <col min="5133" max="5133" width="18.28515625" style="32" customWidth="1"/>
    <col min="5134" max="5134" width="9.85546875" style="32" customWidth="1"/>
    <col min="5135" max="5135" width="11" style="32" customWidth="1"/>
    <col min="5136" max="5368" width="9.140625" style="32"/>
    <col min="5369" max="5369" width="8" style="32" customWidth="1"/>
    <col min="5370" max="5370" width="41.7109375" style="32" customWidth="1"/>
    <col min="5371" max="5372" width="22" style="32" customWidth="1"/>
    <col min="5373" max="5373" width="18" style="32" customWidth="1"/>
    <col min="5374" max="5374" width="18.85546875" style="32" customWidth="1"/>
    <col min="5375" max="5375" width="22.42578125" style="32" customWidth="1"/>
    <col min="5376" max="5376" width="20.28515625" style="32" customWidth="1"/>
    <col min="5377" max="5377" width="17.85546875" style="32" customWidth="1"/>
    <col min="5378" max="5378" width="20.7109375" style="32" customWidth="1"/>
    <col min="5379" max="5379" width="15.28515625" style="32" customWidth="1"/>
    <col min="5380" max="5380" width="17.42578125" style="32" customWidth="1"/>
    <col min="5381" max="5382" width="0" style="32" hidden="1" customWidth="1"/>
    <col min="5383" max="5383" width="16" style="32" customWidth="1"/>
    <col min="5384" max="5384" width="29.5703125" style="32" customWidth="1"/>
    <col min="5385" max="5385" width="26.140625" style="32" customWidth="1"/>
    <col min="5386" max="5386" width="9.140625" style="32" customWidth="1"/>
    <col min="5387" max="5387" width="15.5703125" style="32" bestFit="1" customWidth="1"/>
    <col min="5388" max="5388" width="0" style="32" hidden="1" customWidth="1"/>
    <col min="5389" max="5389" width="18.28515625" style="32" customWidth="1"/>
    <col min="5390" max="5390" width="9.85546875" style="32" customWidth="1"/>
    <col min="5391" max="5391" width="11" style="32" customWidth="1"/>
    <col min="5392" max="5624" width="9.140625" style="32"/>
    <col min="5625" max="5625" width="8" style="32" customWidth="1"/>
    <col min="5626" max="5626" width="41.7109375" style="32" customWidth="1"/>
    <col min="5627" max="5628" width="22" style="32" customWidth="1"/>
    <col min="5629" max="5629" width="18" style="32" customWidth="1"/>
    <col min="5630" max="5630" width="18.85546875" style="32" customWidth="1"/>
    <col min="5631" max="5631" width="22.42578125" style="32" customWidth="1"/>
    <col min="5632" max="5632" width="20.28515625" style="32" customWidth="1"/>
    <col min="5633" max="5633" width="17.85546875" style="32" customWidth="1"/>
    <col min="5634" max="5634" width="20.7109375" style="32" customWidth="1"/>
    <col min="5635" max="5635" width="15.28515625" style="32" customWidth="1"/>
    <col min="5636" max="5636" width="17.42578125" style="32" customWidth="1"/>
    <col min="5637" max="5638" width="0" style="32" hidden="1" customWidth="1"/>
    <col min="5639" max="5639" width="16" style="32" customWidth="1"/>
    <col min="5640" max="5640" width="29.5703125" style="32" customWidth="1"/>
    <col min="5641" max="5641" width="26.140625" style="32" customWidth="1"/>
    <col min="5642" max="5642" width="9.140625" style="32" customWidth="1"/>
    <col min="5643" max="5643" width="15.5703125" style="32" bestFit="1" customWidth="1"/>
    <col min="5644" max="5644" width="0" style="32" hidden="1" customWidth="1"/>
    <col min="5645" max="5645" width="18.28515625" style="32" customWidth="1"/>
    <col min="5646" max="5646" width="9.85546875" style="32" customWidth="1"/>
    <col min="5647" max="5647" width="11" style="32" customWidth="1"/>
    <col min="5648" max="5880" width="9.140625" style="32"/>
    <col min="5881" max="5881" width="8" style="32" customWidth="1"/>
    <col min="5882" max="5882" width="41.7109375" style="32" customWidth="1"/>
    <col min="5883" max="5884" width="22" style="32" customWidth="1"/>
    <col min="5885" max="5885" width="18" style="32" customWidth="1"/>
    <col min="5886" max="5886" width="18.85546875" style="32" customWidth="1"/>
    <col min="5887" max="5887" width="22.42578125" style="32" customWidth="1"/>
    <col min="5888" max="5888" width="20.28515625" style="32" customWidth="1"/>
    <col min="5889" max="5889" width="17.85546875" style="32" customWidth="1"/>
    <col min="5890" max="5890" width="20.7109375" style="32" customWidth="1"/>
    <col min="5891" max="5891" width="15.28515625" style="32" customWidth="1"/>
    <col min="5892" max="5892" width="17.42578125" style="32" customWidth="1"/>
    <col min="5893" max="5894" width="0" style="32" hidden="1" customWidth="1"/>
    <col min="5895" max="5895" width="16" style="32" customWidth="1"/>
    <col min="5896" max="5896" width="29.5703125" style="32" customWidth="1"/>
    <col min="5897" max="5897" width="26.140625" style="32" customWidth="1"/>
    <col min="5898" max="5898" width="9.140625" style="32" customWidth="1"/>
    <col min="5899" max="5899" width="15.5703125" style="32" bestFit="1" customWidth="1"/>
    <col min="5900" max="5900" width="0" style="32" hidden="1" customWidth="1"/>
    <col min="5901" max="5901" width="18.28515625" style="32" customWidth="1"/>
    <col min="5902" max="5902" width="9.85546875" style="32" customWidth="1"/>
    <col min="5903" max="5903" width="11" style="32" customWidth="1"/>
    <col min="5904" max="6136" width="9.140625" style="32"/>
    <col min="6137" max="6137" width="8" style="32" customWidth="1"/>
    <col min="6138" max="6138" width="41.7109375" style="32" customWidth="1"/>
    <col min="6139" max="6140" width="22" style="32" customWidth="1"/>
    <col min="6141" max="6141" width="18" style="32" customWidth="1"/>
    <col min="6142" max="6142" width="18.85546875" style="32" customWidth="1"/>
    <col min="6143" max="6143" width="22.42578125" style="32" customWidth="1"/>
    <col min="6144" max="6144" width="20.28515625" style="32" customWidth="1"/>
    <col min="6145" max="6145" width="17.85546875" style="32" customWidth="1"/>
    <col min="6146" max="6146" width="20.7109375" style="32" customWidth="1"/>
    <col min="6147" max="6147" width="15.28515625" style="32" customWidth="1"/>
    <col min="6148" max="6148" width="17.42578125" style="32" customWidth="1"/>
    <col min="6149" max="6150" width="0" style="32" hidden="1" customWidth="1"/>
    <col min="6151" max="6151" width="16" style="32" customWidth="1"/>
    <col min="6152" max="6152" width="29.5703125" style="32" customWidth="1"/>
    <col min="6153" max="6153" width="26.140625" style="32" customWidth="1"/>
    <col min="6154" max="6154" width="9.140625" style="32" customWidth="1"/>
    <col min="6155" max="6155" width="15.5703125" style="32" bestFit="1" customWidth="1"/>
    <col min="6156" max="6156" width="0" style="32" hidden="1" customWidth="1"/>
    <col min="6157" max="6157" width="18.28515625" style="32" customWidth="1"/>
    <col min="6158" max="6158" width="9.85546875" style="32" customWidth="1"/>
    <col min="6159" max="6159" width="11" style="32" customWidth="1"/>
    <col min="6160" max="6392" width="9.140625" style="32"/>
    <col min="6393" max="6393" width="8" style="32" customWidth="1"/>
    <col min="6394" max="6394" width="41.7109375" style="32" customWidth="1"/>
    <col min="6395" max="6396" width="22" style="32" customWidth="1"/>
    <col min="6397" max="6397" width="18" style="32" customWidth="1"/>
    <col min="6398" max="6398" width="18.85546875" style="32" customWidth="1"/>
    <col min="6399" max="6399" width="22.42578125" style="32" customWidth="1"/>
    <col min="6400" max="6400" width="20.28515625" style="32" customWidth="1"/>
    <col min="6401" max="6401" width="17.85546875" style="32" customWidth="1"/>
    <col min="6402" max="6402" width="20.7109375" style="32" customWidth="1"/>
    <col min="6403" max="6403" width="15.28515625" style="32" customWidth="1"/>
    <col min="6404" max="6404" width="17.42578125" style="32" customWidth="1"/>
    <col min="6405" max="6406" width="0" style="32" hidden="1" customWidth="1"/>
    <col min="6407" max="6407" width="16" style="32" customWidth="1"/>
    <col min="6408" max="6408" width="29.5703125" style="32" customWidth="1"/>
    <col min="6409" max="6409" width="26.140625" style="32" customWidth="1"/>
    <col min="6410" max="6410" width="9.140625" style="32" customWidth="1"/>
    <col min="6411" max="6411" width="15.5703125" style="32" bestFit="1" customWidth="1"/>
    <col min="6412" max="6412" width="0" style="32" hidden="1" customWidth="1"/>
    <col min="6413" max="6413" width="18.28515625" style="32" customWidth="1"/>
    <col min="6414" max="6414" width="9.85546875" style="32" customWidth="1"/>
    <col min="6415" max="6415" width="11" style="32" customWidth="1"/>
    <col min="6416" max="6648" width="9.140625" style="32"/>
    <col min="6649" max="6649" width="8" style="32" customWidth="1"/>
    <col min="6650" max="6650" width="41.7109375" style="32" customWidth="1"/>
    <col min="6651" max="6652" width="22" style="32" customWidth="1"/>
    <col min="6653" max="6653" width="18" style="32" customWidth="1"/>
    <col min="6654" max="6654" width="18.85546875" style="32" customWidth="1"/>
    <col min="6655" max="6655" width="22.42578125" style="32" customWidth="1"/>
    <col min="6656" max="6656" width="20.28515625" style="32" customWidth="1"/>
    <col min="6657" max="6657" width="17.85546875" style="32" customWidth="1"/>
    <col min="6658" max="6658" width="20.7109375" style="32" customWidth="1"/>
    <col min="6659" max="6659" width="15.28515625" style="32" customWidth="1"/>
    <col min="6660" max="6660" width="17.42578125" style="32" customWidth="1"/>
    <col min="6661" max="6662" width="0" style="32" hidden="1" customWidth="1"/>
    <col min="6663" max="6663" width="16" style="32" customWidth="1"/>
    <col min="6664" max="6664" width="29.5703125" style="32" customWidth="1"/>
    <col min="6665" max="6665" width="26.140625" style="32" customWidth="1"/>
    <col min="6666" max="6666" width="9.140625" style="32" customWidth="1"/>
    <col min="6667" max="6667" width="15.5703125" style="32" bestFit="1" customWidth="1"/>
    <col min="6668" max="6668" width="0" style="32" hidden="1" customWidth="1"/>
    <col min="6669" max="6669" width="18.28515625" style="32" customWidth="1"/>
    <col min="6670" max="6670" width="9.85546875" style="32" customWidth="1"/>
    <col min="6671" max="6671" width="11" style="32" customWidth="1"/>
    <col min="6672" max="6904" width="9.140625" style="32"/>
    <col min="6905" max="6905" width="8" style="32" customWidth="1"/>
    <col min="6906" max="6906" width="41.7109375" style="32" customWidth="1"/>
    <col min="6907" max="6908" width="22" style="32" customWidth="1"/>
    <col min="6909" max="6909" width="18" style="32" customWidth="1"/>
    <col min="6910" max="6910" width="18.85546875" style="32" customWidth="1"/>
    <col min="6911" max="6911" width="22.42578125" style="32" customWidth="1"/>
    <col min="6912" max="6912" width="20.28515625" style="32" customWidth="1"/>
    <col min="6913" max="6913" width="17.85546875" style="32" customWidth="1"/>
    <col min="6914" max="6914" width="20.7109375" style="32" customWidth="1"/>
    <col min="6915" max="6915" width="15.28515625" style="32" customWidth="1"/>
    <col min="6916" max="6916" width="17.42578125" style="32" customWidth="1"/>
    <col min="6917" max="6918" width="0" style="32" hidden="1" customWidth="1"/>
    <col min="6919" max="6919" width="16" style="32" customWidth="1"/>
    <col min="6920" max="6920" width="29.5703125" style="32" customWidth="1"/>
    <col min="6921" max="6921" width="26.140625" style="32" customWidth="1"/>
    <col min="6922" max="6922" width="9.140625" style="32" customWidth="1"/>
    <col min="6923" max="6923" width="15.5703125" style="32" bestFit="1" customWidth="1"/>
    <col min="6924" max="6924" width="0" style="32" hidden="1" customWidth="1"/>
    <col min="6925" max="6925" width="18.28515625" style="32" customWidth="1"/>
    <col min="6926" max="6926" width="9.85546875" style="32" customWidth="1"/>
    <col min="6927" max="6927" width="11" style="32" customWidth="1"/>
    <col min="6928" max="7160" width="9.140625" style="32"/>
    <col min="7161" max="7161" width="8" style="32" customWidth="1"/>
    <col min="7162" max="7162" width="41.7109375" style="32" customWidth="1"/>
    <col min="7163" max="7164" width="22" style="32" customWidth="1"/>
    <col min="7165" max="7165" width="18" style="32" customWidth="1"/>
    <col min="7166" max="7166" width="18.85546875" style="32" customWidth="1"/>
    <col min="7167" max="7167" width="22.42578125" style="32" customWidth="1"/>
    <col min="7168" max="7168" width="20.28515625" style="32" customWidth="1"/>
    <col min="7169" max="7169" width="17.85546875" style="32" customWidth="1"/>
    <col min="7170" max="7170" width="20.7109375" style="32" customWidth="1"/>
    <col min="7171" max="7171" width="15.28515625" style="32" customWidth="1"/>
    <col min="7172" max="7172" width="17.42578125" style="32" customWidth="1"/>
    <col min="7173" max="7174" width="0" style="32" hidden="1" customWidth="1"/>
    <col min="7175" max="7175" width="16" style="32" customWidth="1"/>
    <col min="7176" max="7176" width="29.5703125" style="32" customWidth="1"/>
    <col min="7177" max="7177" width="26.140625" style="32" customWidth="1"/>
    <col min="7178" max="7178" width="9.140625" style="32" customWidth="1"/>
    <col min="7179" max="7179" width="15.5703125" style="32" bestFit="1" customWidth="1"/>
    <col min="7180" max="7180" width="0" style="32" hidden="1" customWidth="1"/>
    <col min="7181" max="7181" width="18.28515625" style="32" customWidth="1"/>
    <col min="7182" max="7182" width="9.85546875" style="32" customWidth="1"/>
    <col min="7183" max="7183" width="11" style="32" customWidth="1"/>
    <col min="7184" max="7416" width="9.140625" style="32"/>
    <col min="7417" max="7417" width="8" style="32" customWidth="1"/>
    <col min="7418" max="7418" width="41.7109375" style="32" customWidth="1"/>
    <col min="7419" max="7420" width="22" style="32" customWidth="1"/>
    <col min="7421" max="7421" width="18" style="32" customWidth="1"/>
    <col min="7422" max="7422" width="18.85546875" style="32" customWidth="1"/>
    <col min="7423" max="7423" width="22.42578125" style="32" customWidth="1"/>
    <col min="7424" max="7424" width="20.28515625" style="32" customWidth="1"/>
    <col min="7425" max="7425" width="17.85546875" style="32" customWidth="1"/>
    <col min="7426" max="7426" width="20.7109375" style="32" customWidth="1"/>
    <col min="7427" max="7427" width="15.28515625" style="32" customWidth="1"/>
    <col min="7428" max="7428" width="17.42578125" style="32" customWidth="1"/>
    <col min="7429" max="7430" width="0" style="32" hidden="1" customWidth="1"/>
    <col min="7431" max="7431" width="16" style="32" customWidth="1"/>
    <col min="7432" max="7432" width="29.5703125" style="32" customWidth="1"/>
    <col min="7433" max="7433" width="26.140625" style="32" customWidth="1"/>
    <col min="7434" max="7434" width="9.140625" style="32" customWidth="1"/>
    <col min="7435" max="7435" width="15.5703125" style="32" bestFit="1" customWidth="1"/>
    <col min="7436" max="7436" width="0" style="32" hidden="1" customWidth="1"/>
    <col min="7437" max="7437" width="18.28515625" style="32" customWidth="1"/>
    <col min="7438" max="7438" width="9.85546875" style="32" customWidth="1"/>
    <col min="7439" max="7439" width="11" style="32" customWidth="1"/>
    <col min="7440" max="7672" width="9.140625" style="32"/>
    <col min="7673" max="7673" width="8" style="32" customWidth="1"/>
    <col min="7674" max="7674" width="41.7109375" style="32" customWidth="1"/>
    <col min="7675" max="7676" width="22" style="32" customWidth="1"/>
    <col min="7677" max="7677" width="18" style="32" customWidth="1"/>
    <col min="7678" max="7678" width="18.85546875" style="32" customWidth="1"/>
    <col min="7679" max="7679" width="22.42578125" style="32" customWidth="1"/>
    <col min="7680" max="7680" width="20.28515625" style="32" customWidth="1"/>
    <col min="7681" max="7681" width="17.85546875" style="32" customWidth="1"/>
    <col min="7682" max="7682" width="20.7109375" style="32" customWidth="1"/>
    <col min="7683" max="7683" width="15.28515625" style="32" customWidth="1"/>
    <col min="7684" max="7684" width="17.42578125" style="32" customWidth="1"/>
    <col min="7685" max="7686" width="0" style="32" hidden="1" customWidth="1"/>
    <col min="7687" max="7687" width="16" style="32" customWidth="1"/>
    <col min="7688" max="7688" width="29.5703125" style="32" customWidth="1"/>
    <col min="7689" max="7689" width="26.140625" style="32" customWidth="1"/>
    <col min="7690" max="7690" width="9.140625" style="32" customWidth="1"/>
    <col min="7691" max="7691" width="15.5703125" style="32" bestFit="1" customWidth="1"/>
    <col min="7692" max="7692" width="0" style="32" hidden="1" customWidth="1"/>
    <col min="7693" max="7693" width="18.28515625" style="32" customWidth="1"/>
    <col min="7694" max="7694" width="9.85546875" style="32" customWidth="1"/>
    <col min="7695" max="7695" width="11" style="32" customWidth="1"/>
    <col min="7696" max="7928" width="9.140625" style="32"/>
    <col min="7929" max="7929" width="8" style="32" customWidth="1"/>
    <col min="7930" max="7930" width="41.7109375" style="32" customWidth="1"/>
    <col min="7931" max="7932" width="22" style="32" customWidth="1"/>
    <col min="7933" max="7933" width="18" style="32" customWidth="1"/>
    <col min="7934" max="7934" width="18.85546875" style="32" customWidth="1"/>
    <col min="7935" max="7935" width="22.42578125" style="32" customWidth="1"/>
    <col min="7936" max="7936" width="20.28515625" style="32" customWidth="1"/>
    <col min="7937" max="7937" width="17.85546875" style="32" customWidth="1"/>
    <col min="7938" max="7938" width="20.7109375" style="32" customWidth="1"/>
    <col min="7939" max="7939" width="15.28515625" style="32" customWidth="1"/>
    <col min="7940" max="7940" width="17.42578125" style="32" customWidth="1"/>
    <col min="7941" max="7942" width="0" style="32" hidden="1" customWidth="1"/>
    <col min="7943" max="7943" width="16" style="32" customWidth="1"/>
    <col min="7944" max="7944" width="29.5703125" style="32" customWidth="1"/>
    <col min="7945" max="7945" width="26.140625" style="32" customWidth="1"/>
    <col min="7946" max="7946" width="9.140625" style="32" customWidth="1"/>
    <col min="7947" max="7947" width="15.5703125" style="32" bestFit="1" customWidth="1"/>
    <col min="7948" max="7948" width="0" style="32" hidden="1" customWidth="1"/>
    <col min="7949" max="7949" width="18.28515625" style="32" customWidth="1"/>
    <col min="7950" max="7950" width="9.85546875" style="32" customWidth="1"/>
    <col min="7951" max="7951" width="11" style="32" customWidth="1"/>
    <col min="7952" max="8184" width="9.140625" style="32"/>
    <col min="8185" max="8185" width="8" style="32" customWidth="1"/>
    <col min="8186" max="8186" width="41.7109375" style="32" customWidth="1"/>
    <col min="8187" max="8188" width="22" style="32" customWidth="1"/>
    <col min="8189" max="8189" width="18" style="32" customWidth="1"/>
    <col min="8190" max="8190" width="18.85546875" style="32" customWidth="1"/>
    <col min="8191" max="8191" width="22.42578125" style="32" customWidth="1"/>
    <col min="8192" max="8192" width="20.28515625" style="32" customWidth="1"/>
    <col min="8193" max="8193" width="17.85546875" style="32" customWidth="1"/>
    <col min="8194" max="8194" width="20.7109375" style="32" customWidth="1"/>
    <col min="8195" max="8195" width="15.28515625" style="32" customWidth="1"/>
    <col min="8196" max="8196" width="17.42578125" style="32" customWidth="1"/>
    <col min="8197" max="8198" width="0" style="32" hidden="1" customWidth="1"/>
    <col min="8199" max="8199" width="16" style="32" customWidth="1"/>
    <col min="8200" max="8200" width="29.5703125" style="32" customWidth="1"/>
    <col min="8201" max="8201" width="26.140625" style="32" customWidth="1"/>
    <col min="8202" max="8202" width="9.140625" style="32" customWidth="1"/>
    <col min="8203" max="8203" width="15.5703125" style="32" bestFit="1" customWidth="1"/>
    <col min="8204" max="8204" width="0" style="32" hidden="1" customWidth="1"/>
    <col min="8205" max="8205" width="18.28515625" style="32" customWidth="1"/>
    <col min="8206" max="8206" width="9.85546875" style="32" customWidth="1"/>
    <col min="8207" max="8207" width="11" style="32" customWidth="1"/>
    <col min="8208" max="8440" width="9.140625" style="32"/>
    <col min="8441" max="8441" width="8" style="32" customWidth="1"/>
    <col min="8442" max="8442" width="41.7109375" style="32" customWidth="1"/>
    <col min="8443" max="8444" width="22" style="32" customWidth="1"/>
    <col min="8445" max="8445" width="18" style="32" customWidth="1"/>
    <col min="8446" max="8446" width="18.85546875" style="32" customWidth="1"/>
    <col min="8447" max="8447" width="22.42578125" style="32" customWidth="1"/>
    <col min="8448" max="8448" width="20.28515625" style="32" customWidth="1"/>
    <col min="8449" max="8449" width="17.85546875" style="32" customWidth="1"/>
    <col min="8450" max="8450" width="20.7109375" style="32" customWidth="1"/>
    <col min="8451" max="8451" width="15.28515625" style="32" customWidth="1"/>
    <col min="8452" max="8452" width="17.42578125" style="32" customWidth="1"/>
    <col min="8453" max="8454" width="0" style="32" hidden="1" customWidth="1"/>
    <col min="8455" max="8455" width="16" style="32" customWidth="1"/>
    <col min="8456" max="8456" width="29.5703125" style="32" customWidth="1"/>
    <col min="8457" max="8457" width="26.140625" style="32" customWidth="1"/>
    <col min="8458" max="8458" width="9.140625" style="32" customWidth="1"/>
    <col min="8459" max="8459" width="15.5703125" style="32" bestFit="1" customWidth="1"/>
    <col min="8460" max="8460" width="0" style="32" hidden="1" customWidth="1"/>
    <col min="8461" max="8461" width="18.28515625" style="32" customWidth="1"/>
    <col min="8462" max="8462" width="9.85546875" style="32" customWidth="1"/>
    <col min="8463" max="8463" width="11" style="32" customWidth="1"/>
    <col min="8464" max="8696" width="9.140625" style="32"/>
    <col min="8697" max="8697" width="8" style="32" customWidth="1"/>
    <col min="8698" max="8698" width="41.7109375" style="32" customWidth="1"/>
    <col min="8699" max="8700" width="22" style="32" customWidth="1"/>
    <col min="8701" max="8701" width="18" style="32" customWidth="1"/>
    <col min="8702" max="8702" width="18.85546875" style="32" customWidth="1"/>
    <col min="8703" max="8703" width="22.42578125" style="32" customWidth="1"/>
    <col min="8704" max="8704" width="20.28515625" style="32" customWidth="1"/>
    <col min="8705" max="8705" width="17.85546875" style="32" customWidth="1"/>
    <col min="8706" max="8706" width="20.7109375" style="32" customWidth="1"/>
    <col min="8707" max="8707" width="15.28515625" style="32" customWidth="1"/>
    <col min="8708" max="8708" width="17.42578125" style="32" customWidth="1"/>
    <col min="8709" max="8710" width="0" style="32" hidden="1" customWidth="1"/>
    <col min="8711" max="8711" width="16" style="32" customWidth="1"/>
    <col min="8712" max="8712" width="29.5703125" style="32" customWidth="1"/>
    <col min="8713" max="8713" width="26.140625" style="32" customWidth="1"/>
    <col min="8714" max="8714" width="9.140625" style="32" customWidth="1"/>
    <col min="8715" max="8715" width="15.5703125" style="32" bestFit="1" customWidth="1"/>
    <col min="8716" max="8716" width="0" style="32" hidden="1" customWidth="1"/>
    <col min="8717" max="8717" width="18.28515625" style="32" customWidth="1"/>
    <col min="8718" max="8718" width="9.85546875" style="32" customWidth="1"/>
    <col min="8719" max="8719" width="11" style="32" customWidth="1"/>
    <col min="8720" max="8952" width="9.140625" style="32"/>
    <col min="8953" max="8953" width="8" style="32" customWidth="1"/>
    <col min="8954" max="8954" width="41.7109375" style="32" customWidth="1"/>
    <col min="8955" max="8956" width="22" style="32" customWidth="1"/>
    <col min="8957" max="8957" width="18" style="32" customWidth="1"/>
    <col min="8958" max="8958" width="18.85546875" style="32" customWidth="1"/>
    <col min="8959" max="8959" width="22.42578125" style="32" customWidth="1"/>
    <col min="8960" max="8960" width="20.28515625" style="32" customWidth="1"/>
    <col min="8961" max="8961" width="17.85546875" style="32" customWidth="1"/>
    <col min="8962" max="8962" width="20.7109375" style="32" customWidth="1"/>
    <col min="8963" max="8963" width="15.28515625" style="32" customWidth="1"/>
    <col min="8964" max="8964" width="17.42578125" style="32" customWidth="1"/>
    <col min="8965" max="8966" width="0" style="32" hidden="1" customWidth="1"/>
    <col min="8967" max="8967" width="16" style="32" customWidth="1"/>
    <col min="8968" max="8968" width="29.5703125" style="32" customWidth="1"/>
    <col min="8969" max="8969" width="26.140625" style="32" customWidth="1"/>
    <col min="8970" max="8970" width="9.140625" style="32" customWidth="1"/>
    <col min="8971" max="8971" width="15.5703125" style="32" bestFit="1" customWidth="1"/>
    <col min="8972" max="8972" width="0" style="32" hidden="1" customWidth="1"/>
    <col min="8973" max="8973" width="18.28515625" style="32" customWidth="1"/>
    <col min="8974" max="8974" width="9.85546875" style="32" customWidth="1"/>
    <col min="8975" max="8975" width="11" style="32" customWidth="1"/>
    <col min="8976" max="9208" width="9.140625" style="32"/>
    <col min="9209" max="9209" width="8" style="32" customWidth="1"/>
    <col min="9210" max="9210" width="41.7109375" style="32" customWidth="1"/>
    <col min="9211" max="9212" width="22" style="32" customWidth="1"/>
    <col min="9213" max="9213" width="18" style="32" customWidth="1"/>
    <col min="9214" max="9214" width="18.85546875" style="32" customWidth="1"/>
    <col min="9215" max="9215" width="22.42578125" style="32" customWidth="1"/>
    <col min="9216" max="9216" width="20.28515625" style="32" customWidth="1"/>
    <col min="9217" max="9217" width="17.85546875" style="32" customWidth="1"/>
    <col min="9218" max="9218" width="20.7109375" style="32" customWidth="1"/>
    <col min="9219" max="9219" width="15.28515625" style="32" customWidth="1"/>
    <col min="9220" max="9220" width="17.42578125" style="32" customWidth="1"/>
    <col min="9221" max="9222" width="0" style="32" hidden="1" customWidth="1"/>
    <col min="9223" max="9223" width="16" style="32" customWidth="1"/>
    <col min="9224" max="9224" width="29.5703125" style="32" customWidth="1"/>
    <col min="9225" max="9225" width="26.140625" style="32" customWidth="1"/>
    <col min="9226" max="9226" width="9.140625" style="32" customWidth="1"/>
    <col min="9227" max="9227" width="15.5703125" style="32" bestFit="1" customWidth="1"/>
    <col min="9228" max="9228" width="0" style="32" hidden="1" customWidth="1"/>
    <col min="9229" max="9229" width="18.28515625" style="32" customWidth="1"/>
    <col min="9230" max="9230" width="9.85546875" style="32" customWidth="1"/>
    <col min="9231" max="9231" width="11" style="32" customWidth="1"/>
    <col min="9232" max="9464" width="9.140625" style="32"/>
    <col min="9465" max="9465" width="8" style="32" customWidth="1"/>
    <col min="9466" max="9466" width="41.7109375" style="32" customWidth="1"/>
    <col min="9467" max="9468" width="22" style="32" customWidth="1"/>
    <col min="9469" max="9469" width="18" style="32" customWidth="1"/>
    <col min="9470" max="9470" width="18.85546875" style="32" customWidth="1"/>
    <col min="9471" max="9471" width="22.42578125" style="32" customWidth="1"/>
    <col min="9472" max="9472" width="20.28515625" style="32" customWidth="1"/>
    <col min="9473" max="9473" width="17.85546875" style="32" customWidth="1"/>
    <col min="9474" max="9474" width="20.7109375" style="32" customWidth="1"/>
    <col min="9475" max="9475" width="15.28515625" style="32" customWidth="1"/>
    <col min="9476" max="9476" width="17.42578125" style="32" customWidth="1"/>
    <col min="9477" max="9478" width="0" style="32" hidden="1" customWidth="1"/>
    <col min="9479" max="9479" width="16" style="32" customWidth="1"/>
    <col min="9480" max="9480" width="29.5703125" style="32" customWidth="1"/>
    <col min="9481" max="9481" width="26.140625" style="32" customWidth="1"/>
    <col min="9482" max="9482" width="9.140625" style="32" customWidth="1"/>
    <col min="9483" max="9483" width="15.5703125" style="32" bestFit="1" customWidth="1"/>
    <col min="9484" max="9484" width="0" style="32" hidden="1" customWidth="1"/>
    <col min="9485" max="9485" width="18.28515625" style="32" customWidth="1"/>
    <col min="9486" max="9486" width="9.85546875" style="32" customWidth="1"/>
    <col min="9487" max="9487" width="11" style="32" customWidth="1"/>
    <col min="9488" max="9720" width="9.140625" style="32"/>
    <col min="9721" max="9721" width="8" style="32" customWidth="1"/>
    <col min="9722" max="9722" width="41.7109375" style="32" customWidth="1"/>
    <col min="9723" max="9724" width="22" style="32" customWidth="1"/>
    <col min="9725" max="9725" width="18" style="32" customWidth="1"/>
    <col min="9726" max="9726" width="18.85546875" style="32" customWidth="1"/>
    <col min="9727" max="9727" width="22.42578125" style="32" customWidth="1"/>
    <col min="9728" max="9728" width="20.28515625" style="32" customWidth="1"/>
    <col min="9729" max="9729" width="17.85546875" style="32" customWidth="1"/>
    <col min="9730" max="9730" width="20.7109375" style="32" customWidth="1"/>
    <col min="9731" max="9731" width="15.28515625" style="32" customWidth="1"/>
    <col min="9732" max="9732" width="17.42578125" style="32" customWidth="1"/>
    <col min="9733" max="9734" width="0" style="32" hidden="1" customWidth="1"/>
    <col min="9735" max="9735" width="16" style="32" customWidth="1"/>
    <col min="9736" max="9736" width="29.5703125" style="32" customWidth="1"/>
    <col min="9737" max="9737" width="26.140625" style="32" customWidth="1"/>
    <col min="9738" max="9738" width="9.140625" style="32" customWidth="1"/>
    <col min="9739" max="9739" width="15.5703125" style="32" bestFit="1" customWidth="1"/>
    <col min="9740" max="9740" width="0" style="32" hidden="1" customWidth="1"/>
    <col min="9741" max="9741" width="18.28515625" style="32" customWidth="1"/>
    <col min="9742" max="9742" width="9.85546875" style="32" customWidth="1"/>
    <col min="9743" max="9743" width="11" style="32" customWidth="1"/>
    <col min="9744" max="9976" width="9.140625" style="32"/>
    <col min="9977" max="9977" width="8" style="32" customWidth="1"/>
    <col min="9978" max="9978" width="41.7109375" style="32" customWidth="1"/>
    <col min="9979" max="9980" width="22" style="32" customWidth="1"/>
    <col min="9981" max="9981" width="18" style="32" customWidth="1"/>
    <col min="9982" max="9982" width="18.85546875" style="32" customWidth="1"/>
    <col min="9983" max="9983" width="22.42578125" style="32" customWidth="1"/>
    <col min="9984" max="9984" width="20.28515625" style="32" customWidth="1"/>
    <col min="9985" max="9985" width="17.85546875" style="32" customWidth="1"/>
    <col min="9986" max="9986" width="20.7109375" style="32" customWidth="1"/>
    <col min="9987" max="9987" width="15.28515625" style="32" customWidth="1"/>
    <col min="9988" max="9988" width="17.42578125" style="32" customWidth="1"/>
    <col min="9989" max="9990" width="0" style="32" hidden="1" customWidth="1"/>
    <col min="9991" max="9991" width="16" style="32" customWidth="1"/>
    <col min="9992" max="9992" width="29.5703125" style="32" customWidth="1"/>
    <col min="9993" max="9993" width="26.140625" style="32" customWidth="1"/>
    <col min="9994" max="9994" width="9.140625" style="32" customWidth="1"/>
    <col min="9995" max="9995" width="15.5703125" style="32" bestFit="1" customWidth="1"/>
    <col min="9996" max="9996" width="0" style="32" hidden="1" customWidth="1"/>
    <col min="9997" max="9997" width="18.28515625" style="32" customWidth="1"/>
    <col min="9998" max="9998" width="9.85546875" style="32" customWidth="1"/>
    <col min="9999" max="9999" width="11" style="32" customWidth="1"/>
    <col min="10000" max="10232" width="9.140625" style="32"/>
    <col min="10233" max="10233" width="8" style="32" customWidth="1"/>
    <col min="10234" max="10234" width="41.7109375" style="32" customWidth="1"/>
    <col min="10235" max="10236" width="22" style="32" customWidth="1"/>
    <col min="10237" max="10237" width="18" style="32" customWidth="1"/>
    <col min="10238" max="10238" width="18.85546875" style="32" customWidth="1"/>
    <col min="10239" max="10239" width="22.42578125" style="32" customWidth="1"/>
    <col min="10240" max="10240" width="20.28515625" style="32" customWidth="1"/>
    <col min="10241" max="10241" width="17.85546875" style="32" customWidth="1"/>
    <col min="10242" max="10242" width="20.7109375" style="32" customWidth="1"/>
    <col min="10243" max="10243" width="15.28515625" style="32" customWidth="1"/>
    <col min="10244" max="10244" width="17.42578125" style="32" customWidth="1"/>
    <col min="10245" max="10246" width="0" style="32" hidden="1" customWidth="1"/>
    <col min="10247" max="10247" width="16" style="32" customWidth="1"/>
    <col min="10248" max="10248" width="29.5703125" style="32" customWidth="1"/>
    <col min="10249" max="10249" width="26.140625" style="32" customWidth="1"/>
    <col min="10250" max="10250" width="9.140625" style="32" customWidth="1"/>
    <col min="10251" max="10251" width="15.5703125" style="32" bestFit="1" customWidth="1"/>
    <col min="10252" max="10252" width="0" style="32" hidden="1" customWidth="1"/>
    <col min="10253" max="10253" width="18.28515625" style="32" customWidth="1"/>
    <col min="10254" max="10254" width="9.85546875" style="32" customWidth="1"/>
    <col min="10255" max="10255" width="11" style="32" customWidth="1"/>
    <col min="10256" max="10488" width="9.140625" style="32"/>
    <col min="10489" max="10489" width="8" style="32" customWidth="1"/>
    <col min="10490" max="10490" width="41.7109375" style="32" customWidth="1"/>
    <col min="10491" max="10492" width="22" style="32" customWidth="1"/>
    <col min="10493" max="10493" width="18" style="32" customWidth="1"/>
    <col min="10494" max="10494" width="18.85546875" style="32" customWidth="1"/>
    <col min="10495" max="10495" width="22.42578125" style="32" customWidth="1"/>
    <col min="10496" max="10496" width="20.28515625" style="32" customWidth="1"/>
    <col min="10497" max="10497" width="17.85546875" style="32" customWidth="1"/>
    <col min="10498" max="10498" width="20.7109375" style="32" customWidth="1"/>
    <col min="10499" max="10499" width="15.28515625" style="32" customWidth="1"/>
    <col min="10500" max="10500" width="17.42578125" style="32" customWidth="1"/>
    <col min="10501" max="10502" width="0" style="32" hidden="1" customWidth="1"/>
    <col min="10503" max="10503" width="16" style="32" customWidth="1"/>
    <col min="10504" max="10504" width="29.5703125" style="32" customWidth="1"/>
    <col min="10505" max="10505" width="26.140625" style="32" customWidth="1"/>
    <col min="10506" max="10506" width="9.140625" style="32" customWidth="1"/>
    <col min="10507" max="10507" width="15.5703125" style="32" bestFit="1" customWidth="1"/>
    <col min="10508" max="10508" width="0" style="32" hidden="1" customWidth="1"/>
    <col min="10509" max="10509" width="18.28515625" style="32" customWidth="1"/>
    <col min="10510" max="10510" width="9.85546875" style="32" customWidth="1"/>
    <col min="10511" max="10511" width="11" style="32" customWidth="1"/>
    <col min="10512" max="10744" width="9.140625" style="32"/>
    <col min="10745" max="10745" width="8" style="32" customWidth="1"/>
    <col min="10746" max="10746" width="41.7109375" style="32" customWidth="1"/>
    <col min="10747" max="10748" width="22" style="32" customWidth="1"/>
    <col min="10749" max="10749" width="18" style="32" customWidth="1"/>
    <col min="10750" max="10750" width="18.85546875" style="32" customWidth="1"/>
    <col min="10751" max="10751" width="22.42578125" style="32" customWidth="1"/>
    <col min="10752" max="10752" width="20.28515625" style="32" customWidth="1"/>
    <col min="10753" max="10753" width="17.85546875" style="32" customWidth="1"/>
    <col min="10754" max="10754" width="20.7109375" style="32" customWidth="1"/>
    <col min="10755" max="10755" width="15.28515625" style="32" customWidth="1"/>
    <col min="10756" max="10756" width="17.42578125" style="32" customWidth="1"/>
    <col min="10757" max="10758" width="0" style="32" hidden="1" customWidth="1"/>
    <col min="10759" max="10759" width="16" style="32" customWidth="1"/>
    <col min="10760" max="10760" width="29.5703125" style="32" customWidth="1"/>
    <col min="10761" max="10761" width="26.140625" style="32" customWidth="1"/>
    <col min="10762" max="10762" width="9.140625" style="32" customWidth="1"/>
    <col min="10763" max="10763" width="15.5703125" style="32" bestFit="1" customWidth="1"/>
    <col min="10764" max="10764" width="0" style="32" hidden="1" customWidth="1"/>
    <col min="10765" max="10765" width="18.28515625" style="32" customWidth="1"/>
    <col min="10766" max="10766" width="9.85546875" style="32" customWidth="1"/>
    <col min="10767" max="10767" width="11" style="32" customWidth="1"/>
    <col min="10768" max="11000" width="9.140625" style="32"/>
    <col min="11001" max="11001" width="8" style="32" customWidth="1"/>
    <col min="11002" max="11002" width="41.7109375" style="32" customWidth="1"/>
    <col min="11003" max="11004" width="22" style="32" customWidth="1"/>
    <col min="11005" max="11005" width="18" style="32" customWidth="1"/>
    <col min="11006" max="11006" width="18.85546875" style="32" customWidth="1"/>
    <col min="11007" max="11007" width="22.42578125" style="32" customWidth="1"/>
    <col min="11008" max="11008" width="20.28515625" style="32" customWidth="1"/>
    <col min="11009" max="11009" width="17.85546875" style="32" customWidth="1"/>
    <col min="11010" max="11010" width="20.7109375" style="32" customWidth="1"/>
    <col min="11011" max="11011" width="15.28515625" style="32" customWidth="1"/>
    <col min="11012" max="11012" width="17.42578125" style="32" customWidth="1"/>
    <col min="11013" max="11014" width="0" style="32" hidden="1" customWidth="1"/>
    <col min="11015" max="11015" width="16" style="32" customWidth="1"/>
    <col min="11016" max="11016" width="29.5703125" style="32" customWidth="1"/>
    <col min="11017" max="11017" width="26.140625" style="32" customWidth="1"/>
    <col min="11018" max="11018" width="9.140625" style="32" customWidth="1"/>
    <col min="11019" max="11019" width="15.5703125" style="32" bestFit="1" customWidth="1"/>
    <col min="11020" max="11020" width="0" style="32" hidden="1" customWidth="1"/>
    <col min="11021" max="11021" width="18.28515625" style="32" customWidth="1"/>
    <col min="11022" max="11022" width="9.85546875" style="32" customWidth="1"/>
    <col min="11023" max="11023" width="11" style="32" customWidth="1"/>
    <col min="11024" max="11256" width="9.140625" style="32"/>
    <col min="11257" max="11257" width="8" style="32" customWidth="1"/>
    <col min="11258" max="11258" width="41.7109375" style="32" customWidth="1"/>
    <col min="11259" max="11260" width="22" style="32" customWidth="1"/>
    <col min="11261" max="11261" width="18" style="32" customWidth="1"/>
    <col min="11262" max="11262" width="18.85546875" style="32" customWidth="1"/>
    <col min="11263" max="11263" width="22.42578125" style="32" customWidth="1"/>
    <col min="11264" max="11264" width="20.28515625" style="32" customWidth="1"/>
    <col min="11265" max="11265" width="17.85546875" style="32" customWidth="1"/>
    <col min="11266" max="11266" width="20.7109375" style="32" customWidth="1"/>
    <col min="11267" max="11267" width="15.28515625" style="32" customWidth="1"/>
    <col min="11268" max="11268" width="17.42578125" style="32" customWidth="1"/>
    <col min="11269" max="11270" width="0" style="32" hidden="1" customWidth="1"/>
    <col min="11271" max="11271" width="16" style="32" customWidth="1"/>
    <col min="11272" max="11272" width="29.5703125" style="32" customWidth="1"/>
    <col min="11273" max="11273" width="26.140625" style="32" customWidth="1"/>
    <col min="11274" max="11274" width="9.140625" style="32" customWidth="1"/>
    <col min="11275" max="11275" width="15.5703125" style="32" bestFit="1" customWidth="1"/>
    <col min="11276" max="11276" width="0" style="32" hidden="1" customWidth="1"/>
    <col min="11277" max="11277" width="18.28515625" style="32" customWidth="1"/>
    <col min="11278" max="11278" width="9.85546875" style="32" customWidth="1"/>
    <col min="11279" max="11279" width="11" style="32" customWidth="1"/>
    <col min="11280" max="11512" width="9.140625" style="32"/>
    <col min="11513" max="11513" width="8" style="32" customWidth="1"/>
    <col min="11514" max="11514" width="41.7109375" style="32" customWidth="1"/>
    <col min="11515" max="11516" width="22" style="32" customWidth="1"/>
    <col min="11517" max="11517" width="18" style="32" customWidth="1"/>
    <col min="11518" max="11518" width="18.85546875" style="32" customWidth="1"/>
    <col min="11519" max="11519" width="22.42578125" style="32" customWidth="1"/>
    <col min="11520" max="11520" width="20.28515625" style="32" customWidth="1"/>
    <col min="11521" max="11521" width="17.85546875" style="32" customWidth="1"/>
    <col min="11522" max="11522" width="20.7109375" style="32" customWidth="1"/>
    <col min="11523" max="11523" width="15.28515625" style="32" customWidth="1"/>
    <col min="11524" max="11524" width="17.42578125" style="32" customWidth="1"/>
    <col min="11525" max="11526" width="0" style="32" hidden="1" customWidth="1"/>
    <col min="11527" max="11527" width="16" style="32" customWidth="1"/>
    <col min="11528" max="11528" width="29.5703125" style="32" customWidth="1"/>
    <col min="11529" max="11529" width="26.140625" style="32" customWidth="1"/>
    <col min="11530" max="11530" width="9.140625" style="32" customWidth="1"/>
    <col min="11531" max="11531" width="15.5703125" style="32" bestFit="1" customWidth="1"/>
    <col min="11532" max="11532" width="0" style="32" hidden="1" customWidth="1"/>
    <col min="11533" max="11533" width="18.28515625" style="32" customWidth="1"/>
    <col min="11534" max="11534" width="9.85546875" style="32" customWidth="1"/>
    <col min="11535" max="11535" width="11" style="32" customWidth="1"/>
    <col min="11536" max="11768" width="9.140625" style="32"/>
    <col min="11769" max="11769" width="8" style="32" customWidth="1"/>
    <col min="11770" max="11770" width="41.7109375" style="32" customWidth="1"/>
    <col min="11771" max="11772" width="22" style="32" customWidth="1"/>
    <col min="11773" max="11773" width="18" style="32" customWidth="1"/>
    <col min="11774" max="11774" width="18.85546875" style="32" customWidth="1"/>
    <col min="11775" max="11775" width="22.42578125" style="32" customWidth="1"/>
    <col min="11776" max="11776" width="20.28515625" style="32" customWidth="1"/>
    <col min="11777" max="11777" width="17.85546875" style="32" customWidth="1"/>
    <col min="11778" max="11778" width="20.7109375" style="32" customWidth="1"/>
    <col min="11779" max="11779" width="15.28515625" style="32" customWidth="1"/>
    <col min="11780" max="11780" width="17.42578125" style="32" customWidth="1"/>
    <col min="11781" max="11782" width="0" style="32" hidden="1" customWidth="1"/>
    <col min="11783" max="11783" width="16" style="32" customWidth="1"/>
    <col min="11784" max="11784" width="29.5703125" style="32" customWidth="1"/>
    <col min="11785" max="11785" width="26.140625" style="32" customWidth="1"/>
    <col min="11786" max="11786" width="9.140625" style="32" customWidth="1"/>
    <col min="11787" max="11787" width="15.5703125" style="32" bestFit="1" customWidth="1"/>
    <col min="11788" max="11788" width="0" style="32" hidden="1" customWidth="1"/>
    <col min="11789" max="11789" width="18.28515625" style="32" customWidth="1"/>
    <col min="11790" max="11790" width="9.85546875" style="32" customWidth="1"/>
    <col min="11791" max="11791" width="11" style="32" customWidth="1"/>
    <col min="11792" max="12024" width="9.140625" style="32"/>
    <col min="12025" max="12025" width="8" style="32" customWidth="1"/>
    <col min="12026" max="12026" width="41.7109375" style="32" customWidth="1"/>
    <col min="12027" max="12028" width="22" style="32" customWidth="1"/>
    <col min="12029" max="12029" width="18" style="32" customWidth="1"/>
    <col min="12030" max="12030" width="18.85546875" style="32" customWidth="1"/>
    <col min="12031" max="12031" width="22.42578125" style="32" customWidth="1"/>
    <col min="12032" max="12032" width="20.28515625" style="32" customWidth="1"/>
    <col min="12033" max="12033" width="17.85546875" style="32" customWidth="1"/>
    <col min="12034" max="12034" width="20.7109375" style="32" customWidth="1"/>
    <col min="12035" max="12035" width="15.28515625" style="32" customWidth="1"/>
    <col min="12036" max="12036" width="17.42578125" style="32" customWidth="1"/>
    <col min="12037" max="12038" width="0" style="32" hidden="1" customWidth="1"/>
    <col min="12039" max="12039" width="16" style="32" customWidth="1"/>
    <col min="12040" max="12040" width="29.5703125" style="32" customWidth="1"/>
    <col min="12041" max="12041" width="26.140625" style="32" customWidth="1"/>
    <col min="12042" max="12042" width="9.140625" style="32" customWidth="1"/>
    <col min="12043" max="12043" width="15.5703125" style="32" bestFit="1" customWidth="1"/>
    <col min="12044" max="12044" width="0" style="32" hidden="1" customWidth="1"/>
    <col min="12045" max="12045" width="18.28515625" style="32" customWidth="1"/>
    <col min="12046" max="12046" width="9.85546875" style="32" customWidth="1"/>
    <col min="12047" max="12047" width="11" style="32" customWidth="1"/>
    <col min="12048" max="12280" width="9.140625" style="32"/>
    <col min="12281" max="12281" width="8" style="32" customWidth="1"/>
    <col min="12282" max="12282" width="41.7109375" style="32" customWidth="1"/>
    <col min="12283" max="12284" width="22" style="32" customWidth="1"/>
    <col min="12285" max="12285" width="18" style="32" customWidth="1"/>
    <col min="12286" max="12286" width="18.85546875" style="32" customWidth="1"/>
    <col min="12287" max="12287" width="22.42578125" style="32" customWidth="1"/>
    <col min="12288" max="12288" width="20.28515625" style="32" customWidth="1"/>
    <col min="12289" max="12289" width="17.85546875" style="32" customWidth="1"/>
    <col min="12290" max="12290" width="20.7109375" style="32" customWidth="1"/>
    <col min="12291" max="12291" width="15.28515625" style="32" customWidth="1"/>
    <col min="12292" max="12292" width="17.42578125" style="32" customWidth="1"/>
    <col min="12293" max="12294" width="0" style="32" hidden="1" customWidth="1"/>
    <col min="12295" max="12295" width="16" style="32" customWidth="1"/>
    <col min="12296" max="12296" width="29.5703125" style="32" customWidth="1"/>
    <col min="12297" max="12297" width="26.140625" style="32" customWidth="1"/>
    <col min="12298" max="12298" width="9.140625" style="32" customWidth="1"/>
    <col min="12299" max="12299" width="15.5703125" style="32" bestFit="1" customWidth="1"/>
    <col min="12300" max="12300" width="0" style="32" hidden="1" customWidth="1"/>
    <col min="12301" max="12301" width="18.28515625" style="32" customWidth="1"/>
    <col min="12302" max="12302" width="9.85546875" style="32" customWidth="1"/>
    <col min="12303" max="12303" width="11" style="32" customWidth="1"/>
    <col min="12304" max="12536" width="9.140625" style="32"/>
    <col min="12537" max="12537" width="8" style="32" customWidth="1"/>
    <col min="12538" max="12538" width="41.7109375" style="32" customWidth="1"/>
    <col min="12539" max="12540" width="22" style="32" customWidth="1"/>
    <col min="12541" max="12541" width="18" style="32" customWidth="1"/>
    <col min="12542" max="12542" width="18.85546875" style="32" customWidth="1"/>
    <col min="12543" max="12543" width="22.42578125" style="32" customWidth="1"/>
    <col min="12544" max="12544" width="20.28515625" style="32" customWidth="1"/>
    <col min="12545" max="12545" width="17.85546875" style="32" customWidth="1"/>
    <col min="12546" max="12546" width="20.7109375" style="32" customWidth="1"/>
    <col min="12547" max="12547" width="15.28515625" style="32" customWidth="1"/>
    <col min="12548" max="12548" width="17.42578125" style="32" customWidth="1"/>
    <col min="12549" max="12550" width="0" style="32" hidden="1" customWidth="1"/>
    <col min="12551" max="12551" width="16" style="32" customWidth="1"/>
    <col min="12552" max="12552" width="29.5703125" style="32" customWidth="1"/>
    <col min="12553" max="12553" width="26.140625" style="32" customWidth="1"/>
    <col min="12554" max="12554" width="9.140625" style="32" customWidth="1"/>
    <col min="12555" max="12555" width="15.5703125" style="32" bestFit="1" customWidth="1"/>
    <col min="12556" max="12556" width="0" style="32" hidden="1" customWidth="1"/>
    <col min="12557" max="12557" width="18.28515625" style="32" customWidth="1"/>
    <col min="12558" max="12558" width="9.85546875" style="32" customWidth="1"/>
    <col min="12559" max="12559" width="11" style="32" customWidth="1"/>
    <col min="12560" max="12792" width="9.140625" style="32"/>
    <col min="12793" max="12793" width="8" style="32" customWidth="1"/>
    <col min="12794" max="12794" width="41.7109375" style="32" customWidth="1"/>
    <col min="12795" max="12796" width="22" style="32" customWidth="1"/>
    <col min="12797" max="12797" width="18" style="32" customWidth="1"/>
    <col min="12798" max="12798" width="18.85546875" style="32" customWidth="1"/>
    <col min="12799" max="12799" width="22.42578125" style="32" customWidth="1"/>
    <col min="12800" max="12800" width="20.28515625" style="32" customWidth="1"/>
    <col min="12801" max="12801" width="17.85546875" style="32" customWidth="1"/>
    <col min="12802" max="12802" width="20.7109375" style="32" customWidth="1"/>
    <col min="12803" max="12803" width="15.28515625" style="32" customWidth="1"/>
    <col min="12804" max="12804" width="17.42578125" style="32" customWidth="1"/>
    <col min="12805" max="12806" width="0" style="32" hidden="1" customWidth="1"/>
    <col min="12807" max="12807" width="16" style="32" customWidth="1"/>
    <col min="12808" max="12808" width="29.5703125" style="32" customWidth="1"/>
    <col min="12809" max="12809" width="26.140625" style="32" customWidth="1"/>
    <col min="12810" max="12810" width="9.140625" style="32" customWidth="1"/>
    <col min="12811" max="12811" width="15.5703125" style="32" bestFit="1" customWidth="1"/>
    <col min="12812" max="12812" width="0" style="32" hidden="1" customWidth="1"/>
    <col min="12813" max="12813" width="18.28515625" style="32" customWidth="1"/>
    <col min="12814" max="12814" width="9.85546875" style="32" customWidth="1"/>
    <col min="12815" max="12815" width="11" style="32" customWidth="1"/>
    <col min="12816" max="13048" width="9.140625" style="32"/>
    <col min="13049" max="13049" width="8" style="32" customWidth="1"/>
    <col min="13050" max="13050" width="41.7109375" style="32" customWidth="1"/>
    <col min="13051" max="13052" width="22" style="32" customWidth="1"/>
    <col min="13053" max="13053" width="18" style="32" customWidth="1"/>
    <col min="13054" max="13054" width="18.85546875" style="32" customWidth="1"/>
    <col min="13055" max="13055" width="22.42578125" style="32" customWidth="1"/>
    <col min="13056" max="13056" width="20.28515625" style="32" customWidth="1"/>
    <col min="13057" max="13057" width="17.85546875" style="32" customWidth="1"/>
    <col min="13058" max="13058" width="20.7109375" style="32" customWidth="1"/>
    <col min="13059" max="13059" width="15.28515625" style="32" customWidth="1"/>
    <col min="13060" max="13060" width="17.42578125" style="32" customWidth="1"/>
    <col min="13061" max="13062" width="0" style="32" hidden="1" customWidth="1"/>
    <col min="13063" max="13063" width="16" style="32" customWidth="1"/>
    <col min="13064" max="13064" width="29.5703125" style="32" customWidth="1"/>
    <col min="13065" max="13065" width="26.140625" style="32" customWidth="1"/>
    <col min="13066" max="13066" width="9.140625" style="32" customWidth="1"/>
    <col min="13067" max="13067" width="15.5703125" style="32" bestFit="1" customWidth="1"/>
    <col min="13068" max="13068" width="0" style="32" hidden="1" customWidth="1"/>
    <col min="13069" max="13069" width="18.28515625" style="32" customWidth="1"/>
    <col min="13070" max="13070" width="9.85546875" style="32" customWidth="1"/>
    <col min="13071" max="13071" width="11" style="32" customWidth="1"/>
    <col min="13072" max="13304" width="9.140625" style="32"/>
    <col min="13305" max="13305" width="8" style="32" customWidth="1"/>
    <col min="13306" max="13306" width="41.7109375" style="32" customWidth="1"/>
    <col min="13307" max="13308" width="22" style="32" customWidth="1"/>
    <col min="13309" max="13309" width="18" style="32" customWidth="1"/>
    <col min="13310" max="13310" width="18.85546875" style="32" customWidth="1"/>
    <col min="13311" max="13311" width="22.42578125" style="32" customWidth="1"/>
    <col min="13312" max="13312" width="20.28515625" style="32" customWidth="1"/>
    <col min="13313" max="13313" width="17.85546875" style="32" customWidth="1"/>
    <col min="13314" max="13314" width="20.7109375" style="32" customWidth="1"/>
    <col min="13315" max="13315" width="15.28515625" style="32" customWidth="1"/>
    <col min="13316" max="13316" width="17.42578125" style="32" customWidth="1"/>
    <col min="13317" max="13318" width="0" style="32" hidden="1" customWidth="1"/>
    <col min="13319" max="13319" width="16" style="32" customWidth="1"/>
    <col min="13320" max="13320" width="29.5703125" style="32" customWidth="1"/>
    <col min="13321" max="13321" width="26.140625" style="32" customWidth="1"/>
    <col min="13322" max="13322" width="9.140625" style="32" customWidth="1"/>
    <col min="13323" max="13323" width="15.5703125" style="32" bestFit="1" customWidth="1"/>
    <col min="13324" max="13324" width="0" style="32" hidden="1" customWidth="1"/>
    <col min="13325" max="13325" width="18.28515625" style="32" customWidth="1"/>
    <col min="13326" max="13326" width="9.85546875" style="32" customWidth="1"/>
    <col min="13327" max="13327" width="11" style="32" customWidth="1"/>
    <col min="13328" max="13560" width="9.140625" style="32"/>
    <col min="13561" max="13561" width="8" style="32" customWidth="1"/>
    <col min="13562" max="13562" width="41.7109375" style="32" customWidth="1"/>
    <col min="13563" max="13564" width="22" style="32" customWidth="1"/>
    <col min="13565" max="13565" width="18" style="32" customWidth="1"/>
    <col min="13566" max="13566" width="18.85546875" style="32" customWidth="1"/>
    <col min="13567" max="13567" width="22.42578125" style="32" customWidth="1"/>
    <col min="13568" max="13568" width="20.28515625" style="32" customWidth="1"/>
    <col min="13569" max="13569" width="17.85546875" style="32" customWidth="1"/>
    <col min="13570" max="13570" width="20.7109375" style="32" customWidth="1"/>
    <col min="13571" max="13571" width="15.28515625" style="32" customWidth="1"/>
    <col min="13572" max="13572" width="17.42578125" style="32" customWidth="1"/>
    <col min="13573" max="13574" width="0" style="32" hidden="1" customWidth="1"/>
    <col min="13575" max="13575" width="16" style="32" customWidth="1"/>
    <col min="13576" max="13576" width="29.5703125" style="32" customWidth="1"/>
    <col min="13577" max="13577" width="26.140625" style="32" customWidth="1"/>
    <col min="13578" max="13578" width="9.140625" style="32" customWidth="1"/>
    <col min="13579" max="13579" width="15.5703125" style="32" bestFit="1" customWidth="1"/>
    <col min="13580" max="13580" width="0" style="32" hidden="1" customWidth="1"/>
    <col min="13581" max="13581" width="18.28515625" style="32" customWidth="1"/>
    <col min="13582" max="13582" width="9.85546875" style="32" customWidth="1"/>
    <col min="13583" max="13583" width="11" style="32" customWidth="1"/>
    <col min="13584" max="13816" width="9.140625" style="32"/>
    <col min="13817" max="13817" width="8" style="32" customWidth="1"/>
    <col min="13818" max="13818" width="41.7109375" style="32" customWidth="1"/>
    <col min="13819" max="13820" width="22" style="32" customWidth="1"/>
    <col min="13821" max="13821" width="18" style="32" customWidth="1"/>
    <col min="13822" max="13822" width="18.85546875" style="32" customWidth="1"/>
    <col min="13823" max="13823" width="22.42578125" style="32" customWidth="1"/>
    <col min="13824" max="13824" width="20.28515625" style="32" customWidth="1"/>
    <col min="13825" max="13825" width="17.85546875" style="32" customWidth="1"/>
    <col min="13826" max="13826" width="20.7109375" style="32" customWidth="1"/>
    <col min="13827" max="13827" width="15.28515625" style="32" customWidth="1"/>
    <col min="13828" max="13828" width="17.42578125" style="32" customWidth="1"/>
    <col min="13829" max="13830" width="0" style="32" hidden="1" customWidth="1"/>
    <col min="13831" max="13831" width="16" style="32" customWidth="1"/>
    <col min="13832" max="13832" width="29.5703125" style="32" customWidth="1"/>
    <col min="13833" max="13833" width="26.140625" style="32" customWidth="1"/>
    <col min="13834" max="13834" width="9.140625" style="32" customWidth="1"/>
    <col min="13835" max="13835" width="15.5703125" style="32" bestFit="1" customWidth="1"/>
    <col min="13836" max="13836" width="0" style="32" hidden="1" customWidth="1"/>
    <col min="13837" max="13837" width="18.28515625" style="32" customWidth="1"/>
    <col min="13838" max="13838" width="9.85546875" style="32" customWidth="1"/>
    <col min="13839" max="13839" width="11" style="32" customWidth="1"/>
    <col min="13840" max="14072" width="9.140625" style="32"/>
    <col min="14073" max="14073" width="8" style="32" customWidth="1"/>
    <col min="14074" max="14074" width="41.7109375" style="32" customWidth="1"/>
    <col min="14075" max="14076" width="22" style="32" customWidth="1"/>
    <col min="14077" max="14077" width="18" style="32" customWidth="1"/>
    <col min="14078" max="14078" width="18.85546875" style="32" customWidth="1"/>
    <col min="14079" max="14079" width="22.42578125" style="32" customWidth="1"/>
    <col min="14080" max="14080" width="20.28515625" style="32" customWidth="1"/>
    <col min="14081" max="14081" width="17.85546875" style="32" customWidth="1"/>
    <col min="14082" max="14082" width="20.7109375" style="32" customWidth="1"/>
    <col min="14083" max="14083" width="15.28515625" style="32" customWidth="1"/>
    <col min="14084" max="14084" width="17.42578125" style="32" customWidth="1"/>
    <col min="14085" max="14086" width="0" style="32" hidden="1" customWidth="1"/>
    <col min="14087" max="14087" width="16" style="32" customWidth="1"/>
    <col min="14088" max="14088" width="29.5703125" style="32" customWidth="1"/>
    <col min="14089" max="14089" width="26.140625" style="32" customWidth="1"/>
    <col min="14090" max="14090" width="9.140625" style="32" customWidth="1"/>
    <col min="14091" max="14091" width="15.5703125" style="32" bestFit="1" customWidth="1"/>
    <col min="14092" max="14092" width="0" style="32" hidden="1" customWidth="1"/>
    <col min="14093" max="14093" width="18.28515625" style="32" customWidth="1"/>
    <col min="14094" max="14094" width="9.85546875" style="32" customWidth="1"/>
    <col min="14095" max="14095" width="11" style="32" customWidth="1"/>
    <col min="14096" max="14328" width="9.140625" style="32"/>
    <col min="14329" max="14329" width="8" style="32" customWidth="1"/>
    <col min="14330" max="14330" width="41.7109375" style="32" customWidth="1"/>
    <col min="14331" max="14332" width="22" style="32" customWidth="1"/>
    <col min="14333" max="14333" width="18" style="32" customWidth="1"/>
    <col min="14334" max="14334" width="18.85546875" style="32" customWidth="1"/>
    <col min="14335" max="14335" width="22.42578125" style="32" customWidth="1"/>
    <col min="14336" max="14336" width="20.28515625" style="32" customWidth="1"/>
    <col min="14337" max="14337" width="17.85546875" style="32" customWidth="1"/>
    <col min="14338" max="14338" width="20.7109375" style="32" customWidth="1"/>
    <col min="14339" max="14339" width="15.28515625" style="32" customWidth="1"/>
    <col min="14340" max="14340" width="17.42578125" style="32" customWidth="1"/>
    <col min="14341" max="14342" width="0" style="32" hidden="1" customWidth="1"/>
    <col min="14343" max="14343" width="16" style="32" customWidth="1"/>
    <col min="14344" max="14344" width="29.5703125" style="32" customWidth="1"/>
    <col min="14345" max="14345" width="26.140625" style="32" customWidth="1"/>
    <col min="14346" max="14346" width="9.140625" style="32" customWidth="1"/>
    <col min="14347" max="14347" width="15.5703125" style="32" bestFit="1" customWidth="1"/>
    <col min="14348" max="14348" width="0" style="32" hidden="1" customWidth="1"/>
    <col min="14349" max="14349" width="18.28515625" style="32" customWidth="1"/>
    <col min="14350" max="14350" width="9.85546875" style="32" customWidth="1"/>
    <col min="14351" max="14351" width="11" style="32" customWidth="1"/>
    <col min="14352" max="14584" width="9.140625" style="32"/>
    <col min="14585" max="14585" width="8" style="32" customWidth="1"/>
    <col min="14586" max="14586" width="41.7109375" style="32" customWidth="1"/>
    <col min="14587" max="14588" width="22" style="32" customWidth="1"/>
    <col min="14589" max="14589" width="18" style="32" customWidth="1"/>
    <col min="14590" max="14590" width="18.85546875" style="32" customWidth="1"/>
    <col min="14591" max="14591" width="22.42578125" style="32" customWidth="1"/>
    <col min="14592" max="14592" width="20.28515625" style="32" customWidth="1"/>
    <col min="14593" max="14593" width="17.85546875" style="32" customWidth="1"/>
    <col min="14594" max="14594" width="20.7109375" style="32" customWidth="1"/>
    <col min="14595" max="14595" width="15.28515625" style="32" customWidth="1"/>
    <col min="14596" max="14596" width="17.42578125" style="32" customWidth="1"/>
    <col min="14597" max="14598" width="0" style="32" hidden="1" customWidth="1"/>
    <col min="14599" max="14599" width="16" style="32" customWidth="1"/>
    <col min="14600" max="14600" width="29.5703125" style="32" customWidth="1"/>
    <col min="14601" max="14601" width="26.140625" style="32" customWidth="1"/>
    <col min="14602" max="14602" width="9.140625" style="32" customWidth="1"/>
    <col min="14603" max="14603" width="15.5703125" style="32" bestFit="1" customWidth="1"/>
    <col min="14604" max="14604" width="0" style="32" hidden="1" customWidth="1"/>
    <col min="14605" max="14605" width="18.28515625" style="32" customWidth="1"/>
    <col min="14606" max="14606" width="9.85546875" style="32" customWidth="1"/>
    <col min="14607" max="14607" width="11" style="32" customWidth="1"/>
    <col min="14608" max="14840" width="9.140625" style="32"/>
    <col min="14841" max="14841" width="8" style="32" customWidth="1"/>
    <col min="14842" max="14842" width="41.7109375" style="32" customWidth="1"/>
    <col min="14843" max="14844" width="22" style="32" customWidth="1"/>
    <col min="14845" max="14845" width="18" style="32" customWidth="1"/>
    <col min="14846" max="14846" width="18.85546875" style="32" customWidth="1"/>
    <col min="14847" max="14847" width="22.42578125" style="32" customWidth="1"/>
    <col min="14848" max="14848" width="20.28515625" style="32" customWidth="1"/>
    <col min="14849" max="14849" width="17.85546875" style="32" customWidth="1"/>
    <col min="14850" max="14850" width="20.7109375" style="32" customWidth="1"/>
    <col min="14851" max="14851" width="15.28515625" style="32" customWidth="1"/>
    <col min="14852" max="14852" width="17.42578125" style="32" customWidth="1"/>
    <col min="14853" max="14854" width="0" style="32" hidden="1" customWidth="1"/>
    <col min="14855" max="14855" width="16" style="32" customWidth="1"/>
    <col min="14856" max="14856" width="29.5703125" style="32" customWidth="1"/>
    <col min="14857" max="14857" width="26.140625" style="32" customWidth="1"/>
    <col min="14858" max="14858" width="9.140625" style="32" customWidth="1"/>
    <col min="14859" max="14859" width="15.5703125" style="32" bestFit="1" customWidth="1"/>
    <col min="14860" max="14860" width="0" style="32" hidden="1" customWidth="1"/>
    <col min="14861" max="14861" width="18.28515625" style="32" customWidth="1"/>
    <col min="14862" max="14862" width="9.85546875" style="32" customWidth="1"/>
    <col min="14863" max="14863" width="11" style="32" customWidth="1"/>
    <col min="14864" max="15096" width="9.140625" style="32"/>
    <col min="15097" max="15097" width="8" style="32" customWidth="1"/>
    <col min="15098" max="15098" width="41.7109375" style="32" customWidth="1"/>
    <col min="15099" max="15100" width="22" style="32" customWidth="1"/>
    <col min="15101" max="15101" width="18" style="32" customWidth="1"/>
    <col min="15102" max="15102" width="18.85546875" style="32" customWidth="1"/>
    <col min="15103" max="15103" width="22.42578125" style="32" customWidth="1"/>
    <col min="15104" max="15104" width="20.28515625" style="32" customWidth="1"/>
    <col min="15105" max="15105" width="17.85546875" style="32" customWidth="1"/>
    <col min="15106" max="15106" width="20.7109375" style="32" customWidth="1"/>
    <col min="15107" max="15107" width="15.28515625" style="32" customWidth="1"/>
    <col min="15108" max="15108" width="17.42578125" style="32" customWidth="1"/>
    <col min="15109" max="15110" width="0" style="32" hidden="1" customWidth="1"/>
    <col min="15111" max="15111" width="16" style="32" customWidth="1"/>
    <col min="15112" max="15112" width="29.5703125" style="32" customWidth="1"/>
    <col min="15113" max="15113" width="26.140625" style="32" customWidth="1"/>
    <col min="15114" max="15114" width="9.140625" style="32" customWidth="1"/>
    <col min="15115" max="15115" width="15.5703125" style="32" bestFit="1" customWidth="1"/>
    <col min="15116" max="15116" width="0" style="32" hidden="1" customWidth="1"/>
    <col min="15117" max="15117" width="18.28515625" style="32" customWidth="1"/>
    <col min="15118" max="15118" width="9.85546875" style="32" customWidth="1"/>
    <col min="15119" max="15119" width="11" style="32" customWidth="1"/>
    <col min="15120" max="15352" width="9.140625" style="32"/>
    <col min="15353" max="15353" width="8" style="32" customWidth="1"/>
    <col min="15354" max="15354" width="41.7109375" style="32" customWidth="1"/>
    <col min="15355" max="15356" width="22" style="32" customWidth="1"/>
    <col min="15357" max="15357" width="18" style="32" customWidth="1"/>
    <col min="15358" max="15358" width="18.85546875" style="32" customWidth="1"/>
    <col min="15359" max="15359" width="22.42578125" style="32" customWidth="1"/>
    <col min="15360" max="15360" width="20.28515625" style="32" customWidth="1"/>
    <col min="15361" max="15361" width="17.85546875" style="32" customWidth="1"/>
    <col min="15362" max="15362" width="20.7109375" style="32" customWidth="1"/>
    <col min="15363" max="15363" width="15.28515625" style="32" customWidth="1"/>
    <col min="15364" max="15364" width="17.42578125" style="32" customWidth="1"/>
    <col min="15365" max="15366" width="0" style="32" hidden="1" customWidth="1"/>
    <col min="15367" max="15367" width="16" style="32" customWidth="1"/>
    <col min="15368" max="15368" width="29.5703125" style="32" customWidth="1"/>
    <col min="15369" max="15369" width="26.140625" style="32" customWidth="1"/>
    <col min="15370" max="15370" width="9.140625" style="32" customWidth="1"/>
    <col min="15371" max="15371" width="15.5703125" style="32" bestFit="1" customWidth="1"/>
    <col min="15372" max="15372" width="0" style="32" hidden="1" customWidth="1"/>
    <col min="15373" max="15373" width="18.28515625" style="32" customWidth="1"/>
    <col min="15374" max="15374" width="9.85546875" style="32" customWidth="1"/>
    <col min="15375" max="15375" width="11" style="32" customWidth="1"/>
    <col min="15376" max="15608" width="9.140625" style="32"/>
    <col min="15609" max="15609" width="8" style="32" customWidth="1"/>
    <col min="15610" max="15610" width="41.7109375" style="32" customWidth="1"/>
    <col min="15611" max="15612" width="22" style="32" customWidth="1"/>
    <col min="15613" max="15613" width="18" style="32" customWidth="1"/>
    <col min="15614" max="15614" width="18.85546875" style="32" customWidth="1"/>
    <col min="15615" max="15615" width="22.42578125" style="32" customWidth="1"/>
    <col min="15616" max="15616" width="20.28515625" style="32" customWidth="1"/>
    <col min="15617" max="15617" width="17.85546875" style="32" customWidth="1"/>
    <col min="15618" max="15618" width="20.7109375" style="32" customWidth="1"/>
    <col min="15619" max="15619" width="15.28515625" style="32" customWidth="1"/>
    <col min="15620" max="15620" width="17.42578125" style="32" customWidth="1"/>
    <col min="15621" max="15622" width="0" style="32" hidden="1" customWidth="1"/>
    <col min="15623" max="15623" width="16" style="32" customWidth="1"/>
    <col min="15624" max="15624" width="29.5703125" style="32" customWidth="1"/>
    <col min="15625" max="15625" width="26.140625" style="32" customWidth="1"/>
    <col min="15626" max="15626" width="9.140625" style="32" customWidth="1"/>
    <col min="15627" max="15627" width="15.5703125" style="32" bestFit="1" customWidth="1"/>
    <col min="15628" max="15628" width="0" style="32" hidden="1" customWidth="1"/>
    <col min="15629" max="15629" width="18.28515625" style="32" customWidth="1"/>
    <col min="15630" max="15630" width="9.85546875" style="32" customWidth="1"/>
    <col min="15631" max="15631" width="11" style="32" customWidth="1"/>
    <col min="15632" max="15864" width="9.140625" style="32"/>
    <col min="15865" max="15865" width="8" style="32" customWidth="1"/>
    <col min="15866" max="15866" width="41.7109375" style="32" customWidth="1"/>
    <col min="15867" max="15868" width="22" style="32" customWidth="1"/>
    <col min="15869" max="15869" width="18" style="32" customWidth="1"/>
    <col min="15870" max="15870" width="18.85546875" style="32" customWidth="1"/>
    <col min="15871" max="15871" width="22.42578125" style="32" customWidth="1"/>
    <col min="15872" max="15872" width="20.28515625" style="32" customWidth="1"/>
    <col min="15873" max="15873" width="17.85546875" style="32" customWidth="1"/>
    <col min="15874" max="15874" width="20.7109375" style="32" customWidth="1"/>
    <col min="15875" max="15875" width="15.28515625" style="32" customWidth="1"/>
    <col min="15876" max="15876" width="17.42578125" style="32" customWidth="1"/>
    <col min="15877" max="15878" width="0" style="32" hidden="1" customWidth="1"/>
    <col min="15879" max="15879" width="16" style="32" customWidth="1"/>
    <col min="15880" max="15880" width="29.5703125" style="32" customWidth="1"/>
    <col min="15881" max="15881" width="26.140625" style="32" customWidth="1"/>
    <col min="15882" max="15882" width="9.140625" style="32" customWidth="1"/>
    <col min="15883" max="15883" width="15.5703125" style="32" bestFit="1" customWidth="1"/>
    <col min="15884" max="15884" width="0" style="32" hidden="1" customWidth="1"/>
    <col min="15885" max="15885" width="18.28515625" style="32" customWidth="1"/>
    <col min="15886" max="15886" width="9.85546875" style="32" customWidth="1"/>
    <col min="15887" max="15887" width="11" style="32" customWidth="1"/>
    <col min="15888" max="16120" width="9.140625" style="32"/>
    <col min="16121" max="16121" width="8" style="32" customWidth="1"/>
    <col min="16122" max="16122" width="41.7109375" style="32" customWidth="1"/>
    <col min="16123" max="16124" width="22" style="32" customWidth="1"/>
    <col min="16125" max="16125" width="18" style="32" customWidth="1"/>
    <col min="16126" max="16126" width="18.85546875" style="32" customWidth="1"/>
    <col min="16127" max="16127" width="22.42578125" style="32" customWidth="1"/>
    <col min="16128" max="16128" width="20.28515625" style="32" customWidth="1"/>
    <col min="16129" max="16129" width="17.85546875" style="32" customWidth="1"/>
    <col min="16130" max="16130" width="20.7109375" style="32" customWidth="1"/>
    <col min="16131" max="16131" width="15.28515625" style="32" customWidth="1"/>
    <col min="16132" max="16132" width="17.42578125" style="32" customWidth="1"/>
    <col min="16133" max="16134" width="0" style="32" hidden="1" customWidth="1"/>
    <col min="16135" max="16135" width="16" style="32" customWidth="1"/>
    <col min="16136" max="16136" width="29.5703125" style="32" customWidth="1"/>
    <col min="16137" max="16137" width="26.140625" style="32" customWidth="1"/>
    <col min="16138" max="16138" width="9.140625" style="32" customWidth="1"/>
    <col min="16139" max="16139" width="15.5703125" style="32" bestFit="1" customWidth="1"/>
    <col min="16140" max="16140" width="0" style="32" hidden="1" customWidth="1"/>
    <col min="16141" max="16141" width="18.28515625" style="32" customWidth="1"/>
    <col min="16142" max="16142" width="9.85546875" style="32" customWidth="1"/>
    <col min="16143" max="16143" width="11" style="32" customWidth="1"/>
    <col min="16144" max="16384" width="9.140625" style="32"/>
  </cols>
  <sheetData>
    <row r="1" spans="1:22" s="34" customFormat="1" ht="50.25" customHeight="1" x14ac:dyDescent="0.25">
      <c r="A1" s="189" t="s">
        <v>169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33"/>
      <c r="S1" s="30"/>
    </row>
    <row r="2" spans="1:22" ht="6" customHeigh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35"/>
    </row>
    <row r="3" spans="1:22" ht="36" customHeight="1" x14ac:dyDescent="0.25">
      <c r="A3" s="191" t="s">
        <v>0</v>
      </c>
      <c r="B3" s="191" t="s">
        <v>152</v>
      </c>
      <c r="C3" s="191" t="s">
        <v>153</v>
      </c>
      <c r="D3" s="193"/>
      <c r="E3" s="191" t="s">
        <v>158</v>
      </c>
      <c r="F3" s="195" t="s">
        <v>162</v>
      </c>
      <c r="G3" s="196"/>
      <c r="H3" s="196"/>
      <c r="I3" s="197"/>
      <c r="J3" s="194" t="s">
        <v>170</v>
      </c>
      <c r="K3" s="194"/>
      <c r="L3" s="194"/>
      <c r="M3" s="194"/>
      <c r="N3" s="186" t="s">
        <v>161</v>
      </c>
      <c r="O3" s="187"/>
      <c r="P3" s="187"/>
      <c r="Q3" s="188"/>
      <c r="R3" s="36"/>
      <c r="S3" s="37"/>
    </row>
    <row r="4" spans="1:22" ht="31.5" customHeight="1" x14ac:dyDescent="0.25">
      <c r="A4" s="192"/>
      <c r="B4" s="192"/>
      <c r="C4" s="192"/>
      <c r="D4" s="192"/>
      <c r="E4" s="192"/>
      <c r="F4" s="38" t="s">
        <v>1</v>
      </c>
      <c r="G4" s="39" t="s">
        <v>154</v>
      </c>
      <c r="H4" s="39" t="s">
        <v>155</v>
      </c>
      <c r="I4" s="39" t="s">
        <v>156</v>
      </c>
      <c r="J4" s="38" t="s">
        <v>1</v>
      </c>
      <c r="K4" s="39" t="s">
        <v>154</v>
      </c>
      <c r="L4" s="39" t="s">
        <v>155</v>
      </c>
      <c r="M4" s="39" t="s">
        <v>156</v>
      </c>
      <c r="N4" s="38" t="s">
        <v>1</v>
      </c>
      <c r="O4" s="39" t="s">
        <v>154</v>
      </c>
      <c r="P4" s="39" t="s">
        <v>155</v>
      </c>
      <c r="Q4" s="39" t="s">
        <v>156</v>
      </c>
      <c r="R4" s="40"/>
    </row>
    <row r="5" spans="1:22" s="95" customFormat="1" ht="23.25" customHeight="1" x14ac:dyDescent="0.25">
      <c r="A5" s="158">
        <v>1</v>
      </c>
      <c r="B5" s="158">
        <v>2</v>
      </c>
      <c r="C5" s="158">
        <v>3</v>
      </c>
      <c r="D5" s="158"/>
      <c r="E5" s="158">
        <v>4</v>
      </c>
      <c r="F5" s="158">
        <v>4</v>
      </c>
      <c r="G5" s="158">
        <v>5</v>
      </c>
      <c r="H5" s="158">
        <v>6</v>
      </c>
      <c r="I5" s="158">
        <v>7</v>
      </c>
      <c r="J5" s="158">
        <v>8</v>
      </c>
      <c r="K5" s="158">
        <v>9</v>
      </c>
      <c r="L5" s="158">
        <v>10</v>
      </c>
      <c r="M5" s="158">
        <v>11</v>
      </c>
      <c r="N5" s="158">
        <v>12</v>
      </c>
      <c r="O5" s="158">
        <v>13</v>
      </c>
      <c r="P5" s="41">
        <v>14</v>
      </c>
      <c r="Q5" s="41">
        <v>15</v>
      </c>
      <c r="R5" s="157"/>
      <c r="S5" s="30"/>
    </row>
    <row r="6" spans="1:22" ht="21" customHeight="1" x14ac:dyDescent="0.25">
      <c r="A6" s="183" t="s">
        <v>104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5"/>
      <c r="R6" s="40"/>
    </row>
    <row r="7" spans="1:22" ht="17.25" customHeight="1" x14ac:dyDescent="0.25">
      <c r="A7" s="183" t="s">
        <v>19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40"/>
    </row>
    <row r="8" spans="1:22" ht="17.25" customHeight="1" x14ac:dyDescent="0.25">
      <c r="A8" s="183" t="s">
        <v>20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5"/>
      <c r="R8" s="40"/>
    </row>
    <row r="9" spans="1:22" ht="18.75" customHeight="1" x14ac:dyDescent="0.25">
      <c r="A9" s="186" t="s">
        <v>21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40"/>
    </row>
    <row r="10" spans="1:22" s="49" customFormat="1" ht="48.75" customHeight="1" x14ac:dyDescent="0.3">
      <c r="A10" s="42" t="s">
        <v>2</v>
      </c>
      <c r="B10" s="3" t="s">
        <v>91</v>
      </c>
      <c r="C10" s="4" t="s">
        <v>102</v>
      </c>
      <c r="D10" s="43">
        <f>D11+D12+D13+D14+D15+D20+D21+D22+D23+D24+D25+D26+D27+D76</f>
        <v>3257438569</v>
      </c>
      <c r="E10" s="43">
        <f>E11+E12+E13+E14+E15+E20+E21+E22+E23+E24+E25+E26+E27+E28</f>
        <v>3264979017</v>
      </c>
      <c r="F10" s="43">
        <f>F11+F12+F13+F14+F15+F20+F21+F22+F23+F24+F25+F26+F27+F28</f>
        <v>1835039082.54</v>
      </c>
      <c r="G10" s="43">
        <f>G11+G12+G13+G14+G15+G20+G21+G22+G23+G24+G25+G26+G27+G28</f>
        <v>1595900854</v>
      </c>
      <c r="H10" s="43">
        <f t="shared" ref="H10:J10" si="0">H11+H12+H13+H14+H15+H20+H21+H22+H23+H24+H25+H26+H27+H28</f>
        <v>0</v>
      </c>
      <c r="I10" s="43">
        <f t="shared" si="0"/>
        <v>239138228.53999999</v>
      </c>
      <c r="J10" s="43">
        <f t="shared" si="0"/>
        <v>1177690390.4300001</v>
      </c>
      <c r="K10" s="43">
        <f t="shared" ref="K10" si="1">K11+K12+K13+K14+K15+K20+K21+K22+K23+K24+K25+K26+K27+K28</f>
        <v>1035064516.4299999</v>
      </c>
      <c r="L10" s="43">
        <f t="shared" ref="L10:M10" si="2">L11+L12+L13+L14+L15+L20+L21+L22+L23+L24+L25+L26+L27+L28</f>
        <v>0</v>
      </c>
      <c r="M10" s="43">
        <f t="shared" si="2"/>
        <v>142625874</v>
      </c>
      <c r="N10" s="43">
        <f>J10/F10*100</f>
        <v>64.177945943248261</v>
      </c>
      <c r="O10" s="43">
        <f>K10/G10*100</f>
        <v>64.857695503808529</v>
      </c>
      <c r="P10" s="44">
        <v>0</v>
      </c>
      <c r="Q10" s="44">
        <f>M10/I10*100</f>
        <v>59.641603465396322</v>
      </c>
      <c r="R10" s="45"/>
      <c r="S10" s="46"/>
      <c r="T10" s="47"/>
      <c r="U10" s="48"/>
    </row>
    <row r="11" spans="1:22" s="57" customFormat="1" ht="34.5" hidden="1" customHeight="1" x14ac:dyDescent="0.25">
      <c r="A11" s="50" t="s">
        <v>67</v>
      </c>
      <c r="B11" s="27" t="s">
        <v>38</v>
      </c>
      <c r="C11" s="18" t="s">
        <v>102</v>
      </c>
      <c r="D11" s="51">
        <f>462562705+104100+1547646+224268974</f>
        <v>688483425</v>
      </c>
      <c r="E11" s="51">
        <v>460643963</v>
      </c>
      <c r="F11" s="51">
        <f>G11+H11+I11</f>
        <v>234741056.53999999</v>
      </c>
      <c r="G11" s="19">
        <v>0</v>
      </c>
      <c r="H11" s="19">
        <v>0</v>
      </c>
      <c r="I11" s="19">
        <f>[1]Бюджет!$D$4+[1]Бюджет!$E$4</f>
        <v>234741056.53999999</v>
      </c>
      <c r="J11" s="19">
        <f>K11+L11+M11</f>
        <v>140033319.03</v>
      </c>
      <c r="K11" s="51">
        <v>0</v>
      </c>
      <c r="L11" s="52">
        <v>0</v>
      </c>
      <c r="M11" s="51">
        <v>140033319.03</v>
      </c>
      <c r="N11" s="19">
        <f>J11/F11*100</f>
        <v>59.654378784027607</v>
      </c>
      <c r="O11" s="51">
        <v>0</v>
      </c>
      <c r="P11" s="53">
        <v>0</v>
      </c>
      <c r="Q11" s="53">
        <f>M11/I11*100</f>
        <v>59.654378784027607</v>
      </c>
      <c r="R11" s="54">
        <v>505461</v>
      </c>
      <c r="S11" s="55" t="s">
        <v>3</v>
      </c>
      <c r="T11" s="56"/>
      <c r="U11" s="56"/>
      <c r="V11" s="56"/>
    </row>
    <row r="12" spans="1:22" s="57" customFormat="1" ht="43.5" hidden="1" customHeight="1" x14ac:dyDescent="0.25">
      <c r="A12" s="50" t="s">
        <v>68</v>
      </c>
      <c r="B12" s="156" t="s">
        <v>39</v>
      </c>
      <c r="C12" s="18" t="s">
        <v>102</v>
      </c>
      <c r="D12" s="51">
        <f>3704900+2898250</f>
        <v>6603150</v>
      </c>
      <c r="E12" s="51">
        <v>3704900</v>
      </c>
      <c r="F12" s="51">
        <f t="shared" ref="F12:F27" si="3">G12+H12+I12</f>
        <v>1546172</v>
      </c>
      <c r="G12" s="19">
        <v>0</v>
      </c>
      <c r="H12" s="19">
        <v>0</v>
      </c>
      <c r="I12" s="19">
        <v>1546172</v>
      </c>
      <c r="J12" s="19">
        <f t="shared" ref="J12:J27" si="4">K12+L12+M12</f>
        <v>336330.7</v>
      </c>
      <c r="K12" s="51">
        <v>0</v>
      </c>
      <c r="L12" s="51">
        <v>0</v>
      </c>
      <c r="M12" s="51">
        <v>336330.7</v>
      </c>
      <c r="N12" s="19">
        <f t="shared" ref="N12:N27" si="5">J12/F12*100</f>
        <v>21.752476438585099</v>
      </c>
      <c r="O12" s="51">
        <v>0</v>
      </c>
      <c r="P12" s="53">
        <v>0</v>
      </c>
      <c r="Q12" s="53">
        <f t="shared" ref="Q12:Q14" si="6">M12/I12*100</f>
        <v>21.752476438585099</v>
      </c>
      <c r="R12" s="58">
        <v>2309</v>
      </c>
      <c r="S12" s="55" t="s">
        <v>3</v>
      </c>
      <c r="T12" s="56"/>
    </row>
    <row r="13" spans="1:22" s="57" customFormat="1" ht="162.75" hidden="1" customHeight="1" x14ac:dyDescent="0.25">
      <c r="A13" s="50" t="s">
        <v>69</v>
      </c>
      <c r="B13" s="156" t="s">
        <v>40</v>
      </c>
      <c r="C13" s="18" t="s">
        <v>102</v>
      </c>
      <c r="D13" s="59">
        <v>13567800</v>
      </c>
      <c r="E13" s="51">
        <v>11973200</v>
      </c>
      <c r="F13" s="51">
        <f t="shared" si="3"/>
        <v>6652000</v>
      </c>
      <c r="G13" s="19">
        <v>6652000</v>
      </c>
      <c r="H13" s="19">
        <v>0</v>
      </c>
      <c r="I13" s="19">
        <v>0</v>
      </c>
      <c r="J13" s="19">
        <f t="shared" si="4"/>
        <v>6652000</v>
      </c>
      <c r="K13" s="19">
        <v>6652000</v>
      </c>
      <c r="L13" s="51">
        <v>0</v>
      </c>
      <c r="M13" s="51">
        <v>0</v>
      </c>
      <c r="N13" s="19">
        <f t="shared" si="5"/>
        <v>100</v>
      </c>
      <c r="O13" s="51">
        <f>K13/G13*100</f>
        <v>100</v>
      </c>
      <c r="P13" s="53">
        <v>0</v>
      </c>
      <c r="Q13" s="53">
        <v>0</v>
      </c>
      <c r="R13" s="58">
        <v>1342970</v>
      </c>
      <c r="S13" s="55" t="s">
        <v>3</v>
      </c>
      <c r="U13" s="56"/>
      <c r="V13" s="56"/>
    </row>
    <row r="14" spans="1:22" s="57" customFormat="1" ht="126" hidden="1" customHeight="1" x14ac:dyDescent="0.25">
      <c r="A14" s="50" t="s">
        <v>70</v>
      </c>
      <c r="B14" s="27" t="s">
        <v>157</v>
      </c>
      <c r="C14" s="18" t="s">
        <v>102</v>
      </c>
      <c r="D14" s="51">
        <v>714100</v>
      </c>
      <c r="E14" s="51">
        <v>5131400</v>
      </c>
      <c r="F14" s="51">
        <f t="shared" si="3"/>
        <v>2851000</v>
      </c>
      <c r="G14" s="19">
        <v>0</v>
      </c>
      <c r="H14" s="19">
        <v>0</v>
      </c>
      <c r="I14" s="19">
        <v>2851000</v>
      </c>
      <c r="J14" s="19">
        <f t="shared" si="4"/>
        <v>2256224.27</v>
      </c>
      <c r="K14" s="51">
        <v>0</v>
      </c>
      <c r="L14" s="51">
        <v>0</v>
      </c>
      <c r="M14" s="51">
        <v>2256224.27</v>
      </c>
      <c r="N14" s="19">
        <f t="shared" si="5"/>
        <v>79.137996141704676</v>
      </c>
      <c r="O14" s="51">
        <v>0</v>
      </c>
      <c r="P14" s="53">
        <v>0</v>
      </c>
      <c r="Q14" s="53">
        <f t="shared" si="6"/>
        <v>79.137996141704676</v>
      </c>
      <c r="R14" s="54">
        <v>110264</v>
      </c>
      <c r="S14" s="55" t="s">
        <v>3</v>
      </c>
      <c r="V14" s="56"/>
    </row>
    <row r="15" spans="1:22" s="57" customFormat="1" ht="124.5" hidden="1" customHeight="1" x14ac:dyDescent="0.25">
      <c r="A15" s="50" t="s">
        <v>71</v>
      </c>
      <c r="B15" s="27" t="s">
        <v>127</v>
      </c>
      <c r="C15" s="18" t="s">
        <v>102</v>
      </c>
      <c r="D15" s="51">
        <f>669656200+32206000+1551034800+21972800</f>
        <v>2274869800</v>
      </c>
      <c r="E15" s="51">
        <f>E16+E17+E18+E19</f>
        <v>2522397500</v>
      </c>
      <c r="F15" s="51">
        <f t="shared" ref="F15:M15" si="7">F16+F17+F18+F19</f>
        <v>1446543232</v>
      </c>
      <c r="G15" s="51">
        <f t="shared" si="7"/>
        <v>1446543232</v>
      </c>
      <c r="H15" s="51">
        <f t="shared" si="7"/>
        <v>0</v>
      </c>
      <c r="I15" s="51">
        <f t="shared" si="7"/>
        <v>0</v>
      </c>
      <c r="J15" s="51">
        <f t="shared" si="7"/>
        <v>930709407.29999995</v>
      </c>
      <c r="K15" s="51">
        <f t="shared" si="7"/>
        <v>930709407.29999995</v>
      </c>
      <c r="L15" s="51">
        <f t="shared" si="7"/>
        <v>0</v>
      </c>
      <c r="M15" s="51">
        <f t="shared" si="7"/>
        <v>0</v>
      </c>
      <c r="N15" s="19">
        <f t="shared" si="5"/>
        <v>64.340241391416626</v>
      </c>
      <c r="O15" s="51">
        <f>K15/G15*100</f>
        <v>64.340241391416626</v>
      </c>
      <c r="P15" s="53">
        <v>0</v>
      </c>
      <c r="Q15" s="53">
        <v>0</v>
      </c>
      <c r="R15" s="60">
        <v>2445</v>
      </c>
      <c r="S15" s="55" t="s">
        <v>3</v>
      </c>
    </row>
    <row r="16" spans="1:22" s="66" customFormat="1" ht="51" hidden="1" customHeight="1" x14ac:dyDescent="0.25">
      <c r="A16" s="61" t="s">
        <v>128</v>
      </c>
      <c r="B16" s="166" t="s">
        <v>41</v>
      </c>
      <c r="C16" s="25" t="s">
        <v>102</v>
      </c>
      <c r="D16" s="62">
        <f t="shared" ref="D16:D17" si="8">E16+G16+H16</f>
        <v>2726212908</v>
      </c>
      <c r="E16" s="51">
        <v>1692516000</v>
      </c>
      <c r="F16" s="51">
        <f t="shared" si="3"/>
        <v>1033696908</v>
      </c>
      <c r="G16" s="26">
        <v>1033696908</v>
      </c>
      <c r="H16" s="26">
        <v>0</v>
      </c>
      <c r="I16" s="26">
        <v>0</v>
      </c>
      <c r="J16" s="26">
        <f t="shared" si="4"/>
        <v>616739000.84000003</v>
      </c>
      <c r="K16" s="62">
        <v>616739000.84000003</v>
      </c>
      <c r="L16" s="62">
        <v>0</v>
      </c>
      <c r="M16" s="62">
        <v>0</v>
      </c>
      <c r="N16" s="19">
        <f t="shared" si="5"/>
        <v>59.663427071023037</v>
      </c>
      <c r="O16" s="51">
        <f t="shared" ref="O16:O18" si="9">K16/G16*100</f>
        <v>59.663427071023037</v>
      </c>
      <c r="P16" s="53">
        <v>0</v>
      </c>
      <c r="Q16" s="53">
        <v>0</v>
      </c>
      <c r="R16" s="63">
        <v>2445</v>
      </c>
      <c r="S16" s="64" t="s">
        <v>3</v>
      </c>
      <c r="T16" s="65"/>
    </row>
    <row r="17" spans="1:21" s="66" customFormat="1" ht="68.25" hidden="1" customHeight="1" x14ac:dyDescent="0.25">
      <c r="A17" s="61" t="s">
        <v>129</v>
      </c>
      <c r="B17" s="166" t="s">
        <v>42</v>
      </c>
      <c r="C17" s="25" t="s">
        <v>102</v>
      </c>
      <c r="D17" s="62">
        <f t="shared" si="8"/>
        <v>1137479344</v>
      </c>
      <c r="E17" s="51">
        <v>762043900</v>
      </c>
      <c r="F17" s="51">
        <f t="shared" si="3"/>
        <v>375435444</v>
      </c>
      <c r="G17" s="26">
        <v>375435444</v>
      </c>
      <c r="H17" s="26">
        <v>0</v>
      </c>
      <c r="I17" s="26">
        <v>0</v>
      </c>
      <c r="J17" s="26">
        <f t="shared" si="4"/>
        <v>284479421.27999997</v>
      </c>
      <c r="K17" s="62">
        <v>284479421.27999997</v>
      </c>
      <c r="L17" s="62">
        <v>0</v>
      </c>
      <c r="M17" s="62">
        <v>0</v>
      </c>
      <c r="N17" s="19">
        <f t="shared" si="5"/>
        <v>75.773192389368532</v>
      </c>
      <c r="O17" s="51">
        <f t="shared" si="9"/>
        <v>75.773192389368532</v>
      </c>
      <c r="P17" s="53">
        <v>0</v>
      </c>
      <c r="Q17" s="53">
        <v>0</v>
      </c>
      <c r="R17" s="63">
        <v>45239</v>
      </c>
      <c r="S17" s="64" t="s">
        <v>3</v>
      </c>
      <c r="T17" s="65"/>
    </row>
    <row r="18" spans="1:21" s="66" customFormat="1" ht="49.5" hidden="1" customHeight="1" x14ac:dyDescent="0.25">
      <c r="A18" s="61" t="s">
        <v>130</v>
      </c>
      <c r="B18" s="166" t="s">
        <v>142</v>
      </c>
      <c r="C18" s="25" t="s">
        <v>102</v>
      </c>
      <c r="D18" s="62">
        <f>E18+G18+H18</f>
        <v>104538480</v>
      </c>
      <c r="E18" s="51">
        <f>41471200+26011400</f>
        <v>67482600</v>
      </c>
      <c r="F18" s="51">
        <f t="shared" si="3"/>
        <v>37055880</v>
      </c>
      <c r="G18" s="26">
        <f>24579880+12476000</f>
        <v>37055880</v>
      </c>
      <c r="H18" s="26">
        <v>0</v>
      </c>
      <c r="I18" s="26">
        <v>0</v>
      </c>
      <c r="J18" s="26">
        <f t="shared" si="4"/>
        <v>29489520.18</v>
      </c>
      <c r="K18" s="62">
        <f>21042977+8446543.18</f>
        <v>29489520.18</v>
      </c>
      <c r="L18" s="62">
        <v>0</v>
      </c>
      <c r="M18" s="62">
        <v>0</v>
      </c>
      <c r="N18" s="19">
        <f t="shared" si="5"/>
        <v>79.581216746168209</v>
      </c>
      <c r="O18" s="51">
        <f t="shared" si="9"/>
        <v>79.581216746168209</v>
      </c>
      <c r="P18" s="53">
        <v>0</v>
      </c>
      <c r="Q18" s="53">
        <v>0</v>
      </c>
      <c r="R18" s="67">
        <v>2070</v>
      </c>
      <c r="S18" s="64" t="s">
        <v>3</v>
      </c>
    </row>
    <row r="19" spans="1:21" s="66" customFormat="1" ht="49.5" hidden="1" customHeight="1" x14ac:dyDescent="0.25">
      <c r="A19" s="61" t="s">
        <v>159</v>
      </c>
      <c r="B19" s="166" t="s">
        <v>160</v>
      </c>
      <c r="C19" s="25" t="s">
        <v>102</v>
      </c>
      <c r="D19" s="62">
        <f>E19+G19+H19</f>
        <v>710000</v>
      </c>
      <c r="E19" s="51">
        <v>355000</v>
      </c>
      <c r="F19" s="51">
        <f t="shared" si="3"/>
        <v>355000</v>
      </c>
      <c r="G19" s="26">
        <v>355000</v>
      </c>
      <c r="H19" s="26">
        <v>0</v>
      </c>
      <c r="I19" s="26">
        <v>0</v>
      </c>
      <c r="J19" s="26">
        <f t="shared" si="4"/>
        <v>1465</v>
      </c>
      <c r="K19" s="62">
        <v>1465</v>
      </c>
      <c r="L19" s="62">
        <v>0</v>
      </c>
      <c r="M19" s="62">
        <v>0</v>
      </c>
      <c r="N19" s="19">
        <v>0</v>
      </c>
      <c r="O19" s="51">
        <v>0</v>
      </c>
      <c r="P19" s="53">
        <v>0</v>
      </c>
      <c r="Q19" s="53">
        <v>0</v>
      </c>
      <c r="R19" s="67"/>
      <c r="S19" s="64"/>
    </row>
    <row r="20" spans="1:21" s="57" customFormat="1" ht="131.25" hidden="1" customHeight="1" x14ac:dyDescent="0.25">
      <c r="A20" s="50" t="s">
        <v>131</v>
      </c>
      <c r="B20" s="27" t="s">
        <v>133</v>
      </c>
      <c r="C20" s="18" t="s">
        <v>102</v>
      </c>
      <c r="D20" s="51">
        <v>72963000</v>
      </c>
      <c r="E20" s="51">
        <v>87833000</v>
      </c>
      <c r="F20" s="51">
        <f t="shared" si="3"/>
        <v>51497392</v>
      </c>
      <c r="G20" s="19">
        <v>51497392</v>
      </c>
      <c r="H20" s="19">
        <v>0</v>
      </c>
      <c r="I20" s="19">
        <v>0</v>
      </c>
      <c r="J20" s="19">
        <f t="shared" si="4"/>
        <v>31527065.899999999</v>
      </c>
      <c r="K20" s="51">
        <v>31527065.899999999</v>
      </c>
      <c r="L20" s="51">
        <v>0</v>
      </c>
      <c r="M20" s="51">
        <v>0</v>
      </c>
      <c r="N20" s="19">
        <f t="shared" si="5"/>
        <v>61.220703953318647</v>
      </c>
      <c r="O20" s="51">
        <f t="shared" ref="O20:O22" si="10">K20/G20*100</f>
        <v>61.220703953318647</v>
      </c>
      <c r="P20" s="53">
        <v>0</v>
      </c>
      <c r="Q20" s="53">
        <v>0</v>
      </c>
      <c r="R20" s="68"/>
      <c r="S20" s="55" t="s">
        <v>3</v>
      </c>
    </row>
    <row r="21" spans="1:21" s="57" customFormat="1" ht="90" hidden="1" customHeight="1" x14ac:dyDescent="0.25">
      <c r="A21" s="50" t="s">
        <v>72</v>
      </c>
      <c r="B21" s="27" t="s">
        <v>134</v>
      </c>
      <c r="C21" s="18" t="s">
        <v>102</v>
      </c>
      <c r="D21" s="51">
        <f>75701100-D22</f>
        <v>74919700</v>
      </c>
      <c r="E21" s="51">
        <v>75468800</v>
      </c>
      <c r="F21" s="51">
        <f t="shared" si="3"/>
        <v>44809630</v>
      </c>
      <c r="G21" s="19">
        <f>45114630-G22</f>
        <v>44809630</v>
      </c>
      <c r="H21" s="19">
        <v>0</v>
      </c>
      <c r="I21" s="19">
        <v>0</v>
      </c>
      <c r="J21" s="19">
        <f t="shared" si="4"/>
        <v>28176872.460000001</v>
      </c>
      <c r="K21" s="19">
        <f>28312128.46-K22</f>
        <v>28176872.460000001</v>
      </c>
      <c r="L21" s="51">
        <v>0</v>
      </c>
      <c r="M21" s="51">
        <v>0</v>
      </c>
      <c r="N21" s="19">
        <f t="shared" si="5"/>
        <v>62.881287928510012</v>
      </c>
      <c r="O21" s="51">
        <f t="shared" si="10"/>
        <v>62.881287928510012</v>
      </c>
      <c r="P21" s="53">
        <v>0</v>
      </c>
      <c r="Q21" s="53">
        <v>0</v>
      </c>
      <c r="R21" s="54">
        <v>16671</v>
      </c>
      <c r="S21" s="55" t="s">
        <v>3</v>
      </c>
    </row>
    <row r="22" spans="1:21" s="57" customFormat="1" ht="107.25" hidden="1" customHeight="1" x14ac:dyDescent="0.25">
      <c r="A22" s="50" t="s">
        <v>73</v>
      </c>
      <c r="B22" s="27" t="s">
        <v>43</v>
      </c>
      <c r="C22" s="18" t="s">
        <v>102</v>
      </c>
      <c r="D22" s="51">
        <v>781400</v>
      </c>
      <c r="E22" s="51">
        <v>823700</v>
      </c>
      <c r="F22" s="51">
        <f t="shared" si="3"/>
        <v>305000</v>
      </c>
      <c r="G22" s="19">
        <v>305000</v>
      </c>
      <c r="H22" s="19">
        <v>0</v>
      </c>
      <c r="I22" s="19">
        <v>0</v>
      </c>
      <c r="J22" s="19">
        <f t="shared" si="4"/>
        <v>135256</v>
      </c>
      <c r="K22" s="51">
        <v>135256</v>
      </c>
      <c r="L22" s="51">
        <v>0</v>
      </c>
      <c r="M22" s="51">
        <v>0</v>
      </c>
      <c r="N22" s="19">
        <f t="shared" si="5"/>
        <v>44.346229508196721</v>
      </c>
      <c r="O22" s="51">
        <f t="shared" si="10"/>
        <v>44.346229508196721</v>
      </c>
      <c r="P22" s="53">
        <v>0</v>
      </c>
      <c r="Q22" s="53">
        <v>0</v>
      </c>
      <c r="R22" s="69"/>
      <c r="S22" s="55"/>
    </row>
    <row r="23" spans="1:21" s="57" customFormat="1" ht="113.25" hidden="1" customHeight="1" x14ac:dyDescent="0.25">
      <c r="A23" s="50" t="s">
        <v>132</v>
      </c>
      <c r="B23" s="27" t="s">
        <v>44</v>
      </c>
      <c r="C23" s="18" t="s">
        <v>102</v>
      </c>
      <c r="D23" s="51">
        <v>7740000</v>
      </c>
      <c r="E23" s="51">
        <v>8640000</v>
      </c>
      <c r="F23" s="51">
        <f t="shared" si="3"/>
        <v>4395000</v>
      </c>
      <c r="G23" s="19">
        <v>4395000</v>
      </c>
      <c r="H23" s="19">
        <v>0</v>
      </c>
      <c r="I23" s="19">
        <v>0</v>
      </c>
      <c r="J23" s="19">
        <f t="shared" si="4"/>
        <v>3813000</v>
      </c>
      <c r="K23" s="51">
        <v>3813000</v>
      </c>
      <c r="L23" s="51">
        <v>0</v>
      </c>
      <c r="M23" s="51">
        <v>0</v>
      </c>
      <c r="N23" s="19">
        <f t="shared" si="5"/>
        <v>86.757679180887365</v>
      </c>
      <c r="O23" s="51">
        <f>K23/G23*100</f>
        <v>86.757679180887365</v>
      </c>
      <c r="P23" s="53">
        <v>0</v>
      </c>
      <c r="Q23" s="53">
        <v>0</v>
      </c>
      <c r="R23" s="60"/>
      <c r="S23" s="55"/>
    </row>
    <row r="24" spans="1:21" s="57" customFormat="1" ht="83.25" hidden="1" customHeight="1" x14ac:dyDescent="0.25">
      <c r="A24" s="50" t="s">
        <v>74</v>
      </c>
      <c r="B24" s="27" t="s">
        <v>45</v>
      </c>
      <c r="C24" s="18" t="s">
        <v>102</v>
      </c>
      <c r="D24" s="51">
        <v>93157000</v>
      </c>
      <c r="E24" s="51">
        <v>78910000</v>
      </c>
      <c r="F24" s="51">
        <f t="shared" si="3"/>
        <v>38982680</v>
      </c>
      <c r="G24" s="19">
        <v>38982680</v>
      </c>
      <c r="H24" s="19">
        <v>0</v>
      </c>
      <c r="I24" s="19">
        <v>0</v>
      </c>
      <c r="J24" s="19">
        <f t="shared" si="4"/>
        <v>33009146.969999999</v>
      </c>
      <c r="K24" s="51">
        <v>33009146.969999999</v>
      </c>
      <c r="L24" s="51">
        <v>0</v>
      </c>
      <c r="M24" s="51">
        <v>0</v>
      </c>
      <c r="N24" s="19">
        <f t="shared" si="5"/>
        <v>84.676443410252958</v>
      </c>
      <c r="O24" s="51">
        <f>K24/G24*100</f>
        <v>84.676443410252958</v>
      </c>
      <c r="P24" s="53">
        <v>0</v>
      </c>
      <c r="Q24" s="53">
        <v>0</v>
      </c>
      <c r="R24" s="54">
        <v>12693.9</v>
      </c>
      <c r="S24" s="55" t="s">
        <v>3</v>
      </c>
    </row>
    <row r="25" spans="1:21" s="57" customFormat="1" ht="34.5" hidden="1" customHeight="1" x14ac:dyDescent="0.25">
      <c r="A25" s="50" t="s">
        <v>75</v>
      </c>
      <c r="B25" s="27" t="s">
        <v>46</v>
      </c>
      <c r="C25" s="18" t="s">
        <v>102</v>
      </c>
      <c r="D25" s="51">
        <v>145380</v>
      </c>
      <c r="E25" s="51">
        <v>145400</v>
      </c>
      <c r="F25" s="51">
        <f t="shared" si="3"/>
        <v>145400</v>
      </c>
      <c r="G25" s="19">
        <v>145400</v>
      </c>
      <c r="H25" s="19">
        <v>0</v>
      </c>
      <c r="I25" s="19">
        <v>0</v>
      </c>
      <c r="J25" s="19">
        <f t="shared" si="4"/>
        <v>145380</v>
      </c>
      <c r="K25" s="51">
        <v>145380</v>
      </c>
      <c r="L25" s="51">
        <v>0</v>
      </c>
      <c r="M25" s="51">
        <v>0</v>
      </c>
      <c r="N25" s="19">
        <v>0</v>
      </c>
      <c r="O25" s="51">
        <f t="shared" ref="O25:O27" si="11">K25/G25*100</f>
        <v>99.98624484181569</v>
      </c>
      <c r="P25" s="53">
        <v>0</v>
      </c>
      <c r="Q25" s="53">
        <v>0</v>
      </c>
      <c r="R25" s="54">
        <v>2312.3000000000002</v>
      </c>
      <c r="S25" s="55" t="s">
        <v>3</v>
      </c>
    </row>
    <row r="26" spans="1:21" s="57" customFormat="1" ht="48" hidden="1" customHeight="1" x14ac:dyDescent="0.25">
      <c r="A26" s="50" t="s">
        <v>76</v>
      </c>
      <c r="B26" s="27" t="s">
        <v>135</v>
      </c>
      <c r="C26" s="18" t="s">
        <v>102</v>
      </c>
      <c r="D26" s="51">
        <v>1800000</v>
      </c>
      <c r="E26" s="51">
        <f t="shared" ref="E26" si="12">G26+H26+I26</f>
        <v>0</v>
      </c>
      <c r="F26" s="51">
        <f t="shared" si="3"/>
        <v>0</v>
      </c>
      <c r="G26" s="19">
        <v>0</v>
      </c>
      <c r="H26" s="19">
        <v>0</v>
      </c>
      <c r="I26" s="19">
        <v>0</v>
      </c>
      <c r="J26" s="19">
        <f t="shared" si="4"/>
        <v>0</v>
      </c>
      <c r="K26" s="51">
        <v>0</v>
      </c>
      <c r="L26" s="51">
        <v>0</v>
      </c>
      <c r="M26" s="51">
        <v>0</v>
      </c>
      <c r="N26" s="19">
        <v>0</v>
      </c>
      <c r="O26" s="51">
        <v>0</v>
      </c>
      <c r="P26" s="53">
        <v>0</v>
      </c>
      <c r="Q26" s="53">
        <v>0</v>
      </c>
      <c r="R26" s="54"/>
      <c r="S26" s="55"/>
    </row>
    <row r="27" spans="1:21" s="57" customFormat="1" ht="48" hidden="1" customHeight="1" x14ac:dyDescent="0.25">
      <c r="A27" s="50" t="s">
        <v>77</v>
      </c>
      <c r="B27" s="27" t="s">
        <v>47</v>
      </c>
      <c r="C27" s="18" t="s">
        <v>102</v>
      </c>
      <c r="D27" s="51">
        <v>2250000</v>
      </c>
      <c r="E27" s="51">
        <v>725000</v>
      </c>
      <c r="F27" s="51">
        <f t="shared" si="3"/>
        <v>425000</v>
      </c>
      <c r="G27" s="19">
        <v>425000</v>
      </c>
      <c r="H27" s="19">
        <v>0</v>
      </c>
      <c r="I27" s="19">
        <v>0</v>
      </c>
      <c r="J27" s="19">
        <f t="shared" si="4"/>
        <v>55000</v>
      </c>
      <c r="K27" s="51">
        <v>55000</v>
      </c>
      <c r="L27" s="51">
        <v>0</v>
      </c>
      <c r="M27" s="51">
        <v>0</v>
      </c>
      <c r="N27" s="19">
        <f t="shared" si="5"/>
        <v>12.941176470588237</v>
      </c>
      <c r="O27" s="51">
        <f t="shared" si="11"/>
        <v>12.941176470588237</v>
      </c>
      <c r="P27" s="53">
        <v>0</v>
      </c>
      <c r="Q27" s="53">
        <v>0</v>
      </c>
      <c r="R27" s="54"/>
      <c r="S27" s="55"/>
      <c r="U27" s="56"/>
    </row>
    <row r="28" spans="1:21" s="57" customFormat="1" ht="78" hidden="1" customHeight="1" x14ac:dyDescent="0.25">
      <c r="A28" s="50" t="s">
        <v>165</v>
      </c>
      <c r="B28" s="160" t="s">
        <v>164</v>
      </c>
      <c r="C28" s="18" t="s">
        <v>102</v>
      </c>
      <c r="D28" s="51">
        <v>2250000</v>
      </c>
      <c r="E28" s="51">
        <v>8582154</v>
      </c>
      <c r="F28" s="51">
        <f t="shared" ref="F28" si="13">G28+H28+I28</f>
        <v>2145520</v>
      </c>
      <c r="G28" s="19">
        <v>2145520</v>
      </c>
      <c r="H28" s="19">
        <v>0</v>
      </c>
      <c r="I28" s="19">
        <v>0</v>
      </c>
      <c r="J28" s="19">
        <f t="shared" ref="J28" si="14">K28+L28+M28</f>
        <v>841387.8</v>
      </c>
      <c r="K28" s="51">
        <v>841387.8</v>
      </c>
      <c r="L28" s="51">
        <v>0</v>
      </c>
      <c r="M28" s="51">
        <v>0</v>
      </c>
      <c r="N28" s="19">
        <f t="shared" ref="N28" si="15">J28/F28*100</f>
        <v>39.21603154480033</v>
      </c>
      <c r="O28" s="51">
        <f t="shared" ref="O28" si="16">K28/G28*100</f>
        <v>39.21603154480033</v>
      </c>
      <c r="P28" s="53">
        <v>0</v>
      </c>
      <c r="Q28" s="53">
        <v>0</v>
      </c>
      <c r="R28" s="54"/>
      <c r="S28" s="55"/>
      <c r="U28" s="56"/>
    </row>
    <row r="29" spans="1:21" s="74" customFormat="1" ht="32.25" customHeight="1" x14ac:dyDescent="0.25">
      <c r="A29" s="42" t="s">
        <v>4</v>
      </c>
      <c r="B29" s="70" t="s">
        <v>22</v>
      </c>
      <c r="C29" s="71" t="s">
        <v>143</v>
      </c>
      <c r="D29" s="43">
        <f t="shared" ref="D29" si="17">D30+D38+D46+D61+D62+D63</f>
        <v>0</v>
      </c>
      <c r="E29" s="145">
        <f>E46+E63</f>
        <v>15233339</v>
      </c>
      <c r="F29" s="145">
        <f>G29+H29+I29</f>
        <v>0</v>
      </c>
      <c r="G29" s="145">
        <f t="shared" ref="G29:M29" si="18">G46+G63</f>
        <v>0</v>
      </c>
      <c r="H29" s="145">
        <f t="shared" si="18"/>
        <v>0</v>
      </c>
      <c r="I29" s="145">
        <f t="shared" si="18"/>
        <v>0</v>
      </c>
      <c r="J29" s="145">
        <f t="shared" si="18"/>
        <v>0</v>
      </c>
      <c r="K29" s="145">
        <f t="shared" si="18"/>
        <v>0</v>
      </c>
      <c r="L29" s="145">
        <f t="shared" si="18"/>
        <v>0</v>
      </c>
      <c r="M29" s="145">
        <f t="shared" si="18"/>
        <v>0</v>
      </c>
      <c r="N29" s="43">
        <v>0</v>
      </c>
      <c r="O29" s="43">
        <v>0</v>
      </c>
      <c r="P29" s="44">
        <v>0</v>
      </c>
      <c r="Q29" s="44">
        <v>0</v>
      </c>
      <c r="R29" s="72"/>
      <c r="S29" s="73"/>
    </row>
    <row r="30" spans="1:21" ht="65.25" hidden="1" customHeight="1" x14ac:dyDescent="0.25">
      <c r="A30" s="75" t="s">
        <v>48</v>
      </c>
      <c r="B30" s="10" t="s">
        <v>92</v>
      </c>
      <c r="C30" s="1" t="s">
        <v>144</v>
      </c>
      <c r="D30" s="76">
        <f>D31+D32+D33+D34+D35+D36+D37</f>
        <v>0</v>
      </c>
      <c r="E30" s="144">
        <f>E31+E32+E33+E34+E35+E36+E37</f>
        <v>0</v>
      </c>
      <c r="F30" s="144">
        <f>F31+F32+F33+F34+F35+F36+F37</f>
        <v>0</v>
      </c>
      <c r="G30" s="76">
        <v>0</v>
      </c>
      <c r="H30" s="76">
        <f t="shared" ref="H30:N30" si="19">H31+H32+H33+H34+H35+H36+H37</f>
        <v>0</v>
      </c>
      <c r="I30" s="76">
        <f t="shared" si="19"/>
        <v>0</v>
      </c>
      <c r="J30" s="76">
        <f t="shared" si="19"/>
        <v>0</v>
      </c>
      <c r="K30" s="76">
        <v>0</v>
      </c>
      <c r="L30" s="76">
        <f t="shared" si="19"/>
        <v>0</v>
      </c>
      <c r="M30" s="76">
        <f t="shared" si="19"/>
        <v>0</v>
      </c>
      <c r="N30" s="76" t="e">
        <f t="shared" si="19"/>
        <v>#DIV/0!</v>
      </c>
      <c r="O30" s="76">
        <f t="shared" ref="O30:O45" si="20">J30-E30</f>
        <v>0</v>
      </c>
      <c r="P30" s="77" t="e">
        <f t="shared" ref="P30:P45" si="21">(I30/D30)*100-100</f>
        <v>#DIV/0!</v>
      </c>
      <c r="Q30" s="77" t="e">
        <f t="shared" ref="Q30:Q45" si="22">(J30/E30)*100-100</f>
        <v>#DIV/0!</v>
      </c>
      <c r="R30" s="78"/>
    </row>
    <row r="31" spans="1:21" s="83" customFormat="1" ht="31.5" hidden="1" customHeight="1" x14ac:dyDescent="0.25">
      <c r="A31" s="174"/>
      <c r="B31" s="11" t="s">
        <v>49</v>
      </c>
      <c r="C31" s="177" t="s">
        <v>145</v>
      </c>
      <c r="D31" s="5">
        <f t="shared" ref="D31:D37" si="23">E31+G31+H31</f>
        <v>0</v>
      </c>
      <c r="E31" s="146">
        <f t="shared" ref="E31:F37" si="24">G31+H31+I31</f>
        <v>0</v>
      </c>
      <c r="F31" s="146">
        <f t="shared" si="24"/>
        <v>0</v>
      </c>
      <c r="G31" s="5">
        <v>0</v>
      </c>
      <c r="H31" s="5">
        <v>0</v>
      </c>
      <c r="I31" s="5">
        <v>0</v>
      </c>
      <c r="J31" s="5">
        <f>K31+L31+M31</f>
        <v>0</v>
      </c>
      <c r="K31" s="5">
        <v>0</v>
      </c>
      <c r="L31" s="6">
        <v>0</v>
      </c>
      <c r="M31" s="5">
        <v>0</v>
      </c>
      <c r="N31" s="5" t="e">
        <f>O31+P31+Q31</f>
        <v>#DIV/0!</v>
      </c>
      <c r="O31" s="79">
        <f t="shared" si="20"/>
        <v>0</v>
      </c>
      <c r="P31" s="80" t="e">
        <f t="shared" si="21"/>
        <v>#DIV/0!</v>
      </c>
      <c r="Q31" s="80" t="e">
        <f t="shared" si="22"/>
        <v>#DIV/0!</v>
      </c>
      <c r="R31" s="81"/>
      <c r="S31" s="82"/>
    </row>
    <row r="32" spans="1:21" s="83" customFormat="1" ht="33" hidden="1" customHeight="1" x14ac:dyDescent="0.25">
      <c r="A32" s="175"/>
      <c r="B32" s="11" t="s">
        <v>50</v>
      </c>
      <c r="C32" s="178"/>
      <c r="D32" s="5">
        <f t="shared" si="23"/>
        <v>0</v>
      </c>
      <c r="E32" s="146">
        <f t="shared" si="24"/>
        <v>0</v>
      </c>
      <c r="F32" s="146">
        <f t="shared" si="24"/>
        <v>0</v>
      </c>
      <c r="G32" s="5">
        <v>0</v>
      </c>
      <c r="H32" s="5">
        <v>0</v>
      </c>
      <c r="I32" s="5">
        <v>0</v>
      </c>
      <c r="J32" s="5">
        <f t="shared" ref="J32:J37" si="25">K32+L32+M32</f>
        <v>0</v>
      </c>
      <c r="K32" s="5">
        <v>0</v>
      </c>
      <c r="L32" s="6">
        <v>0</v>
      </c>
      <c r="M32" s="5">
        <v>0</v>
      </c>
      <c r="N32" s="5" t="e">
        <f t="shared" ref="N32:N37" si="26">O32+P32+Q32</f>
        <v>#DIV/0!</v>
      </c>
      <c r="O32" s="79">
        <f t="shared" si="20"/>
        <v>0</v>
      </c>
      <c r="P32" s="80" t="e">
        <f t="shared" si="21"/>
        <v>#DIV/0!</v>
      </c>
      <c r="Q32" s="80" t="e">
        <f t="shared" si="22"/>
        <v>#DIV/0!</v>
      </c>
      <c r="R32" s="81"/>
      <c r="S32" s="82"/>
    </row>
    <row r="33" spans="1:19" s="83" customFormat="1" ht="30.75" hidden="1" customHeight="1" x14ac:dyDescent="0.25">
      <c r="A33" s="175"/>
      <c r="B33" s="11" t="s">
        <v>51</v>
      </c>
      <c r="C33" s="178"/>
      <c r="D33" s="5">
        <f t="shared" si="23"/>
        <v>0</v>
      </c>
      <c r="E33" s="146">
        <f t="shared" si="24"/>
        <v>0</v>
      </c>
      <c r="F33" s="146">
        <f t="shared" si="24"/>
        <v>0</v>
      </c>
      <c r="G33" s="5">
        <v>0</v>
      </c>
      <c r="H33" s="5">
        <v>0</v>
      </c>
      <c r="I33" s="5">
        <v>0</v>
      </c>
      <c r="J33" s="5">
        <f t="shared" si="25"/>
        <v>0</v>
      </c>
      <c r="K33" s="5">
        <v>0</v>
      </c>
      <c r="L33" s="6">
        <v>0</v>
      </c>
      <c r="M33" s="5">
        <v>0</v>
      </c>
      <c r="N33" s="5" t="e">
        <f t="shared" si="26"/>
        <v>#DIV/0!</v>
      </c>
      <c r="O33" s="79">
        <f t="shared" si="20"/>
        <v>0</v>
      </c>
      <c r="P33" s="80" t="e">
        <f t="shared" si="21"/>
        <v>#DIV/0!</v>
      </c>
      <c r="Q33" s="80" t="e">
        <f t="shared" si="22"/>
        <v>#DIV/0!</v>
      </c>
      <c r="R33" s="81"/>
      <c r="S33" s="82"/>
    </row>
    <row r="34" spans="1:19" s="83" customFormat="1" ht="34.5" hidden="1" customHeight="1" x14ac:dyDescent="0.25">
      <c r="A34" s="175"/>
      <c r="B34" s="12" t="s">
        <v>105</v>
      </c>
      <c r="C34" s="179"/>
      <c r="D34" s="7">
        <f t="shared" si="23"/>
        <v>0</v>
      </c>
      <c r="E34" s="147">
        <f t="shared" si="24"/>
        <v>0</v>
      </c>
      <c r="F34" s="147">
        <f t="shared" si="24"/>
        <v>0</v>
      </c>
      <c r="G34" s="5">
        <v>0</v>
      </c>
      <c r="H34" s="7">
        <v>0</v>
      </c>
      <c r="I34" s="7">
        <v>0</v>
      </c>
      <c r="J34" s="5">
        <f t="shared" si="25"/>
        <v>0</v>
      </c>
      <c r="K34" s="5">
        <v>0</v>
      </c>
      <c r="L34" s="8">
        <v>0</v>
      </c>
      <c r="M34" s="7"/>
      <c r="N34" s="5" t="e">
        <f t="shared" si="26"/>
        <v>#DIV/0!</v>
      </c>
      <c r="O34" s="79">
        <f t="shared" si="20"/>
        <v>0</v>
      </c>
      <c r="P34" s="80" t="e">
        <f t="shared" si="21"/>
        <v>#DIV/0!</v>
      </c>
      <c r="Q34" s="80" t="e">
        <f t="shared" si="22"/>
        <v>#DIV/0!</v>
      </c>
      <c r="R34" s="81"/>
      <c r="S34" s="82"/>
    </row>
    <row r="35" spans="1:19" s="83" customFormat="1" ht="17.25" hidden="1" customHeight="1" x14ac:dyDescent="0.25">
      <c r="A35" s="175"/>
      <c r="B35" s="13" t="s">
        <v>106</v>
      </c>
      <c r="C35" s="180" t="s">
        <v>102</v>
      </c>
      <c r="D35" s="7">
        <f t="shared" si="23"/>
        <v>0</v>
      </c>
      <c r="E35" s="147">
        <f t="shared" si="24"/>
        <v>0</v>
      </c>
      <c r="F35" s="147">
        <f t="shared" si="24"/>
        <v>0</v>
      </c>
      <c r="G35" s="5">
        <v>0</v>
      </c>
      <c r="H35" s="7">
        <v>0</v>
      </c>
      <c r="I35" s="7">
        <v>0</v>
      </c>
      <c r="J35" s="5">
        <f t="shared" si="25"/>
        <v>0</v>
      </c>
      <c r="K35" s="5">
        <v>0</v>
      </c>
      <c r="L35" s="8">
        <v>0</v>
      </c>
      <c r="M35" s="8"/>
      <c r="N35" s="5" t="e">
        <f t="shared" si="26"/>
        <v>#DIV/0!</v>
      </c>
      <c r="O35" s="79">
        <f t="shared" si="20"/>
        <v>0</v>
      </c>
      <c r="P35" s="80" t="e">
        <f t="shared" si="21"/>
        <v>#DIV/0!</v>
      </c>
      <c r="Q35" s="80" t="e">
        <f t="shared" si="22"/>
        <v>#DIV/0!</v>
      </c>
      <c r="R35" s="81"/>
      <c r="S35" s="82"/>
    </row>
    <row r="36" spans="1:19" s="83" customFormat="1" ht="17.25" hidden="1" customHeight="1" x14ac:dyDescent="0.25">
      <c r="A36" s="175"/>
      <c r="B36" s="13" t="s">
        <v>107</v>
      </c>
      <c r="C36" s="181"/>
      <c r="D36" s="7">
        <f t="shared" si="23"/>
        <v>0</v>
      </c>
      <c r="E36" s="147">
        <f t="shared" si="24"/>
        <v>0</v>
      </c>
      <c r="F36" s="147">
        <f t="shared" si="24"/>
        <v>0</v>
      </c>
      <c r="G36" s="5">
        <v>0</v>
      </c>
      <c r="H36" s="7">
        <v>0</v>
      </c>
      <c r="I36" s="7">
        <v>0</v>
      </c>
      <c r="J36" s="5">
        <f t="shared" si="25"/>
        <v>0</v>
      </c>
      <c r="K36" s="5">
        <v>0</v>
      </c>
      <c r="L36" s="8">
        <v>0</v>
      </c>
      <c r="M36" s="8"/>
      <c r="N36" s="5" t="e">
        <f t="shared" si="26"/>
        <v>#DIV/0!</v>
      </c>
      <c r="O36" s="79">
        <f t="shared" si="20"/>
        <v>0</v>
      </c>
      <c r="P36" s="80" t="e">
        <f t="shared" si="21"/>
        <v>#DIV/0!</v>
      </c>
      <c r="Q36" s="80" t="e">
        <f t="shared" si="22"/>
        <v>#DIV/0!</v>
      </c>
      <c r="R36" s="81"/>
      <c r="S36" s="82"/>
    </row>
    <row r="37" spans="1:19" s="83" customFormat="1" ht="17.25" hidden="1" customHeight="1" x14ac:dyDescent="0.25">
      <c r="A37" s="176"/>
      <c r="B37" s="13" t="s">
        <v>108</v>
      </c>
      <c r="C37" s="182"/>
      <c r="D37" s="7">
        <f t="shared" si="23"/>
        <v>0</v>
      </c>
      <c r="E37" s="147">
        <f t="shared" si="24"/>
        <v>0</v>
      </c>
      <c r="F37" s="147">
        <f t="shared" si="24"/>
        <v>0</v>
      </c>
      <c r="G37" s="5">
        <v>0</v>
      </c>
      <c r="H37" s="7">
        <v>0</v>
      </c>
      <c r="I37" s="7">
        <v>0</v>
      </c>
      <c r="J37" s="5">
        <f t="shared" si="25"/>
        <v>0</v>
      </c>
      <c r="K37" s="5">
        <v>0</v>
      </c>
      <c r="L37" s="8">
        <v>0</v>
      </c>
      <c r="M37" s="8"/>
      <c r="N37" s="5" t="e">
        <f t="shared" si="26"/>
        <v>#DIV/0!</v>
      </c>
      <c r="O37" s="79">
        <f t="shared" si="20"/>
        <v>0</v>
      </c>
      <c r="P37" s="80" t="e">
        <f t="shared" si="21"/>
        <v>#DIV/0!</v>
      </c>
      <c r="Q37" s="80" t="e">
        <f t="shared" si="22"/>
        <v>#DIV/0!</v>
      </c>
      <c r="R37" s="81"/>
      <c r="S37" s="82"/>
    </row>
    <row r="38" spans="1:19" ht="49.5" hidden="1" customHeight="1" x14ac:dyDescent="0.25">
      <c r="A38" s="75" t="s">
        <v>53</v>
      </c>
      <c r="B38" s="14" t="s">
        <v>52</v>
      </c>
      <c r="C38" s="2" t="s">
        <v>144</v>
      </c>
      <c r="D38" s="76">
        <f>D39+D40+D41+D42+D43+D44+D45</f>
        <v>0</v>
      </c>
      <c r="E38" s="144">
        <f>E39+E40+E41+E42+E43+E44+E45</f>
        <v>0</v>
      </c>
      <c r="F38" s="144">
        <f>F39+F40+F41+F42+F43+F44+F45</f>
        <v>0</v>
      </c>
      <c r="G38" s="76">
        <f t="shared" ref="G38:N38" si="27">G39+G40+G41+G42+G43+G44+G45</f>
        <v>0</v>
      </c>
      <c r="H38" s="76">
        <f t="shared" si="27"/>
        <v>0</v>
      </c>
      <c r="I38" s="76">
        <f t="shared" si="27"/>
        <v>0</v>
      </c>
      <c r="J38" s="76">
        <f t="shared" si="27"/>
        <v>0</v>
      </c>
      <c r="K38" s="76">
        <f t="shared" si="27"/>
        <v>0</v>
      </c>
      <c r="L38" s="76">
        <f t="shared" si="27"/>
        <v>0</v>
      </c>
      <c r="M38" s="76">
        <f t="shared" si="27"/>
        <v>0</v>
      </c>
      <c r="N38" s="76">
        <f t="shared" si="27"/>
        <v>0</v>
      </c>
      <c r="O38" s="76">
        <f t="shared" si="20"/>
        <v>0</v>
      </c>
      <c r="P38" s="77" t="e">
        <f t="shared" si="21"/>
        <v>#DIV/0!</v>
      </c>
      <c r="Q38" s="77" t="e">
        <f t="shared" si="22"/>
        <v>#DIV/0!</v>
      </c>
      <c r="R38" s="84"/>
    </row>
    <row r="39" spans="1:19" s="83" customFormat="1" ht="31.5" hidden="1" customHeight="1" x14ac:dyDescent="0.25">
      <c r="A39" s="218"/>
      <c r="B39" s="11" t="s">
        <v>49</v>
      </c>
      <c r="C39" s="177" t="s">
        <v>145</v>
      </c>
      <c r="D39" s="5">
        <f t="shared" ref="D39:D45" si="28">E39+G39+H39</f>
        <v>0</v>
      </c>
      <c r="E39" s="146">
        <f t="shared" ref="E39:F45" si="29">G39+H39+I39</f>
        <v>0</v>
      </c>
      <c r="F39" s="146">
        <f t="shared" si="29"/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6">
        <v>0</v>
      </c>
      <c r="M39" s="5">
        <v>0</v>
      </c>
      <c r="N39" s="5">
        <v>0</v>
      </c>
      <c r="O39" s="79">
        <f t="shared" si="20"/>
        <v>0</v>
      </c>
      <c r="P39" s="80" t="e">
        <f t="shared" si="21"/>
        <v>#DIV/0!</v>
      </c>
      <c r="Q39" s="80" t="e">
        <f t="shared" si="22"/>
        <v>#DIV/0!</v>
      </c>
      <c r="R39" s="81"/>
      <c r="S39" s="82"/>
    </row>
    <row r="40" spans="1:19" s="83" customFormat="1" ht="33" hidden="1" customHeight="1" x14ac:dyDescent="0.25">
      <c r="A40" s="219"/>
      <c r="B40" s="11" t="s">
        <v>50</v>
      </c>
      <c r="C40" s="178"/>
      <c r="D40" s="5">
        <f t="shared" si="28"/>
        <v>0</v>
      </c>
      <c r="E40" s="146">
        <f t="shared" si="29"/>
        <v>0</v>
      </c>
      <c r="F40" s="146">
        <f t="shared" si="29"/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  <c r="M40" s="5">
        <v>0</v>
      </c>
      <c r="N40" s="5">
        <v>0</v>
      </c>
      <c r="O40" s="79">
        <f t="shared" si="20"/>
        <v>0</v>
      </c>
      <c r="P40" s="80" t="e">
        <f t="shared" si="21"/>
        <v>#DIV/0!</v>
      </c>
      <c r="Q40" s="80" t="e">
        <f t="shared" si="22"/>
        <v>#DIV/0!</v>
      </c>
      <c r="R40" s="81"/>
      <c r="S40" s="82"/>
    </row>
    <row r="41" spans="1:19" s="83" customFormat="1" ht="33.75" hidden="1" customHeight="1" x14ac:dyDescent="0.25">
      <c r="A41" s="219"/>
      <c r="B41" s="11" t="s">
        <v>51</v>
      </c>
      <c r="C41" s="178"/>
      <c r="D41" s="5">
        <f t="shared" si="28"/>
        <v>0</v>
      </c>
      <c r="E41" s="146">
        <f t="shared" si="29"/>
        <v>0</v>
      </c>
      <c r="F41" s="146">
        <f t="shared" si="29"/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6">
        <v>0</v>
      </c>
      <c r="M41" s="5">
        <v>0</v>
      </c>
      <c r="N41" s="5">
        <v>0</v>
      </c>
      <c r="O41" s="79">
        <f t="shared" si="20"/>
        <v>0</v>
      </c>
      <c r="P41" s="80" t="e">
        <f t="shared" si="21"/>
        <v>#DIV/0!</v>
      </c>
      <c r="Q41" s="80" t="e">
        <f t="shared" si="22"/>
        <v>#DIV/0!</v>
      </c>
      <c r="R41" s="81"/>
      <c r="S41" s="82"/>
    </row>
    <row r="42" spans="1:19" s="83" customFormat="1" ht="36" hidden="1" customHeight="1" x14ac:dyDescent="0.25">
      <c r="A42" s="219"/>
      <c r="B42" s="15" t="s">
        <v>105</v>
      </c>
      <c r="C42" s="179"/>
      <c r="D42" s="7">
        <f t="shared" si="28"/>
        <v>0</v>
      </c>
      <c r="E42" s="147">
        <f t="shared" si="29"/>
        <v>0</v>
      </c>
      <c r="F42" s="147">
        <f t="shared" si="29"/>
        <v>0</v>
      </c>
      <c r="G42" s="7">
        <v>0</v>
      </c>
      <c r="H42" s="7">
        <v>0</v>
      </c>
      <c r="I42" s="5">
        <v>0</v>
      </c>
      <c r="J42" s="5">
        <v>0</v>
      </c>
      <c r="K42" s="8">
        <v>0</v>
      </c>
      <c r="L42" s="8">
        <v>0</v>
      </c>
      <c r="M42" s="5">
        <v>0</v>
      </c>
      <c r="N42" s="5">
        <v>0</v>
      </c>
      <c r="O42" s="79">
        <f t="shared" si="20"/>
        <v>0</v>
      </c>
      <c r="P42" s="80" t="e">
        <f t="shared" si="21"/>
        <v>#DIV/0!</v>
      </c>
      <c r="Q42" s="80" t="e">
        <f t="shared" si="22"/>
        <v>#DIV/0!</v>
      </c>
      <c r="R42" s="81"/>
      <c r="S42" s="82"/>
    </row>
    <row r="43" spans="1:19" s="83" customFormat="1" ht="15" hidden="1" customHeight="1" x14ac:dyDescent="0.25">
      <c r="A43" s="219"/>
      <c r="B43" s="13" t="s">
        <v>106</v>
      </c>
      <c r="C43" s="180" t="s">
        <v>102</v>
      </c>
      <c r="D43" s="7">
        <f t="shared" si="28"/>
        <v>0</v>
      </c>
      <c r="E43" s="147">
        <f t="shared" si="29"/>
        <v>0</v>
      </c>
      <c r="F43" s="147">
        <f t="shared" si="29"/>
        <v>0</v>
      </c>
      <c r="G43" s="7">
        <v>0</v>
      </c>
      <c r="H43" s="7">
        <v>0</v>
      </c>
      <c r="I43" s="5">
        <v>0</v>
      </c>
      <c r="J43" s="5">
        <v>0</v>
      </c>
      <c r="K43" s="8">
        <v>0</v>
      </c>
      <c r="L43" s="8">
        <v>0</v>
      </c>
      <c r="M43" s="5">
        <v>0</v>
      </c>
      <c r="N43" s="5">
        <v>0</v>
      </c>
      <c r="O43" s="79">
        <f t="shared" si="20"/>
        <v>0</v>
      </c>
      <c r="P43" s="80" t="e">
        <f t="shared" si="21"/>
        <v>#DIV/0!</v>
      </c>
      <c r="Q43" s="80" t="e">
        <f t="shared" si="22"/>
        <v>#DIV/0!</v>
      </c>
      <c r="R43" s="81"/>
      <c r="S43" s="82"/>
    </row>
    <row r="44" spans="1:19" s="83" customFormat="1" ht="17.25" hidden="1" customHeight="1" x14ac:dyDescent="0.25">
      <c r="A44" s="219"/>
      <c r="B44" s="13" t="s">
        <v>107</v>
      </c>
      <c r="C44" s="181"/>
      <c r="D44" s="7">
        <f t="shared" si="28"/>
        <v>0</v>
      </c>
      <c r="E44" s="147">
        <f t="shared" si="29"/>
        <v>0</v>
      </c>
      <c r="F44" s="147">
        <f t="shared" si="29"/>
        <v>0</v>
      </c>
      <c r="G44" s="7">
        <v>0</v>
      </c>
      <c r="H44" s="7">
        <v>0</v>
      </c>
      <c r="I44" s="5">
        <v>0</v>
      </c>
      <c r="J44" s="5">
        <v>0</v>
      </c>
      <c r="K44" s="8">
        <v>0</v>
      </c>
      <c r="L44" s="8">
        <v>0</v>
      </c>
      <c r="M44" s="5">
        <v>0</v>
      </c>
      <c r="N44" s="5">
        <v>0</v>
      </c>
      <c r="O44" s="79">
        <f t="shared" si="20"/>
        <v>0</v>
      </c>
      <c r="P44" s="80" t="e">
        <f t="shared" si="21"/>
        <v>#DIV/0!</v>
      </c>
      <c r="Q44" s="80" t="e">
        <f t="shared" si="22"/>
        <v>#DIV/0!</v>
      </c>
      <c r="R44" s="81"/>
      <c r="S44" s="82"/>
    </row>
    <row r="45" spans="1:19" s="83" customFormat="1" ht="16.5" hidden="1" customHeight="1" x14ac:dyDescent="0.25">
      <c r="A45" s="220"/>
      <c r="B45" s="13" t="s">
        <v>108</v>
      </c>
      <c r="C45" s="182"/>
      <c r="D45" s="7">
        <f t="shared" si="28"/>
        <v>0</v>
      </c>
      <c r="E45" s="147">
        <f t="shared" si="29"/>
        <v>0</v>
      </c>
      <c r="F45" s="147">
        <f t="shared" si="29"/>
        <v>0</v>
      </c>
      <c r="G45" s="7">
        <v>0</v>
      </c>
      <c r="H45" s="7">
        <v>0</v>
      </c>
      <c r="I45" s="5">
        <v>0</v>
      </c>
      <c r="J45" s="5">
        <v>0</v>
      </c>
      <c r="K45" s="8">
        <v>0</v>
      </c>
      <c r="L45" s="8">
        <v>0</v>
      </c>
      <c r="M45" s="5">
        <v>0</v>
      </c>
      <c r="N45" s="5">
        <v>0</v>
      </c>
      <c r="O45" s="79">
        <f t="shared" si="20"/>
        <v>0</v>
      </c>
      <c r="P45" s="80" t="e">
        <f t="shared" si="21"/>
        <v>#DIV/0!</v>
      </c>
      <c r="Q45" s="80" t="e">
        <f t="shared" si="22"/>
        <v>#DIV/0!</v>
      </c>
      <c r="R45" s="81"/>
      <c r="S45" s="82"/>
    </row>
    <row r="46" spans="1:19" s="83" customFormat="1" ht="48.75" hidden="1" customHeight="1" x14ac:dyDescent="0.25">
      <c r="A46" s="75" t="s">
        <v>93</v>
      </c>
      <c r="B46" s="163" t="s">
        <v>95</v>
      </c>
      <c r="C46" s="1" t="s">
        <v>145</v>
      </c>
      <c r="D46" s="76">
        <f>SUM(D51:D60)</f>
        <v>0</v>
      </c>
      <c r="E46" s="144">
        <f>E47+E48+E49+E50</f>
        <v>13982634</v>
      </c>
      <c r="F46" s="144">
        <f>G46+H46+I46</f>
        <v>0</v>
      </c>
      <c r="G46" s="76">
        <f t="shared" ref="G46:M46" si="30">SUM(G51:G60)</f>
        <v>0</v>
      </c>
      <c r="H46" s="76">
        <f t="shared" si="30"/>
        <v>0</v>
      </c>
      <c r="I46" s="144">
        <v>0</v>
      </c>
      <c r="J46" s="76">
        <f>K46+L46+M46</f>
        <v>0</v>
      </c>
      <c r="K46" s="76">
        <f t="shared" si="30"/>
        <v>0</v>
      </c>
      <c r="L46" s="76">
        <f t="shared" si="30"/>
        <v>0</v>
      </c>
      <c r="M46" s="76">
        <f t="shared" si="30"/>
        <v>0</v>
      </c>
      <c r="N46" s="76">
        <v>0</v>
      </c>
      <c r="O46" s="76">
        <f>SUM(O51:O60)</f>
        <v>0</v>
      </c>
      <c r="P46" s="77">
        <v>0</v>
      </c>
      <c r="Q46" s="77">
        <v>0</v>
      </c>
      <c r="R46" s="81"/>
      <c r="S46" s="82"/>
    </row>
    <row r="47" spans="1:19" s="89" customFormat="1" ht="36" hidden="1" customHeight="1" x14ac:dyDescent="0.25">
      <c r="A47" s="159"/>
      <c r="B47" s="170" t="s">
        <v>115</v>
      </c>
      <c r="C47" s="168"/>
      <c r="D47" s="23">
        <f t="shared" ref="D47" si="31">E47+G47+H47</f>
        <v>3754014</v>
      </c>
      <c r="E47" s="171">
        <v>3754014</v>
      </c>
      <c r="F47" s="149">
        <f t="shared" ref="F47:F49" si="32">G47+H47+I47</f>
        <v>0</v>
      </c>
      <c r="G47" s="153">
        <v>0</v>
      </c>
      <c r="H47" s="153">
        <v>0</v>
      </c>
      <c r="I47" s="152">
        <v>0</v>
      </c>
      <c r="J47" s="76">
        <f t="shared" ref="J47:J49" si="33">K47+L47+M47</f>
        <v>0</v>
      </c>
      <c r="K47" s="23">
        <v>0</v>
      </c>
      <c r="L47" s="23">
        <v>0</v>
      </c>
      <c r="M47" s="5">
        <v>0</v>
      </c>
      <c r="N47" s="23" t="e">
        <f t="shared" ref="N47:N49" si="34">O47+P47+Q47</f>
        <v>#DIV/0!</v>
      </c>
      <c r="O47" s="85">
        <v>0</v>
      </c>
      <c r="P47" s="86">
        <v>0</v>
      </c>
      <c r="Q47" s="77" t="e">
        <f t="shared" ref="Q47:Q49" si="35">M47/I47*100</f>
        <v>#DIV/0!</v>
      </c>
      <c r="R47" s="87"/>
      <c r="S47" s="88"/>
    </row>
    <row r="48" spans="1:19" s="89" customFormat="1" ht="57.75" hidden="1" customHeight="1" x14ac:dyDescent="0.25">
      <c r="A48" s="159"/>
      <c r="B48" s="169" t="s">
        <v>167</v>
      </c>
      <c r="C48" s="168"/>
      <c r="D48" s="23"/>
      <c r="E48" s="171">
        <v>3272477</v>
      </c>
      <c r="F48" s="149">
        <f t="shared" si="32"/>
        <v>0</v>
      </c>
      <c r="G48" s="153">
        <v>0</v>
      </c>
      <c r="H48" s="153">
        <v>0</v>
      </c>
      <c r="I48" s="152">
        <v>0</v>
      </c>
      <c r="J48" s="76">
        <f t="shared" si="33"/>
        <v>0</v>
      </c>
      <c r="K48" s="23">
        <v>0</v>
      </c>
      <c r="L48" s="23">
        <v>0</v>
      </c>
      <c r="M48" s="5">
        <v>0</v>
      </c>
      <c r="N48" s="23" t="e">
        <f t="shared" si="34"/>
        <v>#DIV/0!</v>
      </c>
      <c r="O48" s="85">
        <f t="shared" ref="O48:O49" si="36">J48-E48</f>
        <v>-3272477</v>
      </c>
      <c r="P48" s="86">
        <v>0</v>
      </c>
      <c r="Q48" s="77" t="e">
        <f t="shared" si="35"/>
        <v>#DIV/0!</v>
      </c>
      <c r="R48" s="87"/>
      <c r="S48" s="88"/>
    </row>
    <row r="49" spans="1:20" s="89" customFormat="1" ht="30.75" hidden="1" customHeight="1" x14ac:dyDescent="0.25">
      <c r="A49" s="159"/>
      <c r="B49" s="170" t="s">
        <v>168</v>
      </c>
      <c r="C49" s="168"/>
      <c r="D49" s="23">
        <f t="shared" ref="D49" si="37">E49+G49+H49</f>
        <v>6921071</v>
      </c>
      <c r="E49" s="171">
        <v>6921071</v>
      </c>
      <c r="F49" s="149">
        <f t="shared" si="32"/>
        <v>0</v>
      </c>
      <c r="G49" s="153">
        <v>0</v>
      </c>
      <c r="H49" s="153">
        <v>0</v>
      </c>
      <c r="I49" s="152">
        <v>0</v>
      </c>
      <c r="J49" s="76">
        <f t="shared" si="33"/>
        <v>0</v>
      </c>
      <c r="K49" s="23">
        <v>0</v>
      </c>
      <c r="L49" s="23">
        <v>0</v>
      </c>
      <c r="M49" s="5">
        <v>0</v>
      </c>
      <c r="N49" s="23" t="e">
        <f t="shared" si="34"/>
        <v>#DIV/0!</v>
      </c>
      <c r="O49" s="85">
        <f t="shared" si="36"/>
        <v>-6921071</v>
      </c>
      <c r="P49" s="86">
        <v>0</v>
      </c>
      <c r="Q49" s="77" t="e">
        <f t="shared" si="35"/>
        <v>#DIV/0!</v>
      </c>
      <c r="R49" s="87"/>
      <c r="S49" s="88"/>
    </row>
    <row r="50" spans="1:20" s="89" customFormat="1" ht="30.75" hidden="1" customHeight="1" x14ac:dyDescent="0.25">
      <c r="A50" s="159"/>
      <c r="B50" s="170" t="s">
        <v>171</v>
      </c>
      <c r="C50" s="168"/>
      <c r="D50" s="23">
        <f t="shared" ref="D50" si="38">E50+G50+H50</f>
        <v>35072</v>
      </c>
      <c r="E50" s="171">
        <v>35072</v>
      </c>
      <c r="F50" s="149">
        <f t="shared" ref="F50" si="39">G50+H50+I50</f>
        <v>0</v>
      </c>
      <c r="G50" s="153">
        <v>0</v>
      </c>
      <c r="H50" s="153">
        <v>0</v>
      </c>
      <c r="I50" s="152">
        <v>0</v>
      </c>
      <c r="J50" s="76">
        <f t="shared" ref="J50" si="40">K50+L50+M50</f>
        <v>0</v>
      </c>
      <c r="K50" s="23">
        <v>0</v>
      </c>
      <c r="L50" s="23">
        <v>0</v>
      </c>
      <c r="M50" s="5">
        <v>0</v>
      </c>
      <c r="N50" s="23" t="e">
        <f t="shared" ref="N50" si="41">O50+P50+Q50</f>
        <v>#DIV/0!</v>
      </c>
      <c r="O50" s="85">
        <f t="shared" ref="O50" si="42">J50-E50</f>
        <v>-35072</v>
      </c>
      <c r="P50" s="86">
        <v>0</v>
      </c>
      <c r="Q50" s="77" t="e">
        <f t="shared" ref="Q50" si="43">M50/I50*100</f>
        <v>#DIV/0!</v>
      </c>
      <c r="R50" s="87"/>
      <c r="S50" s="88"/>
    </row>
    <row r="51" spans="1:20" s="89" customFormat="1" ht="33.75" hidden="1" customHeight="1" x14ac:dyDescent="0.25">
      <c r="A51" s="221"/>
      <c r="B51" s="164" t="s">
        <v>109</v>
      </c>
      <c r="C51" s="224"/>
      <c r="D51" s="22">
        <f t="shared" ref="D51:D57" si="44">E51+G51+H51</f>
        <v>0</v>
      </c>
      <c r="E51" s="76">
        <f t="shared" ref="E51:E62" si="45">G51+H51+I51</f>
        <v>0</v>
      </c>
      <c r="F51" s="149">
        <f t="shared" ref="F51:F63" si="46">G51+H51+I51</f>
        <v>0</v>
      </c>
      <c r="G51" s="151">
        <v>0</v>
      </c>
      <c r="H51" s="151">
        <v>0</v>
      </c>
      <c r="I51" s="152">
        <v>0</v>
      </c>
      <c r="J51" s="76">
        <f t="shared" ref="J51:J63" si="47">K51+L51+M51</f>
        <v>0</v>
      </c>
      <c r="K51" s="22">
        <v>0</v>
      </c>
      <c r="L51" s="22">
        <v>0</v>
      </c>
      <c r="M51" s="5">
        <v>0</v>
      </c>
      <c r="N51" s="23" t="e">
        <f>O51+P51+Q51</f>
        <v>#DIV/0!</v>
      </c>
      <c r="O51" s="85">
        <f t="shared" ref="O51:O75" si="48">J51-E51</f>
        <v>0</v>
      </c>
      <c r="P51" s="86">
        <v>0</v>
      </c>
      <c r="Q51" s="77" t="e">
        <f t="shared" ref="Q51:Q62" si="49">M51/I51*100</f>
        <v>#DIV/0!</v>
      </c>
      <c r="R51" s="87"/>
      <c r="S51" s="88"/>
    </row>
    <row r="52" spans="1:20" s="89" customFormat="1" ht="31.5" hidden="1" customHeight="1" x14ac:dyDescent="0.25">
      <c r="A52" s="222"/>
      <c r="B52" s="165" t="s">
        <v>110</v>
      </c>
      <c r="C52" s="225"/>
      <c r="D52" s="23">
        <f t="shared" si="44"/>
        <v>0</v>
      </c>
      <c r="E52" s="76">
        <f t="shared" si="45"/>
        <v>0</v>
      </c>
      <c r="F52" s="149">
        <f t="shared" si="46"/>
        <v>0</v>
      </c>
      <c r="G52" s="153">
        <v>0</v>
      </c>
      <c r="H52" s="153">
        <v>0</v>
      </c>
      <c r="I52" s="152">
        <v>0</v>
      </c>
      <c r="J52" s="76">
        <f t="shared" si="47"/>
        <v>0</v>
      </c>
      <c r="K52" s="23">
        <v>0</v>
      </c>
      <c r="L52" s="23">
        <v>0</v>
      </c>
      <c r="M52" s="5">
        <v>0</v>
      </c>
      <c r="N52" s="23" t="e">
        <f t="shared" ref="N52:N59" si="50">O52+P52+Q52</f>
        <v>#DIV/0!</v>
      </c>
      <c r="O52" s="85">
        <f t="shared" si="48"/>
        <v>0</v>
      </c>
      <c r="P52" s="86" t="e">
        <f>(I52/D52)*100-100</f>
        <v>#DIV/0!</v>
      </c>
      <c r="Q52" s="77" t="e">
        <f t="shared" si="49"/>
        <v>#DIV/0!</v>
      </c>
      <c r="R52" s="87"/>
      <c r="S52" s="88"/>
    </row>
    <row r="53" spans="1:20" s="89" customFormat="1" ht="33.75" hidden="1" customHeight="1" x14ac:dyDescent="0.25">
      <c r="A53" s="222"/>
      <c r="B53" s="165" t="s">
        <v>111</v>
      </c>
      <c r="C53" s="225"/>
      <c r="D53" s="23">
        <f t="shared" si="44"/>
        <v>0</v>
      </c>
      <c r="E53" s="76">
        <f t="shared" si="45"/>
        <v>0</v>
      </c>
      <c r="F53" s="149">
        <f t="shared" si="46"/>
        <v>0</v>
      </c>
      <c r="G53" s="153">
        <v>0</v>
      </c>
      <c r="H53" s="153">
        <v>0</v>
      </c>
      <c r="I53" s="152">
        <v>0</v>
      </c>
      <c r="J53" s="76">
        <f t="shared" si="47"/>
        <v>0</v>
      </c>
      <c r="K53" s="23">
        <v>0</v>
      </c>
      <c r="L53" s="23">
        <v>0</v>
      </c>
      <c r="M53" s="5">
        <v>0</v>
      </c>
      <c r="N53" s="23" t="e">
        <f t="shared" si="50"/>
        <v>#DIV/0!</v>
      </c>
      <c r="O53" s="85">
        <f t="shared" si="48"/>
        <v>0</v>
      </c>
      <c r="P53" s="86">
        <v>0</v>
      </c>
      <c r="Q53" s="77" t="e">
        <f t="shared" si="49"/>
        <v>#DIV/0!</v>
      </c>
      <c r="R53" s="87"/>
      <c r="S53" s="88"/>
    </row>
    <row r="54" spans="1:20" s="89" customFormat="1" ht="48.75" hidden="1" customHeight="1" x14ac:dyDescent="0.25">
      <c r="A54" s="222"/>
      <c r="B54" s="165" t="s">
        <v>112</v>
      </c>
      <c r="C54" s="225"/>
      <c r="D54" s="23">
        <f t="shared" si="44"/>
        <v>0</v>
      </c>
      <c r="E54" s="76">
        <f t="shared" si="45"/>
        <v>0</v>
      </c>
      <c r="F54" s="149">
        <f t="shared" si="46"/>
        <v>0</v>
      </c>
      <c r="G54" s="153">
        <v>0</v>
      </c>
      <c r="H54" s="153">
        <v>0</v>
      </c>
      <c r="I54" s="152">
        <v>0</v>
      </c>
      <c r="J54" s="76">
        <f t="shared" si="47"/>
        <v>0</v>
      </c>
      <c r="K54" s="23">
        <v>0</v>
      </c>
      <c r="L54" s="23">
        <v>0</v>
      </c>
      <c r="M54" s="5">
        <v>0</v>
      </c>
      <c r="N54" s="23" t="e">
        <f t="shared" si="50"/>
        <v>#DIV/0!</v>
      </c>
      <c r="O54" s="85">
        <f t="shared" si="48"/>
        <v>0</v>
      </c>
      <c r="P54" s="86">
        <v>0</v>
      </c>
      <c r="Q54" s="77" t="e">
        <f t="shared" si="49"/>
        <v>#DIV/0!</v>
      </c>
      <c r="R54" s="87"/>
      <c r="S54" s="88"/>
    </row>
    <row r="55" spans="1:20" s="89" customFormat="1" ht="48.75" hidden="1" customHeight="1" x14ac:dyDescent="0.25">
      <c r="A55" s="222"/>
      <c r="B55" s="165" t="s">
        <v>113</v>
      </c>
      <c r="C55" s="225"/>
      <c r="D55" s="23">
        <f t="shared" si="44"/>
        <v>0</v>
      </c>
      <c r="E55" s="76">
        <f t="shared" si="45"/>
        <v>0</v>
      </c>
      <c r="F55" s="149">
        <f t="shared" si="46"/>
        <v>0</v>
      </c>
      <c r="G55" s="153">
        <v>0</v>
      </c>
      <c r="H55" s="153">
        <v>0</v>
      </c>
      <c r="I55" s="152">
        <v>0</v>
      </c>
      <c r="J55" s="76">
        <f t="shared" si="47"/>
        <v>0</v>
      </c>
      <c r="K55" s="23">
        <v>0</v>
      </c>
      <c r="L55" s="23">
        <v>0</v>
      </c>
      <c r="M55" s="5">
        <v>0</v>
      </c>
      <c r="N55" s="23" t="e">
        <f t="shared" si="50"/>
        <v>#DIV/0!</v>
      </c>
      <c r="O55" s="85">
        <f t="shared" si="48"/>
        <v>0</v>
      </c>
      <c r="P55" s="86">
        <v>0</v>
      </c>
      <c r="Q55" s="77" t="e">
        <f t="shared" si="49"/>
        <v>#DIV/0!</v>
      </c>
      <c r="R55" s="87"/>
      <c r="S55" s="88"/>
    </row>
    <row r="56" spans="1:20" s="89" customFormat="1" ht="30.75" hidden="1" customHeight="1" x14ac:dyDescent="0.25">
      <c r="A56" s="222"/>
      <c r="B56" s="165" t="s">
        <v>114</v>
      </c>
      <c r="C56" s="225"/>
      <c r="D56" s="23">
        <f t="shared" si="44"/>
        <v>0</v>
      </c>
      <c r="E56" s="76">
        <f t="shared" si="45"/>
        <v>0</v>
      </c>
      <c r="F56" s="149">
        <f t="shared" si="46"/>
        <v>0</v>
      </c>
      <c r="G56" s="153">
        <v>0</v>
      </c>
      <c r="H56" s="153">
        <v>0</v>
      </c>
      <c r="I56" s="152">
        <v>0</v>
      </c>
      <c r="J56" s="76">
        <f t="shared" si="47"/>
        <v>0</v>
      </c>
      <c r="K56" s="23">
        <v>0</v>
      </c>
      <c r="L56" s="23">
        <v>0</v>
      </c>
      <c r="M56" s="5">
        <v>0</v>
      </c>
      <c r="N56" s="23" t="e">
        <f t="shared" si="50"/>
        <v>#DIV/0!</v>
      </c>
      <c r="O56" s="85">
        <f t="shared" si="48"/>
        <v>0</v>
      </c>
      <c r="P56" s="86">
        <v>0</v>
      </c>
      <c r="Q56" s="77" t="e">
        <f t="shared" si="49"/>
        <v>#DIV/0!</v>
      </c>
      <c r="R56" s="87"/>
      <c r="S56" s="88"/>
    </row>
    <row r="57" spans="1:20" s="89" customFormat="1" ht="36" hidden="1" customHeight="1" x14ac:dyDescent="0.25">
      <c r="A57" s="222"/>
      <c r="B57" s="165" t="s">
        <v>115</v>
      </c>
      <c r="C57" s="225"/>
      <c r="D57" s="23">
        <f t="shared" si="44"/>
        <v>0</v>
      </c>
      <c r="E57" s="76">
        <v>0</v>
      </c>
      <c r="F57" s="149">
        <f t="shared" si="46"/>
        <v>0</v>
      </c>
      <c r="G57" s="153">
        <v>0</v>
      </c>
      <c r="H57" s="153">
        <v>0</v>
      </c>
      <c r="I57" s="152">
        <v>0</v>
      </c>
      <c r="J57" s="76">
        <f t="shared" si="47"/>
        <v>0</v>
      </c>
      <c r="K57" s="23">
        <v>0</v>
      </c>
      <c r="L57" s="23">
        <v>0</v>
      </c>
      <c r="M57" s="5">
        <v>0</v>
      </c>
      <c r="N57" s="23" t="e">
        <f t="shared" si="50"/>
        <v>#DIV/0!</v>
      </c>
      <c r="O57" s="85">
        <v>0</v>
      </c>
      <c r="P57" s="86">
        <v>0</v>
      </c>
      <c r="Q57" s="77" t="e">
        <f t="shared" si="49"/>
        <v>#DIV/0!</v>
      </c>
      <c r="R57" s="87"/>
      <c r="S57" s="88"/>
    </row>
    <row r="58" spans="1:20" s="89" customFormat="1" ht="91.5" hidden="1" customHeight="1" x14ac:dyDescent="0.25">
      <c r="A58" s="222"/>
      <c r="B58" s="28" t="s">
        <v>146</v>
      </c>
      <c r="C58" s="225"/>
      <c r="D58" s="23"/>
      <c r="E58" s="76">
        <f t="shared" si="45"/>
        <v>0</v>
      </c>
      <c r="F58" s="149">
        <f t="shared" si="46"/>
        <v>0</v>
      </c>
      <c r="G58" s="153">
        <v>0</v>
      </c>
      <c r="H58" s="153">
        <v>0</v>
      </c>
      <c r="I58" s="152">
        <v>0</v>
      </c>
      <c r="J58" s="76">
        <f t="shared" si="47"/>
        <v>0</v>
      </c>
      <c r="K58" s="23">
        <v>0</v>
      </c>
      <c r="L58" s="23">
        <v>0</v>
      </c>
      <c r="M58" s="5">
        <v>0</v>
      </c>
      <c r="N58" s="23" t="e">
        <f t="shared" si="50"/>
        <v>#DIV/0!</v>
      </c>
      <c r="O58" s="85">
        <f t="shared" si="48"/>
        <v>0</v>
      </c>
      <c r="P58" s="86">
        <v>0</v>
      </c>
      <c r="Q58" s="77" t="e">
        <f t="shared" si="49"/>
        <v>#DIV/0!</v>
      </c>
      <c r="R58" s="87"/>
      <c r="S58" s="88"/>
    </row>
    <row r="59" spans="1:20" s="89" customFormat="1" ht="59.25" hidden="1" customHeight="1" x14ac:dyDescent="0.25">
      <c r="A59" s="222"/>
      <c r="B59" s="28" t="s">
        <v>147</v>
      </c>
      <c r="C59" s="225"/>
      <c r="D59" s="23"/>
      <c r="E59" s="76">
        <f t="shared" si="45"/>
        <v>0</v>
      </c>
      <c r="F59" s="149">
        <f t="shared" si="46"/>
        <v>0</v>
      </c>
      <c r="G59" s="153">
        <v>0</v>
      </c>
      <c r="H59" s="153">
        <v>0</v>
      </c>
      <c r="I59" s="152">
        <v>0</v>
      </c>
      <c r="J59" s="76">
        <f t="shared" si="47"/>
        <v>0</v>
      </c>
      <c r="K59" s="23">
        <v>0</v>
      </c>
      <c r="L59" s="23">
        <v>0</v>
      </c>
      <c r="M59" s="5">
        <v>0</v>
      </c>
      <c r="N59" s="23" t="e">
        <f t="shared" si="50"/>
        <v>#DIV/0!</v>
      </c>
      <c r="O59" s="85">
        <f t="shared" si="48"/>
        <v>0</v>
      </c>
      <c r="P59" s="86">
        <v>0</v>
      </c>
      <c r="Q59" s="77" t="e">
        <f t="shared" si="49"/>
        <v>#DIV/0!</v>
      </c>
      <c r="R59" s="87"/>
      <c r="S59" s="88"/>
    </row>
    <row r="60" spans="1:20" s="89" customFormat="1" ht="36" hidden="1" customHeight="1" x14ac:dyDescent="0.25">
      <c r="A60" s="223"/>
      <c r="B60" s="165" t="s">
        <v>116</v>
      </c>
      <c r="C60" s="226"/>
      <c r="D60" s="23">
        <f>E60+G60+H60</f>
        <v>0</v>
      </c>
      <c r="E60" s="76">
        <f t="shared" si="45"/>
        <v>0</v>
      </c>
      <c r="F60" s="149">
        <f t="shared" si="46"/>
        <v>0</v>
      </c>
      <c r="G60" s="153">
        <v>0</v>
      </c>
      <c r="H60" s="153">
        <v>0</v>
      </c>
      <c r="I60" s="153">
        <v>0</v>
      </c>
      <c r="J60" s="76">
        <f t="shared" si="47"/>
        <v>0</v>
      </c>
      <c r="K60" s="23">
        <v>0</v>
      </c>
      <c r="L60" s="23">
        <v>0</v>
      </c>
      <c r="M60" s="24">
        <v>0</v>
      </c>
      <c r="N60" s="23" t="e">
        <f>O60+P60+Q60</f>
        <v>#DIV/0!</v>
      </c>
      <c r="O60" s="85">
        <f t="shared" si="48"/>
        <v>0</v>
      </c>
      <c r="P60" s="86">
        <v>0</v>
      </c>
      <c r="Q60" s="77" t="e">
        <f t="shared" si="49"/>
        <v>#DIV/0!</v>
      </c>
      <c r="R60" s="87"/>
      <c r="S60" s="88"/>
    </row>
    <row r="61" spans="1:20" s="83" customFormat="1" ht="60" hidden="1" customHeight="1" x14ac:dyDescent="0.25">
      <c r="A61" s="75" t="s">
        <v>94</v>
      </c>
      <c r="B61" s="163" t="s">
        <v>96</v>
      </c>
      <c r="C61" s="1" t="s">
        <v>145</v>
      </c>
      <c r="D61" s="76">
        <f>E61+G61+H61</f>
        <v>0</v>
      </c>
      <c r="E61" s="76">
        <f t="shared" si="45"/>
        <v>0</v>
      </c>
      <c r="F61" s="149">
        <f t="shared" si="46"/>
        <v>0</v>
      </c>
      <c r="G61" s="150">
        <v>0</v>
      </c>
      <c r="H61" s="150">
        <v>0</v>
      </c>
      <c r="I61" s="150">
        <v>0</v>
      </c>
      <c r="J61" s="76">
        <f t="shared" si="47"/>
        <v>0</v>
      </c>
      <c r="K61" s="76">
        <v>0</v>
      </c>
      <c r="L61" s="76">
        <v>0</v>
      </c>
      <c r="M61" s="76">
        <v>0</v>
      </c>
      <c r="N61" s="76" t="e">
        <f t="shared" ref="N61:N70" si="51">O61+P61+Q61</f>
        <v>#DIV/0!</v>
      </c>
      <c r="O61" s="79">
        <f t="shared" si="48"/>
        <v>0</v>
      </c>
      <c r="P61" s="80">
        <v>0</v>
      </c>
      <c r="Q61" s="77" t="e">
        <f t="shared" si="49"/>
        <v>#DIV/0!</v>
      </c>
      <c r="R61" s="81"/>
      <c r="S61" s="82"/>
    </row>
    <row r="62" spans="1:20" s="83" customFormat="1" ht="60" hidden="1" customHeight="1" x14ac:dyDescent="0.25">
      <c r="A62" s="75" t="s">
        <v>97</v>
      </c>
      <c r="B62" s="163" t="s">
        <v>54</v>
      </c>
      <c r="C62" s="1" t="s">
        <v>145</v>
      </c>
      <c r="D62" s="9">
        <f>E62+G62+H62</f>
        <v>0</v>
      </c>
      <c r="E62" s="76">
        <f t="shared" si="45"/>
        <v>0</v>
      </c>
      <c r="F62" s="149">
        <f t="shared" si="46"/>
        <v>0</v>
      </c>
      <c r="G62" s="154">
        <v>0</v>
      </c>
      <c r="H62" s="154">
        <v>0</v>
      </c>
      <c r="I62" s="154">
        <v>0</v>
      </c>
      <c r="J62" s="76">
        <f t="shared" si="47"/>
        <v>0</v>
      </c>
      <c r="K62" s="9">
        <v>0</v>
      </c>
      <c r="L62" s="9">
        <v>0</v>
      </c>
      <c r="M62" s="7">
        <v>0</v>
      </c>
      <c r="N62" s="9" t="e">
        <f>O62+Q62</f>
        <v>#DIV/0!</v>
      </c>
      <c r="O62" s="76">
        <f t="shared" si="48"/>
        <v>0</v>
      </c>
      <c r="P62" s="77" t="e">
        <f>(I62/D62)*100-100</f>
        <v>#DIV/0!</v>
      </c>
      <c r="Q62" s="77" t="e">
        <f t="shared" si="49"/>
        <v>#DIV/0!</v>
      </c>
      <c r="R62" s="81"/>
      <c r="S62" s="82"/>
    </row>
    <row r="63" spans="1:20" s="83" customFormat="1" ht="60" hidden="1" customHeight="1" x14ac:dyDescent="0.25">
      <c r="A63" s="75" t="s">
        <v>98</v>
      </c>
      <c r="B63" s="155" t="s">
        <v>99</v>
      </c>
      <c r="C63" s="2" t="s">
        <v>103</v>
      </c>
      <c r="D63" s="76">
        <f>D64+D65+D66+D67+D68+D69+D70+D75</f>
        <v>0</v>
      </c>
      <c r="E63" s="76">
        <v>1250705</v>
      </c>
      <c r="F63" s="144">
        <f t="shared" si="46"/>
        <v>0</v>
      </c>
      <c r="G63" s="76">
        <f t="shared" ref="G63:M63" si="52">G64+G65+G66+G67+G68+G69+G70+G75</f>
        <v>0</v>
      </c>
      <c r="H63" s="76">
        <f t="shared" si="52"/>
        <v>0</v>
      </c>
      <c r="I63" s="62">
        <v>0</v>
      </c>
      <c r="J63" s="76">
        <f t="shared" si="47"/>
        <v>0</v>
      </c>
      <c r="K63" s="76">
        <f t="shared" si="52"/>
        <v>0</v>
      </c>
      <c r="L63" s="76">
        <f t="shared" si="52"/>
        <v>0</v>
      </c>
      <c r="M63" s="76">
        <f t="shared" si="52"/>
        <v>0</v>
      </c>
      <c r="N63" s="76">
        <v>0</v>
      </c>
      <c r="O63" s="76">
        <v>0</v>
      </c>
      <c r="P63" s="77">
        <v>0</v>
      </c>
      <c r="Q63" s="77">
        <v>0</v>
      </c>
      <c r="R63" s="81"/>
      <c r="S63" s="82"/>
      <c r="T63" s="167"/>
    </row>
    <row r="64" spans="1:20" s="74" customFormat="1" ht="60" hidden="1" customHeight="1" x14ac:dyDescent="0.25">
      <c r="A64" s="230"/>
      <c r="B64" s="16" t="s">
        <v>117</v>
      </c>
      <c r="C64" s="233"/>
      <c r="D64" s="7">
        <f t="shared" ref="D64:D75" si="53">E64+G64+H64</f>
        <v>0</v>
      </c>
      <c r="E64" s="7">
        <f t="shared" ref="E64:E75" si="54">G64+H64+I64</f>
        <v>0</v>
      </c>
      <c r="F64" s="7">
        <f t="shared" ref="F64:F75" si="55">H64+I64+J64</f>
        <v>0</v>
      </c>
      <c r="G64" s="7">
        <v>0</v>
      </c>
      <c r="H64" s="7">
        <v>0</v>
      </c>
      <c r="I64" s="7">
        <v>0</v>
      </c>
      <c r="J64" s="7">
        <f t="shared" ref="J64:J70" si="56">K64+L64+M64</f>
        <v>0</v>
      </c>
      <c r="K64" s="7">
        <v>0</v>
      </c>
      <c r="L64" s="7">
        <v>0</v>
      </c>
      <c r="M64" s="7">
        <v>0</v>
      </c>
      <c r="N64" s="7">
        <f t="shared" si="51"/>
        <v>0</v>
      </c>
      <c r="O64" s="79">
        <f t="shared" si="48"/>
        <v>0</v>
      </c>
      <c r="P64" s="80">
        <v>0</v>
      </c>
      <c r="Q64" s="80">
        <v>0</v>
      </c>
      <c r="R64" s="90">
        <v>2070</v>
      </c>
      <c r="S64" s="73" t="s">
        <v>3</v>
      </c>
    </row>
    <row r="65" spans="1:26" ht="17.25" hidden="1" customHeight="1" x14ac:dyDescent="0.25">
      <c r="A65" s="231"/>
      <c r="B65" s="16" t="s">
        <v>118</v>
      </c>
      <c r="C65" s="234"/>
      <c r="D65" s="7">
        <f t="shared" si="53"/>
        <v>0</v>
      </c>
      <c r="E65" s="7">
        <f t="shared" si="54"/>
        <v>0</v>
      </c>
      <c r="F65" s="7">
        <f t="shared" si="55"/>
        <v>0</v>
      </c>
      <c r="G65" s="7">
        <v>0</v>
      </c>
      <c r="H65" s="7">
        <v>0</v>
      </c>
      <c r="I65" s="7">
        <v>0</v>
      </c>
      <c r="J65" s="7">
        <f t="shared" si="56"/>
        <v>0</v>
      </c>
      <c r="K65" s="7">
        <v>0</v>
      </c>
      <c r="L65" s="7">
        <v>0</v>
      </c>
      <c r="M65" s="7">
        <v>0</v>
      </c>
      <c r="N65" s="7">
        <f t="shared" si="51"/>
        <v>0</v>
      </c>
      <c r="O65" s="79">
        <f t="shared" si="48"/>
        <v>0</v>
      </c>
      <c r="P65" s="80">
        <v>0</v>
      </c>
      <c r="Q65" s="80">
        <v>0</v>
      </c>
      <c r="R65" s="91">
        <v>12693.9</v>
      </c>
      <c r="S65" s="30" t="s">
        <v>3</v>
      </c>
    </row>
    <row r="66" spans="1:26" ht="19.5" hidden="1" customHeight="1" x14ac:dyDescent="0.25">
      <c r="A66" s="231"/>
      <c r="B66" s="16" t="s">
        <v>119</v>
      </c>
      <c r="C66" s="234"/>
      <c r="D66" s="7">
        <f t="shared" si="53"/>
        <v>0</v>
      </c>
      <c r="E66" s="7">
        <f t="shared" si="54"/>
        <v>0</v>
      </c>
      <c r="F66" s="7">
        <f t="shared" si="55"/>
        <v>0</v>
      </c>
      <c r="G66" s="7">
        <v>0</v>
      </c>
      <c r="H66" s="7">
        <v>0</v>
      </c>
      <c r="I66" s="7">
        <v>0</v>
      </c>
      <c r="J66" s="7">
        <f t="shared" si="56"/>
        <v>0</v>
      </c>
      <c r="K66" s="7">
        <v>0</v>
      </c>
      <c r="L66" s="7">
        <v>0</v>
      </c>
      <c r="M66" s="7">
        <v>0</v>
      </c>
      <c r="N66" s="7">
        <f t="shared" si="51"/>
        <v>0</v>
      </c>
      <c r="O66" s="79">
        <f t="shared" si="48"/>
        <v>0</v>
      </c>
      <c r="P66" s="80">
        <v>0</v>
      </c>
      <c r="Q66" s="80">
        <v>0</v>
      </c>
      <c r="R66" s="91">
        <v>2312.3000000000002</v>
      </c>
      <c r="S66" s="30" t="s">
        <v>3</v>
      </c>
    </row>
    <row r="67" spans="1:26" ht="18.75" hidden="1" customHeight="1" x14ac:dyDescent="0.25">
      <c r="A67" s="231"/>
      <c r="B67" s="16" t="s">
        <v>120</v>
      </c>
      <c r="C67" s="234"/>
      <c r="D67" s="7">
        <f t="shared" si="53"/>
        <v>0</v>
      </c>
      <c r="E67" s="7">
        <f t="shared" si="54"/>
        <v>0</v>
      </c>
      <c r="F67" s="7">
        <f t="shared" si="55"/>
        <v>0</v>
      </c>
      <c r="G67" s="7">
        <v>0</v>
      </c>
      <c r="H67" s="7">
        <v>0</v>
      </c>
      <c r="I67" s="7">
        <v>0</v>
      </c>
      <c r="J67" s="7">
        <f>K67+L67+M67</f>
        <v>0</v>
      </c>
      <c r="K67" s="7">
        <v>0</v>
      </c>
      <c r="L67" s="7">
        <v>0</v>
      </c>
      <c r="M67" s="7">
        <v>0</v>
      </c>
      <c r="N67" s="7">
        <f>O67+P67+Q67</f>
        <v>0</v>
      </c>
      <c r="O67" s="79">
        <f t="shared" si="48"/>
        <v>0</v>
      </c>
      <c r="P67" s="80">
        <v>0</v>
      </c>
      <c r="Q67" s="80">
        <v>0</v>
      </c>
      <c r="R67" s="91"/>
    </row>
    <row r="68" spans="1:26" s="74" customFormat="1" ht="47.25" hidden="1" customHeight="1" x14ac:dyDescent="0.25">
      <c r="A68" s="231"/>
      <c r="B68" s="16" t="s">
        <v>121</v>
      </c>
      <c r="C68" s="234"/>
      <c r="D68" s="7">
        <f t="shared" si="53"/>
        <v>0</v>
      </c>
      <c r="E68" s="7">
        <f t="shared" si="54"/>
        <v>0</v>
      </c>
      <c r="F68" s="7">
        <f t="shared" si="55"/>
        <v>0</v>
      </c>
      <c r="G68" s="7">
        <v>0</v>
      </c>
      <c r="H68" s="7">
        <v>0</v>
      </c>
      <c r="I68" s="7">
        <v>0</v>
      </c>
      <c r="J68" s="7">
        <f t="shared" si="56"/>
        <v>0</v>
      </c>
      <c r="K68" s="7">
        <v>0</v>
      </c>
      <c r="L68" s="7">
        <v>0</v>
      </c>
      <c r="M68" s="7">
        <v>0</v>
      </c>
      <c r="N68" s="7" t="e">
        <f t="shared" si="51"/>
        <v>#DIV/0!</v>
      </c>
      <c r="O68" s="79">
        <f t="shared" si="48"/>
        <v>0</v>
      </c>
      <c r="P68" s="80" t="e">
        <f>(I68/D68)*100-100</f>
        <v>#DIV/0!</v>
      </c>
      <c r="Q68" s="80" t="e">
        <f>(J68/E68)*100-100</f>
        <v>#DIV/0!</v>
      </c>
      <c r="R68" s="90"/>
      <c r="S68" s="73"/>
    </row>
    <row r="69" spans="1:26" s="57" customFormat="1" ht="33.75" hidden="1" customHeight="1" x14ac:dyDescent="0.25">
      <c r="A69" s="231"/>
      <c r="B69" s="16" t="s">
        <v>122</v>
      </c>
      <c r="C69" s="234"/>
      <c r="D69" s="7">
        <f t="shared" si="53"/>
        <v>0</v>
      </c>
      <c r="E69" s="7">
        <f t="shared" si="54"/>
        <v>0</v>
      </c>
      <c r="F69" s="7">
        <f t="shared" si="55"/>
        <v>0</v>
      </c>
      <c r="G69" s="7">
        <v>0</v>
      </c>
      <c r="H69" s="7">
        <v>0</v>
      </c>
      <c r="I69" s="7">
        <v>0</v>
      </c>
      <c r="J69" s="7">
        <f t="shared" si="56"/>
        <v>0</v>
      </c>
      <c r="K69" s="7">
        <v>0</v>
      </c>
      <c r="L69" s="7">
        <v>0</v>
      </c>
      <c r="M69" s="7">
        <v>0</v>
      </c>
      <c r="N69" s="7">
        <f t="shared" si="51"/>
        <v>0</v>
      </c>
      <c r="O69" s="79">
        <f t="shared" si="48"/>
        <v>0</v>
      </c>
      <c r="P69" s="80">
        <v>0</v>
      </c>
      <c r="Q69" s="80">
        <v>0</v>
      </c>
      <c r="R69" s="54"/>
      <c r="S69" s="55"/>
    </row>
    <row r="70" spans="1:26" s="57" customFormat="1" ht="17.25" hidden="1" customHeight="1" x14ac:dyDescent="0.25">
      <c r="A70" s="231"/>
      <c r="B70" s="16" t="s">
        <v>123</v>
      </c>
      <c r="C70" s="234"/>
      <c r="D70" s="7">
        <f t="shared" si="53"/>
        <v>0</v>
      </c>
      <c r="E70" s="7">
        <f t="shared" si="54"/>
        <v>0</v>
      </c>
      <c r="F70" s="7">
        <f t="shared" si="55"/>
        <v>0</v>
      </c>
      <c r="G70" s="7">
        <v>0</v>
      </c>
      <c r="H70" s="7">
        <v>0</v>
      </c>
      <c r="I70" s="7">
        <v>0</v>
      </c>
      <c r="J70" s="7">
        <f t="shared" si="56"/>
        <v>0</v>
      </c>
      <c r="K70" s="7">
        <v>0</v>
      </c>
      <c r="L70" s="7">
        <v>0</v>
      </c>
      <c r="M70" s="7">
        <v>0</v>
      </c>
      <c r="N70" s="7">
        <f t="shared" si="51"/>
        <v>0</v>
      </c>
      <c r="O70" s="79">
        <f t="shared" si="48"/>
        <v>0</v>
      </c>
      <c r="P70" s="80">
        <v>0</v>
      </c>
      <c r="Q70" s="80">
        <v>0</v>
      </c>
      <c r="R70" s="54"/>
      <c r="S70" s="55"/>
    </row>
    <row r="71" spans="1:26" s="57" customFormat="1" ht="65.25" hidden="1" customHeight="1" x14ac:dyDescent="0.25">
      <c r="A71" s="231"/>
      <c r="B71" s="29" t="s">
        <v>148</v>
      </c>
      <c r="C71" s="234"/>
      <c r="D71" s="7">
        <f t="shared" si="53"/>
        <v>0</v>
      </c>
      <c r="E71" s="7">
        <f t="shared" si="54"/>
        <v>0</v>
      </c>
      <c r="F71" s="7">
        <f t="shared" si="55"/>
        <v>0</v>
      </c>
      <c r="G71" s="7">
        <v>0</v>
      </c>
      <c r="H71" s="7">
        <v>0</v>
      </c>
      <c r="I71" s="7">
        <v>0</v>
      </c>
      <c r="J71" s="7">
        <f t="shared" ref="J71:J77" si="57">K71+L71+M71</f>
        <v>0</v>
      </c>
      <c r="K71" s="7">
        <v>0</v>
      </c>
      <c r="L71" s="7">
        <v>0</v>
      </c>
      <c r="M71" s="7">
        <v>0</v>
      </c>
      <c r="N71" s="7">
        <f>O71+P71+Q71</f>
        <v>0</v>
      </c>
      <c r="O71" s="79">
        <f t="shared" si="48"/>
        <v>0</v>
      </c>
      <c r="P71" s="80">
        <v>0</v>
      </c>
      <c r="Q71" s="80">
        <v>0</v>
      </c>
      <c r="R71" s="54"/>
      <c r="S71" s="55"/>
    </row>
    <row r="72" spans="1:26" s="57" customFormat="1" ht="65.25" hidden="1" customHeight="1" x14ac:dyDescent="0.25">
      <c r="A72" s="231"/>
      <c r="B72" s="29" t="s">
        <v>149</v>
      </c>
      <c r="C72" s="234"/>
      <c r="D72" s="7">
        <f t="shared" si="53"/>
        <v>0</v>
      </c>
      <c r="E72" s="7">
        <f t="shared" si="54"/>
        <v>0</v>
      </c>
      <c r="F72" s="7">
        <f t="shared" si="55"/>
        <v>0</v>
      </c>
      <c r="G72" s="7">
        <v>0</v>
      </c>
      <c r="H72" s="7">
        <v>0</v>
      </c>
      <c r="I72" s="7">
        <v>0</v>
      </c>
      <c r="J72" s="7">
        <f t="shared" si="57"/>
        <v>0</v>
      </c>
      <c r="K72" s="7">
        <v>0</v>
      </c>
      <c r="L72" s="7">
        <v>0</v>
      </c>
      <c r="M72" s="7">
        <v>0</v>
      </c>
      <c r="N72" s="7">
        <f>O72+P72+Q72</f>
        <v>0</v>
      </c>
      <c r="O72" s="79">
        <f t="shared" si="48"/>
        <v>0</v>
      </c>
      <c r="P72" s="80">
        <v>0</v>
      </c>
      <c r="Q72" s="80">
        <v>0</v>
      </c>
      <c r="R72" s="54"/>
      <c r="S72" s="55"/>
    </row>
    <row r="73" spans="1:26" s="57" customFormat="1" ht="65.25" hidden="1" customHeight="1" x14ac:dyDescent="0.25">
      <c r="A73" s="231"/>
      <c r="B73" s="29" t="s">
        <v>150</v>
      </c>
      <c r="C73" s="234"/>
      <c r="D73" s="7">
        <f t="shared" si="53"/>
        <v>0</v>
      </c>
      <c r="E73" s="7">
        <f t="shared" si="54"/>
        <v>0</v>
      </c>
      <c r="F73" s="7">
        <f t="shared" si="55"/>
        <v>0</v>
      </c>
      <c r="G73" s="7">
        <v>0</v>
      </c>
      <c r="H73" s="7">
        <v>0</v>
      </c>
      <c r="I73" s="7">
        <v>0</v>
      </c>
      <c r="J73" s="7">
        <f t="shared" si="57"/>
        <v>0</v>
      </c>
      <c r="K73" s="7">
        <v>0</v>
      </c>
      <c r="L73" s="7">
        <v>0</v>
      </c>
      <c r="M73" s="7">
        <v>0</v>
      </c>
      <c r="N73" s="7">
        <f>O73+P73+Q73</f>
        <v>0</v>
      </c>
      <c r="O73" s="79">
        <f t="shared" si="48"/>
        <v>0</v>
      </c>
      <c r="P73" s="80">
        <v>0</v>
      </c>
      <c r="Q73" s="80">
        <v>0</v>
      </c>
      <c r="R73" s="54"/>
      <c r="S73" s="55"/>
    </row>
    <row r="74" spans="1:26" s="57" customFormat="1" ht="65.25" hidden="1" customHeight="1" x14ac:dyDescent="0.25">
      <c r="A74" s="231"/>
      <c r="B74" s="29" t="s">
        <v>151</v>
      </c>
      <c r="C74" s="234"/>
      <c r="D74" s="7">
        <f t="shared" si="53"/>
        <v>0</v>
      </c>
      <c r="E74" s="7">
        <f t="shared" si="54"/>
        <v>0</v>
      </c>
      <c r="F74" s="7">
        <f t="shared" si="55"/>
        <v>0</v>
      </c>
      <c r="G74" s="7">
        <v>0</v>
      </c>
      <c r="H74" s="7">
        <v>0</v>
      </c>
      <c r="I74" s="7">
        <v>0</v>
      </c>
      <c r="J74" s="7">
        <f t="shared" si="57"/>
        <v>0</v>
      </c>
      <c r="K74" s="7">
        <v>0</v>
      </c>
      <c r="L74" s="7">
        <v>0</v>
      </c>
      <c r="M74" s="7">
        <v>0</v>
      </c>
      <c r="N74" s="7">
        <f>O74+P74+Q74</f>
        <v>0</v>
      </c>
      <c r="O74" s="79">
        <f t="shared" si="48"/>
        <v>0</v>
      </c>
      <c r="P74" s="80">
        <v>0</v>
      </c>
      <c r="Q74" s="80">
        <v>0</v>
      </c>
      <c r="R74" s="54"/>
      <c r="S74" s="55"/>
    </row>
    <row r="75" spans="1:26" s="57" customFormat="1" ht="65.25" hidden="1" customHeight="1" x14ac:dyDescent="0.25">
      <c r="A75" s="232"/>
      <c r="B75" s="16" t="s">
        <v>124</v>
      </c>
      <c r="C75" s="235"/>
      <c r="D75" s="7">
        <f t="shared" si="53"/>
        <v>0</v>
      </c>
      <c r="E75" s="7">
        <f t="shared" si="54"/>
        <v>0</v>
      </c>
      <c r="F75" s="7">
        <f t="shared" si="55"/>
        <v>0</v>
      </c>
      <c r="G75" s="7">
        <v>0</v>
      </c>
      <c r="H75" s="7">
        <v>0</v>
      </c>
      <c r="I75" s="7">
        <v>0</v>
      </c>
      <c r="J75" s="7">
        <f t="shared" si="57"/>
        <v>0</v>
      </c>
      <c r="K75" s="7">
        <v>0</v>
      </c>
      <c r="L75" s="7">
        <v>0</v>
      </c>
      <c r="M75" s="7">
        <v>0</v>
      </c>
      <c r="N75" s="7">
        <f>O75+P75+Q75</f>
        <v>0</v>
      </c>
      <c r="O75" s="79">
        <f t="shared" si="48"/>
        <v>0</v>
      </c>
      <c r="P75" s="80">
        <v>0</v>
      </c>
      <c r="Q75" s="80">
        <v>0</v>
      </c>
      <c r="R75" s="54"/>
      <c r="S75" s="55"/>
    </row>
    <row r="76" spans="1:26" s="74" customFormat="1" ht="50.25" customHeight="1" x14ac:dyDescent="0.25">
      <c r="A76" s="42" t="s">
        <v>136</v>
      </c>
      <c r="B76" s="70" t="s">
        <v>138</v>
      </c>
      <c r="C76" s="71" t="s">
        <v>102</v>
      </c>
      <c r="D76" s="43">
        <f>D77</f>
        <v>19443814</v>
      </c>
      <c r="E76" s="43">
        <f t="shared" ref="E76:M76" si="58">E77</f>
        <v>85555887</v>
      </c>
      <c r="F76" s="43">
        <f>G76+H76+I76</f>
        <v>49622415</v>
      </c>
      <c r="G76" s="43">
        <f t="shared" si="58"/>
        <v>0</v>
      </c>
      <c r="H76" s="43">
        <f t="shared" si="58"/>
        <v>0</v>
      </c>
      <c r="I76" s="43">
        <f t="shared" si="58"/>
        <v>49622415</v>
      </c>
      <c r="J76" s="43">
        <f t="shared" si="57"/>
        <v>35160575.329999998</v>
      </c>
      <c r="K76" s="43">
        <f t="shared" si="58"/>
        <v>0</v>
      </c>
      <c r="L76" s="43">
        <f t="shared" si="58"/>
        <v>0</v>
      </c>
      <c r="M76" s="43">
        <f t="shared" si="58"/>
        <v>35160575.329999998</v>
      </c>
      <c r="N76" s="43">
        <f>J76/F76*100</f>
        <v>70.856235695098661</v>
      </c>
      <c r="O76" s="43">
        <v>0</v>
      </c>
      <c r="P76" s="44">
        <v>0</v>
      </c>
      <c r="Q76" s="44">
        <f>M76/I76*100</f>
        <v>70.856235695098661</v>
      </c>
      <c r="R76" s="72"/>
      <c r="S76" s="73"/>
      <c r="U76" s="92"/>
    </row>
    <row r="77" spans="1:26" ht="65.25" hidden="1" customHeight="1" x14ac:dyDescent="0.25">
      <c r="A77" s="50" t="s">
        <v>137</v>
      </c>
      <c r="B77" s="156" t="s">
        <v>139</v>
      </c>
      <c r="C77" s="18" t="s">
        <v>102</v>
      </c>
      <c r="D77" s="51">
        <v>19443814</v>
      </c>
      <c r="E77" s="51">
        <v>85555887</v>
      </c>
      <c r="F77" s="51">
        <f>G77+H77+I77</f>
        <v>49622415</v>
      </c>
      <c r="G77" s="51">
        <v>0</v>
      </c>
      <c r="H77" s="51">
        <v>0</v>
      </c>
      <c r="I77" s="51">
        <v>49622415</v>
      </c>
      <c r="J77" s="19">
        <f t="shared" si="57"/>
        <v>35160575.329999998</v>
      </c>
      <c r="K77" s="51">
        <v>0</v>
      </c>
      <c r="L77" s="51">
        <v>0</v>
      </c>
      <c r="M77" s="51">
        <v>35160575.329999998</v>
      </c>
      <c r="N77" s="19">
        <f>J77/F77*100</f>
        <v>70.856235695098661</v>
      </c>
      <c r="O77" s="51">
        <v>0</v>
      </c>
      <c r="P77" s="53">
        <v>0</v>
      </c>
      <c r="Q77" s="53">
        <f>M77/I77*100</f>
        <v>70.856235695098661</v>
      </c>
      <c r="R77" s="78"/>
      <c r="U77" s="93"/>
      <c r="V77" s="94"/>
      <c r="W77" s="95"/>
      <c r="X77" s="95"/>
      <c r="Y77" s="95"/>
      <c r="Z77" s="95"/>
    </row>
    <row r="78" spans="1:26" s="49" customFormat="1" ht="18.75" customHeight="1" x14ac:dyDescent="0.25">
      <c r="A78" s="42"/>
      <c r="B78" s="96" t="s">
        <v>5</v>
      </c>
      <c r="C78" s="148"/>
      <c r="D78" s="43">
        <f>D11+D12+D13+D14+D15+D20+D21+D22+D23+D24+D25+D26+D27+D29+D76</f>
        <v>3257438569</v>
      </c>
      <c r="E78" s="43">
        <f>E76+E29+E10</f>
        <v>3365768243</v>
      </c>
      <c r="F78" s="43">
        <f>G78+H78+I78</f>
        <v>1884661497.54</v>
      </c>
      <c r="G78" s="43">
        <f t="shared" ref="G78:M78" si="59">G76+G29+G10</f>
        <v>1595900854</v>
      </c>
      <c r="H78" s="43">
        <f t="shared" si="59"/>
        <v>0</v>
      </c>
      <c r="I78" s="43">
        <f t="shared" si="59"/>
        <v>288760643.53999996</v>
      </c>
      <c r="J78" s="43">
        <f t="shared" si="59"/>
        <v>1212850965.76</v>
      </c>
      <c r="K78" s="43">
        <f t="shared" si="59"/>
        <v>1035064516.4299999</v>
      </c>
      <c r="L78" s="43">
        <f t="shared" si="59"/>
        <v>0</v>
      </c>
      <c r="M78" s="43">
        <f t="shared" si="59"/>
        <v>177786449.32999998</v>
      </c>
      <c r="N78" s="43">
        <f>J78/F78*100</f>
        <v>64.353782753194835</v>
      </c>
      <c r="O78" s="43">
        <f>K78/G78*100</f>
        <v>64.857695503808529</v>
      </c>
      <c r="P78" s="44">
        <v>0</v>
      </c>
      <c r="Q78" s="44">
        <f>M78/I78*100</f>
        <v>61.568795231394645</v>
      </c>
      <c r="R78" s="97"/>
      <c r="S78" s="46"/>
      <c r="T78" s="48"/>
      <c r="U78" s="48"/>
    </row>
    <row r="79" spans="1:26" ht="17.25" customHeight="1" x14ac:dyDescent="0.25">
      <c r="A79" s="227" t="s">
        <v>23</v>
      </c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9"/>
      <c r="R79" s="84"/>
      <c r="S79" s="84"/>
      <c r="U79" s="93"/>
    </row>
    <row r="80" spans="1:26" ht="15.75" customHeight="1" x14ac:dyDescent="0.25">
      <c r="A80" s="227" t="s">
        <v>24</v>
      </c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9"/>
      <c r="R80" s="91">
        <f>M78/I78*100</f>
        <v>61.568795231394645</v>
      </c>
      <c r="S80" s="30">
        <f>K78/G78*100</f>
        <v>64.857695503808529</v>
      </c>
      <c r="V80" s="93"/>
    </row>
    <row r="81" spans="1:25" ht="18" customHeight="1" x14ac:dyDescent="0.25">
      <c r="A81" s="227" t="s">
        <v>25</v>
      </c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9"/>
      <c r="R81" s="91"/>
    </row>
    <row r="82" spans="1:25" s="74" customFormat="1" ht="33" customHeight="1" x14ac:dyDescent="0.25">
      <c r="A82" s="42" t="s">
        <v>6</v>
      </c>
      <c r="B82" s="98" t="s">
        <v>26</v>
      </c>
      <c r="C82" s="42" t="s">
        <v>102</v>
      </c>
      <c r="D82" s="43">
        <f>D83+D84</f>
        <v>580000</v>
      </c>
      <c r="E82" s="43">
        <f>E83+E84+E85</f>
        <v>482000</v>
      </c>
      <c r="F82" s="43">
        <f>G82+H82+I82</f>
        <v>162000</v>
      </c>
      <c r="G82" s="43">
        <f t="shared" ref="G82:M82" si="60">G83+G84+G85</f>
        <v>162000</v>
      </c>
      <c r="H82" s="43">
        <f t="shared" si="60"/>
        <v>0</v>
      </c>
      <c r="I82" s="43">
        <f t="shared" si="60"/>
        <v>0</v>
      </c>
      <c r="J82" s="43">
        <f t="shared" si="60"/>
        <v>0</v>
      </c>
      <c r="K82" s="43">
        <f t="shared" si="60"/>
        <v>0</v>
      </c>
      <c r="L82" s="43">
        <f t="shared" si="60"/>
        <v>0</v>
      </c>
      <c r="M82" s="43">
        <f t="shared" si="60"/>
        <v>0</v>
      </c>
      <c r="N82" s="43">
        <v>0</v>
      </c>
      <c r="O82" s="43">
        <v>0</v>
      </c>
      <c r="P82" s="44">
        <v>0</v>
      </c>
      <c r="Q82" s="44">
        <v>0</v>
      </c>
      <c r="R82" s="90"/>
      <c r="S82" s="73"/>
      <c r="U82" s="92"/>
    </row>
    <row r="83" spans="1:25" s="57" customFormat="1" ht="38.25" hidden="1" customHeight="1" x14ac:dyDescent="0.25">
      <c r="A83" s="50" t="s">
        <v>65</v>
      </c>
      <c r="B83" s="27" t="s">
        <v>55</v>
      </c>
      <c r="C83" s="18" t="s">
        <v>102</v>
      </c>
      <c r="D83" s="20">
        <v>260000</v>
      </c>
      <c r="E83" s="20">
        <v>162000</v>
      </c>
      <c r="F83" s="20">
        <f>G83+H83+I83</f>
        <v>162000</v>
      </c>
      <c r="G83" s="20">
        <v>162000</v>
      </c>
      <c r="H83" s="20">
        <v>0</v>
      </c>
      <c r="I83" s="20">
        <v>0</v>
      </c>
      <c r="J83" s="20">
        <f>K83+M83</f>
        <v>0</v>
      </c>
      <c r="K83" s="20">
        <v>0</v>
      </c>
      <c r="L83" s="20">
        <v>0</v>
      </c>
      <c r="M83" s="20">
        <v>0</v>
      </c>
      <c r="N83" s="19">
        <v>0</v>
      </c>
      <c r="O83" s="51">
        <f t="shared" ref="O83" si="61">K83/G83*100</f>
        <v>0</v>
      </c>
      <c r="P83" s="53">
        <v>0</v>
      </c>
      <c r="Q83" s="53">
        <v>0</v>
      </c>
      <c r="R83" s="54"/>
      <c r="S83" s="55"/>
    </row>
    <row r="84" spans="1:25" s="57" customFormat="1" ht="34.5" hidden="1" customHeight="1" x14ac:dyDescent="0.25">
      <c r="A84" s="50" t="s">
        <v>66</v>
      </c>
      <c r="B84" s="27" t="s">
        <v>56</v>
      </c>
      <c r="C84" s="18" t="s">
        <v>102</v>
      </c>
      <c r="D84" s="20">
        <v>320000</v>
      </c>
      <c r="E84" s="20">
        <v>320000</v>
      </c>
      <c r="F84" s="20">
        <f t="shared" ref="F84:F85" si="62">G84+H84+I84</f>
        <v>0</v>
      </c>
      <c r="G84" s="20">
        <v>0</v>
      </c>
      <c r="H84" s="20">
        <v>0</v>
      </c>
      <c r="I84" s="20">
        <v>0</v>
      </c>
      <c r="J84" s="20">
        <f t="shared" ref="J84:J85" si="63">K84+M84</f>
        <v>0</v>
      </c>
      <c r="K84" s="20">
        <v>0</v>
      </c>
      <c r="L84" s="20">
        <v>0</v>
      </c>
      <c r="M84" s="20">
        <v>0</v>
      </c>
      <c r="N84" s="19">
        <v>0</v>
      </c>
      <c r="O84" s="51">
        <v>0</v>
      </c>
      <c r="P84" s="53">
        <v>0</v>
      </c>
      <c r="Q84" s="53">
        <v>0</v>
      </c>
      <c r="R84" s="58"/>
      <c r="S84" s="58"/>
    </row>
    <row r="85" spans="1:25" s="57" customFormat="1" ht="55.5" hidden="1" customHeight="1" x14ac:dyDescent="0.25">
      <c r="A85" s="50" t="s">
        <v>101</v>
      </c>
      <c r="B85" s="27" t="s">
        <v>100</v>
      </c>
      <c r="C85" s="18" t="s">
        <v>102</v>
      </c>
      <c r="D85" s="20">
        <f>E85+G85+H85</f>
        <v>0</v>
      </c>
      <c r="E85" s="20">
        <f t="shared" ref="E85" si="64">G85+H85+I85</f>
        <v>0</v>
      </c>
      <c r="F85" s="20">
        <f t="shared" si="62"/>
        <v>0</v>
      </c>
      <c r="G85" s="20">
        <v>0</v>
      </c>
      <c r="H85" s="20">
        <v>0</v>
      </c>
      <c r="I85" s="20">
        <v>0</v>
      </c>
      <c r="J85" s="20">
        <f t="shared" si="63"/>
        <v>0</v>
      </c>
      <c r="K85" s="20">
        <v>0</v>
      </c>
      <c r="L85" s="20">
        <v>0</v>
      </c>
      <c r="M85" s="20">
        <v>0</v>
      </c>
      <c r="N85" s="19">
        <v>0</v>
      </c>
      <c r="O85" s="51">
        <v>0</v>
      </c>
      <c r="P85" s="53">
        <v>0</v>
      </c>
      <c r="Q85" s="53">
        <v>0</v>
      </c>
      <c r="R85" s="58"/>
      <c r="S85" s="58"/>
    </row>
    <row r="86" spans="1:25" s="57" customFormat="1" ht="37.5" customHeight="1" x14ac:dyDescent="0.25">
      <c r="A86" s="99"/>
      <c r="B86" s="100" t="s">
        <v>7</v>
      </c>
      <c r="C86" s="172"/>
      <c r="D86" s="43">
        <f>D84+D83+D85</f>
        <v>580000</v>
      </c>
      <c r="E86" s="43">
        <f>E84+E83+E85</f>
        <v>482000</v>
      </c>
      <c r="F86" s="43">
        <f>G86+H86+I86</f>
        <v>162000</v>
      </c>
      <c r="G86" s="43">
        <f t="shared" ref="G86:M86" si="65">G84+G83+G85</f>
        <v>162000</v>
      </c>
      <c r="H86" s="43">
        <f t="shared" si="65"/>
        <v>0</v>
      </c>
      <c r="I86" s="43">
        <f t="shared" si="65"/>
        <v>0</v>
      </c>
      <c r="J86" s="43">
        <f t="shared" si="65"/>
        <v>0</v>
      </c>
      <c r="K86" s="43">
        <f t="shared" si="65"/>
        <v>0</v>
      </c>
      <c r="L86" s="43">
        <f t="shared" si="65"/>
        <v>0</v>
      </c>
      <c r="M86" s="43">
        <f t="shared" si="65"/>
        <v>0</v>
      </c>
      <c r="N86" s="43">
        <v>0</v>
      </c>
      <c r="O86" s="43">
        <v>0</v>
      </c>
      <c r="P86" s="44">
        <v>0</v>
      </c>
      <c r="Q86" s="44">
        <v>0</v>
      </c>
      <c r="R86" s="58"/>
      <c r="S86" s="58"/>
      <c r="V86" s="95"/>
      <c r="W86" s="95"/>
      <c r="X86" s="95"/>
      <c r="Y86" s="95"/>
    </row>
    <row r="87" spans="1:25" s="49" customFormat="1" ht="18.75" customHeight="1" x14ac:dyDescent="0.25">
      <c r="A87" s="215" t="s">
        <v>9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7"/>
      <c r="R87" s="101"/>
      <c r="S87" s="46"/>
    </row>
    <row r="88" spans="1:25" ht="21" customHeight="1" x14ac:dyDescent="0.25">
      <c r="A88" s="215" t="s">
        <v>8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7"/>
      <c r="R88" s="84">
        <v>8115.0680000000002</v>
      </c>
      <c r="S88" s="91" t="s">
        <v>3</v>
      </c>
    </row>
    <row r="89" spans="1:25" ht="16.5" customHeight="1" x14ac:dyDescent="0.25">
      <c r="A89" s="215" t="s">
        <v>36</v>
      </c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7"/>
      <c r="R89" s="84">
        <v>19274.8</v>
      </c>
      <c r="S89" s="91" t="s">
        <v>3</v>
      </c>
    </row>
    <row r="90" spans="1:25" ht="21" customHeight="1" x14ac:dyDescent="0.25">
      <c r="A90" s="42" t="s">
        <v>10</v>
      </c>
      <c r="B90" s="70" t="s">
        <v>27</v>
      </c>
      <c r="C90" s="71" t="s">
        <v>102</v>
      </c>
      <c r="D90" s="102">
        <f>D91+D92+D93+D94</f>
        <v>39293004</v>
      </c>
      <c r="E90" s="102">
        <f>E91+E92+E93+E94</f>
        <v>44970793</v>
      </c>
      <c r="F90" s="102">
        <f t="shared" ref="F90:F95" si="66">G90+H90+I90</f>
        <v>20501849</v>
      </c>
      <c r="G90" s="102">
        <f t="shared" ref="G90:M90" si="67">G91+G92+G93+G94</f>
        <v>16388453</v>
      </c>
      <c r="H90" s="102">
        <f t="shared" si="67"/>
        <v>0</v>
      </c>
      <c r="I90" s="102">
        <f t="shared" si="67"/>
        <v>4113396</v>
      </c>
      <c r="J90" s="102">
        <f t="shared" si="67"/>
        <v>10798914.4</v>
      </c>
      <c r="K90" s="102">
        <f t="shared" si="67"/>
        <v>9299317.0700000003</v>
      </c>
      <c r="L90" s="102">
        <f t="shared" si="67"/>
        <v>0</v>
      </c>
      <c r="M90" s="102">
        <f t="shared" si="67"/>
        <v>1499597.33</v>
      </c>
      <c r="N90" s="43">
        <f>J90/F90*100</f>
        <v>52.67288038264256</v>
      </c>
      <c r="O90" s="43">
        <f>K90/G90*100</f>
        <v>56.743104855595583</v>
      </c>
      <c r="P90" s="44">
        <v>0</v>
      </c>
      <c r="Q90" s="44">
        <f>M90/I90*100</f>
        <v>36.456429918247601</v>
      </c>
      <c r="R90" s="103"/>
    </row>
    <row r="91" spans="1:25" s="74" customFormat="1" ht="50.25" hidden="1" customHeight="1" x14ac:dyDescent="0.25">
      <c r="A91" s="50" t="s">
        <v>78</v>
      </c>
      <c r="B91" s="162" t="s">
        <v>57</v>
      </c>
      <c r="C91" s="104" t="s">
        <v>102</v>
      </c>
      <c r="D91" s="20">
        <f>2542658+2919453</f>
        <v>5462111</v>
      </c>
      <c r="E91" s="20">
        <v>8761608</v>
      </c>
      <c r="F91" s="20">
        <f t="shared" si="66"/>
        <v>1975495</v>
      </c>
      <c r="G91" s="20">
        <v>0</v>
      </c>
      <c r="H91" s="20">
        <v>0</v>
      </c>
      <c r="I91" s="20">
        <v>1975495</v>
      </c>
      <c r="J91" s="20">
        <f>K91+L91+M91</f>
        <v>284232.24</v>
      </c>
      <c r="K91" s="20">
        <v>0</v>
      </c>
      <c r="L91" s="20">
        <v>0</v>
      </c>
      <c r="M91" s="20">
        <v>284232.24</v>
      </c>
      <c r="N91" s="19">
        <f t="shared" ref="N91:N94" si="68">J91/F91*100</f>
        <v>14.387899741583754</v>
      </c>
      <c r="O91" s="51">
        <v>0</v>
      </c>
      <c r="P91" s="53">
        <v>0</v>
      </c>
      <c r="Q91" s="53">
        <f t="shared" ref="Q91:Q93" si="69">M91/I91*100</f>
        <v>14.387899741583754</v>
      </c>
      <c r="R91" s="105"/>
      <c r="S91" s="73"/>
    </row>
    <row r="92" spans="1:25" s="57" customFormat="1" ht="80.25" hidden="1" customHeight="1" x14ac:dyDescent="0.25">
      <c r="A92" s="50" t="s">
        <v>79</v>
      </c>
      <c r="B92" s="161" t="s">
        <v>58</v>
      </c>
      <c r="C92" s="104" t="s">
        <v>102</v>
      </c>
      <c r="D92" s="20">
        <v>9742415</v>
      </c>
      <c r="E92" s="20">
        <v>9743390</v>
      </c>
      <c r="F92" s="20">
        <f t="shared" si="66"/>
        <v>4988453</v>
      </c>
      <c r="G92" s="20">
        <v>4988453</v>
      </c>
      <c r="H92" s="20">
        <v>0</v>
      </c>
      <c r="I92" s="20">
        <v>0</v>
      </c>
      <c r="J92" s="20">
        <f>K92+L92+M92</f>
        <v>2836546.13</v>
      </c>
      <c r="K92" s="20">
        <v>2836546.13</v>
      </c>
      <c r="L92" s="20">
        <v>0</v>
      </c>
      <c r="M92" s="20">
        <v>0</v>
      </c>
      <c r="N92" s="19">
        <f t="shared" ref="N92:O94" si="70">J92/F92*100</f>
        <v>56.862240257651017</v>
      </c>
      <c r="O92" s="51">
        <f t="shared" si="70"/>
        <v>56.862240257651017</v>
      </c>
      <c r="P92" s="53">
        <v>0</v>
      </c>
      <c r="Q92" s="53">
        <v>0</v>
      </c>
      <c r="R92" s="106"/>
      <c r="S92" s="55"/>
    </row>
    <row r="93" spans="1:25" s="57" customFormat="1" ht="69.75" hidden="1" customHeight="1" x14ac:dyDescent="0.25">
      <c r="A93" s="50" t="s">
        <v>80</v>
      </c>
      <c r="B93" s="161" t="s">
        <v>59</v>
      </c>
      <c r="C93" s="104" t="s">
        <v>102</v>
      </c>
      <c r="D93" s="20">
        <v>4175278</v>
      </c>
      <c r="E93" s="20">
        <v>4175795</v>
      </c>
      <c r="F93" s="20">
        <f t="shared" si="66"/>
        <v>2137901</v>
      </c>
      <c r="G93" s="20">
        <v>0</v>
      </c>
      <c r="H93" s="20">
        <v>0</v>
      </c>
      <c r="I93" s="20">
        <v>2137901</v>
      </c>
      <c r="J93" s="20">
        <f>K93+L93+M93</f>
        <v>1215365.0900000001</v>
      </c>
      <c r="K93" s="20">
        <v>0</v>
      </c>
      <c r="L93" s="20">
        <v>0</v>
      </c>
      <c r="M93" s="20">
        <v>1215365.0900000001</v>
      </c>
      <c r="N93" s="53">
        <f t="shared" si="70"/>
        <v>56.848520581635917</v>
      </c>
      <c r="O93" s="51">
        <v>0</v>
      </c>
      <c r="P93" s="53">
        <v>0</v>
      </c>
      <c r="Q93" s="53">
        <f t="shared" si="69"/>
        <v>56.848520581635917</v>
      </c>
      <c r="R93" s="106"/>
      <c r="S93" s="55"/>
      <c r="U93" s="56"/>
      <c r="V93" s="95"/>
      <c r="W93" s="95"/>
      <c r="X93" s="95"/>
      <c r="Y93" s="95"/>
    </row>
    <row r="94" spans="1:25" s="57" customFormat="1" ht="56.25" hidden="1" customHeight="1" x14ac:dyDescent="0.25">
      <c r="A94" s="50" t="s">
        <v>81</v>
      </c>
      <c r="B94" s="161" t="s">
        <v>60</v>
      </c>
      <c r="C94" s="104" t="s">
        <v>102</v>
      </c>
      <c r="D94" s="20">
        <v>19913200</v>
      </c>
      <c r="E94" s="20">
        <v>22290000</v>
      </c>
      <c r="F94" s="20">
        <f t="shared" si="66"/>
        <v>11400000</v>
      </c>
      <c r="G94" s="20">
        <v>11400000</v>
      </c>
      <c r="H94" s="20">
        <v>0</v>
      </c>
      <c r="I94" s="20">
        <v>0</v>
      </c>
      <c r="J94" s="20">
        <f>K94+L94+M94</f>
        <v>6462770.9400000004</v>
      </c>
      <c r="K94" s="20">
        <v>6462770.9400000004</v>
      </c>
      <c r="L94" s="20">
        <v>0</v>
      </c>
      <c r="M94" s="20">
        <v>0</v>
      </c>
      <c r="N94" s="19">
        <f t="shared" si="68"/>
        <v>56.690973157894739</v>
      </c>
      <c r="O94" s="51">
        <f t="shared" si="70"/>
        <v>56.690973157894739</v>
      </c>
      <c r="P94" s="53">
        <v>0</v>
      </c>
      <c r="Q94" s="53">
        <v>0</v>
      </c>
      <c r="R94" s="106"/>
      <c r="S94" s="55"/>
    </row>
    <row r="95" spans="1:25" s="57" customFormat="1" ht="39.75" customHeight="1" x14ac:dyDescent="0.25">
      <c r="A95" s="107"/>
      <c r="B95" s="108" t="s">
        <v>11</v>
      </c>
      <c r="C95" s="76"/>
      <c r="D95" s="102">
        <f>D90</f>
        <v>39293004</v>
      </c>
      <c r="E95" s="102">
        <f>E90</f>
        <v>44970793</v>
      </c>
      <c r="F95" s="102">
        <f t="shared" si="66"/>
        <v>20501849</v>
      </c>
      <c r="G95" s="102">
        <f t="shared" ref="G95:M95" si="71">G90</f>
        <v>16388453</v>
      </c>
      <c r="H95" s="102">
        <f t="shared" si="71"/>
        <v>0</v>
      </c>
      <c r="I95" s="102">
        <f t="shared" si="71"/>
        <v>4113396</v>
      </c>
      <c r="J95" s="102">
        <f t="shared" si="71"/>
        <v>10798914.4</v>
      </c>
      <c r="K95" s="102">
        <f t="shared" si="71"/>
        <v>9299317.0700000003</v>
      </c>
      <c r="L95" s="102">
        <f t="shared" si="71"/>
        <v>0</v>
      </c>
      <c r="M95" s="102">
        <f t="shared" si="71"/>
        <v>1499597.33</v>
      </c>
      <c r="N95" s="43">
        <f>J95/F95*100</f>
        <v>52.67288038264256</v>
      </c>
      <c r="O95" s="43">
        <f>K95/G95*100</f>
        <v>56.743104855595583</v>
      </c>
      <c r="P95" s="44">
        <v>0</v>
      </c>
      <c r="Q95" s="44">
        <f>M95/I95*100</f>
        <v>36.456429918247601</v>
      </c>
      <c r="R95" s="109">
        <f>R88+R89+R90</f>
        <v>27389.867999999999</v>
      </c>
      <c r="S95" s="109"/>
    </row>
    <row r="96" spans="1:25" s="110" customFormat="1" ht="39.75" customHeight="1" x14ac:dyDescent="0.25">
      <c r="A96" s="201" t="s">
        <v>28</v>
      </c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3"/>
      <c r="R96" s="55"/>
      <c r="S96" s="55"/>
    </row>
    <row r="97" spans="1:22" s="110" customFormat="1" ht="31.5" customHeight="1" x14ac:dyDescent="0.25">
      <c r="A97" s="183" t="s">
        <v>29</v>
      </c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5"/>
      <c r="R97" s="55"/>
      <c r="S97" s="55"/>
    </row>
    <row r="98" spans="1:22" s="111" customFormat="1" ht="18.75" customHeight="1" x14ac:dyDescent="0.25">
      <c r="A98" s="204" t="s">
        <v>30</v>
      </c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6"/>
      <c r="R98" s="46"/>
      <c r="S98" s="46"/>
    </row>
    <row r="99" spans="1:22" ht="18.75" customHeight="1" x14ac:dyDescent="0.25">
      <c r="A99" s="42" t="s">
        <v>12</v>
      </c>
      <c r="B99" s="70" t="s">
        <v>31</v>
      </c>
      <c r="C99" s="71" t="s">
        <v>102</v>
      </c>
      <c r="D99" s="102">
        <f>D100+D101+D102+D103+D104+D105</f>
        <v>40942900</v>
      </c>
      <c r="E99" s="102">
        <f>E100+E101+E102+E103+E104+E105+E106</f>
        <v>49371600</v>
      </c>
      <c r="F99" s="102">
        <f t="shared" ref="F99:M99" si="72">F100+F101+F102+F103+F104+F105+F106</f>
        <v>23977935</v>
      </c>
      <c r="G99" s="102">
        <f t="shared" si="72"/>
        <v>1167600</v>
      </c>
      <c r="H99" s="102">
        <f t="shared" si="72"/>
        <v>0</v>
      </c>
      <c r="I99" s="102">
        <f t="shared" si="72"/>
        <v>22810335</v>
      </c>
      <c r="J99" s="102">
        <f t="shared" si="72"/>
        <v>14884521.84</v>
      </c>
      <c r="K99" s="102">
        <f t="shared" si="72"/>
        <v>581284.56000000006</v>
      </c>
      <c r="L99" s="102">
        <f t="shared" si="72"/>
        <v>0</v>
      </c>
      <c r="M99" s="102">
        <f t="shared" si="72"/>
        <v>14303237.280000001</v>
      </c>
      <c r="N99" s="43">
        <f>J99/F99*100</f>
        <v>62.075912041633273</v>
      </c>
      <c r="O99" s="43">
        <f>K99/G99*100</f>
        <v>49.784563206577594</v>
      </c>
      <c r="P99" s="44">
        <v>0</v>
      </c>
      <c r="Q99" s="44">
        <f>M99/I99*100</f>
        <v>62.705073292435209</v>
      </c>
    </row>
    <row r="100" spans="1:22" ht="50.25" hidden="1" customHeight="1" x14ac:dyDescent="0.25">
      <c r="A100" s="50" t="s">
        <v>82</v>
      </c>
      <c r="B100" s="161" t="s">
        <v>61</v>
      </c>
      <c r="C100" s="18" t="s">
        <v>102</v>
      </c>
      <c r="D100" s="20">
        <v>31195200</v>
      </c>
      <c r="E100" s="20">
        <v>35991300</v>
      </c>
      <c r="F100" s="20">
        <f>G100+H100+I100</f>
        <v>16853710</v>
      </c>
      <c r="G100" s="20">
        <v>0</v>
      </c>
      <c r="H100" s="20">
        <v>0</v>
      </c>
      <c r="I100" s="20">
        <f>[1]Бюджет!$F$30</f>
        <v>16853710</v>
      </c>
      <c r="J100" s="20">
        <f>K100+L100+M100</f>
        <v>11334524.16</v>
      </c>
      <c r="K100" s="20">
        <v>0</v>
      </c>
      <c r="L100" s="20">
        <v>0</v>
      </c>
      <c r="M100" s="20">
        <v>11334524.16</v>
      </c>
      <c r="N100" s="19">
        <f t="shared" ref="N100:N103" si="73">J100/F100*100</f>
        <v>67.252398196005515</v>
      </c>
      <c r="O100" s="51">
        <v>0</v>
      </c>
      <c r="P100" s="53">
        <v>0</v>
      </c>
      <c r="Q100" s="53">
        <f t="shared" ref="Q100:Q103" si="74">M100/I100*100</f>
        <v>67.252398196005515</v>
      </c>
      <c r="R100" s="84">
        <v>1683.854</v>
      </c>
      <c r="S100" s="30" t="s">
        <v>3</v>
      </c>
    </row>
    <row r="101" spans="1:22" ht="36.75" hidden="1" customHeight="1" x14ac:dyDescent="0.25">
      <c r="A101" s="50" t="s">
        <v>83</v>
      </c>
      <c r="B101" s="161" t="s">
        <v>62</v>
      </c>
      <c r="C101" s="18" t="s">
        <v>102</v>
      </c>
      <c r="D101" s="20">
        <v>1210380</v>
      </c>
      <c r="E101" s="20">
        <v>793000</v>
      </c>
      <c r="F101" s="20">
        <f t="shared" ref="F101:F105" si="75">G101+H101+I101</f>
        <v>602025</v>
      </c>
      <c r="G101" s="20">
        <v>0</v>
      </c>
      <c r="H101" s="20">
        <v>0</v>
      </c>
      <c r="I101" s="20">
        <f>[1]Бюджет!$F$34</f>
        <v>602025</v>
      </c>
      <c r="J101" s="20">
        <f t="shared" ref="J101:J105" si="76">K101+L101+M101</f>
        <v>261480</v>
      </c>
      <c r="K101" s="20">
        <v>0</v>
      </c>
      <c r="L101" s="20">
        <v>0</v>
      </c>
      <c r="M101" s="20">
        <v>261480</v>
      </c>
      <c r="N101" s="19">
        <f t="shared" si="73"/>
        <v>43.43341223371123</v>
      </c>
      <c r="O101" s="51">
        <v>0</v>
      </c>
      <c r="P101" s="53">
        <v>0</v>
      </c>
      <c r="Q101" s="53">
        <f t="shared" si="74"/>
        <v>43.43341223371123</v>
      </c>
      <c r="U101" s="93"/>
    </row>
    <row r="102" spans="1:22" s="74" customFormat="1" ht="61.5" hidden="1" customHeight="1" x14ac:dyDescent="0.25">
      <c r="A102" s="50" t="s">
        <v>84</v>
      </c>
      <c r="B102" s="162" t="s">
        <v>63</v>
      </c>
      <c r="C102" s="18" t="s">
        <v>102</v>
      </c>
      <c r="D102" s="20">
        <v>1753320</v>
      </c>
      <c r="E102" s="20">
        <v>1824800</v>
      </c>
      <c r="F102" s="20">
        <f t="shared" si="75"/>
        <v>833600</v>
      </c>
      <c r="G102" s="20">
        <v>833600</v>
      </c>
      <c r="H102" s="20">
        <v>0</v>
      </c>
      <c r="I102" s="20">
        <v>0</v>
      </c>
      <c r="J102" s="20">
        <f t="shared" si="76"/>
        <v>581284.56000000006</v>
      </c>
      <c r="K102" s="20">
        <v>581284.56000000006</v>
      </c>
      <c r="L102" s="20">
        <v>0</v>
      </c>
      <c r="M102" s="20">
        <v>0</v>
      </c>
      <c r="N102" s="19">
        <f t="shared" si="73"/>
        <v>69.731833013435704</v>
      </c>
      <c r="O102" s="51">
        <v>0</v>
      </c>
      <c r="P102" s="53">
        <v>0</v>
      </c>
      <c r="Q102" s="53">
        <v>0</v>
      </c>
      <c r="R102" s="73"/>
      <c r="S102" s="73"/>
      <c r="U102" s="92"/>
      <c r="V102" s="92"/>
    </row>
    <row r="103" spans="1:22" s="57" customFormat="1" ht="45.75" hidden="1" customHeight="1" x14ac:dyDescent="0.25">
      <c r="A103" s="50" t="s">
        <v>85</v>
      </c>
      <c r="B103" s="161" t="s">
        <v>64</v>
      </c>
      <c r="C103" s="18" t="s">
        <v>102</v>
      </c>
      <c r="D103" s="20">
        <v>5994000</v>
      </c>
      <c r="E103" s="20">
        <v>9419500</v>
      </c>
      <c r="F103" s="20">
        <f t="shared" si="75"/>
        <v>5354600</v>
      </c>
      <c r="G103" s="20">
        <v>0</v>
      </c>
      <c r="H103" s="20">
        <v>0</v>
      </c>
      <c r="I103" s="20">
        <v>5354600</v>
      </c>
      <c r="J103" s="20">
        <f t="shared" si="76"/>
        <v>2707233.12</v>
      </c>
      <c r="K103" s="20">
        <v>0</v>
      </c>
      <c r="L103" s="20">
        <v>0</v>
      </c>
      <c r="M103" s="20">
        <v>2707233.12</v>
      </c>
      <c r="N103" s="19">
        <f t="shared" si="73"/>
        <v>50.559016920031375</v>
      </c>
      <c r="O103" s="51">
        <v>0</v>
      </c>
      <c r="P103" s="53">
        <v>0</v>
      </c>
      <c r="Q103" s="53">
        <f t="shared" si="74"/>
        <v>50.559016920031375</v>
      </c>
      <c r="R103" s="55"/>
      <c r="S103" s="55"/>
      <c r="U103" s="56"/>
    </row>
    <row r="104" spans="1:22" s="74" customFormat="1" ht="57" hidden="1" customHeight="1" x14ac:dyDescent="0.25">
      <c r="A104" s="50" t="s">
        <v>86</v>
      </c>
      <c r="B104" s="162" t="s">
        <v>47</v>
      </c>
      <c r="C104" s="18" t="s">
        <v>102</v>
      </c>
      <c r="D104" s="20">
        <v>790000</v>
      </c>
      <c r="E104" s="20">
        <f t="shared" ref="E104:E105" si="77">G104+H104+I104</f>
        <v>0</v>
      </c>
      <c r="F104" s="20">
        <f t="shared" si="75"/>
        <v>0</v>
      </c>
      <c r="G104" s="20">
        <v>0</v>
      </c>
      <c r="H104" s="20">
        <v>0</v>
      </c>
      <c r="I104" s="20">
        <v>0</v>
      </c>
      <c r="J104" s="20">
        <f t="shared" si="76"/>
        <v>0</v>
      </c>
      <c r="K104" s="20">
        <v>0</v>
      </c>
      <c r="L104" s="20">
        <v>0</v>
      </c>
      <c r="M104" s="20">
        <v>0</v>
      </c>
      <c r="N104" s="19">
        <v>0</v>
      </c>
      <c r="O104" s="51">
        <v>0</v>
      </c>
      <c r="P104" s="53">
        <v>0</v>
      </c>
      <c r="Q104" s="53">
        <v>0</v>
      </c>
      <c r="R104" s="112">
        <v>330</v>
      </c>
      <c r="S104" s="73" t="s">
        <v>3</v>
      </c>
      <c r="U104" s="92"/>
    </row>
    <row r="105" spans="1:22" s="57" customFormat="1" ht="63" hidden="1" customHeight="1" x14ac:dyDescent="0.25">
      <c r="A105" s="50" t="s">
        <v>125</v>
      </c>
      <c r="B105" s="160" t="s">
        <v>126</v>
      </c>
      <c r="C105" s="18" t="s">
        <v>102</v>
      </c>
      <c r="D105" s="20">
        <v>0</v>
      </c>
      <c r="E105" s="20">
        <f t="shared" si="77"/>
        <v>0</v>
      </c>
      <c r="F105" s="20">
        <f t="shared" si="75"/>
        <v>0</v>
      </c>
      <c r="G105" s="20">
        <v>0</v>
      </c>
      <c r="H105" s="20">
        <v>0</v>
      </c>
      <c r="I105" s="20">
        <v>0</v>
      </c>
      <c r="J105" s="20">
        <f t="shared" si="76"/>
        <v>0</v>
      </c>
      <c r="K105" s="20">
        <v>0</v>
      </c>
      <c r="L105" s="20">
        <v>0</v>
      </c>
      <c r="M105" s="20">
        <v>0</v>
      </c>
      <c r="N105" s="19">
        <v>0</v>
      </c>
      <c r="O105" s="51">
        <v>0</v>
      </c>
      <c r="P105" s="53">
        <v>0</v>
      </c>
      <c r="Q105" s="53">
        <v>0</v>
      </c>
      <c r="R105" s="68">
        <v>330</v>
      </c>
      <c r="S105" s="55" t="s">
        <v>3</v>
      </c>
      <c r="U105" s="56"/>
    </row>
    <row r="106" spans="1:22" s="57" customFormat="1" ht="84.75" hidden="1" customHeight="1" x14ac:dyDescent="0.25">
      <c r="A106" s="50" t="s">
        <v>163</v>
      </c>
      <c r="B106" s="160" t="s">
        <v>164</v>
      </c>
      <c r="C106" s="18" t="s">
        <v>102</v>
      </c>
      <c r="D106" s="20">
        <v>0</v>
      </c>
      <c r="E106" s="20">
        <v>1343000</v>
      </c>
      <c r="F106" s="20">
        <f t="shared" ref="F106" si="78">G106+H106+I106</f>
        <v>334000</v>
      </c>
      <c r="G106" s="20">
        <v>334000</v>
      </c>
      <c r="H106" s="20">
        <v>0</v>
      </c>
      <c r="I106" s="20">
        <v>0</v>
      </c>
      <c r="J106" s="20">
        <f t="shared" ref="J106" si="79">K106+L106+M106</f>
        <v>0</v>
      </c>
      <c r="K106" s="20">
        <v>0</v>
      </c>
      <c r="L106" s="20">
        <v>0</v>
      </c>
      <c r="M106" s="20">
        <v>0</v>
      </c>
      <c r="N106" s="19">
        <v>0</v>
      </c>
      <c r="O106" s="51">
        <v>0</v>
      </c>
      <c r="P106" s="53">
        <v>0</v>
      </c>
      <c r="Q106" s="53">
        <v>0</v>
      </c>
      <c r="R106" s="68">
        <v>330</v>
      </c>
      <c r="S106" s="55" t="s">
        <v>3</v>
      </c>
      <c r="U106" s="56"/>
    </row>
    <row r="107" spans="1:22" s="111" customFormat="1" ht="23.25" customHeight="1" x14ac:dyDescent="0.25">
      <c r="A107" s="75"/>
      <c r="B107" s="96" t="s">
        <v>13</v>
      </c>
      <c r="C107" s="172"/>
      <c r="D107" s="102">
        <f>D100+D101+D102+D103+D104+D105</f>
        <v>40942900</v>
      </c>
      <c r="E107" s="102">
        <f>E99</f>
        <v>49371600</v>
      </c>
      <c r="F107" s="102">
        <f t="shared" ref="F107:M107" si="80">F99</f>
        <v>23977935</v>
      </c>
      <c r="G107" s="102">
        <f t="shared" si="80"/>
        <v>1167600</v>
      </c>
      <c r="H107" s="102">
        <f t="shared" si="80"/>
        <v>0</v>
      </c>
      <c r="I107" s="102">
        <f t="shared" si="80"/>
        <v>22810335</v>
      </c>
      <c r="J107" s="102">
        <f t="shared" si="80"/>
        <v>14884521.84</v>
      </c>
      <c r="K107" s="102">
        <f t="shared" si="80"/>
        <v>581284.56000000006</v>
      </c>
      <c r="L107" s="102">
        <f t="shared" si="80"/>
        <v>0</v>
      </c>
      <c r="M107" s="102">
        <f t="shared" si="80"/>
        <v>14303237.280000001</v>
      </c>
      <c r="N107" s="43">
        <f>J107/F107*100</f>
        <v>62.075912041633273</v>
      </c>
      <c r="O107" s="43">
        <f>K107/G107*100</f>
        <v>49.784563206577594</v>
      </c>
      <c r="P107" s="44">
        <v>0</v>
      </c>
      <c r="Q107" s="44">
        <f>M107/I107*100</f>
        <v>62.705073292435209</v>
      </c>
      <c r="R107" s="102">
        <f>R102+R104</f>
        <v>330</v>
      </c>
      <c r="S107" s="102" t="e">
        <f>S102+S104</f>
        <v>#VALUE!</v>
      </c>
      <c r="T107" s="113"/>
      <c r="U107" s="113"/>
    </row>
    <row r="108" spans="1:22" s="49" customFormat="1" ht="20.25" customHeight="1" x14ac:dyDescent="0.25">
      <c r="A108" s="201" t="s">
        <v>32</v>
      </c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3"/>
      <c r="R108" s="46"/>
      <c r="S108" s="46"/>
      <c r="T108" s="48"/>
    </row>
    <row r="109" spans="1:22" s="49" customFormat="1" ht="20.25" customHeight="1" x14ac:dyDescent="0.25">
      <c r="A109" s="207" t="s">
        <v>37</v>
      </c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9"/>
      <c r="R109" s="46"/>
      <c r="S109" s="46"/>
    </row>
    <row r="110" spans="1:22" s="115" customFormat="1" ht="38.25" customHeight="1" x14ac:dyDescent="0.3">
      <c r="A110" s="210" t="s">
        <v>33</v>
      </c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2"/>
      <c r="R110" s="114"/>
      <c r="S110" s="114"/>
      <c r="U110" s="116"/>
    </row>
    <row r="111" spans="1:22" ht="48" customHeight="1" x14ac:dyDescent="0.25">
      <c r="A111" s="42" t="s">
        <v>14</v>
      </c>
      <c r="B111" s="70" t="s">
        <v>34</v>
      </c>
      <c r="C111" s="71" t="s">
        <v>102</v>
      </c>
      <c r="D111" s="102">
        <f>D112+D113</f>
        <v>51859400</v>
      </c>
      <c r="E111" s="102">
        <f>E112+E113</f>
        <v>52439900</v>
      </c>
      <c r="F111" s="102">
        <f>G111+H111+I111</f>
        <v>29310704</v>
      </c>
      <c r="G111" s="102">
        <f t="shared" ref="G111:M111" si="81">G112+G113</f>
        <v>0</v>
      </c>
      <c r="H111" s="102">
        <f t="shared" si="81"/>
        <v>0</v>
      </c>
      <c r="I111" s="102">
        <f t="shared" si="81"/>
        <v>29310704</v>
      </c>
      <c r="J111" s="102">
        <f t="shared" si="81"/>
        <v>25051838.93</v>
      </c>
      <c r="K111" s="102">
        <f t="shared" si="81"/>
        <v>0</v>
      </c>
      <c r="L111" s="102">
        <f t="shared" si="81"/>
        <v>0</v>
      </c>
      <c r="M111" s="102">
        <f t="shared" si="81"/>
        <v>25051838.93</v>
      </c>
      <c r="N111" s="43">
        <f>J111/F111*100</f>
        <v>85.469932520215139</v>
      </c>
      <c r="O111" s="43">
        <v>0</v>
      </c>
      <c r="P111" s="44">
        <v>0</v>
      </c>
      <c r="Q111" s="44">
        <f>M111/I111*100</f>
        <v>85.469932520215139</v>
      </c>
      <c r="U111" s="93"/>
    </row>
    <row r="112" spans="1:22" ht="45" hidden="1" customHeight="1" x14ac:dyDescent="0.25">
      <c r="A112" s="50" t="s">
        <v>88</v>
      </c>
      <c r="B112" s="27" t="s">
        <v>87</v>
      </c>
      <c r="C112" s="18" t="s">
        <v>102</v>
      </c>
      <c r="D112" s="117">
        <v>51249500</v>
      </c>
      <c r="E112" s="117">
        <v>51182800</v>
      </c>
      <c r="F112" s="117">
        <f>G112+H112+I112</f>
        <v>28669304</v>
      </c>
      <c r="G112" s="117">
        <v>0</v>
      </c>
      <c r="H112" s="117">
        <v>0</v>
      </c>
      <c r="I112" s="21">
        <v>28669304</v>
      </c>
      <c r="J112" s="117">
        <f>K112+L112+M112</f>
        <v>24559579.879999999</v>
      </c>
      <c r="K112" s="117">
        <v>0</v>
      </c>
      <c r="L112" s="117">
        <v>0</v>
      </c>
      <c r="M112" s="117">
        <v>24559579.879999999</v>
      </c>
      <c r="N112" s="19">
        <f t="shared" ref="N112:N113" si="82">J112/F112*100</f>
        <v>85.665071883154184</v>
      </c>
      <c r="O112" s="51">
        <v>0</v>
      </c>
      <c r="P112" s="53">
        <v>0</v>
      </c>
      <c r="Q112" s="53">
        <f t="shared" ref="Q112:Q113" si="83">M112/I112*100</f>
        <v>85.665071883154184</v>
      </c>
    </row>
    <row r="113" spans="1:25" ht="46.5" hidden="1" customHeight="1" x14ac:dyDescent="0.25">
      <c r="A113" s="50" t="s">
        <v>140</v>
      </c>
      <c r="B113" s="27" t="s">
        <v>141</v>
      </c>
      <c r="C113" s="18" t="s">
        <v>102</v>
      </c>
      <c r="D113" s="117">
        <v>609900</v>
      </c>
      <c r="E113" s="117">
        <v>1257100</v>
      </c>
      <c r="F113" s="117">
        <f>G113+H113+I113</f>
        <v>641400</v>
      </c>
      <c r="G113" s="117">
        <v>0</v>
      </c>
      <c r="H113" s="117">
        <v>0</v>
      </c>
      <c r="I113" s="21">
        <v>641400</v>
      </c>
      <c r="J113" s="117">
        <f>K113+L113+M113</f>
        <v>492259.05</v>
      </c>
      <c r="K113" s="117">
        <v>0</v>
      </c>
      <c r="L113" s="117">
        <v>0</v>
      </c>
      <c r="M113" s="117">
        <v>492259.05</v>
      </c>
      <c r="N113" s="19">
        <f t="shared" si="82"/>
        <v>76.747591206735265</v>
      </c>
      <c r="O113" s="51">
        <v>0</v>
      </c>
      <c r="P113" s="53">
        <v>0</v>
      </c>
      <c r="Q113" s="53">
        <f t="shared" si="83"/>
        <v>76.747591206735265</v>
      </c>
    </row>
    <row r="114" spans="1:25" ht="41.25" customHeight="1" x14ac:dyDescent="0.25">
      <c r="A114" s="42" t="s">
        <v>15</v>
      </c>
      <c r="B114" s="70" t="s">
        <v>16</v>
      </c>
      <c r="C114" s="71" t="s">
        <v>102</v>
      </c>
      <c r="D114" s="102">
        <f>D115</f>
        <v>61674000</v>
      </c>
      <c r="E114" s="102">
        <f>E115+E116</f>
        <v>63665876</v>
      </c>
      <c r="F114" s="102">
        <f t="shared" ref="F114:M114" si="84">F115+F116</f>
        <v>35845648</v>
      </c>
      <c r="G114" s="102">
        <f t="shared" si="84"/>
        <v>0</v>
      </c>
      <c r="H114" s="102">
        <f t="shared" si="84"/>
        <v>0</v>
      </c>
      <c r="I114" s="102">
        <f t="shared" si="84"/>
        <v>35845648</v>
      </c>
      <c r="J114" s="102">
        <f t="shared" si="84"/>
        <v>27728335.18</v>
      </c>
      <c r="K114" s="102">
        <f t="shared" si="84"/>
        <v>67730.33</v>
      </c>
      <c r="L114" s="102">
        <f t="shared" si="84"/>
        <v>0</v>
      </c>
      <c r="M114" s="102">
        <f t="shared" si="84"/>
        <v>27660604.850000001</v>
      </c>
      <c r="N114" s="43">
        <f>J114/F114*100</f>
        <v>77.354816350369788</v>
      </c>
      <c r="O114" s="43">
        <v>0</v>
      </c>
      <c r="P114" s="44">
        <v>0</v>
      </c>
      <c r="Q114" s="44">
        <f>M114/I114*100</f>
        <v>77.165866411453905</v>
      </c>
    </row>
    <row r="115" spans="1:25" ht="43.5" hidden="1" customHeight="1" x14ac:dyDescent="0.25">
      <c r="A115" s="50" t="s">
        <v>89</v>
      </c>
      <c r="B115" s="27" t="s">
        <v>90</v>
      </c>
      <c r="C115" s="18" t="s">
        <v>102</v>
      </c>
      <c r="D115" s="117">
        <v>61674000</v>
      </c>
      <c r="E115" s="117">
        <f>63292876</f>
        <v>63292876</v>
      </c>
      <c r="F115" s="117">
        <f>G115+H115+I115</f>
        <v>35752400</v>
      </c>
      <c r="G115" s="117">
        <v>0</v>
      </c>
      <c r="H115" s="117">
        <v>0</v>
      </c>
      <c r="I115" s="21">
        <f>[1]Бюджет!$F$38</f>
        <v>35752400</v>
      </c>
      <c r="J115" s="117">
        <f>K115+L115+M115</f>
        <v>27660604.850000001</v>
      </c>
      <c r="K115" s="117">
        <v>0</v>
      </c>
      <c r="L115" s="117">
        <v>0</v>
      </c>
      <c r="M115" s="117">
        <v>27660604.850000001</v>
      </c>
      <c r="N115" s="19">
        <f>J115/F115*100</f>
        <v>77.367127381658293</v>
      </c>
      <c r="O115" s="51">
        <v>0</v>
      </c>
      <c r="P115" s="53">
        <v>0</v>
      </c>
      <c r="Q115" s="53">
        <f>M115/I115*100</f>
        <v>77.367127381658293</v>
      </c>
    </row>
    <row r="116" spans="1:25" ht="81.75" hidden="1" customHeight="1" x14ac:dyDescent="0.25">
      <c r="A116" s="50" t="s">
        <v>166</v>
      </c>
      <c r="B116" s="160" t="s">
        <v>164</v>
      </c>
      <c r="C116" s="18" t="s">
        <v>102</v>
      </c>
      <c r="D116" s="117">
        <v>61674001</v>
      </c>
      <c r="E116" s="117">
        <v>373000</v>
      </c>
      <c r="F116" s="117">
        <f>G116+H116+I116</f>
        <v>93248</v>
      </c>
      <c r="G116" s="117">
        <v>0</v>
      </c>
      <c r="H116" s="117">
        <v>0</v>
      </c>
      <c r="I116" s="21">
        <v>93248</v>
      </c>
      <c r="J116" s="117">
        <f>K116+L116+M116</f>
        <v>67730.33</v>
      </c>
      <c r="K116" s="117">
        <v>67730.33</v>
      </c>
      <c r="L116" s="117">
        <v>0</v>
      </c>
      <c r="M116" s="117">
        <v>0</v>
      </c>
      <c r="N116" s="19">
        <f>J116/F116*100</f>
        <v>72.634619509265619</v>
      </c>
      <c r="O116" s="51">
        <v>0</v>
      </c>
      <c r="P116" s="53">
        <v>0</v>
      </c>
      <c r="Q116" s="53">
        <f>M116/I116*100</f>
        <v>0</v>
      </c>
    </row>
    <row r="117" spans="1:25" ht="27" customHeight="1" x14ac:dyDescent="0.25">
      <c r="A117" s="50"/>
      <c r="B117" s="17"/>
      <c r="C117" s="18"/>
      <c r="D117" s="117"/>
      <c r="E117" s="117"/>
      <c r="F117" s="117"/>
      <c r="G117" s="117"/>
      <c r="H117" s="117"/>
      <c r="I117" s="21"/>
      <c r="J117" s="117"/>
      <c r="K117" s="117"/>
      <c r="L117" s="117"/>
      <c r="M117" s="117"/>
      <c r="N117" s="117"/>
      <c r="O117" s="51"/>
      <c r="P117" s="53"/>
      <c r="Q117" s="53"/>
      <c r="U117" s="93"/>
    </row>
    <row r="118" spans="1:25" ht="30.75" customHeight="1" x14ac:dyDescent="0.25">
      <c r="A118" s="213" t="s">
        <v>17</v>
      </c>
      <c r="B118" s="213"/>
      <c r="C118" s="102"/>
      <c r="D118" s="102">
        <f>D111+D114+D116</f>
        <v>175207401</v>
      </c>
      <c r="E118" s="102">
        <f>E111+E114</f>
        <v>116105776</v>
      </c>
      <c r="F118" s="102">
        <f>G118+H118+I118</f>
        <v>65156352</v>
      </c>
      <c r="G118" s="102">
        <f t="shared" ref="G118:M118" si="85">G111+G114</f>
        <v>0</v>
      </c>
      <c r="H118" s="102">
        <f t="shared" si="85"/>
        <v>0</v>
      </c>
      <c r="I118" s="102">
        <f t="shared" si="85"/>
        <v>65156352</v>
      </c>
      <c r="J118" s="102">
        <f t="shared" si="85"/>
        <v>52780174.109999999</v>
      </c>
      <c r="K118" s="102">
        <f t="shared" si="85"/>
        <v>67730.33</v>
      </c>
      <c r="L118" s="102">
        <f t="shared" si="85"/>
        <v>0</v>
      </c>
      <c r="M118" s="102">
        <f t="shared" si="85"/>
        <v>52712443.780000001</v>
      </c>
      <c r="N118" s="43">
        <f>J118/F118*100</f>
        <v>81.005416187204588</v>
      </c>
      <c r="O118" s="43">
        <v>0</v>
      </c>
      <c r="P118" s="44">
        <v>0</v>
      </c>
      <c r="Q118" s="44">
        <f>M118/I118*100</f>
        <v>80.901465723556782</v>
      </c>
      <c r="R118" s="93" t="e">
        <f>R108-#REF!-R31-R32-R33-R34-R39-R40-R41-R42-R46-#REF!-#REF!</f>
        <v>#REF!</v>
      </c>
      <c r="S118" s="93" t="e">
        <f>S108-#REF!-S31-S32-S33-S34-S39-S40-S41-S42-S46-#REF!-#REF!</f>
        <v>#REF!</v>
      </c>
      <c r="U118" s="93"/>
      <c r="V118" s="111"/>
      <c r="W118" s="111"/>
      <c r="X118" s="111"/>
      <c r="Y118" s="111"/>
    </row>
    <row r="119" spans="1:25" ht="18" customHeight="1" x14ac:dyDescent="0.25">
      <c r="A119" s="213" t="s">
        <v>18</v>
      </c>
      <c r="B119" s="213"/>
      <c r="C119" s="102"/>
      <c r="D119" s="102">
        <f>D78+D86+D95+D107+D118</f>
        <v>3513461874</v>
      </c>
      <c r="E119" s="102">
        <f>E78+E86+E95+E107+E118</f>
        <v>3576698412</v>
      </c>
      <c r="F119" s="102">
        <f>G119+H119+I119</f>
        <v>1994459633.54</v>
      </c>
      <c r="G119" s="102">
        <f t="shared" ref="G119:M119" si="86">G78+G86+G95+G107+G118</f>
        <v>1613618907</v>
      </c>
      <c r="H119" s="102">
        <f t="shared" si="86"/>
        <v>0</v>
      </c>
      <c r="I119" s="102">
        <f t="shared" si="86"/>
        <v>380840726.53999996</v>
      </c>
      <c r="J119" s="102">
        <f t="shared" si="86"/>
        <v>1291314576.1099999</v>
      </c>
      <c r="K119" s="102">
        <f t="shared" si="86"/>
        <v>1045012848.39</v>
      </c>
      <c r="L119" s="102">
        <f t="shared" si="86"/>
        <v>0</v>
      </c>
      <c r="M119" s="102">
        <f t="shared" si="86"/>
        <v>246301727.72</v>
      </c>
      <c r="N119" s="43">
        <f>J119/F119*100</f>
        <v>64.745084552953529</v>
      </c>
      <c r="O119" s="43">
        <f>K119/G119*100</f>
        <v>64.762060227272727</v>
      </c>
      <c r="P119" s="44">
        <v>0</v>
      </c>
      <c r="Q119" s="44">
        <f>M119/I119*100</f>
        <v>64.673158765789395</v>
      </c>
      <c r="R119" s="118" t="e">
        <f>#REF!+R84+R95+#REF!+R118</f>
        <v>#REF!</v>
      </c>
      <c r="T119" s="93"/>
      <c r="U119" s="93"/>
    </row>
    <row r="120" spans="1:25" ht="27" customHeight="1" x14ac:dyDescent="0.25">
      <c r="A120" s="214" t="s">
        <v>35</v>
      </c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119"/>
      <c r="S120" s="120"/>
      <c r="U120" s="93"/>
    </row>
    <row r="121" spans="1:25" ht="35.25" customHeight="1" x14ac:dyDescent="0.3">
      <c r="A121" s="121"/>
      <c r="B121" s="122"/>
      <c r="C121" s="122"/>
      <c r="D121" s="122"/>
      <c r="E121" s="116"/>
      <c r="F121" s="116"/>
      <c r="G121" s="198"/>
      <c r="H121" s="199"/>
      <c r="I121" s="123"/>
      <c r="J121" s="124"/>
      <c r="K121" s="123"/>
      <c r="L121" s="124"/>
      <c r="M121" s="124"/>
      <c r="N121" s="123"/>
      <c r="O121" s="124"/>
      <c r="P121" s="125"/>
      <c r="Q121" s="125"/>
      <c r="R121" s="126"/>
      <c r="S121" s="120"/>
      <c r="U121" s="93"/>
    </row>
    <row r="122" spans="1:25" s="135" customFormat="1" ht="35.25" customHeight="1" x14ac:dyDescent="0.3">
      <c r="A122" s="127"/>
      <c r="B122" s="128"/>
      <c r="C122" s="128"/>
      <c r="D122" s="128"/>
      <c r="E122" s="129"/>
      <c r="F122" s="173"/>
      <c r="G122" s="236"/>
      <c r="H122" s="237"/>
      <c r="I122" s="130"/>
      <c r="J122" s="131"/>
      <c r="K122" s="130"/>
      <c r="L122" s="131"/>
      <c r="M122" s="131"/>
      <c r="N122" s="131"/>
      <c r="O122" s="132"/>
      <c r="P122" s="133"/>
      <c r="Q122" s="134"/>
      <c r="S122" s="136"/>
    </row>
    <row r="123" spans="1:25" s="135" customFormat="1" ht="31.5" customHeight="1" x14ac:dyDescent="0.25">
      <c r="A123" s="137"/>
      <c r="B123" s="138"/>
      <c r="C123" s="133"/>
      <c r="D123" s="133"/>
      <c r="E123" s="133"/>
      <c r="F123" s="133"/>
      <c r="G123" s="238"/>
      <c r="H123" s="239"/>
      <c r="I123" s="133"/>
      <c r="J123" s="133"/>
      <c r="K123" s="133"/>
      <c r="L123" s="133"/>
      <c r="M123" s="133"/>
      <c r="N123" s="133"/>
      <c r="O123" s="139"/>
      <c r="P123" s="136"/>
      <c r="Q123" s="136"/>
      <c r="S123" s="136"/>
    </row>
    <row r="124" spans="1:25" s="135" customFormat="1" ht="41.25" customHeight="1" x14ac:dyDescent="0.25">
      <c r="A124" s="137"/>
      <c r="B124" s="140"/>
      <c r="E124" s="133"/>
      <c r="F124" s="133"/>
      <c r="G124" s="240"/>
      <c r="H124" s="133"/>
      <c r="I124" s="133"/>
      <c r="J124" s="133"/>
      <c r="K124" s="133"/>
      <c r="L124" s="133"/>
      <c r="M124" s="133"/>
      <c r="N124" s="133"/>
      <c r="O124" s="139"/>
      <c r="P124" s="133"/>
      <c r="Q124" s="134"/>
    </row>
    <row r="125" spans="1:25" s="135" customFormat="1" x14ac:dyDescent="0.25">
      <c r="A125" s="137"/>
      <c r="B125" s="141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9"/>
      <c r="P125" s="142"/>
      <c r="Q125" s="142"/>
    </row>
    <row r="126" spans="1:25" s="135" customFormat="1" x14ac:dyDescent="0.25">
      <c r="A126" s="142"/>
      <c r="B126" s="140"/>
      <c r="O126" s="134"/>
      <c r="P126" s="142"/>
      <c r="Q126" s="142"/>
    </row>
    <row r="127" spans="1:25" x14ac:dyDescent="0.25"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</row>
    <row r="128" spans="1:25" x14ac:dyDescent="0.25">
      <c r="D128" s="93"/>
      <c r="E128" s="93"/>
      <c r="F128" s="93"/>
      <c r="G128" s="118"/>
      <c r="I128" s="200"/>
      <c r="J128" s="200"/>
    </row>
    <row r="129" spans="4:15" x14ac:dyDescent="0.25">
      <c r="G129" s="93"/>
      <c r="H129" s="118"/>
      <c r="I129" s="93"/>
      <c r="J129" s="118"/>
      <c r="N129" s="118"/>
    </row>
    <row r="130" spans="4:15" x14ac:dyDescent="0.25">
      <c r="D130" s="93"/>
      <c r="E130" s="93"/>
      <c r="F130" s="93"/>
      <c r="G130" s="93"/>
      <c r="H130" s="143"/>
      <c r="I130" s="143"/>
      <c r="J130" s="143"/>
      <c r="K130" s="143"/>
      <c r="L130" s="143"/>
      <c r="M130" s="93"/>
      <c r="N130" s="93"/>
      <c r="O130" s="93"/>
    </row>
    <row r="131" spans="4:15" x14ac:dyDescent="0.25">
      <c r="I131" s="93"/>
    </row>
    <row r="132" spans="4:15" x14ac:dyDescent="0.25">
      <c r="D132" s="93"/>
      <c r="E132" s="93"/>
      <c r="F132" s="93"/>
      <c r="J132" s="93"/>
      <c r="N132" s="93"/>
    </row>
    <row r="133" spans="4:15" x14ac:dyDescent="0.25">
      <c r="E133" s="118"/>
      <c r="F133" s="118"/>
      <c r="G133" s="118"/>
      <c r="H133" s="118"/>
      <c r="I133" s="118"/>
      <c r="J133" s="118"/>
      <c r="K133" s="118"/>
      <c r="N133" s="118"/>
    </row>
    <row r="137" spans="4:15" x14ac:dyDescent="0.25">
      <c r="E137" s="93"/>
      <c r="F137" s="93"/>
    </row>
  </sheetData>
  <mergeCells count="43">
    <mergeCell ref="A89:Q89"/>
    <mergeCell ref="A39:A45"/>
    <mergeCell ref="C39:C42"/>
    <mergeCell ref="C43:C45"/>
    <mergeCell ref="A51:A60"/>
    <mergeCell ref="C51:C60"/>
    <mergeCell ref="A79:Q79"/>
    <mergeCell ref="A80:Q80"/>
    <mergeCell ref="A81:Q81"/>
    <mergeCell ref="A87:Q87"/>
    <mergeCell ref="A88:Q88"/>
    <mergeCell ref="A64:A75"/>
    <mergeCell ref="C64:C75"/>
    <mergeCell ref="G121:H121"/>
    <mergeCell ref="G122:H122"/>
    <mergeCell ref="I128:J128"/>
    <mergeCell ref="A96:Q96"/>
    <mergeCell ref="A97:Q97"/>
    <mergeCell ref="A98:Q98"/>
    <mergeCell ref="A108:Q108"/>
    <mergeCell ref="A109:Q109"/>
    <mergeCell ref="A110:Q110"/>
    <mergeCell ref="A118:B118"/>
    <mergeCell ref="A119:B119"/>
    <mergeCell ref="A120:Q120"/>
    <mergeCell ref="G123:H123"/>
    <mergeCell ref="A1:Q1"/>
    <mergeCell ref="A2:Q2"/>
    <mergeCell ref="A3:A4"/>
    <mergeCell ref="B3:B4"/>
    <mergeCell ref="C3:C4"/>
    <mergeCell ref="D3:D4"/>
    <mergeCell ref="J3:M3"/>
    <mergeCell ref="N3:Q3"/>
    <mergeCell ref="F3:I3"/>
    <mergeCell ref="E3:E4"/>
    <mergeCell ref="A31:A37"/>
    <mergeCell ref="C31:C34"/>
    <mergeCell ref="C35:C37"/>
    <mergeCell ref="A6:Q6"/>
    <mergeCell ref="A7:Q7"/>
    <mergeCell ref="A8:Q8"/>
    <mergeCell ref="A9:Q9"/>
  </mergeCells>
  <pageMargins left="0.23622047244094491" right="0.23622047244094491" top="0" bottom="0" header="0.31496062992125984" footer="0.31496062992125984"/>
  <pageSetup paperSize="9" scale="41" fitToHeight="0" orientation="landscape" r:id="rId1"/>
  <rowBreaks count="1" manualBreakCount="1">
    <brk id="9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 по меропр. </vt:lpstr>
      <vt:lpstr>'Таблица 2 Финанс по меропр.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2018-06-04T18:20:52Z</dcterms:modified>
</cp:coreProperties>
</file>