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definedNames>
    <definedName name="_xlnm.Print_Area" localSheetId="0">'Таблица 2 Финанс по меропр. '!$A$1:$Q$119</definedName>
  </definedNames>
  <calcPr calcId="145621"/>
</workbook>
</file>

<file path=xl/calcChain.xml><?xml version="1.0" encoding="utf-8"?>
<calcChain xmlns="http://schemas.openxmlformats.org/spreadsheetml/2006/main">
  <c r="K21" i="12" l="1"/>
  <c r="K18" i="12"/>
  <c r="G15" i="12" l="1"/>
  <c r="H15" i="12"/>
  <c r="I15" i="12"/>
  <c r="K15" i="12"/>
  <c r="L15" i="12"/>
  <c r="M15" i="12"/>
  <c r="E15" i="12"/>
  <c r="Q109" i="12"/>
  <c r="Q107" i="12"/>
  <c r="Q106" i="12"/>
  <c r="Q98" i="12"/>
  <c r="Q96" i="12"/>
  <c r="Q95" i="12"/>
  <c r="Q86" i="12"/>
  <c r="Q72" i="12"/>
  <c r="Q12" i="12"/>
  <c r="Q14" i="12"/>
  <c r="Q11" i="12"/>
  <c r="E109" i="12" l="1"/>
  <c r="E101" i="12"/>
  <c r="E11" i="12"/>
  <c r="G10" i="12" l="1"/>
  <c r="I10" i="12"/>
  <c r="K10" i="12"/>
  <c r="M10" i="12"/>
  <c r="H10" i="12"/>
  <c r="L10" i="12"/>
  <c r="E10" i="12"/>
  <c r="J19" i="12"/>
  <c r="F19" i="12"/>
  <c r="D19" i="12"/>
  <c r="O10" i="12" l="1"/>
  <c r="Q10" i="12"/>
  <c r="G21" i="12"/>
  <c r="E18" i="12"/>
  <c r="G18" i="12"/>
  <c r="F109" i="12"/>
  <c r="F107" i="12"/>
  <c r="F106" i="12"/>
  <c r="F96" i="12"/>
  <c r="F97" i="12"/>
  <c r="F98" i="12"/>
  <c r="F99" i="12"/>
  <c r="F100" i="12"/>
  <c r="F95" i="12"/>
  <c r="F89" i="12"/>
  <c r="F88" i="12"/>
  <c r="F87" i="12"/>
  <c r="F86" i="12"/>
  <c r="F79" i="12"/>
  <c r="F80" i="12"/>
  <c r="F78" i="12"/>
  <c r="F72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12" i="12"/>
  <c r="F13" i="12"/>
  <c r="F14" i="12"/>
  <c r="F16" i="12"/>
  <c r="F17" i="12"/>
  <c r="F18" i="12"/>
  <c r="F20" i="12"/>
  <c r="F22" i="12"/>
  <c r="F23" i="12"/>
  <c r="F24" i="12"/>
  <c r="F25" i="12"/>
  <c r="F26" i="12"/>
  <c r="F27" i="12"/>
  <c r="F11" i="12"/>
  <c r="F44" i="12"/>
  <c r="F43" i="12"/>
  <c r="F42" i="12"/>
  <c r="F41" i="12"/>
  <c r="F40" i="12"/>
  <c r="F39" i="12"/>
  <c r="F38" i="12"/>
  <c r="F15" i="12" l="1"/>
  <c r="F10" i="12"/>
  <c r="F37" i="12"/>
  <c r="E100" i="12"/>
  <c r="E99" i="12"/>
  <c r="H94" i="12"/>
  <c r="I94" i="12"/>
  <c r="K94" i="12"/>
  <c r="O94" i="12" s="1"/>
  <c r="L94" i="12"/>
  <c r="M94" i="12"/>
  <c r="Q94" i="12" s="1"/>
  <c r="G94" i="12"/>
  <c r="G77" i="12"/>
  <c r="H77" i="12"/>
  <c r="I77" i="12"/>
  <c r="K77" i="12"/>
  <c r="L77" i="12"/>
  <c r="M77" i="12"/>
  <c r="I28" i="12"/>
  <c r="F77" i="12" l="1"/>
  <c r="F94" i="12"/>
  <c r="E94" i="12"/>
  <c r="M71" i="12"/>
  <c r="Q71" i="12" s="1"/>
  <c r="J72" i="12" l="1"/>
  <c r="N72" i="12" s="1"/>
  <c r="J46" i="12"/>
  <c r="J47" i="12"/>
  <c r="J48" i="12"/>
  <c r="J49" i="12"/>
  <c r="J50" i="12"/>
  <c r="J51" i="12"/>
  <c r="J52" i="12"/>
  <c r="J53" i="12"/>
  <c r="J54" i="12"/>
  <c r="J55" i="12"/>
  <c r="J56" i="12"/>
  <c r="J57" i="12"/>
  <c r="J78" i="12" l="1"/>
  <c r="J79" i="12"/>
  <c r="F21" i="12"/>
  <c r="J13" i="12"/>
  <c r="N13" i="12" s="1"/>
  <c r="S112" i="12" l="1"/>
  <c r="R112" i="12"/>
  <c r="J109" i="12"/>
  <c r="N109" i="12" s="1"/>
  <c r="E108" i="12"/>
  <c r="M108" i="12"/>
  <c r="Q108" i="12" s="1"/>
  <c r="L108" i="12"/>
  <c r="K108" i="12"/>
  <c r="I108" i="12"/>
  <c r="H108" i="12"/>
  <c r="G108" i="12"/>
  <c r="D108" i="12"/>
  <c r="J107" i="12"/>
  <c r="N107" i="12" s="1"/>
  <c r="J106" i="12"/>
  <c r="N106" i="12" s="1"/>
  <c r="M105" i="12"/>
  <c r="L105" i="12"/>
  <c r="K105" i="12"/>
  <c r="I105" i="12"/>
  <c r="H105" i="12"/>
  <c r="G105" i="12"/>
  <c r="D105" i="12"/>
  <c r="S101" i="12"/>
  <c r="R101" i="12"/>
  <c r="M101" i="12"/>
  <c r="Q101" i="12" s="1"/>
  <c r="L101" i="12"/>
  <c r="K101" i="12"/>
  <c r="O101" i="12" s="1"/>
  <c r="I101" i="12"/>
  <c r="H101" i="12"/>
  <c r="G101" i="12"/>
  <c r="D101" i="12"/>
  <c r="J100" i="12"/>
  <c r="J99" i="12"/>
  <c r="J98" i="12"/>
  <c r="N98" i="12" s="1"/>
  <c r="J97" i="12"/>
  <c r="N97" i="12" s="1"/>
  <c r="J96" i="12"/>
  <c r="N96" i="12" s="1"/>
  <c r="J95" i="12"/>
  <c r="N95" i="12" s="1"/>
  <c r="D94" i="12"/>
  <c r="R90" i="12"/>
  <c r="R113" i="12" s="1"/>
  <c r="J89" i="12"/>
  <c r="N89" i="12" s="1"/>
  <c r="J88" i="12"/>
  <c r="J87" i="12"/>
  <c r="E85" i="12"/>
  <c r="E90" i="12" s="1"/>
  <c r="J86" i="12"/>
  <c r="N86" i="12" s="1"/>
  <c r="D86" i="12"/>
  <c r="D85" i="12" s="1"/>
  <c r="D90" i="12" s="1"/>
  <c r="M85" i="12"/>
  <c r="L85" i="12"/>
  <c r="L90" i="12" s="1"/>
  <c r="K85" i="12"/>
  <c r="I85" i="12"/>
  <c r="H85" i="12"/>
  <c r="H90" i="12" s="1"/>
  <c r="G85" i="12"/>
  <c r="G90" i="12" s="1"/>
  <c r="M81" i="12"/>
  <c r="L81" i="12"/>
  <c r="K81" i="12"/>
  <c r="I81" i="12"/>
  <c r="H81" i="12"/>
  <c r="G81" i="12"/>
  <c r="J80" i="12"/>
  <c r="J77" i="12" s="1"/>
  <c r="E80" i="12"/>
  <c r="D80" i="12" s="1"/>
  <c r="D81" i="12" s="1"/>
  <c r="D77" i="12"/>
  <c r="E71" i="12"/>
  <c r="L71" i="12"/>
  <c r="K71" i="12"/>
  <c r="I71" i="12"/>
  <c r="I73" i="12" s="1"/>
  <c r="H71" i="12"/>
  <c r="G71" i="12"/>
  <c r="D71" i="12"/>
  <c r="J70" i="12"/>
  <c r="F70" i="12" s="1"/>
  <c r="E70" i="12"/>
  <c r="D70" i="12" s="1"/>
  <c r="J69" i="12"/>
  <c r="F69" i="12" s="1"/>
  <c r="E69" i="12"/>
  <c r="D69" i="12" s="1"/>
  <c r="J68" i="12"/>
  <c r="E68" i="12"/>
  <c r="D68" i="12" s="1"/>
  <c r="J67" i="12"/>
  <c r="F67" i="12" s="1"/>
  <c r="E67" i="12"/>
  <c r="D67" i="12" s="1"/>
  <c r="J66" i="12"/>
  <c r="F66" i="12" s="1"/>
  <c r="E66" i="12"/>
  <c r="D66" i="12" s="1"/>
  <c r="J65" i="12"/>
  <c r="E65" i="12"/>
  <c r="D65" i="12" s="1"/>
  <c r="J64" i="12"/>
  <c r="F64" i="12" s="1"/>
  <c r="E64" i="12"/>
  <c r="D64" i="12" s="1"/>
  <c r="J63" i="12"/>
  <c r="F63" i="12" s="1"/>
  <c r="E63" i="12"/>
  <c r="D63" i="12" s="1"/>
  <c r="P63" i="12" s="1"/>
  <c r="J62" i="12"/>
  <c r="E62" i="12"/>
  <c r="D62" i="12" s="1"/>
  <c r="J61" i="12"/>
  <c r="E61" i="12"/>
  <c r="D61" i="12" s="1"/>
  <c r="J60" i="12"/>
  <c r="F60" i="12" s="1"/>
  <c r="E60" i="12"/>
  <c r="D60" i="12" s="1"/>
  <c r="J59" i="12"/>
  <c r="E59" i="12"/>
  <c r="D59" i="12"/>
  <c r="M58" i="12"/>
  <c r="L58" i="12"/>
  <c r="K58" i="12"/>
  <c r="H58" i="12"/>
  <c r="G58" i="12"/>
  <c r="E28" i="12"/>
  <c r="Q57" i="12"/>
  <c r="E57" i="12"/>
  <c r="O57" i="12" s="1"/>
  <c r="N57" i="12" s="1"/>
  <c r="Q56" i="12"/>
  <c r="E56" i="12"/>
  <c r="D56" i="12"/>
  <c r="Q55" i="12"/>
  <c r="O55" i="12"/>
  <c r="N55" i="12" s="1"/>
  <c r="E55" i="12"/>
  <c r="D55" i="12" s="1"/>
  <c r="Q54" i="12"/>
  <c r="E54" i="12"/>
  <c r="O54" i="12" s="1"/>
  <c r="N54" i="12" s="1"/>
  <c r="Q53" i="12"/>
  <c r="E53" i="12"/>
  <c r="O53" i="12" s="1"/>
  <c r="N53" i="12" s="1"/>
  <c r="Q52" i="12"/>
  <c r="E52" i="12"/>
  <c r="O52" i="12" s="1"/>
  <c r="N52" i="12" s="1"/>
  <c r="Q51" i="12"/>
  <c r="E51" i="12"/>
  <c r="D51" i="12" s="1"/>
  <c r="Q50" i="12"/>
  <c r="E50" i="12"/>
  <c r="D50" i="12" s="1"/>
  <c r="Q49" i="12"/>
  <c r="O49" i="12"/>
  <c r="N49" i="12" s="1"/>
  <c r="E49" i="12"/>
  <c r="D49" i="12"/>
  <c r="Q48" i="12"/>
  <c r="E48" i="12"/>
  <c r="D48" i="12" s="1"/>
  <c r="Q47" i="12"/>
  <c r="O47" i="12"/>
  <c r="E47" i="12"/>
  <c r="D47" i="12" s="1"/>
  <c r="P47" i="12" s="1"/>
  <c r="Q46" i="12"/>
  <c r="E46" i="12"/>
  <c r="D46" i="12" s="1"/>
  <c r="M45" i="12"/>
  <c r="M28" i="12" s="1"/>
  <c r="L45" i="12"/>
  <c r="K45" i="12"/>
  <c r="H45" i="12"/>
  <c r="G45" i="12"/>
  <c r="E44" i="12"/>
  <c r="Q44" i="12" s="1"/>
  <c r="E43" i="12"/>
  <c r="O43" i="12" s="1"/>
  <c r="E42" i="12"/>
  <c r="O42" i="12" s="1"/>
  <c r="E41" i="12"/>
  <c r="O40" i="12"/>
  <c r="E40" i="12"/>
  <c r="Q40" i="12" s="1"/>
  <c r="E39" i="12"/>
  <c r="O39" i="12" s="1"/>
  <c r="E38" i="12"/>
  <c r="O38" i="12" s="1"/>
  <c r="D38" i="12"/>
  <c r="N37" i="12"/>
  <c r="M37" i="12"/>
  <c r="L37" i="12"/>
  <c r="K37" i="12"/>
  <c r="J37" i="12"/>
  <c r="I37" i="12"/>
  <c r="H37" i="12"/>
  <c r="G37" i="12"/>
  <c r="J36" i="12"/>
  <c r="F36" i="12" s="1"/>
  <c r="E36" i="12"/>
  <c r="D36" i="12" s="1"/>
  <c r="P36" i="12" s="1"/>
  <c r="J35" i="12"/>
  <c r="E35" i="12"/>
  <c r="D35" i="12" s="1"/>
  <c r="P35" i="12" s="1"/>
  <c r="Q34" i="12"/>
  <c r="J34" i="12"/>
  <c r="F34" i="12" s="1"/>
  <c r="E34" i="12"/>
  <c r="D34" i="12" s="1"/>
  <c r="P34" i="12" s="1"/>
  <c r="J33" i="12"/>
  <c r="F33" i="12" s="1"/>
  <c r="E33" i="12"/>
  <c r="D33" i="12" s="1"/>
  <c r="P33" i="12" s="1"/>
  <c r="J32" i="12"/>
  <c r="F32" i="12" s="1"/>
  <c r="E32" i="12"/>
  <c r="D32" i="12" s="1"/>
  <c r="P32" i="12" s="1"/>
  <c r="J31" i="12"/>
  <c r="F31" i="12" s="1"/>
  <c r="E31" i="12"/>
  <c r="D31" i="12" s="1"/>
  <c r="P31" i="12" s="1"/>
  <c r="J30" i="12"/>
  <c r="F30" i="12" s="1"/>
  <c r="E30" i="12"/>
  <c r="D30" i="12" s="1"/>
  <c r="P30" i="12" s="1"/>
  <c r="M29" i="12"/>
  <c r="L29" i="12"/>
  <c r="I29" i="12"/>
  <c r="H29" i="12"/>
  <c r="J27" i="12"/>
  <c r="N27" i="12" s="1"/>
  <c r="J26" i="12"/>
  <c r="E26" i="12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V14" i="12"/>
  <c r="J14" i="12"/>
  <c r="N14" i="12" s="1"/>
  <c r="J12" i="12"/>
  <c r="N12" i="12" s="1"/>
  <c r="D12" i="12"/>
  <c r="J11" i="12"/>
  <c r="N11" i="12" s="1"/>
  <c r="D11" i="12"/>
  <c r="M90" i="12" l="1"/>
  <c r="Q90" i="12" s="1"/>
  <c r="Q85" i="12"/>
  <c r="Q105" i="12"/>
  <c r="K90" i="12"/>
  <c r="O90" i="12" s="1"/>
  <c r="O85" i="12"/>
  <c r="N16" i="12"/>
  <c r="D10" i="12"/>
  <c r="Q35" i="12"/>
  <c r="F35" i="12"/>
  <c r="K28" i="12"/>
  <c r="J45" i="12"/>
  <c r="O62" i="12"/>
  <c r="N62" i="12" s="1"/>
  <c r="F62" i="12"/>
  <c r="O68" i="12"/>
  <c r="N68" i="12" s="1"/>
  <c r="F68" i="12"/>
  <c r="J94" i="12"/>
  <c r="N94" i="12" s="1"/>
  <c r="F29" i="12"/>
  <c r="O35" i="12"/>
  <c r="N35" i="12" s="1"/>
  <c r="O44" i="12"/>
  <c r="L28" i="12"/>
  <c r="J58" i="12"/>
  <c r="F108" i="12"/>
  <c r="F45" i="12"/>
  <c r="G28" i="12"/>
  <c r="F28" i="12" s="1"/>
  <c r="O59" i="12"/>
  <c r="N59" i="12" s="1"/>
  <c r="F59" i="12"/>
  <c r="O61" i="12"/>
  <c r="N61" i="12" s="1"/>
  <c r="F61" i="12"/>
  <c r="O65" i="12"/>
  <c r="N65" i="12" s="1"/>
  <c r="F65" i="12"/>
  <c r="F105" i="12"/>
  <c r="M73" i="12"/>
  <c r="Q73" i="12" s="1"/>
  <c r="H28" i="12"/>
  <c r="D57" i="12"/>
  <c r="P57" i="12" s="1"/>
  <c r="F58" i="12"/>
  <c r="H73" i="12"/>
  <c r="D112" i="12"/>
  <c r="K112" i="12"/>
  <c r="G112" i="12"/>
  <c r="F101" i="12"/>
  <c r="I90" i="12"/>
  <c r="F90" i="12" s="1"/>
  <c r="F85" i="12"/>
  <c r="F81" i="12"/>
  <c r="F71" i="12"/>
  <c r="Q43" i="12"/>
  <c r="G73" i="12"/>
  <c r="G113" i="12" s="1"/>
  <c r="L73" i="12"/>
  <c r="Q31" i="12"/>
  <c r="O64" i="12"/>
  <c r="N64" i="12" s="1"/>
  <c r="D42" i="12"/>
  <c r="P42" i="12" s="1"/>
  <c r="O50" i="12"/>
  <c r="N50" i="12" s="1"/>
  <c r="J71" i="12"/>
  <c r="N71" i="12" s="1"/>
  <c r="J81" i="12"/>
  <c r="N47" i="12"/>
  <c r="D18" i="12"/>
  <c r="O31" i="12"/>
  <c r="Q39" i="12"/>
  <c r="O51" i="12"/>
  <c r="N51" i="12" s="1"/>
  <c r="O34" i="12"/>
  <c r="N34" i="12" s="1"/>
  <c r="Q38" i="12"/>
  <c r="D40" i="12"/>
  <c r="P40" i="12" s="1"/>
  <c r="D43" i="12"/>
  <c r="P43" i="12" s="1"/>
  <c r="D44" i="12"/>
  <c r="P44" i="12" s="1"/>
  <c r="O48" i="12"/>
  <c r="N48" i="12" s="1"/>
  <c r="O56" i="12"/>
  <c r="N56" i="12" s="1"/>
  <c r="J85" i="12"/>
  <c r="N85" i="12" s="1"/>
  <c r="L112" i="12"/>
  <c r="O46" i="12"/>
  <c r="O63" i="12"/>
  <c r="O69" i="12"/>
  <c r="N69" i="12" s="1"/>
  <c r="O32" i="12"/>
  <c r="Q33" i="12"/>
  <c r="E37" i="12"/>
  <c r="O37" i="12" s="1"/>
  <c r="D39" i="12"/>
  <c r="P39" i="12" s="1"/>
  <c r="D52" i="12"/>
  <c r="D45" i="12" s="1"/>
  <c r="E81" i="12"/>
  <c r="H112" i="12"/>
  <c r="J29" i="12"/>
  <c r="O30" i="12"/>
  <c r="D58" i="12"/>
  <c r="O60" i="12"/>
  <c r="N60" i="12" s="1"/>
  <c r="Q30" i="12"/>
  <c r="Q32" i="12"/>
  <c r="N32" i="12" s="1"/>
  <c r="O33" i="12"/>
  <c r="O36" i="12"/>
  <c r="P38" i="12"/>
  <c r="Q41" i="12"/>
  <c r="D41" i="12"/>
  <c r="P41" i="12" s="1"/>
  <c r="Q42" i="12"/>
  <c r="O66" i="12"/>
  <c r="N66" i="12" s="1"/>
  <c r="O67" i="12"/>
  <c r="N67" i="12" s="1"/>
  <c r="M112" i="12"/>
  <c r="J108" i="12"/>
  <c r="N108" i="12" s="1"/>
  <c r="Q37" i="12"/>
  <c r="J105" i="12"/>
  <c r="Q36" i="12"/>
  <c r="O70" i="12"/>
  <c r="N70" i="12" s="1"/>
  <c r="J18" i="12"/>
  <c r="N18" i="12" s="1"/>
  <c r="J21" i="12"/>
  <c r="N21" i="12" s="1"/>
  <c r="E29" i="12"/>
  <c r="O41" i="12"/>
  <c r="Q63" i="12"/>
  <c r="E77" i="12"/>
  <c r="J101" i="12"/>
  <c r="N101" i="12" s="1"/>
  <c r="T101" i="12"/>
  <c r="I112" i="12"/>
  <c r="E105" i="12"/>
  <c r="E112" i="12" s="1"/>
  <c r="D29" i="12"/>
  <c r="N105" i="12" l="1"/>
  <c r="F112" i="12"/>
  <c r="Q112" i="12"/>
  <c r="J15" i="12"/>
  <c r="E73" i="12"/>
  <c r="M113" i="12"/>
  <c r="K73" i="12"/>
  <c r="O73" i="12" s="1"/>
  <c r="N31" i="12"/>
  <c r="J28" i="12"/>
  <c r="F73" i="12"/>
  <c r="N33" i="12"/>
  <c r="N63" i="12"/>
  <c r="N46" i="12"/>
  <c r="O45" i="12"/>
  <c r="R75" i="12"/>
  <c r="I113" i="12"/>
  <c r="J90" i="12"/>
  <c r="N90" i="12" s="1"/>
  <c r="H113" i="12"/>
  <c r="L113" i="12"/>
  <c r="O29" i="12"/>
  <c r="Q29" i="12"/>
  <c r="U101" i="12"/>
  <c r="P29" i="12"/>
  <c r="J112" i="12"/>
  <c r="N36" i="12"/>
  <c r="D37" i="12"/>
  <c r="P37" i="12" s="1"/>
  <c r="N30" i="12"/>
  <c r="N112" i="12" l="1"/>
  <c r="J10" i="12"/>
  <c r="N10" i="12" s="1"/>
  <c r="N15" i="12"/>
  <c r="Q113" i="12"/>
  <c r="U72" i="12"/>
  <c r="E113" i="12"/>
  <c r="T113" i="12" s="1"/>
  <c r="N29" i="12"/>
  <c r="J73" i="12"/>
  <c r="F113" i="12"/>
  <c r="D28" i="12"/>
  <c r="D73" i="12" s="1"/>
  <c r="D113" i="12" s="1"/>
  <c r="S75" i="12"/>
  <c r="K113" i="12"/>
  <c r="O113" i="12" s="1"/>
  <c r="T73" i="12" l="1"/>
  <c r="N73" i="12"/>
  <c r="J113" i="12"/>
  <c r="N113" i="12" s="1"/>
  <c r="V72" i="12"/>
  <c r="V75" i="12" s="1"/>
  <c r="U113" i="12" l="1"/>
</calcChain>
</file>

<file path=xl/sharedStrings.xml><?xml version="1.0" encoding="utf-8"?>
<sst xmlns="http://schemas.openxmlformats.org/spreadsheetml/2006/main" count="257" uniqueCount="175">
  <si>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</si>
  <si>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</si>
  <si>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</si>
  <si>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</si>
  <si>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</si>
  <si>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</si>
  <si>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</si>
  <si>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</si>
  <si>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</si>
  <si>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</si>
  <si>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</si>
  <si>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</si>
  <si>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</si>
  <si>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</si>
  <si>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</si>
  <si>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3n3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</si>
  <si>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</si>
  <si>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</si>
  <si>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</si>
  <si>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</si>
  <si>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</si>
  <si>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</si>
  <si>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</si>
  <si>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</si>
  <si>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</si>
  <si>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</si>
  <si>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</si>
  <si>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</si>
  <si>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</si>
  <si>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</si>
  <si>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</si>
  <si>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</si>
  <si>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</si>
  <si>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</si>
  <si>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</si>
  <si>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</si>
  <si>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</si>
  <si>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</si>
  <si>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</si>
  <si>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</si>
  <si>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</si>
  <si>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</si>
  <si>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</si>
  <si>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</si>
  <si>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</si>
  <si>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</si>
  <si>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</si>
  <si>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</si>
  <si>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</si>
  <si>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</si>
  <si>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</si>
  <si>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</si>
  <si>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</si>
  <si>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</si>
  <si>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</si>
  <si>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</si>
  <si>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</si>
  <si>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</si>
  <si>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</si>
  <si>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</si>
  <si>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</si>
  <si>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</si>
  <si>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</si>
  <si>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</si>
  <si>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</si>
  <si>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</si>
  <si>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</si>
  <si>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</si>
  <si>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</si>
  <si>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</si>
  <si>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</si>
  <si>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</si>
  <si>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</si>
  <si>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</si>
  <si>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</si>
  <si>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</si>
  <si>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</si>
  <si>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</si>
  <si>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</si>
  <si>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</si>
  <si>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</si>
  <si>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</si>
  <si>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</si>
  <si>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</si>
  <si>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</si>
  <si>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</si>
  <si>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</si>
  <si>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</si>
  <si>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</si>
  <si>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</si>
  <si>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</si>
  <si>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</si>
  <si>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</si>
  <si>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</si>
  <si>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</si>
  <si>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</si>
  <si>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</si>
  <si>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</si>
  <si>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</si>
  <si>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</si>
  <si>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</si>
  <si>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</si>
  <si>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</si>
  <si>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</si>
  <si>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</si>
  <si>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</si>
  <si>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</si>
  <si>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</si>
  <si>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</si>
  <si>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</si>
  <si>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</si>
  <si>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</si>
  <si>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</si>
  <si>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</si>
  <si>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</si>
  <si>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</si>
  <si>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</si>
  <si>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</si>
  <si>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</si>
  <si>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</si>
  <si>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</si>
  <si>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</si>
  <si>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</si>
  <si>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</si>
  <si>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</si>
  <si>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</si>
  <si>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</si>
  <si>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</si>
  <si>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</si>
  <si>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</si>
  <si>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</si>
  <si>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</si>
  <si>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</si>
  <si>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</si>
  <si>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</si>
  <si>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</si>
  <si>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</si>
  <si>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</si>
  <si>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</si>
  <si>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</si>
  <si>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</si>
  <si>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</si>
  <si>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</si>
  <si>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</si>
  <si>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</si>
  <si>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</si>
  <si>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</si>
  <si>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</si>
  <si>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</si>
  <si>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МБДОУ "Детский сад № 25 "Ромашка", расположенный по адресу 12 мкр., строение 22Утепление фасада здания с установкой металлокасет 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</si>
  <si>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</si>
  <si>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</si>
  <si>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</si>
  <si>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</si>
  <si>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</si>
  <si>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</si>
  <si>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</si>
  <si>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</si>
  <si>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302   304</t>
  </si>
  <si>
    <t>Директор Департамента</t>
  </si>
  <si>
    <t>Т.М.Мостовщикова</t>
  </si>
  <si>
    <t>Начальник отдела учета и отчетности</t>
  </si>
  <si>
    <t>М.Ф. Гришечкина</t>
  </si>
  <si>
    <t>Исполнитель:Э.М.Строева, тел.238 224</t>
  </si>
  <si>
    <t>план внебюджет</t>
  </si>
  <si>
    <t>факт внебюджет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</si>
  <si>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</si>
  <si>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1 квартал 2018 год (рублей)</t>
  </si>
  <si>
    <t>План на 2018 год</t>
  </si>
  <si>
    <t>1.1.5.4.</t>
  </si>
  <si>
    <t>Осуществление переданного полномочия основных общеобразовательных программ. ЕГЭ</t>
  </si>
  <si>
    <t>% исполнения к плану 1 квартала 2018 года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</si>
  <si>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01.04.2018</t>
  </si>
  <si>
    <t>Кассовый расход на 01.04.2018 год (рублей)</t>
  </si>
  <si>
    <t>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</si>
</sst>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3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3" applyFont="1" applyFill="1"/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4" fontId="9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top" wrapText="1"/>
    </xf>
    <xf numFmtId="0" fontId="9" fillId="3" borderId="1" xfId="3" applyFont="1" applyFill="1" applyBorder="1" applyAlignment="1">
      <alignment vertical="top" wrapText="1"/>
    </xf>
    <xf numFmtId="0" fontId="9" fillId="3" borderId="14" xfId="3" applyFont="1" applyFill="1" applyBorder="1" applyAlignment="1">
      <alignment horizontal="left" vertical="top" wrapText="1"/>
    </xf>
    <xf numFmtId="4" fontId="9" fillId="3" borderId="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left" vertical="top" wrapText="1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top" wrapText="1"/>
    </xf>
    <xf numFmtId="3" fontId="19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top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2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2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2" fontId="21" fillId="0" borderId="1" xfId="12" applyNumberFormat="1" applyFont="1" applyFill="1" applyBorder="1" applyAlignment="1">
      <alignment horizontal="center" vertical="center" wrapText="1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Alignment="1">
      <alignment horizontal="center" vertical="center"/>
    </xf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/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2" fontId="10" fillId="2" borderId="0" xfId="5" applyNumberFormat="1" applyFont="1" applyFill="1"/>
    <xf numFmtId="0" fontId="10" fillId="2" borderId="0" xfId="5" applyFont="1" applyFill="1"/>
    <xf numFmtId="4" fontId="10" fillId="2" borderId="0" xfId="5" applyNumberFormat="1" applyFont="1" applyFill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0" fontId="10" fillId="2" borderId="0" xfId="5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0" fontId="10" fillId="2" borderId="1" xfId="12" applyFont="1" applyFill="1" applyBorder="1" applyAlignment="1">
      <alignment horizontal="center" vertical="center" wrapText="1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4" fontId="9" fillId="2" borderId="5" xfId="5" applyNumberFormat="1" applyFont="1" applyFill="1" applyBorder="1" applyAlignment="1">
      <alignment horizontal="center"/>
    </xf>
    <xf numFmtId="0" fontId="9" fillId="2" borderId="5" xfId="5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" fontId="10" fillId="2" borderId="5" xfId="5" applyNumberFormat="1" applyFont="1" applyFill="1" applyBorder="1" applyAlignment="1">
      <alignment horizontal="center"/>
    </xf>
    <xf numFmtId="0" fontId="10" fillId="2" borderId="5" xfId="5" applyFont="1" applyFill="1" applyBorder="1" applyAlignment="1">
      <alignment horizontal="center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31"/>
  <sheetViews>
    <sheetView tabSelected="1" view="pageBreakPreview" zoomScale="55" zoomScaleNormal="70" zoomScaleSheetLayoutView="55" workbookViewId="0">
      <pane ySplit="4" topLeftCell="A99" activePane="bottomLeft" state="frozen"/>
      <selection activeCell="A8" sqref="A8"/>
      <selection pane="bottomLeft" activeCell="J113" sqref="J113"/>
    </sheetView>
  </sheetViews>
  <sheetFormatPr defaultRowHeight="15.75" x14ac:dyDescent="0.25"/>
  <cols>
    <col min="1" max="1" width="9.140625" style="38" customWidth="1"/>
    <col min="2" max="2" width="56.42578125" style="39" customWidth="1"/>
    <col min="3" max="3" width="18" style="40" customWidth="1"/>
    <col min="4" max="4" width="23.42578125" style="40" hidden="1" customWidth="1"/>
    <col min="5" max="6" width="20" style="40" customWidth="1"/>
    <col min="7" max="7" width="20.42578125" style="40" customWidth="1"/>
    <col min="8" max="8" width="18.28515625" style="40" customWidth="1"/>
    <col min="9" max="9" width="18.140625" style="40" customWidth="1"/>
    <col min="10" max="10" width="19.28515625" style="40" customWidth="1"/>
    <col min="11" max="11" width="20.28515625" style="40" customWidth="1"/>
    <col min="12" max="12" width="22" style="40" customWidth="1"/>
    <col min="13" max="13" width="17.85546875" style="40" customWidth="1"/>
    <col min="14" max="14" width="19.28515625" style="40" customWidth="1"/>
    <col min="15" max="15" width="19.7109375" style="40" customWidth="1"/>
    <col min="16" max="17" width="19.28515625" style="129" customWidth="1"/>
    <col min="18" max="18" width="15.5703125" style="38" hidden="1" customWidth="1"/>
    <col min="19" max="19" width="13.7109375" style="38" hidden="1" customWidth="1"/>
    <col min="20" max="20" width="19.42578125" style="40" customWidth="1"/>
    <col min="21" max="21" width="23.42578125" style="40" customWidth="1"/>
    <col min="22" max="22" width="22" style="40" customWidth="1"/>
    <col min="23" max="248" width="9.140625" style="40"/>
    <col min="249" max="249" width="8" style="40" customWidth="1"/>
    <col min="250" max="250" width="41.7109375" style="40" customWidth="1"/>
    <col min="251" max="252" width="22" style="40" customWidth="1"/>
    <col min="253" max="253" width="18" style="40" customWidth="1"/>
    <col min="254" max="254" width="18.85546875" style="40" customWidth="1"/>
    <col min="255" max="255" width="22.42578125" style="40" customWidth="1"/>
    <col min="256" max="256" width="20.28515625" style="40" customWidth="1"/>
    <col min="257" max="257" width="17.85546875" style="40" customWidth="1"/>
    <col min="258" max="258" width="20.7109375" style="40" customWidth="1"/>
    <col min="259" max="259" width="15.28515625" style="40" customWidth="1"/>
    <col min="260" max="260" width="17.42578125" style="40" customWidth="1"/>
    <col min="261" max="262" width="0" style="40" hidden="1" customWidth="1"/>
    <col min="263" max="263" width="16" style="40" customWidth="1"/>
    <col min="264" max="264" width="29.5703125" style="40" customWidth="1"/>
    <col min="265" max="265" width="26.140625" style="40" customWidth="1"/>
    <col min="266" max="266" width="9.140625" style="40" customWidth="1"/>
    <col min="267" max="267" width="15.5703125" style="40" bestFit="1" customWidth="1"/>
    <col min="268" max="268" width="0" style="40" hidden="1" customWidth="1"/>
    <col min="269" max="269" width="18.28515625" style="40" customWidth="1"/>
    <col min="270" max="270" width="9.85546875" style="40" customWidth="1"/>
    <col min="271" max="271" width="11" style="40" customWidth="1"/>
    <col min="272" max="504" width="9.140625" style="40"/>
    <col min="505" max="505" width="8" style="40" customWidth="1"/>
    <col min="506" max="506" width="41.7109375" style="40" customWidth="1"/>
    <col min="507" max="508" width="22" style="40" customWidth="1"/>
    <col min="509" max="509" width="18" style="40" customWidth="1"/>
    <col min="510" max="510" width="18.85546875" style="40" customWidth="1"/>
    <col min="511" max="511" width="22.42578125" style="40" customWidth="1"/>
    <col min="512" max="512" width="20.28515625" style="40" customWidth="1"/>
    <col min="513" max="513" width="17.85546875" style="40" customWidth="1"/>
    <col min="514" max="514" width="20.7109375" style="40" customWidth="1"/>
    <col min="515" max="515" width="15.28515625" style="40" customWidth="1"/>
    <col min="516" max="516" width="17.42578125" style="40" customWidth="1"/>
    <col min="517" max="518" width="0" style="40" hidden="1" customWidth="1"/>
    <col min="519" max="519" width="16" style="40" customWidth="1"/>
    <col min="520" max="520" width="29.5703125" style="40" customWidth="1"/>
    <col min="521" max="521" width="26.140625" style="40" customWidth="1"/>
    <col min="522" max="522" width="9.140625" style="40" customWidth="1"/>
    <col min="523" max="523" width="15.5703125" style="40" bestFit="1" customWidth="1"/>
    <col min="524" max="524" width="0" style="40" hidden="1" customWidth="1"/>
    <col min="525" max="525" width="18.28515625" style="40" customWidth="1"/>
    <col min="526" max="526" width="9.85546875" style="40" customWidth="1"/>
    <col min="527" max="527" width="11" style="40" customWidth="1"/>
    <col min="528" max="760" width="9.140625" style="40"/>
    <col min="761" max="761" width="8" style="40" customWidth="1"/>
    <col min="762" max="762" width="41.7109375" style="40" customWidth="1"/>
    <col min="763" max="764" width="22" style="40" customWidth="1"/>
    <col min="765" max="765" width="18" style="40" customWidth="1"/>
    <col min="766" max="766" width="18.85546875" style="40" customWidth="1"/>
    <col min="767" max="767" width="22.42578125" style="40" customWidth="1"/>
    <col min="768" max="768" width="20.28515625" style="40" customWidth="1"/>
    <col min="769" max="769" width="17.85546875" style="40" customWidth="1"/>
    <col min="770" max="770" width="20.7109375" style="40" customWidth="1"/>
    <col min="771" max="771" width="15.28515625" style="40" customWidth="1"/>
    <col min="772" max="772" width="17.42578125" style="40" customWidth="1"/>
    <col min="773" max="774" width="0" style="40" hidden="1" customWidth="1"/>
    <col min="775" max="775" width="16" style="40" customWidth="1"/>
    <col min="776" max="776" width="29.5703125" style="40" customWidth="1"/>
    <col min="777" max="777" width="26.140625" style="40" customWidth="1"/>
    <col min="778" max="778" width="9.140625" style="40" customWidth="1"/>
    <col min="779" max="779" width="15.5703125" style="40" bestFit="1" customWidth="1"/>
    <col min="780" max="780" width="0" style="40" hidden="1" customWidth="1"/>
    <col min="781" max="781" width="18.28515625" style="40" customWidth="1"/>
    <col min="782" max="782" width="9.85546875" style="40" customWidth="1"/>
    <col min="783" max="783" width="11" style="40" customWidth="1"/>
    <col min="784" max="1016" width="9.140625" style="40"/>
    <col min="1017" max="1017" width="8" style="40" customWidth="1"/>
    <col min="1018" max="1018" width="41.7109375" style="40" customWidth="1"/>
    <col min="1019" max="1020" width="22" style="40" customWidth="1"/>
    <col min="1021" max="1021" width="18" style="40" customWidth="1"/>
    <col min="1022" max="1022" width="18.85546875" style="40" customWidth="1"/>
    <col min="1023" max="1023" width="22.42578125" style="40" customWidth="1"/>
    <col min="1024" max="1024" width="20.28515625" style="40" customWidth="1"/>
    <col min="1025" max="1025" width="17.85546875" style="40" customWidth="1"/>
    <col min="1026" max="1026" width="20.7109375" style="40" customWidth="1"/>
    <col min="1027" max="1027" width="15.28515625" style="40" customWidth="1"/>
    <col min="1028" max="1028" width="17.42578125" style="40" customWidth="1"/>
    <col min="1029" max="1030" width="0" style="40" hidden="1" customWidth="1"/>
    <col min="1031" max="1031" width="16" style="40" customWidth="1"/>
    <col min="1032" max="1032" width="29.5703125" style="40" customWidth="1"/>
    <col min="1033" max="1033" width="26.140625" style="40" customWidth="1"/>
    <col min="1034" max="1034" width="9.140625" style="40" customWidth="1"/>
    <col min="1035" max="1035" width="15.5703125" style="40" bestFit="1" customWidth="1"/>
    <col min="1036" max="1036" width="0" style="40" hidden="1" customWidth="1"/>
    <col min="1037" max="1037" width="18.28515625" style="40" customWidth="1"/>
    <col min="1038" max="1038" width="9.85546875" style="40" customWidth="1"/>
    <col min="1039" max="1039" width="11" style="40" customWidth="1"/>
    <col min="1040" max="1272" width="9.140625" style="40"/>
    <col min="1273" max="1273" width="8" style="40" customWidth="1"/>
    <col min="1274" max="1274" width="41.7109375" style="40" customWidth="1"/>
    <col min="1275" max="1276" width="22" style="40" customWidth="1"/>
    <col min="1277" max="1277" width="18" style="40" customWidth="1"/>
    <col min="1278" max="1278" width="18.85546875" style="40" customWidth="1"/>
    <col min="1279" max="1279" width="22.42578125" style="40" customWidth="1"/>
    <col min="1280" max="1280" width="20.28515625" style="40" customWidth="1"/>
    <col min="1281" max="1281" width="17.85546875" style="40" customWidth="1"/>
    <col min="1282" max="1282" width="20.7109375" style="40" customWidth="1"/>
    <col min="1283" max="1283" width="15.28515625" style="40" customWidth="1"/>
    <col min="1284" max="1284" width="17.42578125" style="40" customWidth="1"/>
    <col min="1285" max="1286" width="0" style="40" hidden="1" customWidth="1"/>
    <col min="1287" max="1287" width="16" style="40" customWidth="1"/>
    <col min="1288" max="1288" width="29.5703125" style="40" customWidth="1"/>
    <col min="1289" max="1289" width="26.140625" style="40" customWidth="1"/>
    <col min="1290" max="1290" width="9.140625" style="40" customWidth="1"/>
    <col min="1291" max="1291" width="15.5703125" style="40" bestFit="1" customWidth="1"/>
    <col min="1292" max="1292" width="0" style="40" hidden="1" customWidth="1"/>
    <col min="1293" max="1293" width="18.28515625" style="40" customWidth="1"/>
    <col min="1294" max="1294" width="9.85546875" style="40" customWidth="1"/>
    <col min="1295" max="1295" width="11" style="40" customWidth="1"/>
    <col min="1296" max="1528" width="9.140625" style="40"/>
    <col min="1529" max="1529" width="8" style="40" customWidth="1"/>
    <col min="1530" max="1530" width="41.7109375" style="40" customWidth="1"/>
    <col min="1531" max="1532" width="22" style="40" customWidth="1"/>
    <col min="1533" max="1533" width="18" style="40" customWidth="1"/>
    <col min="1534" max="1534" width="18.85546875" style="40" customWidth="1"/>
    <col min="1535" max="1535" width="22.42578125" style="40" customWidth="1"/>
    <col min="1536" max="1536" width="20.28515625" style="40" customWidth="1"/>
    <col min="1537" max="1537" width="17.85546875" style="40" customWidth="1"/>
    <col min="1538" max="1538" width="20.7109375" style="40" customWidth="1"/>
    <col min="1539" max="1539" width="15.28515625" style="40" customWidth="1"/>
    <col min="1540" max="1540" width="17.42578125" style="40" customWidth="1"/>
    <col min="1541" max="1542" width="0" style="40" hidden="1" customWidth="1"/>
    <col min="1543" max="1543" width="16" style="40" customWidth="1"/>
    <col min="1544" max="1544" width="29.5703125" style="40" customWidth="1"/>
    <col min="1545" max="1545" width="26.140625" style="40" customWidth="1"/>
    <col min="1546" max="1546" width="9.140625" style="40" customWidth="1"/>
    <col min="1547" max="1547" width="15.5703125" style="40" bestFit="1" customWidth="1"/>
    <col min="1548" max="1548" width="0" style="40" hidden="1" customWidth="1"/>
    <col min="1549" max="1549" width="18.28515625" style="40" customWidth="1"/>
    <col min="1550" max="1550" width="9.85546875" style="40" customWidth="1"/>
    <col min="1551" max="1551" width="11" style="40" customWidth="1"/>
    <col min="1552" max="1784" width="9.140625" style="40"/>
    <col min="1785" max="1785" width="8" style="40" customWidth="1"/>
    <col min="1786" max="1786" width="41.7109375" style="40" customWidth="1"/>
    <col min="1787" max="1788" width="22" style="40" customWidth="1"/>
    <col min="1789" max="1789" width="18" style="40" customWidth="1"/>
    <col min="1790" max="1790" width="18.85546875" style="40" customWidth="1"/>
    <col min="1791" max="1791" width="22.42578125" style="40" customWidth="1"/>
    <col min="1792" max="1792" width="20.28515625" style="40" customWidth="1"/>
    <col min="1793" max="1793" width="17.85546875" style="40" customWidth="1"/>
    <col min="1794" max="1794" width="20.7109375" style="40" customWidth="1"/>
    <col min="1795" max="1795" width="15.28515625" style="40" customWidth="1"/>
    <col min="1796" max="1796" width="17.42578125" style="40" customWidth="1"/>
    <col min="1797" max="1798" width="0" style="40" hidden="1" customWidth="1"/>
    <col min="1799" max="1799" width="16" style="40" customWidth="1"/>
    <col min="1800" max="1800" width="29.5703125" style="40" customWidth="1"/>
    <col min="1801" max="1801" width="26.140625" style="40" customWidth="1"/>
    <col min="1802" max="1802" width="9.140625" style="40" customWidth="1"/>
    <col min="1803" max="1803" width="15.5703125" style="40" bestFit="1" customWidth="1"/>
    <col min="1804" max="1804" width="0" style="40" hidden="1" customWidth="1"/>
    <col min="1805" max="1805" width="18.28515625" style="40" customWidth="1"/>
    <col min="1806" max="1806" width="9.85546875" style="40" customWidth="1"/>
    <col min="1807" max="1807" width="11" style="40" customWidth="1"/>
    <col min="1808" max="2040" width="9.140625" style="40"/>
    <col min="2041" max="2041" width="8" style="40" customWidth="1"/>
    <col min="2042" max="2042" width="41.7109375" style="40" customWidth="1"/>
    <col min="2043" max="2044" width="22" style="40" customWidth="1"/>
    <col min="2045" max="2045" width="18" style="40" customWidth="1"/>
    <col min="2046" max="2046" width="18.85546875" style="40" customWidth="1"/>
    <col min="2047" max="2047" width="22.42578125" style="40" customWidth="1"/>
    <col min="2048" max="2048" width="20.28515625" style="40" customWidth="1"/>
    <col min="2049" max="2049" width="17.85546875" style="40" customWidth="1"/>
    <col min="2050" max="2050" width="20.7109375" style="40" customWidth="1"/>
    <col min="2051" max="2051" width="15.28515625" style="40" customWidth="1"/>
    <col min="2052" max="2052" width="17.42578125" style="40" customWidth="1"/>
    <col min="2053" max="2054" width="0" style="40" hidden="1" customWidth="1"/>
    <col min="2055" max="2055" width="16" style="40" customWidth="1"/>
    <col min="2056" max="2056" width="29.5703125" style="40" customWidth="1"/>
    <col min="2057" max="2057" width="26.140625" style="40" customWidth="1"/>
    <col min="2058" max="2058" width="9.140625" style="40" customWidth="1"/>
    <col min="2059" max="2059" width="15.5703125" style="40" bestFit="1" customWidth="1"/>
    <col min="2060" max="2060" width="0" style="40" hidden="1" customWidth="1"/>
    <col min="2061" max="2061" width="18.28515625" style="40" customWidth="1"/>
    <col min="2062" max="2062" width="9.85546875" style="40" customWidth="1"/>
    <col min="2063" max="2063" width="11" style="40" customWidth="1"/>
    <col min="2064" max="2296" width="9.140625" style="40"/>
    <col min="2297" max="2297" width="8" style="40" customWidth="1"/>
    <col min="2298" max="2298" width="41.7109375" style="40" customWidth="1"/>
    <col min="2299" max="2300" width="22" style="40" customWidth="1"/>
    <col min="2301" max="2301" width="18" style="40" customWidth="1"/>
    <col min="2302" max="2302" width="18.85546875" style="40" customWidth="1"/>
    <col min="2303" max="2303" width="22.42578125" style="40" customWidth="1"/>
    <col min="2304" max="2304" width="20.28515625" style="40" customWidth="1"/>
    <col min="2305" max="2305" width="17.85546875" style="40" customWidth="1"/>
    <col min="2306" max="2306" width="20.7109375" style="40" customWidth="1"/>
    <col min="2307" max="2307" width="15.28515625" style="40" customWidth="1"/>
    <col min="2308" max="2308" width="17.42578125" style="40" customWidth="1"/>
    <col min="2309" max="2310" width="0" style="40" hidden="1" customWidth="1"/>
    <col min="2311" max="2311" width="16" style="40" customWidth="1"/>
    <col min="2312" max="2312" width="29.5703125" style="40" customWidth="1"/>
    <col min="2313" max="2313" width="26.140625" style="40" customWidth="1"/>
    <col min="2314" max="2314" width="9.140625" style="40" customWidth="1"/>
    <col min="2315" max="2315" width="15.5703125" style="40" bestFit="1" customWidth="1"/>
    <col min="2316" max="2316" width="0" style="40" hidden="1" customWidth="1"/>
    <col min="2317" max="2317" width="18.28515625" style="40" customWidth="1"/>
    <col min="2318" max="2318" width="9.85546875" style="40" customWidth="1"/>
    <col min="2319" max="2319" width="11" style="40" customWidth="1"/>
    <col min="2320" max="2552" width="9.140625" style="40"/>
    <col min="2553" max="2553" width="8" style="40" customWidth="1"/>
    <col min="2554" max="2554" width="41.7109375" style="40" customWidth="1"/>
    <col min="2555" max="2556" width="22" style="40" customWidth="1"/>
    <col min="2557" max="2557" width="18" style="40" customWidth="1"/>
    <col min="2558" max="2558" width="18.85546875" style="40" customWidth="1"/>
    <col min="2559" max="2559" width="22.42578125" style="40" customWidth="1"/>
    <col min="2560" max="2560" width="20.28515625" style="40" customWidth="1"/>
    <col min="2561" max="2561" width="17.85546875" style="40" customWidth="1"/>
    <col min="2562" max="2562" width="20.7109375" style="40" customWidth="1"/>
    <col min="2563" max="2563" width="15.28515625" style="40" customWidth="1"/>
    <col min="2564" max="2564" width="17.42578125" style="40" customWidth="1"/>
    <col min="2565" max="2566" width="0" style="40" hidden="1" customWidth="1"/>
    <col min="2567" max="2567" width="16" style="40" customWidth="1"/>
    <col min="2568" max="2568" width="29.5703125" style="40" customWidth="1"/>
    <col min="2569" max="2569" width="26.140625" style="40" customWidth="1"/>
    <col min="2570" max="2570" width="9.140625" style="40" customWidth="1"/>
    <col min="2571" max="2571" width="15.5703125" style="40" bestFit="1" customWidth="1"/>
    <col min="2572" max="2572" width="0" style="40" hidden="1" customWidth="1"/>
    <col min="2573" max="2573" width="18.28515625" style="40" customWidth="1"/>
    <col min="2574" max="2574" width="9.85546875" style="40" customWidth="1"/>
    <col min="2575" max="2575" width="11" style="40" customWidth="1"/>
    <col min="2576" max="2808" width="9.140625" style="40"/>
    <col min="2809" max="2809" width="8" style="40" customWidth="1"/>
    <col min="2810" max="2810" width="41.7109375" style="40" customWidth="1"/>
    <col min="2811" max="2812" width="22" style="40" customWidth="1"/>
    <col min="2813" max="2813" width="18" style="40" customWidth="1"/>
    <col min="2814" max="2814" width="18.85546875" style="40" customWidth="1"/>
    <col min="2815" max="2815" width="22.42578125" style="40" customWidth="1"/>
    <col min="2816" max="2816" width="20.28515625" style="40" customWidth="1"/>
    <col min="2817" max="2817" width="17.85546875" style="40" customWidth="1"/>
    <col min="2818" max="2818" width="20.7109375" style="40" customWidth="1"/>
    <col min="2819" max="2819" width="15.28515625" style="40" customWidth="1"/>
    <col min="2820" max="2820" width="17.42578125" style="40" customWidth="1"/>
    <col min="2821" max="2822" width="0" style="40" hidden="1" customWidth="1"/>
    <col min="2823" max="2823" width="16" style="40" customWidth="1"/>
    <col min="2824" max="2824" width="29.5703125" style="40" customWidth="1"/>
    <col min="2825" max="2825" width="26.140625" style="40" customWidth="1"/>
    <col min="2826" max="2826" width="9.140625" style="40" customWidth="1"/>
    <col min="2827" max="2827" width="15.5703125" style="40" bestFit="1" customWidth="1"/>
    <col min="2828" max="2828" width="0" style="40" hidden="1" customWidth="1"/>
    <col min="2829" max="2829" width="18.28515625" style="40" customWidth="1"/>
    <col min="2830" max="2830" width="9.85546875" style="40" customWidth="1"/>
    <col min="2831" max="2831" width="11" style="40" customWidth="1"/>
    <col min="2832" max="3064" width="9.140625" style="40"/>
    <col min="3065" max="3065" width="8" style="40" customWidth="1"/>
    <col min="3066" max="3066" width="41.7109375" style="40" customWidth="1"/>
    <col min="3067" max="3068" width="22" style="40" customWidth="1"/>
    <col min="3069" max="3069" width="18" style="40" customWidth="1"/>
    <col min="3070" max="3070" width="18.85546875" style="40" customWidth="1"/>
    <col min="3071" max="3071" width="22.42578125" style="40" customWidth="1"/>
    <col min="3072" max="3072" width="20.28515625" style="40" customWidth="1"/>
    <col min="3073" max="3073" width="17.85546875" style="40" customWidth="1"/>
    <col min="3074" max="3074" width="20.7109375" style="40" customWidth="1"/>
    <col min="3075" max="3075" width="15.28515625" style="40" customWidth="1"/>
    <col min="3076" max="3076" width="17.42578125" style="40" customWidth="1"/>
    <col min="3077" max="3078" width="0" style="40" hidden="1" customWidth="1"/>
    <col min="3079" max="3079" width="16" style="40" customWidth="1"/>
    <col min="3080" max="3080" width="29.5703125" style="40" customWidth="1"/>
    <col min="3081" max="3081" width="26.140625" style="40" customWidth="1"/>
    <col min="3082" max="3082" width="9.140625" style="40" customWidth="1"/>
    <col min="3083" max="3083" width="15.5703125" style="40" bestFit="1" customWidth="1"/>
    <col min="3084" max="3084" width="0" style="40" hidden="1" customWidth="1"/>
    <col min="3085" max="3085" width="18.28515625" style="40" customWidth="1"/>
    <col min="3086" max="3086" width="9.85546875" style="40" customWidth="1"/>
    <col min="3087" max="3087" width="11" style="40" customWidth="1"/>
    <col min="3088" max="3320" width="9.140625" style="40"/>
    <col min="3321" max="3321" width="8" style="40" customWidth="1"/>
    <col min="3322" max="3322" width="41.7109375" style="40" customWidth="1"/>
    <col min="3323" max="3324" width="22" style="40" customWidth="1"/>
    <col min="3325" max="3325" width="18" style="40" customWidth="1"/>
    <col min="3326" max="3326" width="18.85546875" style="40" customWidth="1"/>
    <col min="3327" max="3327" width="22.42578125" style="40" customWidth="1"/>
    <col min="3328" max="3328" width="20.28515625" style="40" customWidth="1"/>
    <col min="3329" max="3329" width="17.85546875" style="40" customWidth="1"/>
    <col min="3330" max="3330" width="20.7109375" style="40" customWidth="1"/>
    <col min="3331" max="3331" width="15.28515625" style="40" customWidth="1"/>
    <col min="3332" max="3332" width="17.42578125" style="40" customWidth="1"/>
    <col min="3333" max="3334" width="0" style="40" hidden="1" customWidth="1"/>
    <col min="3335" max="3335" width="16" style="40" customWidth="1"/>
    <col min="3336" max="3336" width="29.5703125" style="40" customWidth="1"/>
    <col min="3337" max="3337" width="26.140625" style="40" customWidth="1"/>
    <col min="3338" max="3338" width="9.140625" style="40" customWidth="1"/>
    <col min="3339" max="3339" width="15.5703125" style="40" bestFit="1" customWidth="1"/>
    <col min="3340" max="3340" width="0" style="40" hidden="1" customWidth="1"/>
    <col min="3341" max="3341" width="18.28515625" style="40" customWidth="1"/>
    <col min="3342" max="3342" width="9.85546875" style="40" customWidth="1"/>
    <col min="3343" max="3343" width="11" style="40" customWidth="1"/>
    <col min="3344" max="3576" width="9.140625" style="40"/>
    <col min="3577" max="3577" width="8" style="40" customWidth="1"/>
    <col min="3578" max="3578" width="41.7109375" style="40" customWidth="1"/>
    <col min="3579" max="3580" width="22" style="40" customWidth="1"/>
    <col min="3581" max="3581" width="18" style="40" customWidth="1"/>
    <col min="3582" max="3582" width="18.85546875" style="40" customWidth="1"/>
    <col min="3583" max="3583" width="22.42578125" style="40" customWidth="1"/>
    <col min="3584" max="3584" width="20.28515625" style="40" customWidth="1"/>
    <col min="3585" max="3585" width="17.85546875" style="40" customWidth="1"/>
    <col min="3586" max="3586" width="20.7109375" style="40" customWidth="1"/>
    <col min="3587" max="3587" width="15.28515625" style="40" customWidth="1"/>
    <col min="3588" max="3588" width="17.42578125" style="40" customWidth="1"/>
    <col min="3589" max="3590" width="0" style="40" hidden="1" customWidth="1"/>
    <col min="3591" max="3591" width="16" style="40" customWidth="1"/>
    <col min="3592" max="3592" width="29.5703125" style="40" customWidth="1"/>
    <col min="3593" max="3593" width="26.140625" style="40" customWidth="1"/>
    <col min="3594" max="3594" width="9.140625" style="40" customWidth="1"/>
    <col min="3595" max="3595" width="15.5703125" style="40" bestFit="1" customWidth="1"/>
    <col min="3596" max="3596" width="0" style="40" hidden="1" customWidth="1"/>
    <col min="3597" max="3597" width="18.28515625" style="40" customWidth="1"/>
    <col min="3598" max="3598" width="9.85546875" style="40" customWidth="1"/>
    <col min="3599" max="3599" width="11" style="40" customWidth="1"/>
    <col min="3600" max="3832" width="9.140625" style="40"/>
    <col min="3833" max="3833" width="8" style="40" customWidth="1"/>
    <col min="3834" max="3834" width="41.7109375" style="40" customWidth="1"/>
    <col min="3835" max="3836" width="22" style="40" customWidth="1"/>
    <col min="3837" max="3837" width="18" style="40" customWidth="1"/>
    <col min="3838" max="3838" width="18.85546875" style="40" customWidth="1"/>
    <col min="3839" max="3839" width="22.42578125" style="40" customWidth="1"/>
    <col min="3840" max="3840" width="20.28515625" style="40" customWidth="1"/>
    <col min="3841" max="3841" width="17.85546875" style="40" customWidth="1"/>
    <col min="3842" max="3842" width="20.7109375" style="40" customWidth="1"/>
    <col min="3843" max="3843" width="15.28515625" style="40" customWidth="1"/>
    <col min="3844" max="3844" width="17.42578125" style="40" customWidth="1"/>
    <col min="3845" max="3846" width="0" style="40" hidden="1" customWidth="1"/>
    <col min="3847" max="3847" width="16" style="40" customWidth="1"/>
    <col min="3848" max="3848" width="29.5703125" style="40" customWidth="1"/>
    <col min="3849" max="3849" width="26.140625" style="40" customWidth="1"/>
    <col min="3850" max="3850" width="9.140625" style="40" customWidth="1"/>
    <col min="3851" max="3851" width="15.5703125" style="40" bestFit="1" customWidth="1"/>
    <col min="3852" max="3852" width="0" style="40" hidden="1" customWidth="1"/>
    <col min="3853" max="3853" width="18.28515625" style="40" customWidth="1"/>
    <col min="3854" max="3854" width="9.85546875" style="40" customWidth="1"/>
    <col min="3855" max="3855" width="11" style="40" customWidth="1"/>
    <col min="3856" max="4088" width="9.140625" style="40"/>
    <col min="4089" max="4089" width="8" style="40" customWidth="1"/>
    <col min="4090" max="4090" width="41.7109375" style="40" customWidth="1"/>
    <col min="4091" max="4092" width="22" style="40" customWidth="1"/>
    <col min="4093" max="4093" width="18" style="40" customWidth="1"/>
    <col min="4094" max="4094" width="18.85546875" style="40" customWidth="1"/>
    <col min="4095" max="4095" width="22.42578125" style="40" customWidth="1"/>
    <col min="4096" max="4096" width="20.28515625" style="40" customWidth="1"/>
    <col min="4097" max="4097" width="17.85546875" style="40" customWidth="1"/>
    <col min="4098" max="4098" width="20.7109375" style="40" customWidth="1"/>
    <col min="4099" max="4099" width="15.28515625" style="40" customWidth="1"/>
    <col min="4100" max="4100" width="17.42578125" style="40" customWidth="1"/>
    <col min="4101" max="4102" width="0" style="40" hidden="1" customWidth="1"/>
    <col min="4103" max="4103" width="16" style="40" customWidth="1"/>
    <col min="4104" max="4104" width="29.5703125" style="40" customWidth="1"/>
    <col min="4105" max="4105" width="26.140625" style="40" customWidth="1"/>
    <col min="4106" max="4106" width="9.140625" style="40" customWidth="1"/>
    <col min="4107" max="4107" width="15.5703125" style="40" bestFit="1" customWidth="1"/>
    <col min="4108" max="4108" width="0" style="40" hidden="1" customWidth="1"/>
    <col min="4109" max="4109" width="18.28515625" style="40" customWidth="1"/>
    <col min="4110" max="4110" width="9.85546875" style="40" customWidth="1"/>
    <col min="4111" max="4111" width="11" style="40" customWidth="1"/>
    <col min="4112" max="4344" width="9.140625" style="40"/>
    <col min="4345" max="4345" width="8" style="40" customWidth="1"/>
    <col min="4346" max="4346" width="41.7109375" style="40" customWidth="1"/>
    <col min="4347" max="4348" width="22" style="40" customWidth="1"/>
    <col min="4349" max="4349" width="18" style="40" customWidth="1"/>
    <col min="4350" max="4350" width="18.85546875" style="40" customWidth="1"/>
    <col min="4351" max="4351" width="22.42578125" style="40" customWidth="1"/>
    <col min="4352" max="4352" width="20.28515625" style="40" customWidth="1"/>
    <col min="4353" max="4353" width="17.85546875" style="40" customWidth="1"/>
    <col min="4354" max="4354" width="20.7109375" style="40" customWidth="1"/>
    <col min="4355" max="4355" width="15.28515625" style="40" customWidth="1"/>
    <col min="4356" max="4356" width="17.42578125" style="40" customWidth="1"/>
    <col min="4357" max="4358" width="0" style="40" hidden="1" customWidth="1"/>
    <col min="4359" max="4359" width="16" style="40" customWidth="1"/>
    <col min="4360" max="4360" width="29.5703125" style="40" customWidth="1"/>
    <col min="4361" max="4361" width="26.140625" style="40" customWidth="1"/>
    <col min="4362" max="4362" width="9.140625" style="40" customWidth="1"/>
    <col min="4363" max="4363" width="15.5703125" style="40" bestFit="1" customWidth="1"/>
    <col min="4364" max="4364" width="0" style="40" hidden="1" customWidth="1"/>
    <col min="4365" max="4365" width="18.28515625" style="40" customWidth="1"/>
    <col min="4366" max="4366" width="9.85546875" style="40" customWidth="1"/>
    <col min="4367" max="4367" width="11" style="40" customWidth="1"/>
    <col min="4368" max="4600" width="9.140625" style="40"/>
    <col min="4601" max="4601" width="8" style="40" customWidth="1"/>
    <col min="4602" max="4602" width="41.7109375" style="40" customWidth="1"/>
    <col min="4603" max="4604" width="22" style="40" customWidth="1"/>
    <col min="4605" max="4605" width="18" style="40" customWidth="1"/>
    <col min="4606" max="4606" width="18.85546875" style="40" customWidth="1"/>
    <col min="4607" max="4607" width="22.42578125" style="40" customWidth="1"/>
    <col min="4608" max="4608" width="20.28515625" style="40" customWidth="1"/>
    <col min="4609" max="4609" width="17.85546875" style="40" customWidth="1"/>
    <col min="4610" max="4610" width="20.7109375" style="40" customWidth="1"/>
    <col min="4611" max="4611" width="15.28515625" style="40" customWidth="1"/>
    <col min="4612" max="4612" width="17.42578125" style="40" customWidth="1"/>
    <col min="4613" max="4614" width="0" style="40" hidden="1" customWidth="1"/>
    <col min="4615" max="4615" width="16" style="40" customWidth="1"/>
    <col min="4616" max="4616" width="29.5703125" style="40" customWidth="1"/>
    <col min="4617" max="4617" width="26.140625" style="40" customWidth="1"/>
    <col min="4618" max="4618" width="9.140625" style="40" customWidth="1"/>
    <col min="4619" max="4619" width="15.5703125" style="40" bestFit="1" customWidth="1"/>
    <col min="4620" max="4620" width="0" style="40" hidden="1" customWidth="1"/>
    <col min="4621" max="4621" width="18.28515625" style="40" customWidth="1"/>
    <col min="4622" max="4622" width="9.85546875" style="40" customWidth="1"/>
    <col min="4623" max="4623" width="11" style="40" customWidth="1"/>
    <col min="4624" max="4856" width="9.140625" style="40"/>
    <col min="4857" max="4857" width="8" style="40" customWidth="1"/>
    <col min="4858" max="4858" width="41.7109375" style="40" customWidth="1"/>
    <col min="4859" max="4860" width="22" style="40" customWidth="1"/>
    <col min="4861" max="4861" width="18" style="40" customWidth="1"/>
    <col min="4862" max="4862" width="18.85546875" style="40" customWidth="1"/>
    <col min="4863" max="4863" width="22.42578125" style="40" customWidth="1"/>
    <col min="4864" max="4864" width="20.28515625" style="40" customWidth="1"/>
    <col min="4865" max="4865" width="17.85546875" style="40" customWidth="1"/>
    <col min="4866" max="4866" width="20.7109375" style="40" customWidth="1"/>
    <col min="4867" max="4867" width="15.28515625" style="40" customWidth="1"/>
    <col min="4868" max="4868" width="17.42578125" style="40" customWidth="1"/>
    <col min="4869" max="4870" width="0" style="40" hidden="1" customWidth="1"/>
    <col min="4871" max="4871" width="16" style="40" customWidth="1"/>
    <col min="4872" max="4872" width="29.5703125" style="40" customWidth="1"/>
    <col min="4873" max="4873" width="26.140625" style="40" customWidth="1"/>
    <col min="4874" max="4874" width="9.140625" style="40" customWidth="1"/>
    <col min="4875" max="4875" width="15.5703125" style="40" bestFit="1" customWidth="1"/>
    <col min="4876" max="4876" width="0" style="40" hidden="1" customWidth="1"/>
    <col min="4877" max="4877" width="18.28515625" style="40" customWidth="1"/>
    <col min="4878" max="4878" width="9.85546875" style="40" customWidth="1"/>
    <col min="4879" max="4879" width="11" style="40" customWidth="1"/>
    <col min="4880" max="5112" width="9.140625" style="40"/>
    <col min="5113" max="5113" width="8" style="40" customWidth="1"/>
    <col min="5114" max="5114" width="41.7109375" style="40" customWidth="1"/>
    <col min="5115" max="5116" width="22" style="40" customWidth="1"/>
    <col min="5117" max="5117" width="18" style="40" customWidth="1"/>
    <col min="5118" max="5118" width="18.85546875" style="40" customWidth="1"/>
    <col min="5119" max="5119" width="22.42578125" style="40" customWidth="1"/>
    <col min="5120" max="5120" width="20.28515625" style="40" customWidth="1"/>
    <col min="5121" max="5121" width="17.85546875" style="40" customWidth="1"/>
    <col min="5122" max="5122" width="20.7109375" style="40" customWidth="1"/>
    <col min="5123" max="5123" width="15.28515625" style="40" customWidth="1"/>
    <col min="5124" max="5124" width="17.42578125" style="40" customWidth="1"/>
    <col min="5125" max="5126" width="0" style="40" hidden="1" customWidth="1"/>
    <col min="5127" max="5127" width="16" style="40" customWidth="1"/>
    <col min="5128" max="5128" width="29.5703125" style="40" customWidth="1"/>
    <col min="5129" max="5129" width="26.140625" style="40" customWidth="1"/>
    <col min="5130" max="5130" width="9.140625" style="40" customWidth="1"/>
    <col min="5131" max="5131" width="15.5703125" style="40" bestFit="1" customWidth="1"/>
    <col min="5132" max="5132" width="0" style="40" hidden="1" customWidth="1"/>
    <col min="5133" max="5133" width="18.28515625" style="40" customWidth="1"/>
    <col min="5134" max="5134" width="9.85546875" style="40" customWidth="1"/>
    <col min="5135" max="5135" width="11" style="40" customWidth="1"/>
    <col min="5136" max="5368" width="9.140625" style="40"/>
    <col min="5369" max="5369" width="8" style="40" customWidth="1"/>
    <col min="5370" max="5370" width="41.7109375" style="40" customWidth="1"/>
    <col min="5371" max="5372" width="22" style="40" customWidth="1"/>
    <col min="5373" max="5373" width="18" style="40" customWidth="1"/>
    <col min="5374" max="5374" width="18.85546875" style="40" customWidth="1"/>
    <col min="5375" max="5375" width="22.42578125" style="40" customWidth="1"/>
    <col min="5376" max="5376" width="20.28515625" style="40" customWidth="1"/>
    <col min="5377" max="5377" width="17.85546875" style="40" customWidth="1"/>
    <col min="5378" max="5378" width="20.7109375" style="40" customWidth="1"/>
    <col min="5379" max="5379" width="15.28515625" style="40" customWidth="1"/>
    <col min="5380" max="5380" width="17.42578125" style="40" customWidth="1"/>
    <col min="5381" max="5382" width="0" style="40" hidden="1" customWidth="1"/>
    <col min="5383" max="5383" width="16" style="40" customWidth="1"/>
    <col min="5384" max="5384" width="29.5703125" style="40" customWidth="1"/>
    <col min="5385" max="5385" width="26.140625" style="40" customWidth="1"/>
    <col min="5386" max="5386" width="9.140625" style="40" customWidth="1"/>
    <col min="5387" max="5387" width="15.5703125" style="40" bestFit="1" customWidth="1"/>
    <col min="5388" max="5388" width="0" style="40" hidden="1" customWidth="1"/>
    <col min="5389" max="5389" width="18.28515625" style="40" customWidth="1"/>
    <col min="5390" max="5390" width="9.85546875" style="40" customWidth="1"/>
    <col min="5391" max="5391" width="11" style="40" customWidth="1"/>
    <col min="5392" max="5624" width="9.140625" style="40"/>
    <col min="5625" max="5625" width="8" style="40" customWidth="1"/>
    <col min="5626" max="5626" width="41.7109375" style="40" customWidth="1"/>
    <col min="5627" max="5628" width="22" style="40" customWidth="1"/>
    <col min="5629" max="5629" width="18" style="40" customWidth="1"/>
    <col min="5630" max="5630" width="18.85546875" style="40" customWidth="1"/>
    <col min="5631" max="5631" width="22.42578125" style="40" customWidth="1"/>
    <col min="5632" max="5632" width="20.28515625" style="40" customWidth="1"/>
    <col min="5633" max="5633" width="17.85546875" style="40" customWidth="1"/>
    <col min="5634" max="5634" width="20.7109375" style="40" customWidth="1"/>
    <col min="5635" max="5635" width="15.28515625" style="40" customWidth="1"/>
    <col min="5636" max="5636" width="17.42578125" style="40" customWidth="1"/>
    <col min="5637" max="5638" width="0" style="40" hidden="1" customWidth="1"/>
    <col min="5639" max="5639" width="16" style="40" customWidth="1"/>
    <col min="5640" max="5640" width="29.5703125" style="40" customWidth="1"/>
    <col min="5641" max="5641" width="26.140625" style="40" customWidth="1"/>
    <col min="5642" max="5642" width="9.140625" style="40" customWidth="1"/>
    <col min="5643" max="5643" width="15.5703125" style="40" bestFit="1" customWidth="1"/>
    <col min="5644" max="5644" width="0" style="40" hidden="1" customWidth="1"/>
    <col min="5645" max="5645" width="18.28515625" style="40" customWidth="1"/>
    <col min="5646" max="5646" width="9.85546875" style="40" customWidth="1"/>
    <col min="5647" max="5647" width="11" style="40" customWidth="1"/>
    <col min="5648" max="5880" width="9.140625" style="40"/>
    <col min="5881" max="5881" width="8" style="40" customWidth="1"/>
    <col min="5882" max="5882" width="41.7109375" style="40" customWidth="1"/>
    <col min="5883" max="5884" width="22" style="40" customWidth="1"/>
    <col min="5885" max="5885" width="18" style="40" customWidth="1"/>
    <col min="5886" max="5886" width="18.85546875" style="40" customWidth="1"/>
    <col min="5887" max="5887" width="22.42578125" style="40" customWidth="1"/>
    <col min="5888" max="5888" width="20.28515625" style="40" customWidth="1"/>
    <col min="5889" max="5889" width="17.85546875" style="40" customWidth="1"/>
    <col min="5890" max="5890" width="20.7109375" style="40" customWidth="1"/>
    <col min="5891" max="5891" width="15.28515625" style="40" customWidth="1"/>
    <col min="5892" max="5892" width="17.42578125" style="40" customWidth="1"/>
    <col min="5893" max="5894" width="0" style="40" hidden="1" customWidth="1"/>
    <col min="5895" max="5895" width="16" style="40" customWidth="1"/>
    <col min="5896" max="5896" width="29.5703125" style="40" customWidth="1"/>
    <col min="5897" max="5897" width="26.140625" style="40" customWidth="1"/>
    <col min="5898" max="5898" width="9.140625" style="40" customWidth="1"/>
    <col min="5899" max="5899" width="15.5703125" style="40" bestFit="1" customWidth="1"/>
    <col min="5900" max="5900" width="0" style="40" hidden="1" customWidth="1"/>
    <col min="5901" max="5901" width="18.28515625" style="40" customWidth="1"/>
    <col min="5902" max="5902" width="9.85546875" style="40" customWidth="1"/>
    <col min="5903" max="5903" width="11" style="40" customWidth="1"/>
    <col min="5904" max="6136" width="9.140625" style="40"/>
    <col min="6137" max="6137" width="8" style="40" customWidth="1"/>
    <col min="6138" max="6138" width="41.7109375" style="40" customWidth="1"/>
    <col min="6139" max="6140" width="22" style="40" customWidth="1"/>
    <col min="6141" max="6141" width="18" style="40" customWidth="1"/>
    <col min="6142" max="6142" width="18.85546875" style="40" customWidth="1"/>
    <col min="6143" max="6143" width="22.42578125" style="40" customWidth="1"/>
    <col min="6144" max="6144" width="20.28515625" style="40" customWidth="1"/>
    <col min="6145" max="6145" width="17.85546875" style="40" customWidth="1"/>
    <col min="6146" max="6146" width="20.7109375" style="40" customWidth="1"/>
    <col min="6147" max="6147" width="15.28515625" style="40" customWidth="1"/>
    <col min="6148" max="6148" width="17.42578125" style="40" customWidth="1"/>
    <col min="6149" max="6150" width="0" style="40" hidden="1" customWidth="1"/>
    <col min="6151" max="6151" width="16" style="40" customWidth="1"/>
    <col min="6152" max="6152" width="29.5703125" style="40" customWidth="1"/>
    <col min="6153" max="6153" width="26.140625" style="40" customWidth="1"/>
    <col min="6154" max="6154" width="9.140625" style="40" customWidth="1"/>
    <col min="6155" max="6155" width="15.5703125" style="40" bestFit="1" customWidth="1"/>
    <col min="6156" max="6156" width="0" style="40" hidden="1" customWidth="1"/>
    <col min="6157" max="6157" width="18.28515625" style="40" customWidth="1"/>
    <col min="6158" max="6158" width="9.85546875" style="40" customWidth="1"/>
    <col min="6159" max="6159" width="11" style="40" customWidth="1"/>
    <col min="6160" max="6392" width="9.140625" style="40"/>
    <col min="6393" max="6393" width="8" style="40" customWidth="1"/>
    <col min="6394" max="6394" width="41.7109375" style="40" customWidth="1"/>
    <col min="6395" max="6396" width="22" style="40" customWidth="1"/>
    <col min="6397" max="6397" width="18" style="40" customWidth="1"/>
    <col min="6398" max="6398" width="18.85546875" style="40" customWidth="1"/>
    <col min="6399" max="6399" width="22.42578125" style="40" customWidth="1"/>
    <col min="6400" max="6400" width="20.28515625" style="40" customWidth="1"/>
    <col min="6401" max="6401" width="17.85546875" style="40" customWidth="1"/>
    <col min="6402" max="6402" width="20.7109375" style="40" customWidth="1"/>
    <col min="6403" max="6403" width="15.28515625" style="40" customWidth="1"/>
    <col min="6404" max="6404" width="17.42578125" style="40" customWidth="1"/>
    <col min="6405" max="6406" width="0" style="40" hidden="1" customWidth="1"/>
    <col min="6407" max="6407" width="16" style="40" customWidth="1"/>
    <col min="6408" max="6408" width="29.5703125" style="40" customWidth="1"/>
    <col min="6409" max="6409" width="26.140625" style="40" customWidth="1"/>
    <col min="6410" max="6410" width="9.140625" style="40" customWidth="1"/>
    <col min="6411" max="6411" width="15.5703125" style="40" bestFit="1" customWidth="1"/>
    <col min="6412" max="6412" width="0" style="40" hidden="1" customWidth="1"/>
    <col min="6413" max="6413" width="18.28515625" style="40" customWidth="1"/>
    <col min="6414" max="6414" width="9.85546875" style="40" customWidth="1"/>
    <col min="6415" max="6415" width="11" style="40" customWidth="1"/>
    <col min="6416" max="6648" width="9.140625" style="40"/>
    <col min="6649" max="6649" width="8" style="40" customWidth="1"/>
    <col min="6650" max="6650" width="41.7109375" style="40" customWidth="1"/>
    <col min="6651" max="6652" width="22" style="40" customWidth="1"/>
    <col min="6653" max="6653" width="18" style="40" customWidth="1"/>
    <col min="6654" max="6654" width="18.85546875" style="40" customWidth="1"/>
    <col min="6655" max="6655" width="22.42578125" style="40" customWidth="1"/>
    <col min="6656" max="6656" width="20.28515625" style="40" customWidth="1"/>
    <col min="6657" max="6657" width="17.85546875" style="40" customWidth="1"/>
    <col min="6658" max="6658" width="20.7109375" style="40" customWidth="1"/>
    <col min="6659" max="6659" width="15.28515625" style="40" customWidth="1"/>
    <col min="6660" max="6660" width="17.42578125" style="40" customWidth="1"/>
    <col min="6661" max="6662" width="0" style="40" hidden="1" customWidth="1"/>
    <col min="6663" max="6663" width="16" style="40" customWidth="1"/>
    <col min="6664" max="6664" width="29.5703125" style="40" customWidth="1"/>
    <col min="6665" max="6665" width="26.140625" style="40" customWidth="1"/>
    <col min="6666" max="6666" width="9.140625" style="40" customWidth="1"/>
    <col min="6667" max="6667" width="15.5703125" style="40" bestFit="1" customWidth="1"/>
    <col min="6668" max="6668" width="0" style="40" hidden="1" customWidth="1"/>
    <col min="6669" max="6669" width="18.28515625" style="40" customWidth="1"/>
    <col min="6670" max="6670" width="9.85546875" style="40" customWidth="1"/>
    <col min="6671" max="6671" width="11" style="40" customWidth="1"/>
    <col min="6672" max="6904" width="9.140625" style="40"/>
    <col min="6905" max="6905" width="8" style="40" customWidth="1"/>
    <col min="6906" max="6906" width="41.7109375" style="40" customWidth="1"/>
    <col min="6907" max="6908" width="22" style="40" customWidth="1"/>
    <col min="6909" max="6909" width="18" style="40" customWidth="1"/>
    <col min="6910" max="6910" width="18.85546875" style="40" customWidth="1"/>
    <col min="6911" max="6911" width="22.42578125" style="40" customWidth="1"/>
    <col min="6912" max="6912" width="20.28515625" style="40" customWidth="1"/>
    <col min="6913" max="6913" width="17.85546875" style="40" customWidth="1"/>
    <col min="6914" max="6914" width="20.7109375" style="40" customWidth="1"/>
    <col min="6915" max="6915" width="15.28515625" style="40" customWidth="1"/>
    <col min="6916" max="6916" width="17.42578125" style="40" customWidth="1"/>
    <col min="6917" max="6918" width="0" style="40" hidden="1" customWidth="1"/>
    <col min="6919" max="6919" width="16" style="40" customWidth="1"/>
    <col min="6920" max="6920" width="29.5703125" style="40" customWidth="1"/>
    <col min="6921" max="6921" width="26.140625" style="40" customWidth="1"/>
    <col min="6922" max="6922" width="9.140625" style="40" customWidth="1"/>
    <col min="6923" max="6923" width="15.5703125" style="40" bestFit="1" customWidth="1"/>
    <col min="6924" max="6924" width="0" style="40" hidden="1" customWidth="1"/>
    <col min="6925" max="6925" width="18.28515625" style="40" customWidth="1"/>
    <col min="6926" max="6926" width="9.85546875" style="40" customWidth="1"/>
    <col min="6927" max="6927" width="11" style="40" customWidth="1"/>
    <col min="6928" max="7160" width="9.140625" style="40"/>
    <col min="7161" max="7161" width="8" style="40" customWidth="1"/>
    <col min="7162" max="7162" width="41.7109375" style="40" customWidth="1"/>
    <col min="7163" max="7164" width="22" style="40" customWidth="1"/>
    <col min="7165" max="7165" width="18" style="40" customWidth="1"/>
    <col min="7166" max="7166" width="18.85546875" style="40" customWidth="1"/>
    <col min="7167" max="7167" width="22.42578125" style="40" customWidth="1"/>
    <col min="7168" max="7168" width="20.28515625" style="40" customWidth="1"/>
    <col min="7169" max="7169" width="17.85546875" style="40" customWidth="1"/>
    <col min="7170" max="7170" width="20.7109375" style="40" customWidth="1"/>
    <col min="7171" max="7171" width="15.28515625" style="40" customWidth="1"/>
    <col min="7172" max="7172" width="17.42578125" style="40" customWidth="1"/>
    <col min="7173" max="7174" width="0" style="40" hidden="1" customWidth="1"/>
    <col min="7175" max="7175" width="16" style="40" customWidth="1"/>
    <col min="7176" max="7176" width="29.5703125" style="40" customWidth="1"/>
    <col min="7177" max="7177" width="26.140625" style="40" customWidth="1"/>
    <col min="7178" max="7178" width="9.140625" style="40" customWidth="1"/>
    <col min="7179" max="7179" width="15.5703125" style="40" bestFit="1" customWidth="1"/>
    <col min="7180" max="7180" width="0" style="40" hidden="1" customWidth="1"/>
    <col min="7181" max="7181" width="18.28515625" style="40" customWidth="1"/>
    <col min="7182" max="7182" width="9.85546875" style="40" customWidth="1"/>
    <col min="7183" max="7183" width="11" style="40" customWidth="1"/>
    <col min="7184" max="7416" width="9.140625" style="40"/>
    <col min="7417" max="7417" width="8" style="40" customWidth="1"/>
    <col min="7418" max="7418" width="41.7109375" style="40" customWidth="1"/>
    <col min="7419" max="7420" width="22" style="40" customWidth="1"/>
    <col min="7421" max="7421" width="18" style="40" customWidth="1"/>
    <col min="7422" max="7422" width="18.85546875" style="40" customWidth="1"/>
    <col min="7423" max="7423" width="22.42578125" style="40" customWidth="1"/>
    <col min="7424" max="7424" width="20.28515625" style="40" customWidth="1"/>
    <col min="7425" max="7425" width="17.85546875" style="40" customWidth="1"/>
    <col min="7426" max="7426" width="20.7109375" style="40" customWidth="1"/>
    <col min="7427" max="7427" width="15.28515625" style="40" customWidth="1"/>
    <col min="7428" max="7428" width="17.42578125" style="40" customWidth="1"/>
    <col min="7429" max="7430" width="0" style="40" hidden="1" customWidth="1"/>
    <col min="7431" max="7431" width="16" style="40" customWidth="1"/>
    <col min="7432" max="7432" width="29.5703125" style="40" customWidth="1"/>
    <col min="7433" max="7433" width="26.140625" style="40" customWidth="1"/>
    <col min="7434" max="7434" width="9.140625" style="40" customWidth="1"/>
    <col min="7435" max="7435" width="15.5703125" style="40" bestFit="1" customWidth="1"/>
    <col min="7436" max="7436" width="0" style="40" hidden="1" customWidth="1"/>
    <col min="7437" max="7437" width="18.28515625" style="40" customWidth="1"/>
    <col min="7438" max="7438" width="9.85546875" style="40" customWidth="1"/>
    <col min="7439" max="7439" width="11" style="40" customWidth="1"/>
    <col min="7440" max="7672" width="9.140625" style="40"/>
    <col min="7673" max="7673" width="8" style="40" customWidth="1"/>
    <col min="7674" max="7674" width="41.7109375" style="40" customWidth="1"/>
    <col min="7675" max="7676" width="22" style="40" customWidth="1"/>
    <col min="7677" max="7677" width="18" style="40" customWidth="1"/>
    <col min="7678" max="7678" width="18.85546875" style="40" customWidth="1"/>
    <col min="7679" max="7679" width="22.42578125" style="40" customWidth="1"/>
    <col min="7680" max="7680" width="20.28515625" style="40" customWidth="1"/>
    <col min="7681" max="7681" width="17.85546875" style="40" customWidth="1"/>
    <col min="7682" max="7682" width="20.7109375" style="40" customWidth="1"/>
    <col min="7683" max="7683" width="15.28515625" style="40" customWidth="1"/>
    <col min="7684" max="7684" width="17.42578125" style="40" customWidth="1"/>
    <col min="7685" max="7686" width="0" style="40" hidden="1" customWidth="1"/>
    <col min="7687" max="7687" width="16" style="40" customWidth="1"/>
    <col min="7688" max="7688" width="29.5703125" style="40" customWidth="1"/>
    <col min="7689" max="7689" width="26.140625" style="40" customWidth="1"/>
    <col min="7690" max="7690" width="9.140625" style="40" customWidth="1"/>
    <col min="7691" max="7691" width="15.5703125" style="40" bestFit="1" customWidth="1"/>
    <col min="7692" max="7692" width="0" style="40" hidden="1" customWidth="1"/>
    <col min="7693" max="7693" width="18.28515625" style="40" customWidth="1"/>
    <col min="7694" max="7694" width="9.85546875" style="40" customWidth="1"/>
    <col min="7695" max="7695" width="11" style="40" customWidth="1"/>
    <col min="7696" max="7928" width="9.140625" style="40"/>
    <col min="7929" max="7929" width="8" style="40" customWidth="1"/>
    <col min="7930" max="7930" width="41.7109375" style="40" customWidth="1"/>
    <col min="7931" max="7932" width="22" style="40" customWidth="1"/>
    <col min="7933" max="7933" width="18" style="40" customWidth="1"/>
    <col min="7934" max="7934" width="18.85546875" style="40" customWidth="1"/>
    <col min="7935" max="7935" width="22.42578125" style="40" customWidth="1"/>
    <col min="7936" max="7936" width="20.28515625" style="40" customWidth="1"/>
    <col min="7937" max="7937" width="17.85546875" style="40" customWidth="1"/>
    <col min="7938" max="7938" width="20.7109375" style="40" customWidth="1"/>
    <col min="7939" max="7939" width="15.28515625" style="40" customWidth="1"/>
    <col min="7940" max="7940" width="17.42578125" style="40" customWidth="1"/>
    <col min="7941" max="7942" width="0" style="40" hidden="1" customWidth="1"/>
    <col min="7943" max="7943" width="16" style="40" customWidth="1"/>
    <col min="7944" max="7944" width="29.5703125" style="40" customWidth="1"/>
    <col min="7945" max="7945" width="26.140625" style="40" customWidth="1"/>
    <col min="7946" max="7946" width="9.140625" style="40" customWidth="1"/>
    <col min="7947" max="7947" width="15.5703125" style="40" bestFit="1" customWidth="1"/>
    <col min="7948" max="7948" width="0" style="40" hidden="1" customWidth="1"/>
    <col min="7949" max="7949" width="18.28515625" style="40" customWidth="1"/>
    <col min="7950" max="7950" width="9.85546875" style="40" customWidth="1"/>
    <col min="7951" max="7951" width="11" style="40" customWidth="1"/>
    <col min="7952" max="8184" width="9.140625" style="40"/>
    <col min="8185" max="8185" width="8" style="40" customWidth="1"/>
    <col min="8186" max="8186" width="41.7109375" style="40" customWidth="1"/>
    <col min="8187" max="8188" width="22" style="40" customWidth="1"/>
    <col min="8189" max="8189" width="18" style="40" customWidth="1"/>
    <col min="8190" max="8190" width="18.85546875" style="40" customWidth="1"/>
    <col min="8191" max="8191" width="22.42578125" style="40" customWidth="1"/>
    <col min="8192" max="8192" width="20.28515625" style="40" customWidth="1"/>
    <col min="8193" max="8193" width="17.85546875" style="40" customWidth="1"/>
    <col min="8194" max="8194" width="20.7109375" style="40" customWidth="1"/>
    <col min="8195" max="8195" width="15.28515625" style="40" customWidth="1"/>
    <col min="8196" max="8196" width="17.42578125" style="40" customWidth="1"/>
    <col min="8197" max="8198" width="0" style="40" hidden="1" customWidth="1"/>
    <col min="8199" max="8199" width="16" style="40" customWidth="1"/>
    <col min="8200" max="8200" width="29.5703125" style="40" customWidth="1"/>
    <col min="8201" max="8201" width="26.140625" style="40" customWidth="1"/>
    <col min="8202" max="8202" width="9.140625" style="40" customWidth="1"/>
    <col min="8203" max="8203" width="15.5703125" style="40" bestFit="1" customWidth="1"/>
    <col min="8204" max="8204" width="0" style="40" hidden="1" customWidth="1"/>
    <col min="8205" max="8205" width="18.28515625" style="40" customWidth="1"/>
    <col min="8206" max="8206" width="9.85546875" style="40" customWidth="1"/>
    <col min="8207" max="8207" width="11" style="40" customWidth="1"/>
    <col min="8208" max="8440" width="9.140625" style="40"/>
    <col min="8441" max="8441" width="8" style="40" customWidth="1"/>
    <col min="8442" max="8442" width="41.7109375" style="40" customWidth="1"/>
    <col min="8443" max="8444" width="22" style="40" customWidth="1"/>
    <col min="8445" max="8445" width="18" style="40" customWidth="1"/>
    <col min="8446" max="8446" width="18.85546875" style="40" customWidth="1"/>
    <col min="8447" max="8447" width="22.42578125" style="40" customWidth="1"/>
    <col min="8448" max="8448" width="20.28515625" style="40" customWidth="1"/>
    <col min="8449" max="8449" width="17.85546875" style="40" customWidth="1"/>
    <col min="8450" max="8450" width="20.7109375" style="40" customWidth="1"/>
    <col min="8451" max="8451" width="15.28515625" style="40" customWidth="1"/>
    <col min="8452" max="8452" width="17.42578125" style="40" customWidth="1"/>
    <col min="8453" max="8454" width="0" style="40" hidden="1" customWidth="1"/>
    <col min="8455" max="8455" width="16" style="40" customWidth="1"/>
    <col min="8456" max="8456" width="29.5703125" style="40" customWidth="1"/>
    <col min="8457" max="8457" width="26.140625" style="40" customWidth="1"/>
    <col min="8458" max="8458" width="9.140625" style="40" customWidth="1"/>
    <col min="8459" max="8459" width="15.5703125" style="40" bestFit="1" customWidth="1"/>
    <col min="8460" max="8460" width="0" style="40" hidden="1" customWidth="1"/>
    <col min="8461" max="8461" width="18.28515625" style="40" customWidth="1"/>
    <col min="8462" max="8462" width="9.85546875" style="40" customWidth="1"/>
    <col min="8463" max="8463" width="11" style="40" customWidth="1"/>
    <col min="8464" max="8696" width="9.140625" style="40"/>
    <col min="8697" max="8697" width="8" style="40" customWidth="1"/>
    <col min="8698" max="8698" width="41.7109375" style="40" customWidth="1"/>
    <col min="8699" max="8700" width="22" style="40" customWidth="1"/>
    <col min="8701" max="8701" width="18" style="40" customWidth="1"/>
    <col min="8702" max="8702" width="18.85546875" style="40" customWidth="1"/>
    <col min="8703" max="8703" width="22.42578125" style="40" customWidth="1"/>
    <col min="8704" max="8704" width="20.28515625" style="40" customWidth="1"/>
    <col min="8705" max="8705" width="17.85546875" style="40" customWidth="1"/>
    <col min="8706" max="8706" width="20.7109375" style="40" customWidth="1"/>
    <col min="8707" max="8707" width="15.28515625" style="40" customWidth="1"/>
    <col min="8708" max="8708" width="17.42578125" style="40" customWidth="1"/>
    <col min="8709" max="8710" width="0" style="40" hidden="1" customWidth="1"/>
    <col min="8711" max="8711" width="16" style="40" customWidth="1"/>
    <col min="8712" max="8712" width="29.5703125" style="40" customWidth="1"/>
    <col min="8713" max="8713" width="26.140625" style="40" customWidth="1"/>
    <col min="8714" max="8714" width="9.140625" style="40" customWidth="1"/>
    <col min="8715" max="8715" width="15.5703125" style="40" bestFit="1" customWidth="1"/>
    <col min="8716" max="8716" width="0" style="40" hidden="1" customWidth="1"/>
    <col min="8717" max="8717" width="18.28515625" style="40" customWidth="1"/>
    <col min="8718" max="8718" width="9.85546875" style="40" customWidth="1"/>
    <col min="8719" max="8719" width="11" style="40" customWidth="1"/>
    <col min="8720" max="8952" width="9.140625" style="40"/>
    <col min="8953" max="8953" width="8" style="40" customWidth="1"/>
    <col min="8954" max="8954" width="41.7109375" style="40" customWidth="1"/>
    <col min="8955" max="8956" width="22" style="40" customWidth="1"/>
    <col min="8957" max="8957" width="18" style="40" customWidth="1"/>
    <col min="8958" max="8958" width="18.85546875" style="40" customWidth="1"/>
    <col min="8959" max="8959" width="22.42578125" style="40" customWidth="1"/>
    <col min="8960" max="8960" width="20.28515625" style="40" customWidth="1"/>
    <col min="8961" max="8961" width="17.85546875" style="40" customWidth="1"/>
    <col min="8962" max="8962" width="20.7109375" style="40" customWidth="1"/>
    <col min="8963" max="8963" width="15.28515625" style="40" customWidth="1"/>
    <col min="8964" max="8964" width="17.42578125" style="40" customWidth="1"/>
    <col min="8965" max="8966" width="0" style="40" hidden="1" customWidth="1"/>
    <col min="8967" max="8967" width="16" style="40" customWidth="1"/>
    <col min="8968" max="8968" width="29.5703125" style="40" customWidth="1"/>
    <col min="8969" max="8969" width="26.140625" style="40" customWidth="1"/>
    <col min="8970" max="8970" width="9.140625" style="40" customWidth="1"/>
    <col min="8971" max="8971" width="15.5703125" style="40" bestFit="1" customWidth="1"/>
    <col min="8972" max="8972" width="0" style="40" hidden="1" customWidth="1"/>
    <col min="8973" max="8973" width="18.28515625" style="40" customWidth="1"/>
    <col min="8974" max="8974" width="9.85546875" style="40" customWidth="1"/>
    <col min="8975" max="8975" width="11" style="40" customWidth="1"/>
    <col min="8976" max="9208" width="9.140625" style="40"/>
    <col min="9209" max="9209" width="8" style="40" customWidth="1"/>
    <col min="9210" max="9210" width="41.7109375" style="40" customWidth="1"/>
    <col min="9211" max="9212" width="22" style="40" customWidth="1"/>
    <col min="9213" max="9213" width="18" style="40" customWidth="1"/>
    <col min="9214" max="9214" width="18.85546875" style="40" customWidth="1"/>
    <col min="9215" max="9215" width="22.42578125" style="40" customWidth="1"/>
    <col min="9216" max="9216" width="20.28515625" style="40" customWidth="1"/>
    <col min="9217" max="9217" width="17.85546875" style="40" customWidth="1"/>
    <col min="9218" max="9218" width="20.7109375" style="40" customWidth="1"/>
    <col min="9219" max="9219" width="15.28515625" style="40" customWidth="1"/>
    <col min="9220" max="9220" width="17.42578125" style="40" customWidth="1"/>
    <col min="9221" max="9222" width="0" style="40" hidden="1" customWidth="1"/>
    <col min="9223" max="9223" width="16" style="40" customWidth="1"/>
    <col min="9224" max="9224" width="29.5703125" style="40" customWidth="1"/>
    <col min="9225" max="9225" width="26.140625" style="40" customWidth="1"/>
    <col min="9226" max="9226" width="9.140625" style="40" customWidth="1"/>
    <col min="9227" max="9227" width="15.5703125" style="40" bestFit="1" customWidth="1"/>
    <col min="9228" max="9228" width="0" style="40" hidden="1" customWidth="1"/>
    <col min="9229" max="9229" width="18.28515625" style="40" customWidth="1"/>
    <col min="9230" max="9230" width="9.85546875" style="40" customWidth="1"/>
    <col min="9231" max="9231" width="11" style="40" customWidth="1"/>
    <col min="9232" max="9464" width="9.140625" style="40"/>
    <col min="9465" max="9465" width="8" style="40" customWidth="1"/>
    <col min="9466" max="9466" width="41.7109375" style="40" customWidth="1"/>
    <col min="9467" max="9468" width="22" style="40" customWidth="1"/>
    <col min="9469" max="9469" width="18" style="40" customWidth="1"/>
    <col min="9470" max="9470" width="18.85546875" style="40" customWidth="1"/>
    <col min="9471" max="9471" width="22.42578125" style="40" customWidth="1"/>
    <col min="9472" max="9472" width="20.28515625" style="40" customWidth="1"/>
    <col min="9473" max="9473" width="17.85546875" style="40" customWidth="1"/>
    <col min="9474" max="9474" width="20.7109375" style="40" customWidth="1"/>
    <col min="9475" max="9475" width="15.28515625" style="40" customWidth="1"/>
    <col min="9476" max="9476" width="17.42578125" style="40" customWidth="1"/>
    <col min="9477" max="9478" width="0" style="40" hidden="1" customWidth="1"/>
    <col min="9479" max="9479" width="16" style="40" customWidth="1"/>
    <col min="9480" max="9480" width="29.5703125" style="40" customWidth="1"/>
    <col min="9481" max="9481" width="26.140625" style="40" customWidth="1"/>
    <col min="9482" max="9482" width="9.140625" style="40" customWidth="1"/>
    <col min="9483" max="9483" width="15.5703125" style="40" bestFit="1" customWidth="1"/>
    <col min="9484" max="9484" width="0" style="40" hidden="1" customWidth="1"/>
    <col min="9485" max="9485" width="18.28515625" style="40" customWidth="1"/>
    <col min="9486" max="9486" width="9.85546875" style="40" customWidth="1"/>
    <col min="9487" max="9487" width="11" style="40" customWidth="1"/>
    <col min="9488" max="9720" width="9.140625" style="40"/>
    <col min="9721" max="9721" width="8" style="40" customWidth="1"/>
    <col min="9722" max="9722" width="41.7109375" style="40" customWidth="1"/>
    <col min="9723" max="9724" width="22" style="40" customWidth="1"/>
    <col min="9725" max="9725" width="18" style="40" customWidth="1"/>
    <col min="9726" max="9726" width="18.85546875" style="40" customWidth="1"/>
    <col min="9727" max="9727" width="22.42578125" style="40" customWidth="1"/>
    <col min="9728" max="9728" width="20.28515625" style="40" customWidth="1"/>
    <col min="9729" max="9729" width="17.85546875" style="40" customWidth="1"/>
    <col min="9730" max="9730" width="20.7109375" style="40" customWidth="1"/>
    <col min="9731" max="9731" width="15.28515625" style="40" customWidth="1"/>
    <col min="9732" max="9732" width="17.42578125" style="40" customWidth="1"/>
    <col min="9733" max="9734" width="0" style="40" hidden="1" customWidth="1"/>
    <col min="9735" max="9735" width="16" style="40" customWidth="1"/>
    <col min="9736" max="9736" width="29.5703125" style="40" customWidth="1"/>
    <col min="9737" max="9737" width="26.140625" style="40" customWidth="1"/>
    <col min="9738" max="9738" width="9.140625" style="40" customWidth="1"/>
    <col min="9739" max="9739" width="15.5703125" style="40" bestFit="1" customWidth="1"/>
    <col min="9740" max="9740" width="0" style="40" hidden="1" customWidth="1"/>
    <col min="9741" max="9741" width="18.28515625" style="40" customWidth="1"/>
    <col min="9742" max="9742" width="9.85546875" style="40" customWidth="1"/>
    <col min="9743" max="9743" width="11" style="40" customWidth="1"/>
    <col min="9744" max="9976" width="9.140625" style="40"/>
    <col min="9977" max="9977" width="8" style="40" customWidth="1"/>
    <col min="9978" max="9978" width="41.7109375" style="40" customWidth="1"/>
    <col min="9979" max="9980" width="22" style="40" customWidth="1"/>
    <col min="9981" max="9981" width="18" style="40" customWidth="1"/>
    <col min="9982" max="9982" width="18.85546875" style="40" customWidth="1"/>
    <col min="9983" max="9983" width="22.42578125" style="40" customWidth="1"/>
    <col min="9984" max="9984" width="20.28515625" style="40" customWidth="1"/>
    <col min="9985" max="9985" width="17.85546875" style="40" customWidth="1"/>
    <col min="9986" max="9986" width="20.7109375" style="40" customWidth="1"/>
    <col min="9987" max="9987" width="15.28515625" style="40" customWidth="1"/>
    <col min="9988" max="9988" width="17.42578125" style="40" customWidth="1"/>
    <col min="9989" max="9990" width="0" style="40" hidden="1" customWidth="1"/>
    <col min="9991" max="9991" width="16" style="40" customWidth="1"/>
    <col min="9992" max="9992" width="29.5703125" style="40" customWidth="1"/>
    <col min="9993" max="9993" width="26.140625" style="40" customWidth="1"/>
    <col min="9994" max="9994" width="9.140625" style="40" customWidth="1"/>
    <col min="9995" max="9995" width="15.5703125" style="40" bestFit="1" customWidth="1"/>
    <col min="9996" max="9996" width="0" style="40" hidden="1" customWidth="1"/>
    <col min="9997" max="9997" width="18.28515625" style="40" customWidth="1"/>
    <col min="9998" max="9998" width="9.85546875" style="40" customWidth="1"/>
    <col min="9999" max="9999" width="11" style="40" customWidth="1"/>
    <col min="10000" max="10232" width="9.140625" style="40"/>
    <col min="10233" max="10233" width="8" style="40" customWidth="1"/>
    <col min="10234" max="10234" width="41.7109375" style="40" customWidth="1"/>
    <col min="10235" max="10236" width="22" style="40" customWidth="1"/>
    <col min="10237" max="10237" width="18" style="40" customWidth="1"/>
    <col min="10238" max="10238" width="18.85546875" style="40" customWidth="1"/>
    <col min="10239" max="10239" width="22.42578125" style="40" customWidth="1"/>
    <col min="10240" max="10240" width="20.28515625" style="40" customWidth="1"/>
    <col min="10241" max="10241" width="17.85546875" style="40" customWidth="1"/>
    <col min="10242" max="10242" width="20.7109375" style="40" customWidth="1"/>
    <col min="10243" max="10243" width="15.28515625" style="40" customWidth="1"/>
    <col min="10244" max="10244" width="17.42578125" style="40" customWidth="1"/>
    <col min="10245" max="10246" width="0" style="40" hidden="1" customWidth="1"/>
    <col min="10247" max="10247" width="16" style="40" customWidth="1"/>
    <col min="10248" max="10248" width="29.5703125" style="40" customWidth="1"/>
    <col min="10249" max="10249" width="26.140625" style="40" customWidth="1"/>
    <col min="10250" max="10250" width="9.140625" style="40" customWidth="1"/>
    <col min="10251" max="10251" width="15.5703125" style="40" bestFit="1" customWidth="1"/>
    <col min="10252" max="10252" width="0" style="40" hidden="1" customWidth="1"/>
    <col min="10253" max="10253" width="18.28515625" style="40" customWidth="1"/>
    <col min="10254" max="10254" width="9.85546875" style="40" customWidth="1"/>
    <col min="10255" max="10255" width="11" style="40" customWidth="1"/>
    <col min="10256" max="10488" width="9.140625" style="40"/>
    <col min="10489" max="10489" width="8" style="40" customWidth="1"/>
    <col min="10490" max="10490" width="41.7109375" style="40" customWidth="1"/>
    <col min="10491" max="10492" width="22" style="40" customWidth="1"/>
    <col min="10493" max="10493" width="18" style="40" customWidth="1"/>
    <col min="10494" max="10494" width="18.85546875" style="40" customWidth="1"/>
    <col min="10495" max="10495" width="22.42578125" style="40" customWidth="1"/>
    <col min="10496" max="10496" width="20.28515625" style="40" customWidth="1"/>
    <col min="10497" max="10497" width="17.85546875" style="40" customWidth="1"/>
    <col min="10498" max="10498" width="20.7109375" style="40" customWidth="1"/>
    <col min="10499" max="10499" width="15.28515625" style="40" customWidth="1"/>
    <col min="10500" max="10500" width="17.42578125" style="40" customWidth="1"/>
    <col min="10501" max="10502" width="0" style="40" hidden="1" customWidth="1"/>
    <col min="10503" max="10503" width="16" style="40" customWidth="1"/>
    <col min="10504" max="10504" width="29.5703125" style="40" customWidth="1"/>
    <col min="10505" max="10505" width="26.140625" style="40" customWidth="1"/>
    <col min="10506" max="10506" width="9.140625" style="40" customWidth="1"/>
    <col min="10507" max="10507" width="15.5703125" style="40" bestFit="1" customWidth="1"/>
    <col min="10508" max="10508" width="0" style="40" hidden="1" customWidth="1"/>
    <col min="10509" max="10509" width="18.28515625" style="40" customWidth="1"/>
    <col min="10510" max="10510" width="9.85546875" style="40" customWidth="1"/>
    <col min="10511" max="10511" width="11" style="40" customWidth="1"/>
    <col min="10512" max="10744" width="9.140625" style="40"/>
    <col min="10745" max="10745" width="8" style="40" customWidth="1"/>
    <col min="10746" max="10746" width="41.7109375" style="40" customWidth="1"/>
    <col min="10747" max="10748" width="22" style="40" customWidth="1"/>
    <col min="10749" max="10749" width="18" style="40" customWidth="1"/>
    <col min="10750" max="10750" width="18.85546875" style="40" customWidth="1"/>
    <col min="10751" max="10751" width="22.42578125" style="40" customWidth="1"/>
    <col min="10752" max="10752" width="20.28515625" style="40" customWidth="1"/>
    <col min="10753" max="10753" width="17.85546875" style="40" customWidth="1"/>
    <col min="10754" max="10754" width="20.7109375" style="40" customWidth="1"/>
    <col min="10755" max="10755" width="15.28515625" style="40" customWidth="1"/>
    <col min="10756" max="10756" width="17.42578125" style="40" customWidth="1"/>
    <col min="10757" max="10758" width="0" style="40" hidden="1" customWidth="1"/>
    <col min="10759" max="10759" width="16" style="40" customWidth="1"/>
    <col min="10760" max="10760" width="29.5703125" style="40" customWidth="1"/>
    <col min="10761" max="10761" width="26.140625" style="40" customWidth="1"/>
    <col min="10762" max="10762" width="9.140625" style="40" customWidth="1"/>
    <col min="10763" max="10763" width="15.5703125" style="40" bestFit="1" customWidth="1"/>
    <col min="10764" max="10764" width="0" style="40" hidden="1" customWidth="1"/>
    <col min="10765" max="10765" width="18.28515625" style="40" customWidth="1"/>
    <col min="10766" max="10766" width="9.85546875" style="40" customWidth="1"/>
    <col min="10767" max="10767" width="11" style="40" customWidth="1"/>
    <col min="10768" max="11000" width="9.140625" style="40"/>
    <col min="11001" max="11001" width="8" style="40" customWidth="1"/>
    <col min="11002" max="11002" width="41.7109375" style="40" customWidth="1"/>
    <col min="11003" max="11004" width="22" style="40" customWidth="1"/>
    <col min="11005" max="11005" width="18" style="40" customWidth="1"/>
    <col min="11006" max="11006" width="18.85546875" style="40" customWidth="1"/>
    <col min="11007" max="11007" width="22.42578125" style="40" customWidth="1"/>
    <col min="11008" max="11008" width="20.28515625" style="40" customWidth="1"/>
    <col min="11009" max="11009" width="17.85546875" style="40" customWidth="1"/>
    <col min="11010" max="11010" width="20.7109375" style="40" customWidth="1"/>
    <col min="11011" max="11011" width="15.28515625" style="40" customWidth="1"/>
    <col min="11012" max="11012" width="17.42578125" style="40" customWidth="1"/>
    <col min="11013" max="11014" width="0" style="40" hidden="1" customWidth="1"/>
    <col min="11015" max="11015" width="16" style="40" customWidth="1"/>
    <col min="11016" max="11016" width="29.5703125" style="40" customWidth="1"/>
    <col min="11017" max="11017" width="26.140625" style="40" customWidth="1"/>
    <col min="11018" max="11018" width="9.140625" style="40" customWidth="1"/>
    <col min="11019" max="11019" width="15.5703125" style="40" bestFit="1" customWidth="1"/>
    <col min="11020" max="11020" width="0" style="40" hidden="1" customWidth="1"/>
    <col min="11021" max="11021" width="18.28515625" style="40" customWidth="1"/>
    <col min="11022" max="11022" width="9.85546875" style="40" customWidth="1"/>
    <col min="11023" max="11023" width="11" style="40" customWidth="1"/>
    <col min="11024" max="11256" width="9.140625" style="40"/>
    <col min="11257" max="11257" width="8" style="40" customWidth="1"/>
    <col min="11258" max="11258" width="41.7109375" style="40" customWidth="1"/>
    <col min="11259" max="11260" width="22" style="40" customWidth="1"/>
    <col min="11261" max="11261" width="18" style="40" customWidth="1"/>
    <col min="11262" max="11262" width="18.85546875" style="40" customWidth="1"/>
    <col min="11263" max="11263" width="22.42578125" style="40" customWidth="1"/>
    <col min="11264" max="11264" width="20.28515625" style="40" customWidth="1"/>
    <col min="11265" max="11265" width="17.85546875" style="40" customWidth="1"/>
    <col min="11266" max="11266" width="20.7109375" style="40" customWidth="1"/>
    <col min="11267" max="11267" width="15.28515625" style="40" customWidth="1"/>
    <col min="11268" max="11268" width="17.42578125" style="40" customWidth="1"/>
    <col min="11269" max="11270" width="0" style="40" hidden="1" customWidth="1"/>
    <col min="11271" max="11271" width="16" style="40" customWidth="1"/>
    <col min="11272" max="11272" width="29.5703125" style="40" customWidth="1"/>
    <col min="11273" max="11273" width="26.140625" style="40" customWidth="1"/>
    <col min="11274" max="11274" width="9.140625" style="40" customWidth="1"/>
    <col min="11275" max="11275" width="15.5703125" style="40" bestFit="1" customWidth="1"/>
    <col min="11276" max="11276" width="0" style="40" hidden="1" customWidth="1"/>
    <col min="11277" max="11277" width="18.28515625" style="40" customWidth="1"/>
    <col min="11278" max="11278" width="9.85546875" style="40" customWidth="1"/>
    <col min="11279" max="11279" width="11" style="40" customWidth="1"/>
    <col min="11280" max="11512" width="9.140625" style="40"/>
    <col min="11513" max="11513" width="8" style="40" customWidth="1"/>
    <col min="11514" max="11514" width="41.7109375" style="40" customWidth="1"/>
    <col min="11515" max="11516" width="22" style="40" customWidth="1"/>
    <col min="11517" max="11517" width="18" style="40" customWidth="1"/>
    <col min="11518" max="11518" width="18.85546875" style="40" customWidth="1"/>
    <col min="11519" max="11519" width="22.42578125" style="40" customWidth="1"/>
    <col min="11520" max="11520" width="20.28515625" style="40" customWidth="1"/>
    <col min="11521" max="11521" width="17.85546875" style="40" customWidth="1"/>
    <col min="11522" max="11522" width="20.7109375" style="40" customWidth="1"/>
    <col min="11523" max="11523" width="15.28515625" style="40" customWidth="1"/>
    <col min="11524" max="11524" width="17.42578125" style="40" customWidth="1"/>
    <col min="11525" max="11526" width="0" style="40" hidden="1" customWidth="1"/>
    <col min="11527" max="11527" width="16" style="40" customWidth="1"/>
    <col min="11528" max="11528" width="29.5703125" style="40" customWidth="1"/>
    <col min="11529" max="11529" width="26.140625" style="40" customWidth="1"/>
    <col min="11530" max="11530" width="9.140625" style="40" customWidth="1"/>
    <col min="11531" max="11531" width="15.5703125" style="40" bestFit="1" customWidth="1"/>
    <col min="11532" max="11532" width="0" style="40" hidden="1" customWidth="1"/>
    <col min="11533" max="11533" width="18.28515625" style="40" customWidth="1"/>
    <col min="11534" max="11534" width="9.85546875" style="40" customWidth="1"/>
    <col min="11535" max="11535" width="11" style="40" customWidth="1"/>
    <col min="11536" max="11768" width="9.140625" style="40"/>
    <col min="11769" max="11769" width="8" style="40" customWidth="1"/>
    <col min="11770" max="11770" width="41.7109375" style="40" customWidth="1"/>
    <col min="11771" max="11772" width="22" style="40" customWidth="1"/>
    <col min="11773" max="11773" width="18" style="40" customWidth="1"/>
    <col min="11774" max="11774" width="18.85546875" style="40" customWidth="1"/>
    <col min="11775" max="11775" width="22.42578125" style="40" customWidth="1"/>
    <col min="11776" max="11776" width="20.28515625" style="40" customWidth="1"/>
    <col min="11777" max="11777" width="17.85546875" style="40" customWidth="1"/>
    <col min="11778" max="11778" width="20.7109375" style="40" customWidth="1"/>
    <col min="11779" max="11779" width="15.28515625" style="40" customWidth="1"/>
    <col min="11780" max="11780" width="17.42578125" style="40" customWidth="1"/>
    <col min="11781" max="11782" width="0" style="40" hidden="1" customWidth="1"/>
    <col min="11783" max="11783" width="16" style="40" customWidth="1"/>
    <col min="11784" max="11784" width="29.5703125" style="40" customWidth="1"/>
    <col min="11785" max="11785" width="26.140625" style="40" customWidth="1"/>
    <col min="11786" max="11786" width="9.140625" style="40" customWidth="1"/>
    <col min="11787" max="11787" width="15.5703125" style="40" bestFit="1" customWidth="1"/>
    <col min="11788" max="11788" width="0" style="40" hidden="1" customWidth="1"/>
    <col min="11789" max="11789" width="18.28515625" style="40" customWidth="1"/>
    <col min="11790" max="11790" width="9.85546875" style="40" customWidth="1"/>
    <col min="11791" max="11791" width="11" style="40" customWidth="1"/>
    <col min="11792" max="12024" width="9.140625" style="40"/>
    <col min="12025" max="12025" width="8" style="40" customWidth="1"/>
    <col min="12026" max="12026" width="41.7109375" style="40" customWidth="1"/>
    <col min="12027" max="12028" width="22" style="40" customWidth="1"/>
    <col min="12029" max="12029" width="18" style="40" customWidth="1"/>
    <col min="12030" max="12030" width="18.85546875" style="40" customWidth="1"/>
    <col min="12031" max="12031" width="22.42578125" style="40" customWidth="1"/>
    <col min="12032" max="12032" width="20.28515625" style="40" customWidth="1"/>
    <col min="12033" max="12033" width="17.85546875" style="40" customWidth="1"/>
    <col min="12034" max="12034" width="20.7109375" style="40" customWidth="1"/>
    <col min="12035" max="12035" width="15.28515625" style="40" customWidth="1"/>
    <col min="12036" max="12036" width="17.42578125" style="40" customWidth="1"/>
    <col min="12037" max="12038" width="0" style="40" hidden="1" customWidth="1"/>
    <col min="12039" max="12039" width="16" style="40" customWidth="1"/>
    <col min="12040" max="12040" width="29.5703125" style="40" customWidth="1"/>
    <col min="12041" max="12041" width="26.140625" style="40" customWidth="1"/>
    <col min="12042" max="12042" width="9.140625" style="40" customWidth="1"/>
    <col min="12043" max="12043" width="15.5703125" style="40" bestFit="1" customWidth="1"/>
    <col min="12044" max="12044" width="0" style="40" hidden="1" customWidth="1"/>
    <col min="12045" max="12045" width="18.28515625" style="40" customWidth="1"/>
    <col min="12046" max="12046" width="9.85546875" style="40" customWidth="1"/>
    <col min="12047" max="12047" width="11" style="40" customWidth="1"/>
    <col min="12048" max="12280" width="9.140625" style="40"/>
    <col min="12281" max="12281" width="8" style="40" customWidth="1"/>
    <col min="12282" max="12282" width="41.7109375" style="40" customWidth="1"/>
    <col min="12283" max="12284" width="22" style="40" customWidth="1"/>
    <col min="12285" max="12285" width="18" style="40" customWidth="1"/>
    <col min="12286" max="12286" width="18.85546875" style="40" customWidth="1"/>
    <col min="12287" max="12287" width="22.42578125" style="40" customWidth="1"/>
    <col min="12288" max="12288" width="20.28515625" style="40" customWidth="1"/>
    <col min="12289" max="12289" width="17.85546875" style="40" customWidth="1"/>
    <col min="12290" max="12290" width="20.7109375" style="40" customWidth="1"/>
    <col min="12291" max="12291" width="15.28515625" style="40" customWidth="1"/>
    <col min="12292" max="12292" width="17.42578125" style="40" customWidth="1"/>
    <col min="12293" max="12294" width="0" style="40" hidden="1" customWidth="1"/>
    <col min="12295" max="12295" width="16" style="40" customWidth="1"/>
    <col min="12296" max="12296" width="29.5703125" style="40" customWidth="1"/>
    <col min="12297" max="12297" width="26.140625" style="40" customWidth="1"/>
    <col min="12298" max="12298" width="9.140625" style="40" customWidth="1"/>
    <col min="12299" max="12299" width="15.5703125" style="40" bestFit="1" customWidth="1"/>
    <col min="12300" max="12300" width="0" style="40" hidden="1" customWidth="1"/>
    <col min="12301" max="12301" width="18.28515625" style="40" customWidth="1"/>
    <col min="12302" max="12302" width="9.85546875" style="40" customWidth="1"/>
    <col min="12303" max="12303" width="11" style="40" customWidth="1"/>
    <col min="12304" max="12536" width="9.140625" style="40"/>
    <col min="12537" max="12537" width="8" style="40" customWidth="1"/>
    <col min="12538" max="12538" width="41.7109375" style="40" customWidth="1"/>
    <col min="12539" max="12540" width="22" style="40" customWidth="1"/>
    <col min="12541" max="12541" width="18" style="40" customWidth="1"/>
    <col min="12542" max="12542" width="18.85546875" style="40" customWidth="1"/>
    <col min="12543" max="12543" width="22.42578125" style="40" customWidth="1"/>
    <col min="12544" max="12544" width="20.28515625" style="40" customWidth="1"/>
    <col min="12545" max="12545" width="17.85546875" style="40" customWidth="1"/>
    <col min="12546" max="12546" width="20.7109375" style="40" customWidth="1"/>
    <col min="12547" max="12547" width="15.28515625" style="40" customWidth="1"/>
    <col min="12548" max="12548" width="17.42578125" style="40" customWidth="1"/>
    <col min="12549" max="12550" width="0" style="40" hidden="1" customWidth="1"/>
    <col min="12551" max="12551" width="16" style="40" customWidth="1"/>
    <col min="12552" max="12552" width="29.5703125" style="40" customWidth="1"/>
    <col min="12553" max="12553" width="26.140625" style="40" customWidth="1"/>
    <col min="12554" max="12554" width="9.140625" style="40" customWidth="1"/>
    <col min="12555" max="12555" width="15.5703125" style="40" bestFit="1" customWidth="1"/>
    <col min="12556" max="12556" width="0" style="40" hidden="1" customWidth="1"/>
    <col min="12557" max="12557" width="18.28515625" style="40" customWidth="1"/>
    <col min="12558" max="12558" width="9.85546875" style="40" customWidth="1"/>
    <col min="12559" max="12559" width="11" style="40" customWidth="1"/>
    <col min="12560" max="12792" width="9.140625" style="40"/>
    <col min="12793" max="12793" width="8" style="40" customWidth="1"/>
    <col min="12794" max="12794" width="41.7109375" style="40" customWidth="1"/>
    <col min="12795" max="12796" width="22" style="40" customWidth="1"/>
    <col min="12797" max="12797" width="18" style="40" customWidth="1"/>
    <col min="12798" max="12798" width="18.85546875" style="40" customWidth="1"/>
    <col min="12799" max="12799" width="22.42578125" style="40" customWidth="1"/>
    <col min="12800" max="12800" width="20.28515625" style="40" customWidth="1"/>
    <col min="12801" max="12801" width="17.85546875" style="40" customWidth="1"/>
    <col min="12802" max="12802" width="20.7109375" style="40" customWidth="1"/>
    <col min="12803" max="12803" width="15.28515625" style="40" customWidth="1"/>
    <col min="12804" max="12804" width="17.42578125" style="40" customWidth="1"/>
    <col min="12805" max="12806" width="0" style="40" hidden="1" customWidth="1"/>
    <col min="12807" max="12807" width="16" style="40" customWidth="1"/>
    <col min="12808" max="12808" width="29.5703125" style="40" customWidth="1"/>
    <col min="12809" max="12809" width="26.140625" style="40" customWidth="1"/>
    <col min="12810" max="12810" width="9.140625" style="40" customWidth="1"/>
    <col min="12811" max="12811" width="15.5703125" style="40" bestFit="1" customWidth="1"/>
    <col min="12812" max="12812" width="0" style="40" hidden="1" customWidth="1"/>
    <col min="12813" max="12813" width="18.28515625" style="40" customWidth="1"/>
    <col min="12814" max="12814" width="9.85546875" style="40" customWidth="1"/>
    <col min="12815" max="12815" width="11" style="40" customWidth="1"/>
    <col min="12816" max="13048" width="9.140625" style="40"/>
    <col min="13049" max="13049" width="8" style="40" customWidth="1"/>
    <col min="13050" max="13050" width="41.7109375" style="40" customWidth="1"/>
    <col min="13051" max="13052" width="22" style="40" customWidth="1"/>
    <col min="13053" max="13053" width="18" style="40" customWidth="1"/>
    <col min="13054" max="13054" width="18.85546875" style="40" customWidth="1"/>
    <col min="13055" max="13055" width="22.42578125" style="40" customWidth="1"/>
    <col min="13056" max="13056" width="20.28515625" style="40" customWidth="1"/>
    <col min="13057" max="13057" width="17.85546875" style="40" customWidth="1"/>
    <col min="13058" max="13058" width="20.7109375" style="40" customWidth="1"/>
    <col min="13059" max="13059" width="15.28515625" style="40" customWidth="1"/>
    <col min="13060" max="13060" width="17.42578125" style="40" customWidth="1"/>
    <col min="13061" max="13062" width="0" style="40" hidden="1" customWidth="1"/>
    <col min="13063" max="13063" width="16" style="40" customWidth="1"/>
    <col min="13064" max="13064" width="29.5703125" style="40" customWidth="1"/>
    <col min="13065" max="13065" width="26.140625" style="40" customWidth="1"/>
    <col min="13066" max="13066" width="9.140625" style="40" customWidth="1"/>
    <col min="13067" max="13067" width="15.5703125" style="40" bestFit="1" customWidth="1"/>
    <col min="13068" max="13068" width="0" style="40" hidden="1" customWidth="1"/>
    <col min="13069" max="13069" width="18.28515625" style="40" customWidth="1"/>
    <col min="13070" max="13070" width="9.85546875" style="40" customWidth="1"/>
    <col min="13071" max="13071" width="11" style="40" customWidth="1"/>
    <col min="13072" max="13304" width="9.140625" style="40"/>
    <col min="13305" max="13305" width="8" style="40" customWidth="1"/>
    <col min="13306" max="13306" width="41.7109375" style="40" customWidth="1"/>
    <col min="13307" max="13308" width="22" style="40" customWidth="1"/>
    <col min="13309" max="13309" width="18" style="40" customWidth="1"/>
    <col min="13310" max="13310" width="18.85546875" style="40" customWidth="1"/>
    <col min="13311" max="13311" width="22.42578125" style="40" customWidth="1"/>
    <col min="13312" max="13312" width="20.28515625" style="40" customWidth="1"/>
    <col min="13313" max="13313" width="17.85546875" style="40" customWidth="1"/>
    <col min="13314" max="13314" width="20.7109375" style="40" customWidth="1"/>
    <col min="13315" max="13315" width="15.28515625" style="40" customWidth="1"/>
    <col min="13316" max="13316" width="17.42578125" style="40" customWidth="1"/>
    <col min="13317" max="13318" width="0" style="40" hidden="1" customWidth="1"/>
    <col min="13319" max="13319" width="16" style="40" customWidth="1"/>
    <col min="13320" max="13320" width="29.5703125" style="40" customWidth="1"/>
    <col min="13321" max="13321" width="26.140625" style="40" customWidth="1"/>
    <col min="13322" max="13322" width="9.140625" style="40" customWidth="1"/>
    <col min="13323" max="13323" width="15.5703125" style="40" bestFit="1" customWidth="1"/>
    <col min="13324" max="13324" width="0" style="40" hidden="1" customWidth="1"/>
    <col min="13325" max="13325" width="18.28515625" style="40" customWidth="1"/>
    <col min="13326" max="13326" width="9.85546875" style="40" customWidth="1"/>
    <col min="13327" max="13327" width="11" style="40" customWidth="1"/>
    <col min="13328" max="13560" width="9.140625" style="40"/>
    <col min="13561" max="13561" width="8" style="40" customWidth="1"/>
    <col min="13562" max="13562" width="41.7109375" style="40" customWidth="1"/>
    <col min="13563" max="13564" width="22" style="40" customWidth="1"/>
    <col min="13565" max="13565" width="18" style="40" customWidth="1"/>
    <col min="13566" max="13566" width="18.85546875" style="40" customWidth="1"/>
    <col min="13567" max="13567" width="22.42578125" style="40" customWidth="1"/>
    <col min="13568" max="13568" width="20.28515625" style="40" customWidth="1"/>
    <col min="13569" max="13569" width="17.85546875" style="40" customWidth="1"/>
    <col min="13570" max="13570" width="20.7109375" style="40" customWidth="1"/>
    <col min="13571" max="13571" width="15.28515625" style="40" customWidth="1"/>
    <col min="13572" max="13572" width="17.42578125" style="40" customWidth="1"/>
    <col min="13573" max="13574" width="0" style="40" hidden="1" customWidth="1"/>
    <col min="13575" max="13575" width="16" style="40" customWidth="1"/>
    <col min="13576" max="13576" width="29.5703125" style="40" customWidth="1"/>
    <col min="13577" max="13577" width="26.140625" style="40" customWidth="1"/>
    <col min="13578" max="13578" width="9.140625" style="40" customWidth="1"/>
    <col min="13579" max="13579" width="15.5703125" style="40" bestFit="1" customWidth="1"/>
    <col min="13580" max="13580" width="0" style="40" hidden="1" customWidth="1"/>
    <col min="13581" max="13581" width="18.28515625" style="40" customWidth="1"/>
    <col min="13582" max="13582" width="9.85546875" style="40" customWidth="1"/>
    <col min="13583" max="13583" width="11" style="40" customWidth="1"/>
    <col min="13584" max="13816" width="9.140625" style="40"/>
    <col min="13817" max="13817" width="8" style="40" customWidth="1"/>
    <col min="13818" max="13818" width="41.7109375" style="40" customWidth="1"/>
    <col min="13819" max="13820" width="22" style="40" customWidth="1"/>
    <col min="13821" max="13821" width="18" style="40" customWidth="1"/>
    <col min="13822" max="13822" width="18.85546875" style="40" customWidth="1"/>
    <col min="13823" max="13823" width="22.42578125" style="40" customWidth="1"/>
    <col min="13824" max="13824" width="20.28515625" style="40" customWidth="1"/>
    <col min="13825" max="13825" width="17.85546875" style="40" customWidth="1"/>
    <col min="13826" max="13826" width="20.7109375" style="40" customWidth="1"/>
    <col min="13827" max="13827" width="15.28515625" style="40" customWidth="1"/>
    <col min="13828" max="13828" width="17.42578125" style="40" customWidth="1"/>
    <col min="13829" max="13830" width="0" style="40" hidden="1" customWidth="1"/>
    <col min="13831" max="13831" width="16" style="40" customWidth="1"/>
    <col min="13832" max="13832" width="29.5703125" style="40" customWidth="1"/>
    <col min="13833" max="13833" width="26.140625" style="40" customWidth="1"/>
    <col min="13834" max="13834" width="9.140625" style="40" customWidth="1"/>
    <col min="13835" max="13835" width="15.5703125" style="40" bestFit="1" customWidth="1"/>
    <col min="13836" max="13836" width="0" style="40" hidden="1" customWidth="1"/>
    <col min="13837" max="13837" width="18.28515625" style="40" customWidth="1"/>
    <col min="13838" max="13838" width="9.85546875" style="40" customWidth="1"/>
    <col min="13839" max="13839" width="11" style="40" customWidth="1"/>
    <col min="13840" max="14072" width="9.140625" style="40"/>
    <col min="14073" max="14073" width="8" style="40" customWidth="1"/>
    <col min="14074" max="14074" width="41.7109375" style="40" customWidth="1"/>
    <col min="14075" max="14076" width="22" style="40" customWidth="1"/>
    <col min="14077" max="14077" width="18" style="40" customWidth="1"/>
    <col min="14078" max="14078" width="18.85546875" style="40" customWidth="1"/>
    <col min="14079" max="14079" width="22.42578125" style="40" customWidth="1"/>
    <col min="14080" max="14080" width="20.28515625" style="40" customWidth="1"/>
    <col min="14081" max="14081" width="17.85546875" style="40" customWidth="1"/>
    <col min="14082" max="14082" width="20.7109375" style="40" customWidth="1"/>
    <col min="14083" max="14083" width="15.28515625" style="40" customWidth="1"/>
    <col min="14084" max="14084" width="17.42578125" style="40" customWidth="1"/>
    <col min="14085" max="14086" width="0" style="40" hidden="1" customWidth="1"/>
    <col min="14087" max="14087" width="16" style="40" customWidth="1"/>
    <col min="14088" max="14088" width="29.5703125" style="40" customWidth="1"/>
    <col min="14089" max="14089" width="26.140625" style="40" customWidth="1"/>
    <col min="14090" max="14090" width="9.140625" style="40" customWidth="1"/>
    <col min="14091" max="14091" width="15.5703125" style="40" bestFit="1" customWidth="1"/>
    <col min="14092" max="14092" width="0" style="40" hidden="1" customWidth="1"/>
    <col min="14093" max="14093" width="18.28515625" style="40" customWidth="1"/>
    <col min="14094" max="14094" width="9.85546875" style="40" customWidth="1"/>
    <col min="14095" max="14095" width="11" style="40" customWidth="1"/>
    <col min="14096" max="14328" width="9.140625" style="40"/>
    <col min="14329" max="14329" width="8" style="40" customWidth="1"/>
    <col min="14330" max="14330" width="41.7109375" style="40" customWidth="1"/>
    <col min="14331" max="14332" width="22" style="40" customWidth="1"/>
    <col min="14333" max="14333" width="18" style="40" customWidth="1"/>
    <col min="14334" max="14334" width="18.85546875" style="40" customWidth="1"/>
    <col min="14335" max="14335" width="22.42578125" style="40" customWidth="1"/>
    <col min="14336" max="14336" width="20.28515625" style="40" customWidth="1"/>
    <col min="14337" max="14337" width="17.85546875" style="40" customWidth="1"/>
    <col min="14338" max="14338" width="20.7109375" style="40" customWidth="1"/>
    <col min="14339" max="14339" width="15.28515625" style="40" customWidth="1"/>
    <col min="14340" max="14340" width="17.42578125" style="40" customWidth="1"/>
    <col min="14341" max="14342" width="0" style="40" hidden="1" customWidth="1"/>
    <col min="14343" max="14343" width="16" style="40" customWidth="1"/>
    <col min="14344" max="14344" width="29.5703125" style="40" customWidth="1"/>
    <col min="14345" max="14345" width="26.140625" style="40" customWidth="1"/>
    <col min="14346" max="14346" width="9.140625" style="40" customWidth="1"/>
    <col min="14347" max="14347" width="15.5703125" style="40" bestFit="1" customWidth="1"/>
    <col min="14348" max="14348" width="0" style="40" hidden="1" customWidth="1"/>
    <col min="14349" max="14349" width="18.28515625" style="40" customWidth="1"/>
    <col min="14350" max="14350" width="9.85546875" style="40" customWidth="1"/>
    <col min="14351" max="14351" width="11" style="40" customWidth="1"/>
    <col min="14352" max="14584" width="9.140625" style="40"/>
    <col min="14585" max="14585" width="8" style="40" customWidth="1"/>
    <col min="14586" max="14586" width="41.7109375" style="40" customWidth="1"/>
    <col min="14587" max="14588" width="22" style="40" customWidth="1"/>
    <col min="14589" max="14589" width="18" style="40" customWidth="1"/>
    <col min="14590" max="14590" width="18.85546875" style="40" customWidth="1"/>
    <col min="14591" max="14591" width="22.42578125" style="40" customWidth="1"/>
    <col min="14592" max="14592" width="20.28515625" style="40" customWidth="1"/>
    <col min="14593" max="14593" width="17.85546875" style="40" customWidth="1"/>
    <col min="14594" max="14594" width="20.7109375" style="40" customWidth="1"/>
    <col min="14595" max="14595" width="15.28515625" style="40" customWidth="1"/>
    <col min="14596" max="14596" width="17.42578125" style="40" customWidth="1"/>
    <col min="14597" max="14598" width="0" style="40" hidden="1" customWidth="1"/>
    <col min="14599" max="14599" width="16" style="40" customWidth="1"/>
    <col min="14600" max="14600" width="29.5703125" style="40" customWidth="1"/>
    <col min="14601" max="14601" width="26.140625" style="40" customWidth="1"/>
    <col min="14602" max="14602" width="9.140625" style="40" customWidth="1"/>
    <col min="14603" max="14603" width="15.5703125" style="40" bestFit="1" customWidth="1"/>
    <col min="14604" max="14604" width="0" style="40" hidden="1" customWidth="1"/>
    <col min="14605" max="14605" width="18.28515625" style="40" customWidth="1"/>
    <col min="14606" max="14606" width="9.85546875" style="40" customWidth="1"/>
    <col min="14607" max="14607" width="11" style="40" customWidth="1"/>
    <col min="14608" max="14840" width="9.140625" style="40"/>
    <col min="14841" max="14841" width="8" style="40" customWidth="1"/>
    <col min="14842" max="14842" width="41.7109375" style="40" customWidth="1"/>
    <col min="14843" max="14844" width="22" style="40" customWidth="1"/>
    <col min="14845" max="14845" width="18" style="40" customWidth="1"/>
    <col min="14846" max="14846" width="18.85546875" style="40" customWidth="1"/>
    <col min="14847" max="14847" width="22.42578125" style="40" customWidth="1"/>
    <col min="14848" max="14848" width="20.28515625" style="40" customWidth="1"/>
    <col min="14849" max="14849" width="17.85546875" style="40" customWidth="1"/>
    <col min="14850" max="14850" width="20.7109375" style="40" customWidth="1"/>
    <col min="14851" max="14851" width="15.28515625" style="40" customWidth="1"/>
    <col min="14852" max="14852" width="17.42578125" style="40" customWidth="1"/>
    <col min="14853" max="14854" width="0" style="40" hidden="1" customWidth="1"/>
    <col min="14855" max="14855" width="16" style="40" customWidth="1"/>
    <col min="14856" max="14856" width="29.5703125" style="40" customWidth="1"/>
    <col min="14857" max="14857" width="26.140625" style="40" customWidth="1"/>
    <col min="14858" max="14858" width="9.140625" style="40" customWidth="1"/>
    <col min="14859" max="14859" width="15.5703125" style="40" bestFit="1" customWidth="1"/>
    <col min="14860" max="14860" width="0" style="40" hidden="1" customWidth="1"/>
    <col min="14861" max="14861" width="18.28515625" style="40" customWidth="1"/>
    <col min="14862" max="14862" width="9.85546875" style="40" customWidth="1"/>
    <col min="14863" max="14863" width="11" style="40" customWidth="1"/>
    <col min="14864" max="15096" width="9.140625" style="40"/>
    <col min="15097" max="15097" width="8" style="40" customWidth="1"/>
    <col min="15098" max="15098" width="41.7109375" style="40" customWidth="1"/>
    <col min="15099" max="15100" width="22" style="40" customWidth="1"/>
    <col min="15101" max="15101" width="18" style="40" customWidth="1"/>
    <col min="15102" max="15102" width="18.85546875" style="40" customWidth="1"/>
    <col min="15103" max="15103" width="22.42578125" style="40" customWidth="1"/>
    <col min="15104" max="15104" width="20.28515625" style="40" customWidth="1"/>
    <col min="15105" max="15105" width="17.85546875" style="40" customWidth="1"/>
    <col min="15106" max="15106" width="20.7109375" style="40" customWidth="1"/>
    <col min="15107" max="15107" width="15.28515625" style="40" customWidth="1"/>
    <col min="15108" max="15108" width="17.42578125" style="40" customWidth="1"/>
    <col min="15109" max="15110" width="0" style="40" hidden="1" customWidth="1"/>
    <col min="15111" max="15111" width="16" style="40" customWidth="1"/>
    <col min="15112" max="15112" width="29.5703125" style="40" customWidth="1"/>
    <col min="15113" max="15113" width="26.140625" style="40" customWidth="1"/>
    <col min="15114" max="15114" width="9.140625" style="40" customWidth="1"/>
    <col min="15115" max="15115" width="15.5703125" style="40" bestFit="1" customWidth="1"/>
    <col min="15116" max="15116" width="0" style="40" hidden="1" customWidth="1"/>
    <col min="15117" max="15117" width="18.28515625" style="40" customWidth="1"/>
    <col min="15118" max="15118" width="9.85546875" style="40" customWidth="1"/>
    <col min="15119" max="15119" width="11" style="40" customWidth="1"/>
    <col min="15120" max="15352" width="9.140625" style="40"/>
    <col min="15353" max="15353" width="8" style="40" customWidth="1"/>
    <col min="15354" max="15354" width="41.7109375" style="40" customWidth="1"/>
    <col min="15355" max="15356" width="22" style="40" customWidth="1"/>
    <col min="15357" max="15357" width="18" style="40" customWidth="1"/>
    <col min="15358" max="15358" width="18.85546875" style="40" customWidth="1"/>
    <col min="15359" max="15359" width="22.42578125" style="40" customWidth="1"/>
    <col min="15360" max="15360" width="20.28515625" style="40" customWidth="1"/>
    <col min="15361" max="15361" width="17.85546875" style="40" customWidth="1"/>
    <col min="15362" max="15362" width="20.7109375" style="40" customWidth="1"/>
    <col min="15363" max="15363" width="15.28515625" style="40" customWidth="1"/>
    <col min="15364" max="15364" width="17.42578125" style="40" customWidth="1"/>
    <col min="15365" max="15366" width="0" style="40" hidden="1" customWidth="1"/>
    <col min="15367" max="15367" width="16" style="40" customWidth="1"/>
    <col min="15368" max="15368" width="29.5703125" style="40" customWidth="1"/>
    <col min="15369" max="15369" width="26.140625" style="40" customWidth="1"/>
    <col min="15370" max="15370" width="9.140625" style="40" customWidth="1"/>
    <col min="15371" max="15371" width="15.5703125" style="40" bestFit="1" customWidth="1"/>
    <col min="15372" max="15372" width="0" style="40" hidden="1" customWidth="1"/>
    <col min="15373" max="15373" width="18.28515625" style="40" customWidth="1"/>
    <col min="15374" max="15374" width="9.85546875" style="40" customWidth="1"/>
    <col min="15375" max="15375" width="11" style="40" customWidth="1"/>
    <col min="15376" max="15608" width="9.140625" style="40"/>
    <col min="15609" max="15609" width="8" style="40" customWidth="1"/>
    <col min="15610" max="15610" width="41.7109375" style="40" customWidth="1"/>
    <col min="15611" max="15612" width="22" style="40" customWidth="1"/>
    <col min="15613" max="15613" width="18" style="40" customWidth="1"/>
    <col min="15614" max="15614" width="18.85546875" style="40" customWidth="1"/>
    <col min="15615" max="15615" width="22.42578125" style="40" customWidth="1"/>
    <col min="15616" max="15616" width="20.28515625" style="40" customWidth="1"/>
    <col min="15617" max="15617" width="17.85546875" style="40" customWidth="1"/>
    <col min="15618" max="15618" width="20.7109375" style="40" customWidth="1"/>
    <col min="15619" max="15619" width="15.28515625" style="40" customWidth="1"/>
    <col min="15620" max="15620" width="17.42578125" style="40" customWidth="1"/>
    <col min="15621" max="15622" width="0" style="40" hidden="1" customWidth="1"/>
    <col min="15623" max="15623" width="16" style="40" customWidth="1"/>
    <col min="15624" max="15624" width="29.5703125" style="40" customWidth="1"/>
    <col min="15625" max="15625" width="26.140625" style="40" customWidth="1"/>
    <col min="15626" max="15626" width="9.140625" style="40" customWidth="1"/>
    <col min="15627" max="15627" width="15.5703125" style="40" bestFit="1" customWidth="1"/>
    <col min="15628" max="15628" width="0" style="40" hidden="1" customWidth="1"/>
    <col min="15629" max="15629" width="18.28515625" style="40" customWidth="1"/>
    <col min="15630" max="15630" width="9.85546875" style="40" customWidth="1"/>
    <col min="15631" max="15631" width="11" style="40" customWidth="1"/>
    <col min="15632" max="15864" width="9.140625" style="40"/>
    <col min="15865" max="15865" width="8" style="40" customWidth="1"/>
    <col min="15866" max="15866" width="41.7109375" style="40" customWidth="1"/>
    <col min="15867" max="15868" width="22" style="40" customWidth="1"/>
    <col min="15869" max="15869" width="18" style="40" customWidth="1"/>
    <col min="15870" max="15870" width="18.85546875" style="40" customWidth="1"/>
    <col min="15871" max="15871" width="22.42578125" style="40" customWidth="1"/>
    <col min="15872" max="15872" width="20.28515625" style="40" customWidth="1"/>
    <col min="15873" max="15873" width="17.85546875" style="40" customWidth="1"/>
    <col min="15874" max="15874" width="20.7109375" style="40" customWidth="1"/>
    <col min="15875" max="15875" width="15.28515625" style="40" customWidth="1"/>
    <col min="15876" max="15876" width="17.42578125" style="40" customWidth="1"/>
    <col min="15877" max="15878" width="0" style="40" hidden="1" customWidth="1"/>
    <col min="15879" max="15879" width="16" style="40" customWidth="1"/>
    <col min="15880" max="15880" width="29.5703125" style="40" customWidth="1"/>
    <col min="15881" max="15881" width="26.140625" style="40" customWidth="1"/>
    <col min="15882" max="15882" width="9.140625" style="40" customWidth="1"/>
    <col min="15883" max="15883" width="15.5703125" style="40" bestFit="1" customWidth="1"/>
    <col min="15884" max="15884" width="0" style="40" hidden="1" customWidth="1"/>
    <col min="15885" max="15885" width="18.28515625" style="40" customWidth="1"/>
    <col min="15886" max="15886" width="9.85546875" style="40" customWidth="1"/>
    <col min="15887" max="15887" width="11" style="40" customWidth="1"/>
    <col min="15888" max="16120" width="9.140625" style="40"/>
    <col min="16121" max="16121" width="8" style="40" customWidth="1"/>
    <col min="16122" max="16122" width="41.7109375" style="40" customWidth="1"/>
    <col min="16123" max="16124" width="22" style="40" customWidth="1"/>
    <col min="16125" max="16125" width="18" style="40" customWidth="1"/>
    <col min="16126" max="16126" width="18.85546875" style="40" customWidth="1"/>
    <col min="16127" max="16127" width="22.42578125" style="40" customWidth="1"/>
    <col min="16128" max="16128" width="20.28515625" style="40" customWidth="1"/>
    <col min="16129" max="16129" width="17.85546875" style="40" customWidth="1"/>
    <col min="16130" max="16130" width="20.7109375" style="40" customWidth="1"/>
    <col min="16131" max="16131" width="15.28515625" style="40" customWidth="1"/>
    <col min="16132" max="16132" width="17.42578125" style="40" customWidth="1"/>
    <col min="16133" max="16134" width="0" style="40" hidden="1" customWidth="1"/>
    <col min="16135" max="16135" width="16" style="40" customWidth="1"/>
    <col min="16136" max="16136" width="29.5703125" style="40" customWidth="1"/>
    <col min="16137" max="16137" width="26.140625" style="40" customWidth="1"/>
    <col min="16138" max="16138" width="9.140625" style="40" customWidth="1"/>
    <col min="16139" max="16139" width="15.5703125" style="40" bestFit="1" customWidth="1"/>
    <col min="16140" max="16140" width="0" style="40" hidden="1" customWidth="1"/>
    <col min="16141" max="16141" width="18.28515625" style="40" customWidth="1"/>
    <col min="16142" max="16142" width="9.85546875" style="40" customWidth="1"/>
    <col min="16143" max="16143" width="11" style="40" customWidth="1"/>
    <col min="16144" max="16384" width="9.140625" style="40"/>
  </cols>
  <sheetData>
    <row r="1" spans="1:22" s="42" customFormat="1" ht="50.25" customHeight="1" x14ac:dyDescent="0.25">
      <c r="A1" s="218" t="s">
        <v>172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41"/>
      <c r="S1" s="38"/>
    </row>
    <row r="2" spans="1:22" ht="6" customHeight="1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43"/>
    </row>
    <row r="3" spans="1:22" ht="19.5" customHeight="1" x14ac:dyDescent="0.25">
      <c r="A3" s="220" t="s">
        <v>0</v>
      </c>
      <c r="B3" s="220" t="s">
        <v>153</v>
      </c>
      <c r="C3" s="220" t="s">
        <v>154</v>
      </c>
      <c r="D3" s="222"/>
      <c r="E3" s="220" t="s">
        <v>168</v>
      </c>
      <c r="F3" s="227" t="s">
        <v>167</v>
      </c>
      <c r="G3" s="228"/>
      <c r="H3" s="228"/>
      <c r="I3" s="229"/>
      <c r="J3" s="223" t="s">
        <v>173</v>
      </c>
      <c r="K3" s="223"/>
      <c r="L3" s="223"/>
      <c r="M3" s="223"/>
      <c r="N3" s="224" t="s">
        <v>171</v>
      </c>
      <c r="O3" s="225"/>
      <c r="P3" s="225"/>
      <c r="Q3" s="226"/>
      <c r="R3" s="44"/>
      <c r="S3" s="45"/>
    </row>
    <row r="4" spans="1:22" ht="31.5" customHeight="1" x14ac:dyDescent="0.25">
      <c r="A4" s="221"/>
      <c r="B4" s="221"/>
      <c r="C4" s="221"/>
      <c r="D4" s="221"/>
      <c r="E4" s="221"/>
      <c r="F4" s="46" t="s">
        <v>1</v>
      </c>
      <c r="G4" s="47" t="s">
        <v>155</v>
      </c>
      <c r="H4" s="47" t="s">
        <v>156</v>
      </c>
      <c r="I4" s="47" t="s">
        <v>157</v>
      </c>
      <c r="J4" s="46" t="s">
        <v>1</v>
      </c>
      <c r="K4" s="47" t="s">
        <v>155</v>
      </c>
      <c r="L4" s="47" t="s">
        <v>156</v>
      </c>
      <c r="M4" s="47" t="s">
        <v>157</v>
      </c>
      <c r="N4" s="46" t="s">
        <v>1</v>
      </c>
      <c r="O4" s="47" t="s">
        <v>155</v>
      </c>
      <c r="P4" s="47" t="s">
        <v>156</v>
      </c>
      <c r="Q4" s="47" t="s">
        <v>157</v>
      </c>
      <c r="R4" s="48"/>
    </row>
    <row r="5" spans="1:22" ht="15" customHeight="1" x14ac:dyDescent="0.25">
      <c r="A5" s="47">
        <v>1</v>
      </c>
      <c r="B5" s="49">
        <v>2</v>
      </c>
      <c r="C5" s="47">
        <v>3</v>
      </c>
      <c r="D5" s="47"/>
      <c r="E5" s="47">
        <v>4</v>
      </c>
      <c r="F5" s="157">
        <v>4</v>
      </c>
      <c r="G5" s="47">
        <v>5</v>
      </c>
      <c r="H5" s="47">
        <v>6</v>
      </c>
      <c r="I5" s="47">
        <v>7</v>
      </c>
      <c r="J5" s="47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50">
        <v>14</v>
      </c>
      <c r="Q5" s="50">
        <v>15</v>
      </c>
      <c r="R5" s="48"/>
    </row>
    <row r="6" spans="1:22" ht="21" customHeight="1" x14ac:dyDescent="0.25">
      <c r="A6" s="202" t="s">
        <v>105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48"/>
    </row>
    <row r="7" spans="1:22" ht="17.25" customHeight="1" x14ac:dyDescent="0.25">
      <c r="A7" s="202" t="s">
        <v>20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48"/>
    </row>
    <row r="8" spans="1:22" ht="17.25" customHeight="1" x14ac:dyDescent="0.25">
      <c r="A8" s="202" t="s">
        <v>21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48"/>
    </row>
    <row r="9" spans="1:22" ht="18.75" customHeight="1" x14ac:dyDescent="0.25">
      <c r="A9" s="224" t="s">
        <v>22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6"/>
      <c r="R9" s="48"/>
    </row>
    <row r="10" spans="1:22" s="58" customFormat="1" ht="48.75" customHeight="1" x14ac:dyDescent="0.3">
      <c r="A10" s="51" t="s">
        <v>2</v>
      </c>
      <c r="B10" s="3" t="s">
        <v>92</v>
      </c>
      <c r="C10" s="4" t="s">
        <v>103</v>
      </c>
      <c r="D10" s="52">
        <f>D11+D12+D13+D14+D15+D20+D21+D22+D23+D24+D25+D26+D27+D71</f>
        <v>3257438569</v>
      </c>
      <c r="E10" s="52">
        <f>E11+E12+E13+E14+E15+E20+E21+E22+E23+E24+E25+E26+E27</f>
        <v>3196580496</v>
      </c>
      <c r="F10" s="52">
        <f t="shared" ref="F10:M10" si="0">F11+F12+F13+F14+F15+F20+F21+F22+F23+F24+F25+F26+F27</f>
        <v>630866762</v>
      </c>
      <c r="G10" s="52">
        <f t="shared" si="0"/>
        <v>528453777</v>
      </c>
      <c r="H10" s="52">
        <f t="shared" si="0"/>
        <v>0</v>
      </c>
      <c r="I10" s="52">
        <f t="shared" si="0"/>
        <v>102412985</v>
      </c>
      <c r="J10" s="52">
        <f t="shared" si="0"/>
        <v>546268500.32000005</v>
      </c>
      <c r="K10" s="52">
        <f t="shared" si="0"/>
        <v>469390329.47000003</v>
      </c>
      <c r="L10" s="52">
        <f t="shared" si="0"/>
        <v>0</v>
      </c>
      <c r="M10" s="52">
        <f t="shared" si="0"/>
        <v>76878170.850000009</v>
      </c>
      <c r="N10" s="52">
        <f>J10/F10*100</f>
        <v>86.590153931742577</v>
      </c>
      <c r="O10" s="52">
        <f>K10/G10*100</f>
        <v>88.823346506235694</v>
      </c>
      <c r="P10" s="53">
        <v>0</v>
      </c>
      <c r="Q10" s="53">
        <f>M10/I10*100</f>
        <v>75.066819749468308</v>
      </c>
      <c r="R10" s="54"/>
      <c r="S10" s="55"/>
      <c r="T10" s="56"/>
      <c r="U10" s="57"/>
    </row>
    <row r="11" spans="1:22" s="66" customFormat="1" ht="34.5" customHeight="1" x14ac:dyDescent="0.25">
      <c r="A11" s="59" t="s">
        <v>68</v>
      </c>
      <c r="B11" s="18" t="s">
        <v>39</v>
      </c>
      <c r="C11" s="19" t="s">
        <v>103</v>
      </c>
      <c r="D11" s="60">
        <f>462562705+104100+1547646+224268974</f>
        <v>688483425</v>
      </c>
      <c r="E11" s="60">
        <f>458640796</f>
        <v>458640796</v>
      </c>
      <c r="F11" s="60">
        <f>G11+H11+I11</f>
        <v>100296013</v>
      </c>
      <c r="G11" s="20">
        <v>0</v>
      </c>
      <c r="H11" s="20">
        <v>0</v>
      </c>
      <c r="I11" s="20">
        <v>100296013</v>
      </c>
      <c r="J11" s="20">
        <f>K11+L11+M11</f>
        <v>75047529.810000002</v>
      </c>
      <c r="K11" s="60">
        <v>0</v>
      </c>
      <c r="L11" s="61">
        <v>0</v>
      </c>
      <c r="M11" s="60">
        <v>75047529.810000002</v>
      </c>
      <c r="N11" s="20">
        <f>J11/F11*100</f>
        <v>74.826035018959331</v>
      </c>
      <c r="O11" s="60">
        <v>0</v>
      </c>
      <c r="P11" s="62">
        <v>0</v>
      </c>
      <c r="Q11" s="62">
        <f>M11/I11*100</f>
        <v>74.826035018959331</v>
      </c>
      <c r="R11" s="63">
        <v>505461</v>
      </c>
      <c r="S11" s="64" t="s">
        <v>3</v>
      </c>
      <c r="T11" s="65"/>
      <c r="U11" s="65"/>
      <c r="V11" s="65"/>
    </row>
    <row r="12" spans="1:22" s="66" customFormat="1" ht="43.5" customHeight="1" x14ac:dyDescent="0.25">
      <c r="A12" s="59" t="s">
        <v>69</v>
      </c>
      <c r="B12" s="166" t="s">
        <v>40</v>
      </c>
      <c r="C12" s="19" t="s">
        <v>103</v>
      </c>
      <c r="D12" s="60">
        <f>3704900+2898250</f>
        <v>6603150</v>
      </c>
      <c r="E12" s="60">
        <v>3704900</v>
      </c>
      <c r="F12" s="60">
        <f t="shared" ref="F12:F27" si="1">G12+H12+I12</f>
        <v>406272</v>
      </c>
      <c r="G12" s="20">
        <v>0</v>
      </c>
      <c r="H12" s="20">
        <v>0</v>
      </c>
      <c r="I12" s="20">
        <v>406272</v>
      </c>
      <c r="J12" s="20">
        <f t="shared" ref="J12:J27" si="2">K12+L12+M12</f>
        <v>119941.04</v>
      </c>
      <c r="K12" s="60">
        <v>0</v>
      </c>
      <c r="L12" s="60">
        <v>0</v>
      </c>
      <c r="M12" s="60">
        <v>119941.04</v>
      </c>
      <c r="N12" s="20">
        <f t="shared" ref="N12:N27" si="3">J12/F12*100</f>
        <v>29.522349558916194</v>
      </c>
      <c r="O12" s="60">
        <v>0</v>
      </c>
      <c r="P12" s="62">
        <v>0</v>
      </c>
      <c r="Q12" s="62">
        <f t="shared" ref="Q12:Q14" si="4">M12/I12*100</f>
        <v>29.522349558916194</v>
      </c>
      <c r="R12" s="67">
        <v>2309</v>
      </c>
      <c r="S12" s="64" t="s">
        <v>3</v>
      </c>
      <c r="T12" s="65"/>
    </row>
    <row r="13" spans="1:22" s="66" customFormat="1" ht="133.15" customHeight="1" x14ac:dyDescent="0.25">
      <c r="A13" s="59" t="s">
        <v>70</v>
      </c>
      <c r="B13" s="21" t="s">
        <v>41</v>
      </c>
      <c r="C13" s="19" t="s">
        <v>103</v>
      </c>
      <c r="D13" s="68">
        <v>13567800</v>
      </c>
      <c r="E13" s="60">
        <v>11973200</v>
      </c>
      <c r="F13" s="60">
        <f t="shared" si="1"/>
        <v>3991200</v>
      </c>
      <c r="G13" s="20">
        <v>3991200</v>
      </c>
      <c r="H13" s="20">
        <v>0</v>
      </c>
      <c r="I13" s="20">
        <v>0</v>
      </c>
      <c r="J13" s="20">
        <f t="shared" si="2"/>
        <v>600000</v>
      </c>
      <c r="K13" s="20">
        <v>600000</v>
      </c>
      <c r="L13" s="60">
        <v>0</v>
      </c>
      <c r="M13" s="60">
        <v>0</v>
      </c>
      <c r="N13" s="20">
        <f t="shared" si="3"/>
        <v>15.033072760072159</v>
      </c>
      <c r="O13" s="60">
        <v>0</v>
      </c>
      <c r="P13" s="62">
        <v>0</v>
      </c>
      <c r="Q13" s="62">
        <v>0</v>
      </c>
      <c r="R13" s="67">
        <v>1342970</v>
      </c>
      <c r="S13" s="64" t="s">
        <v>3</v>
      </c>
      <c r="U13" s="65"/>
      <c r="V13" s="65"/>
    </row>
    <row r="14" spans="1:22" s="66" customFormat="1" ht="126" customHeight="1" x14ac:dyDescent="0.25">
      <c r="A14" s="59" t="s">
        <v>71</v>
      </c>
      <c r="B14" s="18" t="s">
        <v>166</v>
      </c>
      <c r="C14" s="19" t="s">
        <v>103</v>
      </c>
      <c r="D14" s="60">
        <v>714100</v>
      </c>
      <c r="E14" s="60">
        <v>5131400</v>
      </c>
      <c r="F14" s="60">
        <f t="shared" si="1"/>
        <v>1710700</v>
      </c>
      <c r="G14" s="20">
        <v>0</v>
      </c>
      <c r="H14" s="20">
        <v>0</v>
      </c>
      <c r="I14" s="20">
        <v>1710700</v>
      </c>
      <c r="J14" s="20">
        <f t="shared" si="2"/>
        <v>1710700</v>
      </c>
      <c r="K14" s="60">
        <v>0</v>
      </c>
      <c r="L14" s="60">
        <v>0</v>
      </c>
      <c r="M14" s="60">
        <v>1710700</v>
      </c>
      <c r="N14" s="20">
        <f t="shared" si="3"/>
        <v>100</v>
      </c>
      <c r="O14" s="60">
        <v>0</v>
      </c>
      <c r="P14" s="62">
        <v>0</v>
      </c>
      <c r="Q14" s="62">
        <f t="shared" si="4"/>
        <v>100</v>
      </c>
      <c r="R14" s="63">
        <v>110264</v>
      </c>
      <c r="S14" s="64" t="s">
        <v>3</v>
      </c>
      <c r="V14" s="65">
        <f>V13-V11</f>
        <v>0</v>
      </c>
    </row>
    <row r="15" spans="1:22" s="66" customFormat="1" ht="124.5" customHeight="1" x14ac:dyDescent="0.25">
      <c r="A15" s="59" t="s">
        <v>72</v>
      </c>
      <c r="B15" s="18" t="s">
        <v>128</v>
      </c>
      <c r="C15" s="19" t="s">
        <v>103</v>
      </c>
      <c r="D15" s="60">
        <f>669656200+32206000+1551034800+21972800</f>
        <v>2274869800</v>
      </c>
      <c r="E15" s="60">
        <f>E16+E17+E18+E19</f>
        <v>2465043300</v>
      </c>
      <c r="F15" s="60">
        <f t="shared" ref="F15:M15" si="5">F16+F17+F18+F19</f>
        <v>462588944</v>
      </c>
      <c r="G15" s="60">
        <f t="shared" si="5"/>
        <v>462588944</v>
      </c>
      <c r="H15" s="60">
        <f t="shared" si="5"/>
        <v>0</v>
      </c>
      <c r="I15" s="60">
        <f t="shared" si="5"/>
        <v>0</v>
      </c>
      <c r="J15" s="60">
        <f t="shared" si="5"/>
        <v>411058855.05000001</v>
      </c>
      <c r="K15" s="60">
        <f t="shared" si="5"/>
        <v>411058855.05000001</v>
      </c>
      <c r="L15" s="60">
        <f t="shared" si="5"/>
        <v>0</v>
      </c>
      <c r="M15" s="60">
        <f t="shared" si="5"/>
        <v>0</v>
      </c>
      <c r="N15" s="20">
        <f t="shared" si="3"/>
        <v>88.860501397975483</v>
      </c>
      <c r="O15" s="60">
        <v>0</v>
      </c>
      <c r="P15" s="62">
        <v>0</v>
      </c>
      <c r="Q15" s="62">
        <v>0</v>
      </c>
      <c r="R15" s="69">
        <v>2445</v>
      </c>
      <c r="S15" s="64" t="s">
        <v>3</v>
      </c>
    </row>
    <row r="16" spans="1:22" s="75" customFormat="1" ht="51" customHeight="1" x14ac:dyDescent="0.25">
      <c r="A16" s="70" t="s">
        <v>129</v>
      </c>
      <c r="B16" s="32" t="s">
        <v>42</v>
      </c>
      <c r="C16" s="33" t="s">
        <v>103</v>
      </c>
      <c r="D16" s="71">
        <f t="shared" ref="D16:D17" si="6">E16+G16+H16</f>
        <v>1939386000</v>
      </c>
      <c r="E16" s="60">
        <v>1635161800</v>
      </c>
      <c r="F16" s="60">
        <f t="shared" si="1"/>
        <v>304224200</v>
      </c>
      <c r="G16" s="34">
        <v>304224200</v>
      </c>
      <c r="H16" s="34">
        <v>0</v>
      </c>
      <c r="I16" s="34">
        <v>0</v>
      </c>
      <c r="J16" s="34">
        <f t="shared" si="2"/>
        <v>262545637.63</v>
      </c>
      <c r="K16" s="71">
        <v>262545637.63</v>
      </c>
      <c r="L16" s="71">
        <v>0</v>
      </c>
      <c r="M16" s="71">
        <v>0</v>
      </c>
      <c r="N16" s="20">
        <f t="shared" si="3"/>
        <v>86.300050301718272</v>
      </c>
      <c r="O16" s="60">
        <v>0</v>
      </c>
      <c r="P16" s="62">
        <v>0</v>
      </c>
      <c r="Q16" s="62">
        <v>0</v>
      </c>
      <c r="R16" s="72">
        <v>2445</v>
      </c>
      <c r="S16" s="73" t="s">
        <v>3</v>
      </c>
      <c r="T16" s="74">
        <v>303</v>
      </c>
    </row>
    <row r="17" spans="1:21" s="75" customFormat="1" ht="68.25" customHeight="1" x14ac:dyDescent="0.25">
      <c r="A17" s="70" t="s">
        <v>130</v>
      </c>
      <c r="B17" s="32" t="s">
        <v>43</v>
      </c>
      <c r="C17" s="33" t="s">
        <v>103</v>
      </c>
      <c r="D17" s="71">
        <f t="shared" si="6"/>
        <v>902444144</v>
      </c>
      <c r="E17" s="60">
        <v>762043900</v>
      </c>
      <c r="F17" s="60">
        <f t="shared" si="1"/>
        <v>140400244</v>
      </c>
      <c r="G17" s="34">
        <v>140400244</v>
      </c>
      <c r="H17" s="34">
        <v>0</v>
      </c>
      <c r="I17" s="34">
        <v>0</v>
      </c>
      <c r="J17" s="34">
        <f t="shared" si="2"/>
        <v>130567802.63</v>
      </c>
      <c r="K17" s="71">
        <v>130567802.63</v>
      </c>
      <c r="L17" s="71">
        <v>0</v>
      </c>
      <c r="M17" s="71">
        <v>0</v>
      </c>
      <c r="N17" s="20">
        <f t="shared" si="3"/>
        <v>92.996848801772742</v>
      </c>
      <c r="O17" s="60">
        <v>0</v>
      </c>
      <c r="P17" s="62">
        <v>0</v>
      </c>
      <c r="Q17" s="62">
        <v>0</v>
      </c>
      <c r="R17" s="72">
        <v>45239</v>
      </c>
      <c r="S17" s="73" t="s">
        <v>3</v>
      </c>
      <c r="T17" s="74">
        <v>301</v>
      </c>
    </row>
    <row r="18" spans="1:21" s="75" customFormat="1" ht="49.5" customHeight="1" x14ac:dyDescent="0.25">
      <c r="A18" s="70" t="s">
        <v>131</v>
      </c>
      <c r="B18" s="32" t="s">
        <v>143</v>
      </c>
      <c r="C18" s="33" t="s">
        <v>103</v>
      </c>
      <c r="D18" s="71">
        <f>E18+G18+H18</f>
        <v>85447100</v>
      </c>
      <c r="E18" s="60">
        <f>41471200+26011400</f>
        <v>67482600</v>
      </c>
      <c r="F18" s="60">
        <f t="shared" si="1"/>
        <v>17964500</v>
      </c>
      <c r="G18" s="34">
        <f>14250000+3714500</f>
        <v>17964500</v>
      </c>
      <c r="H18" s="34">
        <v>0</v>
      </c>
      <c r="I18" s="34">
        <v>0</v>
      </c>
      <c r="J18" s="34">
        <f t="shared" si="2"/>
        <v>17945414.789999999</v>
      </c>
      <c r="K18" s="71">
        <f>14230977+3714437.79</f>
        <v>17945414.789999999</v>
      </c>
      <c r="L18" s="71">
        <v>0</v>
      </c>
      <c r="M18" s="71">
        <v>0</v>
      </c>
      <c r="N18" s="20">
        <f t="shared" si="3"/>
        <v>99.89376152968353</v>
      </c>
      <c r="O18" s="60">
        <v>0</v>
      </c>
      <c r="P18" s="62">
        <v>0</v>
      </c>
      <c r="Q18" s="62">
        <v>0</v>
      </c>
      <c r="R18" s="76">
        <v>2070</v>
      </c>
      <c r="S18" s="73" t="s">
        <v>3</v>
      </c>
      <c r="T18" s="75" t="s">
        <v>158</v>
      </c>
    </row>
    <row r="19" spans="1:21" s="75" customFormat="1" ht="49.5" customHeight="1" x14ac:dyDescent="0.25">
      <c r="A19" s="70" t="s">
        <v>169</v>
      </c>
      <c r="B19" s="32" t="s">
        <v>170</v>
      </c>
      <c r="C19" s="33" t="s">
        <v>103</v>
      </c>
      <c r="D19" s="71">
        <f>E19+G19+H19</f>
        <v>355000</v>
      </c>
      <c r="E19" s="60">
        <v>355000</v>
      </c>
      <c r="F19" s="60">
        <f t="shared" si="1"/>
        <v>0</v>
      </c>
      <c r="G19" s="34">
        <v>0</v>
      </c>
      <c r="H19" s="34">
        <v>0</v>
      </c>
      <c r="I19" s="34">
        <v>0</v>
      </c>
      <c r="J19" s="34">
        <f t="shared" si="2"/>
        <v>0</v>
      </c>
      <c r="K19" s="71">
        <v>0</v>
      </c>
      <c r="L19" s="71">
        <v>0</v>
      </c>
      <c r="M19" s="71">
        <v>0</v>
      </c>
      <c r="N19" s="20">
        <v>0</v>
      </c>
      <c r="O19" s="60">
        <v>0</v>
      </c>
      <c r="P19" s="62">
        <v>0</v>
      </c>
      <c r="Q19" s="62">
        <v>0</v>
      </c>
      <c r="R19" s="76"/>
      <c r="S19" s="73"/>
    </row>
    <row r="20" spans="1:21" s="66" customFormat="1" ht="131.25" customHeight="1" x14ac:dyDescent="0.25">
      <c r="A20" s="59" t="s">
        <v>132</v>
      </c>
      <c r="B20" s="18" t="s">
        <v>134</v>
      </c>
      <c r="C20" s="19" t="s">
        <v>103</v>
      </c>
      <c r="D20" s="60">
        <v>72963000</v>
      </c>
      <c r="E20" s="60">
        <v>87833000</v>
      </c>
      <c r="F20" s="60">
        <f t="shared" si="1"/>
        <v>20880000</v>
      </c>
      <c r="G20" s="20">
        <v>20880000</v>
      </c>
      <c r="H20" s="20">
        <v>0</v>
      </c>
      <c r="I20" s="20">
        <v>0</v>
      </c>
      <c r="J20" s="20">
        <f t="shared" si="2"/>
        <v>18585564.600000001</v>
      </c>
      <c r="K20" s="60">
        <v>18585564.600000001</v>
      </c>
      <c r="L20" s="60">
        <v>0</v>
      </c>
      <c r="M20" s="60">
        <v>0</v>
      </c>
      <c r="N20" s="20">
        <f t="shared" si="3"/>
        <v>89.011324712643685</v>
      </c>
      <c r="O20" s="60">
        <v>0</v>
      </c>
      <c r="P20" s="62">
        <v>0</v>
      </c>
      <c r="Q20" s="62">
        <v>0</v>
      </c>
      <c r="R20" s="77"/>
      <c r="S20" s="64" t="s">
        <v>3</v>
      </c>
    </row>
    <row r="21" spans="1:21" s="66" customFormat="1" ht="90" customHeight="1" x14ac:dyDescent="0.25">
      <c r="A21" s="59" t="s">
        <v>73</v>
      </c>
      <c r="B21" s="18" t="s">
        <v>135</v>
      </c>
      <c r="C21" s="19" t="s">
        <v>103</v>
      </c>
      <c r="D21" s="60">
        <f>75701100-D22</f>
        <v>74919700</v>
      </c>
      <c r="E21" s="60">
        <v>75468800</v>
      </c>
      <c r="F21" s="60">
        <f t="shared" si="1"/>
        <v>19150000</v>
      </c>
      <c r="G21" s="20">
        <f>19275000-G22</f>
        <v>19150000</v>
      </c>
      <c r="H21" s="20">
        <v>0</v>
      </c>
      <c r="I21" s="20">
        <v>0</v>
      </c>
      <c r="J21" s="20">
        <f t="shared" si="2"/>
        <v>17482383.84</v>
      </c>
      <c r="K21" s="20">
        <f>17607383.84-K22</f>
        <v>17482383.84</v>
      </c>
      <c r="L21" s="60">
        <v>0</v>
      </c>
      <c r="M21" s="60">
        <v>0</v>
      </c>
      <c r="N21" s="20">
        <f t="shared" si="3"/>
        <v>91.291821618798949</v>
      </c>
      <c r="O21" s="60">
        <v>0</v>
      </c>
      <c r="P21" s="62">
        <v>0</v>
      </c>
      <c r="Q21" s="62">
        <v>0</v>
      </c>
      <c r="R21" s="63">
        <v>16671</v>
      </c>
      <c r="S21" s="64" t="s">
        <v>3</v>
      </c>
    </row>
    <row r="22" spans="1:21" s="66" customFormat="1" ht="107.25" customHeight="1" x14ac:dyDescent="0.25">
      <c r="A22" s="59" t="s">
        <v>74</v>
      </c>
      <c r="B22" s="18" t="s">
        <v>44</v>
      </c>
      <c r="C22" s="19" t="s">
        <v>103</v>
      </c>
      <c r="D22" s="60">
        <v>781400</v>
      </c>
      <c r="E22" s="60">
        <v>823700</v>
      </c>
      <c r="F22" s="60">
        <f t="shared" si="1"/>
        <v>125000</v>
      </c>
      <c r="G22" s="20">
        <v>125000</v>
      </c>
      <c r="H22" s="20">
        <v>0</v>
      </c>
      <c r="I22" s="20">
        <v>0</v>
      </c>
      <c r="J22" s="20">
        <f t="shared" si="2"/>
        <v>125000</v>
      </c>
      <c r="K22" s="60">
        <v>125000</v>
      </c>
      <c r="L22" s="60">
        <v>0</v>
      </c>
      <c r="M22" s="60">
        <v>0</v>
      </c>
      <c r="N22" s="20">
        <f t="shared" si="3"/>
        <v>100</v>
      </c>
      <c r="O22" s="60">
        <v>0</v>
      </c>
      <c r="P22" s="62">
        <v>0</v>
      </c>
      <c r="Q22" s="62">
        <v>0</v>
      </c>
      <c r="R22" s="78"/>
      <c r="S22" s="64"/>
    </row>
    <row r="23" spans="1:21" s="66" customFormat="1" ht="113.25" customHeight="1" x14ac:dyDescent="0.25">
      <c r="A23" s="59" t="s">
        <v>133</v>
      </c>
      <c r="B23" s="18" t="s">
        <v>45</v>
      </c>
      <c r="C23" s="19" t="s">
        <v>103</v>
      </c>
      <c r="D23" s="60">
        <v>7740000</v>
      </c>
      <c r="E23" s="60">
        <v>8640000</v>
      </c>
      <c r="F23" s="60">
        <f t="shared" si="1"/>
        <v>2235000</v>
      </c>
      <c r="G23" s="20">
        <v>2235000</v>
      </c>
      <c r="H23" s="20">
        <v>0</v>
      </c>
      <c r="I23" s="20">
        <v>0</v>
      </c>
      <c r="J23" s="20">
        <f t="shared" si="2"/>
        <v>2214000</v>
      </c>
      <c r="K23" s="60">
        <v>2214000</v>
      </c>
      <c r="L23" s="60">
        <v>0</v>
      </c>
      <c r="M23" s="60">
        <v>0</v>
      </c>
      <c r="N23" s="20">
        <f t="shared" si="3"/>
        <v>99.060402684563755</v>
      </c>
      <c r="O23" s="60">
        <v>0</v>
      </c>
      <c r="P23" s="62">
        <v>0</v>
      </c>
      <c r="Q23" s="62">
        <v>0</v>
      </c>
      <c r="R23" s="69"/>
      <c r="S23" s="64"/>
    </row>
    <row r="24" spans="1:21" s="66" customFormat="1" ht="83.25" customHeight="1" x14ac:dyDescent="0.25">
      <c r="A24" s="59" t="s">
        <v>75</v>
      </c>
      <c r="B24" s="18" t="s">
        <v>46</v>
      </c>
      <c r="C24" s="19" t="s">
        <v>103</v>
      </c>
      <c r="D24" s="60">
        <v>93157000</v>
      </c>
      <c r="E24" s="60">
        <v>78751000</v>
      </c>
      <c r="F24" s="60">
        <f t="shared" si="1"/>
        <v>19428633</v>
      </c>
      <c r="G24" s="20">
        <v>19428633</v>
      </c>
      <c r="H24" s="20">
        <v>0</v>
      </c>
      <c r="I24" s="20">
        <v>0</v>
      </c>
      <c r="J24" s="20">
        <f t="shared" si="2"/>
        <v>19269525.98</v>
      </c>
      <c r="K24" s="60">
        <v>19269525.98</v>
      </c>
      <c r="L24" s="60">
        <v>0</v>
      </c>
      <c r="M24" s="60">
        <v>0</v>
      </c>
      <c r="N24" s="20">
        <f t="shared" si="3"/>
        <v>99.181069404110929</v>
      </c>
      <c r="O24" s="60">
        <v>0</v>
      </c>
      <c r="P24" s="62">
        <v>0</v>
      </c>
      <c r="Q24" s="62">
        <v>0</v>
      </c>
      <c r="R24" s="63">
        <v>12693.9</v>
      </c>
      <c r="S24" s="64" t="s">
        <v>3</v>
      </c>
    </row>
    <row r="25" spans="1:21" s="66" customFormat="1" ht="34.5" customHeight="1" x14ac:dyDescent="0.25">
      <c r="A25" s="59" t="s">
        <v>76</v>
      </c>
      <c r="B25" s="18" t="s">
        <v>47</v>
      </c>
      <c r="C25" s="19" t="s">
        <v>103</v>
      </c>
      <c r="D25" s="60">
        <v>145380</v>
      </c>
      <c r="E25" s="60">
        <v>145400</v>
      </c>
      <c r="F25" s="60">
        <f t="shared" si="1"/>
        <v>0</v>
      </c>
      <c r="G25" s="20">
        <v>0</v>
      </c>
      <c r="H25" s="20">
        <v>0</v>
      </c>
      <c r="I25" s="20">
        <v>0</v>
      </c>
      <c r="J25" s="20">
        <f t="shared" si="2"/>
        <v>0</v>
      </c>
      <c r="K25" s="60">
        <v>0</v>
      </c>
      <c r="L25" s="60">
        <v>0</v>
      </c>
      <c r="M25" s="60">
        <v>0</v>
      </c>
      <c r="N25" s="20">
        <v>0</v>
      </c>
      <c r="O25" s="60">
        <v>0</v>
      </c>
      <c r="P25" s="62">
        <v>0</v>
      </c>
      <c r="Q25" s="62">
        <v>0</v>
      </c>
      <c r="R25" s="63">
        <v>2312.3000000000002</v>
      </c>
      <c r="S25" s="64" t="s">
        <v>3</v>
      </c>
    </row>
    <row r="26" spans="1:21" s="66" customFormat="1" ht="48" customHeight="1" x14ac:dyDescent="0.25">
      <c r="A26" s="59" t="s">
        <v>77</v>
      </c>
      <c r="B26" s="18" t="s">
        <v>136</v>
      </c>
      <c r="C26" s="19" t="s">
        <v>103</v>
      </c>
      <c r="D26" s="60">
        <v>1800000</v>
      </c>
      <c r="E26" s="60">
        <f t="shared" ref="E26" si="7">G26+H26+I26</f>
        <v>0</v>
      </c>
      <c r="F26" s="60">
        <f t="shared" si="1"/>
        <v>0</v>
      </c>
      <c r="G26" s="20">
        <v>0</v>
      </c>
      <c r="H26" s="20">
        <v>0</v>
      </c>
      <c r="I26" s="20">
        <v>0</v>
      </c>
      <c r="J26" s="20">
        <f t="shared" si="2"/>
        <v>0</v>
      </c>
      <c r="K26" s="60">
        <v>0</v>
      </c>
      <c r="L26" s="60">
        <v>0</v>
      </c>
      <c r="M26" s="60">
        <v>0</v>
      </c>
      <c r="N26" s="20">
        <v>0</v>
      </c>
      <c r="O26" s="60">
        <v>0</v>
      </c>
      <c r="P26" s="62">
        <v>0</v>
      </c>
      <c r="Q26" s="62">
        <v>0</v>
      </c>
      <c r="R26" s="63"/>
      <c r="S26" s="64"/>
    </row>
    <row r="27" spans="1:21" s="66" customFormat="1" ht="48" customHeight="1" x14ac:dyDescent="0.25">
      <c r="A27" s="59" t="s">
        <v>78</v>
      </c>
      <c r="B27" s="18" t="s">
        <v>48</v>
      </c>
      <c r="C27" s="19" t="s">
        <v>103</v>
      </c>
      <c r="D27" s="60">
        <v>2250000</v>
      </c>
      <c r="E27" s="60">
        <v>425000</v>
      </c>
      <c r="F27" s="60">
        <f t="shared" si="1"/>
        <v>55000</v>
      </c>
      <c r="G27" s="20">
        <v>55000</v>
      </c>
      <c r="H27" s="20">
        <v>0</v>
      </c>
      <c r="I27" s="20">
        <v>0</v>
      </c>
      <c r="J27" s="20">
        <f t="shared" si="2"/>
        <v>55000</v>
      </c>
      <c r="K27" s="60">
        <v>55000</v>
      </c>
      <c r="L27" s="60">
        <v>0</v>
      </c>
      <c r="M27" s="60">
        <v>0</v>
      </c>
      <c r="N27" s="20">
        <f t="shared" si="3"/>
        <v>100</v>
      </c>
      <c r="O27" s="60">
        <v>0</v>
      </c>
      <c r="P27" s="62">
        <v>0</v>
      </c>
      <c r="Q27" s="62">
        <v>0</v>
      </c>
      <c r="R27" s="63"/>
      <c r="S27" s="64"/>
      <c r="U27" s="65"/>
    </row>
    <row r="28" spans="1:21" s="83" customFormat="1" ht="32.25" customHeight="1" x14ac:dyDescent="0.25">
      <c r="A28" s="51" t="s">
        <v>4</v>
      </c>
      <c r="B28" s="79" t="s">
        <v>23</v>
      </c>
      <c r="C28" s="80" t="s">
        <v>144</v>
      </c>
      <c r="D28" s="52">
        <f t="shared" ref="D28" si="8">D29+D37+D45+D56+D57+D58</f>
        <v>0</v>
      </c>
      <c r="E28" s="154">
        <f>E45+E58</f>
        <v>14189971</v>
      </c>
      <c r="F28" s="154">
        <f>G28+H28+I28</f>
        <v>0</v>
      </c>
      <c r="G28" s="154">
        <f t="shared" ref="G28:M28" si="9">G45+G58</f>
        <v>0</v>
      </c>
      <c r="H28" s="154">
        <f t="shared" si="9"/>
        <v>0</v>
      </c>
      <c r="I28" s="154">
        <f t="shared" si="9"/>
        <v>0</v>
      </c>
      <c r="J28" s="154">
        <f t="shared" si="9"/>
        <v>0</v>
      </c>
      <c r="K28" s="154">
        <f t="shared" si="9"/>
        <v>0</v>
      </c>
      <c r="L28" s="154">
        <f t="shared" si="9"/>
        <v>0</v>
      </c>
      <c r="M28" s="154">
        <f t="shared" si="9"/>
        <v>0</v>
      </c>
      <c r="N28" s="52">
        <v>0</v>
      </c>
      <c r="O28" s="52">
        <v>0</v>
      </c>
      <c r="P28" s="53">
        <v>0</v>
      </c>
      <c r="Q28" s="53">
        <v>0</v>
      </c>
      <c r="R28" s="81"/>
      <c r="S28" s="82"/>
    </row>
    <row r="29" spans="1:21" ht="65.25" hidden="1" customHeight="1" x14ac:dyDescent="0.25">
      <c r="A29" s="84" t="s">
        <v>49</v>
      </c>
      <c r="B29" s="11" t="s">
        <v>93</v>
      </c>
      <c r="C29" s="1" t="s">
        <v>145</v>
      </c>
      <c r="D29" s="85">
        <f>D30+D31+D32+D33+D34+D35+D36</f>
        <v>0</v>
      </c>
      <c r="E29" s="153">
        <f>E30+E31+E32+E33+E34+E35+E36</f>
        <v>0</v>
      </c>
      <c r="F29" s="153">
        <f>F30+F31+F32+F33+F34+F35+F36</f>
        <v>0</v>
      </c>
      <c r="G29" s="85">
        <v>0</v>
      </c>
      <c r="H29" s="85">
        <f t="shared" ref="H29:N29" si="10">H30+H31+H32+H33+H34+H35+H36</f>
        <v>0</v>
      </c>
      <c r="I29" s="85">
        <f t="shared" si="10"/>
        <v>0</v>
      </c>
      <c r="J29" s="85">
        <f t="shared" si="10"/>
        <v>0</v>
      </c>
      <c r="K29" s="85">
        <v>0</v>
      </c>
      <c r="L29" s="85">
        <f t="shared" si="10"/>
        <v>0</v>
      </c>
      <c r="M29" s="85">
        <f t="shared" si="10"/>
        <v>0</v>
      </c>
      <c r="N29" s="85" t="e">
        <f t="shared" si="10"/>
        <v>#DIV/0!</v>
      </c>
      <c r="O29" s="85">
        <f t="shared" ref="O29:O44" si="11">J29-E29</f>
        <v>0</v>
      </c>
      <c r="P29" s="86" t="e">
        <f t="shared" ref="P29:P44" si="12">(I29/D29)*100-100</f>
        <v>#DIV/0!</v>
      </c>
      <c r="Q29" s="86" t="e">
        <f t="shared" ref="Q29:Q44" si="13">(J29/E29)*100-100</f>
        <v>#DIV/0!</v>
      </c>
      <c r="R29" s="87"/>
    </row>
    <row r="30" spans="1:21" s="92" customFormat="1" ht="31.5" hidden="1" customHeight="1" x14ac:dyDescent="0.25">
      <c r="A30" s="230"/>
      <c r="B30" s="12" t="s">
        <v>50</v>
      </c>
      <c r="C30" s="173" t="s">
        <v>146</v>
      </c>
      <c r="D30" s="6">
        <f t="shared" ref="D30:D36" si="14">E30+G30+H30</f>
        <v>0</v>
      </c>
      <c r="E30" s="155">
        <f t="shared" ref="E30:F36" si="15">G30+H30+I30</f>
        <v>0</v>
      </c>
      <c r="F30" s="155">
        <f t="shared" si="15"/>
        <v>0</v>
      </c>
      <c r="G30" s="6">
        <v>0</v>
      </c>
      <c r="H30" s="6">
        <v>0</v>
      </c>
      <c r="I30" s="6">
        <v>0</v>
      </c>
      <c r="J30" s="6">
        <f>K30+L30+M30</f>
        <v>0</v>
      </c>
      <c r="K30" s="6">
        <v>0</v>
      </c>
      <c r="L30" s="7">
        <v>0</v>
      </c>
      <c r="M30" s="6">
        <v>0</v>
      </c>
      <c r="N30" s="6" t="e">
        <f>O30+P30+Q30</f>
        <v>#DIV/0!</v>
      </c>
      <c r="O30" s="88">
        <f t="shared" si="11"/>
        <v>0</v>
      </c>
      <c r="P30" s="89" t="e">
        <f t="shared" si="12"/>
        <v>#DIV/0!</v>
      </c>
      <c r="Q30" s="89" t="e">
        <f t="shared" si="13"/>
        <v>#DIV/0!</v>
      </c>
      <c r="R30" s="90"/>
      <c r="S30" s="91"/>
    </row>
    <row r="31" spans="1:21" s="92" customFormat="1" ht="33" hidden="1" customHeight="1" x14ac:dyDescent="0.25">
      <c r="A31" s="231"/>
      <c r="B31" s="12" t="s">
        <v>51</v>
      </c>
      <c r="C31" s="174"/>
      <c r="D31" s="6">
        <f t="shared" si="14"/>
        <v>0</v>
      </c>
      <c r="E31" s="155">
        <f t="shared" si="15"/>
        <v>0</v>
      </c>
      <c r="F31" s="155">
        <f t="shared" si="15"/>
        <v>0</v>
      </c>
      <c r="G31" s="6">
        <v>0</v>
      </c>
      <c r="H31" s="6">
        <v>0</v>
      </c>
      <c r="I31" s="6">
        <v>0</v>
      </c>
      <c r="J31" s="6">
        <f t="shared" ref="J31:J36" si="16">K31+L31+M31</f>
        <v>0</v>
      </c>
      <c r="K31" s="6">
        <v>0</v>
      </c>
      <c r="L31" s="7">
        <v>0</v>
      </c>
      <c r="M31" s="6">
        <v>0</v>
      </c>
      <c r="N31" s="6" t="e">
        <f t="shared" ref="N31:N36" si="17">O31+P31+Q31</f>
        <v>#DIV/0!</v>
      </c>
      <c r="O31" s="88">
        <f t="shared" si="11"/>
        <v>0</v>
      </c>
      <c r="P31" s="89" t="e">
        <f t="shared" si="12"/>
        <v>#DIV/0!</v>
      </c>
      <c r="Q31" s="89" t="e">
        <f t="shared" si="13"/>
        <v>#DIV/0!</v>
      </c>
      <c r="R31" s="90"/>
      <c r="S31" s="91"/>
    </row>
    <row r="32" spans="1:21" s="92" customFormat="1" ht="30.75" hidden="1" customHeight="1" x14ac:dyDescent="0.25">
      <c r="A32" s="231"/>
      <c r="B32" s="12" t="s">
        <v>52</v>
      </c>
      <c r="C32" s="174"/>
      <c r="D32" s="6">
        <f t="shared" si="14"/>
        <v>0</v>
      </c>
      <c r="E32" s="155">
        <f t="shared" si="15"/>
        <v>0</v>
      </c>
      <c r="F32" s="155">
        <f t="shared" si="15"/>
        <v>0</v>
      </c>
      <c r="G32" s="6">
        <v>0</v>
      </c>
      <c r="H32" s="6">
        <v>0</v>
      </c>
      <c r="I32" s="6">
        <v>0</v>
      </c>
      <c r="J32" s="6">
        <f t="shared" si="16"/>
        <v>0</v>
      </c>
      <c r="K32" s="6">
        <v>0</v>
      </c>
      <c r="L32" s="7">
        <v>0</v>
      </c>
      <c r="M32" s="6">
        <v>0</v>
      </c>
      <c r="N32" s="6" t="e">
        <f t="shared" si="17"/>
        <v>#DIV/0!</v>
      </c>
      <c r="O32" s="88">
        <f t="shared" si="11"/>
        <v>0</v>
      </c>
      <c r="P32" s="89" t="e">
        <f t="shared" si="12"/>
        <v>#DIV/0!</v>
      </c>
      <c r="Q32" s="89" t="e">
        <f t="shared" si="13"/>
        <v>#DIV/0!</v>
      </c>
      <c r="R32" s="90"/>
      <c r="S32" s="91"/>
    </row>
    <row r="33" spans="1:19" s="92" customFormat="1" ht="34.5" hidden="1" customHeight="1" x14ac:dyDescent="0.25">
      <c r="A33" s="231"/>
      <c r="B33" s="13" t="s">
        <v>106</v>
      </c>
      <c r="C33" s="175"/>
      <c r="D33" s="8">
        <f t="shared" si="14"/>
        <v>0</v>
      </c>
      <c r="E33" s="156">
        <f t="shared" si="15"/>
        <v>0</v>
      </c>
      <c r="F33" s="156">
        <f t="shared" si="15"/>
        <v>0</v>
      </c>
      <c r="G33" s="6">
        <v>0</v>
      </c>
      <c r="H33" s="8">
        <v>0</v>
      </c>
      <c r="I33" s="8">
        <v>0</v>
      </c>
      <c r="J33" s="6">
        <f t="shared" si="16"/>
        <v>0</v>
      </c>
      <c r="K33" s="6">
        <v>0</v>
      </c>
      <c r="L33" s="9">
        <v>0</v>
      </c>
      <c r="M33" s="8"/>
      <c r="N33" s="6" t="e">
        <f t="shared" si="17"/>
        <v>#DIV/0!</v>
      </c>
      <c r="O33" s="88">
        <f t="shared" si="11"/>
        <v>0</v>
      </c>
      <c r="P33" s="89" t="e">
        <f t="shared" si="12"/>
        <v>#DIV/0!</v>
      </c>
      <c r="Q33" s="89" t="e">
        <f t="shared" si="13"/>
        <v>#DIV/0!</v>
      </c>
      <c r="R33" s="90"/>
      <c r="S33" s="91"/>
    </row>
    <row r="34" spans="1:19" s="92" customFormat="1" ht="17.25" hidden="1" customHeight="1" x14ac:dyDescent="0.25">
      <c r="A34" s="231"/>
      <c r="B34" s="14" t="s">
        <v>107</v>
      </c>
      <c r="C34" s="176" t="s">
        <v>103</v>
      </c>
      <c r="D34" s="8">
        <f t="shared" si="14"/>
        <v>0</v>
      </c>
      <c r="E34" s="156">
        <f t="shared" si="15"/>
        <v>0</v>
      </c>
      <c r="F34" s="156">
        <f t="shared" si="15"/>
        <v>0</v>
      </c>
      <c r="G34" s="6">
        <v>0</v>
      </c>
      <c r="H34" s="8">
        <v>0</v>
      </c>
      <c r="I34" s="8">
        <v>0</v>
      </c>
      <c r="J34" s="6">
        <f t="shared" si="16"/>
        <v>0</v>
      </c>
      <c r="K34" s="6">
        <v>0</v>
      </c>
      <c r="L34" s="9">
        <v>0</v>
      </c>
      <c r="M34" s="9"/>
      <c r="N34" s="6" t="e">
        <f t="shared" si="17"/>
        <v>#DIV/0!</v>
      </c>
      <c r="O34" s="88">
        <f t="shared" si="11"/>
        <v>0</v>
      </c>
      <c r="P34" s="89" t="e">
        <f t="shared" si="12"/>
        <v>#DIV/0!</v>
      </c>
      <c r="Q34" s="89" t="e">
        <f t="shared" si="13"/>
        <v>#DIV/0!</v>
      </c>
      <c r="R34" s="90"/>
      <c r="S34" s="91"/>
    </row>
    <row r="35" spans="1:19" s="92" customFormat="1" ht="17.25" hidden="1" customHeight="1" x14ac:dyDescent="0.25">
      <c r="A35" s="231"/>
      <c r="B35" s="14" t="s">
        <v>108</v>
      </c>
      <c r="C35" s="177"/>
      <c r="D35" s="8">
        <f t="shared" si="14"/>
        <v>0</v>
      </c>
      <c r="E35" s="156">
        <f t="shared" si="15"/>
        <v>0</v>
      </c>
      <c r="F35" s="156">
        <f t="shared" si="15"/>
        <v>0</v>
      </c>
      <c r="G35" s="6">
        <v>0</v>
      </c>
      <c r="H35" s="8">
        <v>0</v>
      </c>
      <c r="I35" s="8">
        <v>0</v>
      </c>
      <c r="J35" s="6">
        <f t="shared" si="16"/>
        <v>0</v>
      </c>
      <c r="K35" s="6">
        <v>0</v>
      </c>
      <c r="L35" s="9">
        <v>0</v>
      </c>
      <c r="M35" s="9"/>
      <c r="N35" s="6" t="e">
        <f t="shared" si="17"/>
        <v>#DIV/0!</v>
      </c>
      <c r="O35" s="88">
        <f t="shared" si="11"/>
        <v>0</v>
      </c>
      <c r="P35" s="89" t="e">
        <f t="shared" si="12"/>
        <v>#DIV/0!</v>
      </c>
      <c r="Q35" s="89" t="e">
        <f t="shared" si="13"/>
        <v>#DIV/0!</v>
      </c>
      <c r="R35" s="90"/>
      <c r="S35" s="91"/>
    </row>
    <row r="36" spans="1:19" s="92" customFormat="1" ht="17.25" hidden="1" customHeight="1" x14ac:dyDescent="0.25">
      <c r="A36" s="232"/>
      <c r="B36" s="14" t="s">
        <v>109</v>
      </c>
      <c r="C36" s="178"/>
      <c r="D36" s="8">
        <f t="shared" si="14"/>
        <v>0</v>
      </c>
      <c r="E36" s="156">
        <f t="shared" si="15"/>
        <v>0</v>
      </c>
      <c r="F36" s="156">
        <f t="shared" si="15"/>
        <v>0</v>
      </c>
      <c r="G36" s="6">
        <v>0</v>
      </c>
      <c r="H36" s="8">
        <v>0</v>
      </c>
      <c r="I36" s="8">
        <v>0</v>
      </c>
      <c r="J36" s="6">
        <f t="shared" si="16"/>
        <v>0</v>
      </c>
      <c r="K36" s="6">
        <v>0</v>
      </c>
      <c r="L36" s="9">
        <v>0</v>
      </c>
      <c r="M36" s="9"/>
      <c r="N36" s="6" t="e">
        <f t="shared" si="17"/>
        <v>#DIV/0!</v>
      </c>
      <c r="O36" s="88">
        <f t="shared" si="11"/>
        <v>0</v>
      </c>
      <c r="P36" s="89" t="e">
        <f t="shared" si="12"/>
        <v>#DIV/0!</v>
      </c>
      <c r="Q36" s="89" t="e">
        <f t="shared" si="13"/>
        <v>#DIV/0!</v>
      </c>
      <c r="R36" s="90"/>
      <c r="S36" s="91"/>
    </row>
    <row r="37" spans="1:19" ht="49.5" hidden="1" customHeight="1" x14ac:dyDescent="0.25">
      <c r="A37" s="84" t="s">
        <v>54</v>
      </c>
      <c r="B37" s="15" t="s">
        <v>53</v>
      </c>
      <c r="C37" s="2" t="s">
        <v>145</v>
      </c>
      <c r="D37" s="85">
        <f>D38+D39+D40+D41+D42+D43+D44</f>
        <v>0</v>
      </c>
      <c r="E37" s="153">
        <f>E38+E39+E40+E41+E42+E43+E44</f>
        <v>0</v>
      </c>
      <c r="F37" s="153">
        <f>F38+F39+F40+F41+F42+F43+F44</f>
        <v>0</v>
      </c>
      <c r="G37" s="85">
        <f t="shared" ref="G37:N37" si="18">G38+G39+G40+G41+G42+G43+G44</f>
        <v>0</v>
      </c>
      <c r="H37" s="85">
        <f t="shared" si="18"/>
        <v>0</v>
      </c>
      <c r="I37" s="85">
        <f t="shared" si="18"/>
        <v>0</v>
      </c>
      <c r="J37" s="85">
        <f t="shared" si="18"/>
        <v>0</v>
      </c>
      <c r="K37" s="85">
        <f t="shared" si="18"/>
        <v>0</v>
      </c>
      <c r="L37" s="85">
        <f t="shared" si="18"/>
        <v>0</v>
      </c>
      <c r="M37" s="85">
        <f t="shared" si="18"/>
        <v>0</v>
      </c>
      <c r="N37" s="85">
        <f t="shared" si="18"/>
        <v>0</v>
      </c>
      <c r="O37" s="85">
        <f t="shared" si="11"/>
        <v>0</v>
      </c>
      <c r="P37" s="86" t="e">
        <f t="shared" si="12"/>
        <v>#DIV/0!</v>
      </c>
      <c r="Q37" s="86" t="e">
        <f t="shared" si="13"/>
        <v>#DIV/0!</v>
      </c>
      <c r="R37" s="93"/>
    </row>
    <row r="38" spans="1:19" s="92" customFormat="1" ht="31.5" hidden="1" customHeight="1" x14ac:dyDescent="0.25">
      <c r="A38" s="170"/>
      <c r="B38" s="12" t="s">
        <v>50</v>
      </c>
      <c r="C38" s="173" t="s">
        <v>146</v>
      </c>
      <c r="D38" s="6">
        <f t="shared" ref="D38:D44" si="19">E38+G38+H38</f>
        <v>0</v>
      </c>
      <c r="E38" s="155">
        <f t="shared" ref="E38:F44" si="20">G38+H38+I38</f>
        <v>0</v>
      </c>
      <c r="F38" s="155">
        <f t="shared" si="20"/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7">
        <v>0</v>
      </c>
      <c r="M38" s="6">
        <v>0</v>
      </c>
      <c r="N38" s="6">
        <v>0</v>
      </c>
      <c r="O38" s="88">
        <f t="shared" si="11"/>
        <v>0</v>
      </c>
      <c r="P38" s="89" t="e">
        <f t="shared" si="12"/>
        <v>#DIV/0!</v>
      </c>
      <c r="Q38" s="89" t="e">
        <f t="shared" si="13"/>
        <v>#DIV/0!</v>
      </c>
      <c r="R38" s="90"/>
      <c r="S38" s="91"/>
    </row>
    <row r="39" spans="1:19" s="92" customFormat="1" ht="33" hidden="1" customHeight="1" x14ac:dyDescent="0.25">
      <c r="A39" s="171"/>
      <c r="B39" s="12" t="s">
        <v>51</v>
      </c>
      <c r="C39" s="174"/>
      <c r="D39" s="6">
        <f t="shared" si="19"/>
        <v>0</v>
      </c>
      <c r="E39" s="155">
        <f t="shared" si="20"/>
        <v>0</v>
      </c>
      <c r="F39" s="155">
        <f t="shared" si="20"/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7">
        <v>0</v>
      </c>
      <c r="M39" s="6">
        <v>0</v>
      </c>
      <c r="N39" s="6">
        <v>0</v>
      </c>
      <c r="O39" s="88">
        <f t="shared" si="11"/>
        <v>0</v>
      </c>
      <c r="P39" s="89" t="e">
        <f t="shared" si="12"/>
        <v>#DIV/0!</v>
      </c>
      <c r="Q39" s="89" t="e">
        <f t="shared" si="13"/>
        <v>#DIV/0!</v>
      </c>
      <c r="R39" s="90"/>
      <c r="S39" s="91"/>
    </row>
    <row r="40" spans="1:19" s="92" customFormat="1" ht="33.75" hidden="1" customHeight="1" x14ac:dyDescent="0.25">
      <c r="A40" s="171"/>
      <c r="B40" s="12" t="s">
        <v>52</v>
      </c>
      <c r="C40" s="174"/>
      <c r="D40" s="6">
        <f t="shared" si="19"/>
        <v>0</v>
      </c>
      <c r="E40" s="155">
        <f t="shared" si="20"/>
        <v>0</v>
      </c>
      <c r="F40" s="155">
        <f t="shared" si="20"/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7">
        <v>0</v>
      </c>
      <c r="M40" s="6">
        <v>0</v>
      </c>
      <c r="N40" s="6">
        <v>0</v>
      </c>
      <c r="O40" s="88">
        <f t="shared" si="11"/>
        <v>0</v>
      </c>
      <c r="P40" s="89" t="e">
        <f t="shared" si="12"/>
        <v>#DIV/0!</v>
      </c>
      <c r="Q40" s="89" t="e">
        <f t="shared" si="13"/>
        <v>#DIV/0!</v>
      </c>
      <c r="R40" s="90"/>
      <c r="S40" s="91"/>
    </row>
    <row r="41" spans="1:19" s="92" customFormat="1" ht="36" hidden="1" customHeight="1" x14ac:dyDescent="0.25">
      <c r="A41" s="171"/>
      <c r="B41" s="16" t="s">
        <v>106</v>
      </c>
      <c r="C41" s="175"/>
      <c r="D41" s="8">
        <f t="shared" si="19"/>
        <v>0</v>
      </c>
      <c r="E41" s="156">
        <f t="shared" si="20"/>
        <v>0</v>
      </c>
      <c r="F41" s="156">
        <f t="shared" si="20"/>
        <v>0</v>
      </c>
      <c r="G41" s="8">
        <v>0</v>
      </c>
      <c r="H41" s="8">
        <v>0</v>
      </c>
      <c r="I41" s="6">
        <v>0</v>
      </c>
      <c r="J41" s="6">
        <v>0</v>
      </c>
      <c r="K41" s="9">
        <v>0</v>
      </c>
      <c r="L41" s="9">
        <v>0</v>
      </c>
      <c r="M41" s="6">
        <v>0</v>
      </c>
      <c r="N41" s="6">
        <v>0</v>
      </c>
      <c r="O41" s="88">
        <f t="shared" si="11"/>
        <v>0</v>
      </c>
      <c r="P41" s="89" t="e">
        <f t="shared" si="12"/>
        <v>#DIV/0!</v>
      </c>
      <c r="Q41" s="89" t="e">
        <f t="shared" si="13"/>
        <v>#DIV/0!</v>
      </c>
      <c r="R41" s="90"/>
      <c r="S41" s="91"/>
    </row>
    <row r="42" spans="1:19" s="92" customFormat="1" ht="15" hidden="1" customHeight="1" x14ac:dyDescent="0.25">
      <c r="A42" s="171"/>
      <c r="B42" s="14" t="s">
        <v>107</v>
      </c>
      <c r="C42" s="176" t="s">
        <v>103</v>
      </c>
      <c r="D42" s="8">
        <f t="shared" si="19"/>
        <v>0</v>
      </c>
      <c r="E42" s="156">
        <f t="shared" si="20"/>
        <v>0</v>
      </c>
      <c r="F42" s="156">
        <f t="shared" si="20"/>
        <v>0</v>
      </c>
      <c r="G42" s="8">
        <v>0</v>
      </c>
      <c r="H42" s="8">
        <v>0</v>
      </c>
      <c r="I42" s="6">
        <v>0</v>
      </c>
      <c r="J42" s="6">
        <v>0</v>
      </c>
      <c r="K42" s="9">
        <v>0</v>
      </c>
      <c r="L42" s="9">
        <v>0</v>
      </c>
      <c r="M42" s="6">
        <v>0</v>
      </c>
      <c r="N42" s="6">
        <v>0</v>
      </c>
      <c r="O42" s="88">
        <f t="shared" si="11"/>
        <v>0</v>
      </c>
      <c r="P42" s="89" t="e">
        <f t="shared" si="12"/>
        <v>#DIV/0!</v>
      </c>
      <c r="Q42" s="89" t="e">
        <f t="shared" si="13"/>
        <v>#DIV/0!</v>
      </c>
      <c r="R42" s="90"/>
      <c r="S42" s="91"/>
    </row>
    <row r="43" spans="1:19" s="92" customFormat="1" ht="17.25" hidden="1" customHeight="1" x14ac:dyDescent="0.25">
      <c r="A43" s="171"/>
      <c r="B43" s="14" t="s">
        <v>108</v>
      </c>
      <c r="C43" s="177"/>
      <c r="D43" s="8">
        <f t="shared" si="19"/>
        <v>0</v>
      </c>
      <c r="E43" s="156">
        <f t="shared" si="20"/>
        <v>0</v>
      </c>
      <c r="F43" s="156">
        <f t="shared" si="20"/>
        <v>0</v>
      </c>
      <c r="G43" s="8">
        <v>0</v>
      </c>
      <c r="H43" s="8">
        <v>0</v>
      </c>
      <c r="I43" s="6">
        <v>0</v>
      </c>
      <c r="J43" s="6">
        <v>0</v>
      </c>
      <c r="K43" s="9">
        <v>0</v>
      </c>
      <c r="L43" s="9">
        <v>0</v>
      </c>
      <c r="M43" s="6">
        <v>0</v>
      </c>
      <c r="N43" s="6">
        <v>0</v>
      </c>
      <c r="O43" s="88">
        <f t="shared" si="11"/>
        <v>0</v>
      </c>
      <c r="P43" s="89" t="e">
        <f t="shared" si="12"/>
        <v>#DIV/0!</v>
      </c>
      <c r="Q43" s="89" t="e">
        <f t="shared" si="13"/>
        <v>#DIV/0!</v>
      </c>
      <c r="R43" s="90"/>
      <c r="S43" s="91"/>
    </row>
    <row r="44" spans="1:19" s="92" customFormat="1" ht="16.5" hidden="1" customHeight="1" x14ac:dyDescent="0.25">
      <c r="A44" s="172"/>
      <c r="B44" s="14" t="s">
        <v>109</v>
      </c>
      <c r="C44" s="178"/>
      <c r="D44" s="8">
        <f t="shared" si="19"/>
        <v>0</v>
      </c>
      <c r="E44" s="156">
        <f t="shared" si="20"/>
        <v>0</v>
      </c>
      <c r="F44" s="156">
        <f t="shared" si="20"/>
        <v>0</v>
      </c>
      <c r="G44" s="8">
        <v>0</v>
      </c>
      <c r="H44" s="8">
        <v>0</v>
      </c>
      <c r="I44" s="6">
        <v>0</v>
      </c>
      <c r="J44" s="6">
        <v>0</v>
      </c>
      <c r="K44" s="9">
        <v>0</v>
      </c>
      <c r="L44" s="9">
        <v>0</v>
      </c>
      <c r="M44" s="6">
        <v>0</v>
      </c>
      <c r="N44" s="6">
        <v>0</v>
      </c>
      <c r="O44" s="88">
        <f t="shared" si="11"/>
        <v>0</v>
      </c>
      <c r="P44" s="89" t="e">
        <f t="shared" si="12"/>
        <v>#DIV/0!</v>
      </c>
      <c r="Q44" s="89" t="e">
        <f t="shared" si="13"/>
        <v>#DIV/0!</v>
      </c>
      <c r="R44" s="90"/>
      <c r="S44" s="91"/>
    </row>
    <row r="45" spans="1:19" s="92" customFormat="1" ht="48.75" customHeight="1" x14ac:dyDescent="0.25">
      <c r="A45" s="84" t="s">
        <v>94</v>
      </c>
      <c r="B45" s="11" t="s">
        <v>96</v>
      </c>
      <c r="C45" s="1" t="s">
        <v>146</v>
      </c>
      <c r="D45" s="85">
        <f>SUM(D46:D55)</f>
        <v>0</v>
      </c>
      <c r="E45" s="153">
        <v>13947562</v>
      </c>
      <c r="F45" s="153">
        <f>G45+H45+I45</f>
        <v>0</v>
      </c>
      <c r="G45" s="85">
        <f t="shared" ref="G45:M45" si="21">SUM(G46:G55)</f>
        <v>0</v>
      </c>
      <c r="H45" s="85">
        <f t="shared" si="21"/>
        <v>0</v>
      </c>
      <c r="I45" s="153">
        <v>0</v>
      </c>
      <c r="J45" s="85">
        <f>K45+L45+M45</f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v>0</v>
      </c>
      <c r="O45" s="85">
        <f>SUM(O46:O55)</f>
        <v>0</v>
      </c>
      <c r="P45" s="86">
        <v>0</v>
      </c>
      <c r="Q45" s="86">
        <v>0</v>
      </c>
      <c r="R45" s="90"/>
      <c r="S45" s="91"/>
    </row>
    <row r="46" spans="1:19" s="98" customFormat="1" ht="33.75" hidden="1" customHeight="1" x14ac:dyDescent="0.25">
      <c r="A46" s="179"/>
      <c r="B46" s="27" t="s">
        <v>110</v>
      </c>
      <c r="C46" s="182"/>
      <c r="D46" s="28">
        <f t="shared" ref="D46:D52" si="22">E46+G46+H46</f>
        <v>0</v>
      </c>
      <c r="E46" s="85">
        <f t="shared" ref="E46:E57" si="23">G46+H46+I46</f>
        <v>0</v>
      </c>
      <c r="F46" s="159">
        <f t="shared" ref="F46:F58" si="24">G46+H46+I46</f>
        <v>0</v>
      </c>
      <c r="G46" s="161">
        <v>0</v>
      </c>
      <c r="H46" s="161">
        <v>0</v>
      </c>
      <c r="I46" s="162">
        <v>0</v>
      </c>
      <c r="J46" s="85">
        <f t="shared" ref="J46:J58" si="25">K46+L46+M46</f>
        <v>0</v>
      </c>
      <c r="K46" s="28">
        <v>0</v>
      </c>
      <c r="L46" s="28">
        <v>0</v>
      </c>
      <c r="M46" s="6">
        <v>0</v>
      </c>
      <c r="N46" s="29" t="e">
        <f>O46+P46+Q46</f>
        <v>#DIV/0!</v>
      </c>
      <c r="O46" s="94">
        <f t="shared" ref="O46:O70" si="26">J46-E46</f>
        <v>0</v>
      </c>
      <c r="P46" s="95">
        <v>0</v>
      </c>
      <c r="Q46" s="86" t="e">
        <f t="shared" ref="Q46:Q57" si="27">M46/I46*100</f>
        <v>#DIV/0!</v>
      </c>
      <c r="R46" s="96"/>
      <c r="S46" s="97"/>
    </row>
    <row r="47" spans="1:19" s="98" customFormat="1" ht="31.5" hidden="1" customHeight="1" x14ac:dyDescent="0.25">
      <c r="A47" s="180"/>
      <c r="B47" s="30" t="s">
        <v>111</v>
      </c>
      <c r="C47" s="183"/>
      <c r="D47" s="29">
        <f t="shared" si="22"/>
        <v>0</v>
      </c>
      <c r="E47" s="85">
        <f t="shared" si="23"/>
        <v>0</v>
      </c>
      <c r="F47" s="159">
        <f t="shared" si="24"/>
        <v>0</v>
      </c>
      <c r="G47" s="163">
        <v>0</v>
      </c>
      <c r="H47" s="163">
        <v>0</v>
      </c>
      <c r="I47" s="162">
        <v>0</v>
      </c>
      <c r="J47" s="85">
        <f t="shared" si="25"/>
        <v>0</v>
      </c>
      <c r="K47" s="29">
        <v>0</v>
      </c>
      <c r="L47" s="29">
        <v>0</v>
      </c>
      <c r="M47" s="6">
        <v>0</v>
      </c>
      <c r="N47" s="29" t="e">
        <f t="shared" ref="N47:N54" si="28">O47+P47+Q47</f>
        <v>#DIV/0!</v>
      </c>
      <c r="O47" s="94">
        <f t="shared" si="26"/>
        <v>0</v>
      </c>
      <c r="P47" s="95" t="e">
        <f>(I47/D47)*100-100</f>
        <v>#DIV/0!</v>
      </c>
      <c r="Q47" s="86" t="e">
        <f t="shared" si="27"/>
        <v>#DIV/0!</v>
      </c>
      <c r="R47" s="96"/>
      <c r="S47" s="97"/>
    </row>
    <row r="48" spans="1:19" s="98" customFormat="1" ht="33.75" hidden="1" customHeight="1" x14ac:dyDescent="0.25">
      <c r="A48" s="180"/>
      <c r="B48" s="30" t="s">
        <v>112</v>
      </c>
      <c r="C48" s="183"/>
      <c r="D48" s="29">
        <f t="shared" si="22"/>
        <v>0</v>
      </c>
      <c r="E48" s="85">
        <f t="shared" si="23"/>
        <v>0</v>
      </c>
      <c r="F48" s="159">
        <f t="shared" si="24"/>
        <v>0</v>
      </c>
      <c r="G48" s="163">
        <v>0</v>
      </c>
      <c r="H48" s="163">
        <v>0</v>
      </c>
      <c r="I48" s="162">
        <v>0</v>
      </c>
      <c r="J48" s="85">
        <f t="shared" si="25"/>
        <v>0</v>
      </c>
      <c r="K48" s="29">
        <v>0</v>
      </c>
      <c r="L48" s="29">
        <v>0</v>
      </c>
      <c r="M48" s="6">
        <v>0</v>
      </c>
      <c r="N48" s="29" t="e">
        <f t="shared" si="28"/>
        <v>#DIV/0!</v>
      </c>
      <c r="O48" s="94">
        <f t="shared" si="26"/>
        <v>0</v>
      </c>
      <c r="P48" s="95">
        <v>0</v>
      </c>
      <c r="Q48" s="86" t="e">
        <f t="shared" si="27"/>
        <v>#DIV/0!</v>
      </c>
      <c r="R48" s="96"/>
      <c r="S48" s="97"/>
    </row>
    <row r="49" spans="1:20" s="98" customFormat="1" ht="48.75" hidden="1" customHeight="1" x14ac:dyDescent="0.25">
      <c r="A49" s="180"/>
      <c r="B49" s="30" t="s">
        <v>113</v>
      </c>
      <c r="C49" s="183"/>
      <c r="D49" s="29">
        <f t="shared" si="22"/>
        <v>0</v>
      </c>
      <c r="E49" s="85">
        <f t="shared" si="23"/>
        <v>0</v>
      </c>
      <c r="F49" s="159">
        <f t="shared" si="24"/>
        <v>0</v>
      </c>
      <c r="G49" s="163">
        <v>0</v>
      </c>
      <c r="H49" s="163">
        <v>0</v>
      </c>
      <c r="I49" s="162">
        <v>0</v>
      </c>
      <c r="J49" s="85">
        <f t="shared" si="25"/>
        <v>0</v>
      </c>
      <c r="K49" s="29">
        <v>0</v>
      </c>
      <c r="L49" s="29">
        <v>0</v>
      </c>
      <c r="M49" s="6">
        <v>0</v>
      </c>
      <c r="N49" s="29" t="e">
        <f t="shared" si="28"/>
        <v>#DIV/0!</v>
      </c>
      <c r="O49" s="94">
        <f t="shared" si="26"/>
        <v>0</v>
      </c>
      <c r="P49" s="95">
        <v>0</v>
      </c>
      <c r="Q49" s="86" t="e">
        <f t="shared" si="27"/>
        <v>#DIV/0!</v>
      </c>
      <c r="R49" s="96"/>
      <c r="S49" s="97"/>
    </row>
    <row r="50" spans="1:20" s="98" customFormat="1" ht="48.75" hidden="1" customHeight="1" x14ac:dyDescent="0.25">
      <c r="A50" s="180"/>
      <c r="B50" s="30" t="s">
        <v>114</v>
      </c>
      <c r="C50" s="183"/>
      <c r="D50" s="29">
        <f t="shared" si="22"/>
        <v>0</v>
      </c>
      <c r="E50" s="85">
        <f t="shared" si="23"/>
        <v>0</v>
      </c>
      <c r="F50" s="159">
        <f t="shared" si="24"/>
        <v>0</v>
      </c>
      <c r="G50" s="163">
        <v>0</v>
      </c>
      <c r="H50" s="163">
        <v>0</v>
      </c>
      <c r="I50" s="162">
        <v>0</v>
      </c>
      <c r="J50" s="85">
        <f t="shared" si="25"/>
        <v>0</v>
      </c>
      <c r="K50" s="29">
        <v>0</v>
      </c>
      <c r="L50" s="29">
        <v>0</v>
      </c>
      <c r="M50" s="6">
        <v>0</v>
      </c>
      <c r="N50" s="29" t="e">
        <f t="shared" si="28"/>
        <v>#DIV/0!</v>
      </c>
      <c r="O50" s="94">
        <f t="shared" si="26"/>
        <v>0</v>
      </c>
      <c r="P50" s="95">
        <v>0</v>
      </c>
      <c r="Q50" s="86" t="e">
        <f t="shared" si="27"/>
        <v>#DIV/0!</v>
      </c>
      <c r="R50" s="96"/>
      <c r="S50" s="97"/>
    </row>
    <row r="51" spans="1:20" s="98" customFormat="1" ht="30.75" hidden="1" customHeight="1" x14ac:dyDescent="0.25">
      <c r="A51" s="180"/>
      <c r="B51" s="30" t="s">
        <v>115</v>
      </c>
      <c r="C51" s="183"/>
      <c r="D51" s="29">
        <f t="shared" si="22"/>
        <v>0</v>
      </c>
      <c r="E51" s="85">
        <f t="shared" si="23"/>
        <v>0</v>
      </c>
      <c r="F51" s="159">
        <f t="shared" si="24"/>
        <v>0</v>
      </c>
      <c r="G51" s="163">
        <v>0</v>
      </c>
      <c r="H51" s="163">
        <v>0</v>
      </c>
      <c r="I51" s="162">
        <v>0</v>
      </c>
      <c r="J51" s="85">
        <f t="shared" si="25"/>
        <v>0</v>
      </c>
      <c r="K51" s="29">
        <v>0</v>
      </c>
      <c r="L51" s="29">
        <v>0</v>
      </c>
      <c r="M51" s="6">
        <v>0</v>
      </c>
      <c r="N51" s="29" t="e">
        <f t="shared" si="28"/>
        <v>#DIV/0!</v>
      </c>
      <c r="O51" s="94">
        <f t="shared" si="26"/>
        <v>0</v>
      </c>
      <c r="P51" s="95">
        <v>0</v>
      </c>
      <c r="Q51" s="86" t="e">
        <f t="shared" si="27"/>
        <v>#DIV/0!</v>
      </c>
      <c r="R51" s="96"/>
      <c r="S51" s="97"/>
    </row>
    <row r="52" spans="1:20" s="98" customFormat="1" ht="36" hidden="1" customHeight="1" x14ac:dyDescent="0.25">
      <c r="A52" s="180"/>
      <c r="B52" s="30" t="s">
        <v>116</v>
      </c>
      <c r="C52" s="183"/>
      <c r="D52" s="29">
        <f t="shared" si="22"/>
        <v>0</v>
      </c>
      <c r="E52" s="85">
        <f t="shared" si="23"/>
        <v>0</v>
      </c>
      <c r="F52" s="159">
        <f t="shared" si="24"/>
        <v>0</v>
      </c>
      <c r="G52" s="163">
        <v>0</v>
      </c>
      <c r="H52" s="163">
        <v>0</v>
      </c>
      <c r="I52" s="162">
        <v>0</v>
      </c>
      <c r="J52" s="85">
        <f t="shared" si="25"/>
        <v>0</v>
      </c>
      <c r="K52" s="29">
        <v>0</v>
      </c>
      <c r="L52" s="29">
        <v>0</v>
      </c>
      <c r="M52" s="6">
        <v>0</v>
      </c>
      <c r="N52" s="29" t="e">
        <f t="shared" si="28"/>
        <v>#DIV/0!</v>
      </c>
      <c r="O52" s="94">
        <f t="shared" si="26"/>
        <v>0</v>
      </c>
      <c r="P52" s="95">
        <v>0</v>
      </c>
      <c r="Q52" s="86" t="e">
        <f t="shared" si="27"/>
        <v>#DIV/0!</v>
      </c>
      <c r="R52" s="96"/>
      <c r="S52" s="97"/>
    </row>
    <row r="53" spans="1:20" s="98" customFormat="1" ht="91.5" hidden="1" customHeight="1" x14ac:dyDescent="0.25">
      <c r="A53" s="180"/>
      <c r="B53" s="36" t="s">
        <v>147</v>
      </c>
      <c r="C53" s="183"/>
      <c r="D53" s="29"/>
      <c r="E53" s="85">
        <f t="shared" si="23"/>
        <v>0</v>
      </c>
      <c r="F53" s="159">
        <f t="shared" si="24"/>
        <v>0</v>
      </c>
      <c r="G53" s="163">
        <v>0</v>
      </c>
      <c r="H53" s="163">
        <v>0</v>
      </c>
      <c r="I53" s="162">
        <v>0</v>
      </c>
      <c r="J53" s="85">
        <f t="shared" si="25"/>
        <v>0</v>
      </c>
      <c r="K53" s="29">
        <v>0</v>
      </c>
      <c r="L53" s="29">
        <v>0</v>
      </c>
      <c r="M53" s="6">
        <v>0</v>
      </c>
      <c r="N53" s="29" t="e">
        <f t="shared" si="28"/>
        <v>#DIV/0!</v>
      </c>
      <c r="O53" s="94">
        <f t="shared" si="26"/>
        <v>0</v>
      </c>
      <c r="P53" s="95">
        <v>0</v>
      </c>
      <c r="Q53" s="86" t="e">
        <f t="shared" si="27"/>
        <v>#DIV/0!</v>
      </c>
      <c r="R53" s="96"/>
      <c r="S53" s="97"/>
    </row>
    <row r="54" spans="1:20" s="98" customFormat="1" ht="59.25" hidden="1" customHeight="1" x14ac:dyDescent="0.25">
      <c r="A54" s="180"/>
      <c r="B54" s="36" t="s">
        <v>148</v>
      </c>
      <c r="C54" s="183"/>
      <c r="D54" s="29"/>
      <c r="E54" s="85">
        <f t="shared" si="23"/>
        <v>0</v>
      </c>
      <c r="F54" s="159">
        <f t="shared" si="24"/>
        <v>0</v>
      </c>
      <c r="G54" s="163">
        <v>0</v>
      </c>
      <c r="H54" s="163">
        <v>0</v>
      </c>
      <c r="I54" s="162">
        <v>0</v>
      </c>
      <c r="J54" s="85">
        <f t="shared" si="25"/>
        <v>0</v>
      </c>
      <c r="K54" s="29">
        <v>0</v>
      </c>
      <c r="L54" s="29">
        <v>0</v>
      </c>
      <c r="M54" s="6">
        <v>0</v>
      </c>
      <c r="N54" s="29" t="e">
        <f t="shared" si="28"/>
        <v>#DIV/0!</v>
      </c>
      <c r="O54" s="94">
        <f t="shared" si="26"/>
        <v>0</v>
      </c>
      <c r="P54" s="95">
        <v>0</v>
      </c>
      <c r="Q54" s="86" t="e">
        <f t="shared" si="27"/>
        <v>#DIV/0!</v>
      </c>
      <c r="R54" s="96"/>
      <c r="S54" s="97"/>
    </row>
    <row r="55" spans="1:20" s="98" customFormat="1" ht="36" hidden="1" customHeight="1" x14ac:dyDescent="0.25">
      <c r="A55" s="181"/>
      <c r="B55" s="30" t="s">
        <v>117</v>
      </c>
      <c r="C55" s="184"/>
      <c r="D55" s="29">
        <f>E55+G55+H55</f>
        <v>0</v>
      </c>
      <c r="E55" s="85">
        <f t="shared" si="23"/>
        <v>0</v>
      </c>
      <c r="F55" s="159">
        <f t="shared" si="24"/>
        <v>0</v>
      </c>
      <c r="G55" s="163">
        <v>0</v>
      </c>
      <c r="H55" s="163">
        <v>0</v>
      </c>
      <c r="I55" s="163">
        <v>0</v>
      </c>
      <c r="J55" s="85">
        <f t="shared" si="25"/>
        <v>0</v>
      </c>
      <c r="K55" s="29">
        <v>0</v>
      </c>
      <c r="L55" s="29">
        <v>0</v>
      </c>
      <c r="M55" s="31">
        <v>0</v>
      </c>
      <c r="N55" s="29" t="e">
        <f>O55+P55+Q55</f>
        <v>#DIV/0!</v>
      </c>
      <c r="O55" s="94">
        <f t="shared" si="26"/>
        <v>0</v>
      </c>
      <c r="P55" s="95">
        <v>0</v>
      </c>
      <c r="Q55" s="86" t="e">
        <f t="shared" si="27"/>
        <v>#DIV/0!</v>
      </c>
      <c r="R55" s="96"/>
      <c r="S55" s="97"/>
    </row>
    <row r="56" spans="1:20" s="92" customFormat="1" ht="60" hidden="1" customHeight="1" x14ac:dyDescent="0.25">
      <c r="A56" s="84" t="s">
        <v>95</v>
      </c>
      <c r="B56" s="11" t="s">
        <v>97</v>
      </c>
      <c r="C56" s="1" t="s">
        <v>146</v>
      </c>
      <c r="D56" s="85">
        <f>E56+G56+H56</f>
        <v>0</v>
      </c>
      <c r="E56" s="85">
        <f t="shared" si="23"/>
        <v>0</v>
      </c>
      <c r="F56" s="159">
        <f t="shared" si="24"/>
        <v>0</v>
      </c>
      <c r="G56" s="160">
        <v>0</v>
      </c>
      <c r="H56" s="160">
        <v>0</v>
      </c>
      <c r="I56" s="160">
        <v>0</v>
      </c>
      <c r="J56" s="85">
        <f t="shared" si="25"/>
        <v>0</v>
      </c>
      <c r="K56" s="85">
        <v>0</v>
      </c>
      <c r="L56" s="85">
        <v>0</v>
      </c>
      <c r="M56" s="85">
        <v>0</v>
      </c>
      <c r="N56" s="85" t="e">
        <f t="shared" ref="N56:N65" si="29">O56+P56+Q56</f>
        <v>#DIV/0!</v>
      </c>
      <c r="O56" s="88">
        <f t="shared" si="26"/>
        <v>0</v>
      </c>
      <c r="P56" s="89">
        <v>0</v>
      </c>
      <c r="Q56" s="86" t="e">
        <f t="shared" si="27"/>
        <v>#DIV/0!</v>
      </c>
      <c r="R56" s="90"/>
      <c r="S56" s="91"/>
    </row>
    <row r="57" spans="1:20" s="92" customFormat="1" ht="60" hidden="1" customHeight="1" x14ac:dyDescent="0.25">
      <c r="A57" s="84" t="s">
        <v>98</v>
      </c>
      <c r="B57" s="11" t="s">
        <v>55</v>
      </c>
      <c r="C57" s="1" t="s">
        <v>146</v>
      </c>
      <c r="D57" s="10">
        <f>E57+G57+H57</f>
        <v>0</v>
      </c>
      <c r="E57" s="85">
        <f t="shared" si="23"/>
        <v>0</v>
      </c>
      <c r="F57" s="159">
        <f t="shared" si="24"/>
        <v>0</v>
      </c>
      <c r="G57" s="164">
        <v>0</v>
      </c>
      <c r="H57" s="164">
        <v>0</v>
      </c>
      <c r="I57" s="164">
        <v>0</v>
      </c>
      <c r="J57" s="85">
        <f t="shared" si="25"/>
        <v>0</v>
      </c>
      <c r="K57" s="10">
        <v>0</v>
      </c>
      <c r="L57" s="10">
        <v>0</v>
      </c>
      <c r="M57" s="8">
        <v>0</v>
      </c>
      <c r="N57" s="10" t="e">
        <f>O57+Q57</f>
        <v>#DIV/0!</v>
      </c>
      <c r="O57" s="85">
        <f t="shared" si="26"/>
        <v>0</v>
      </c>
      <c r="P57" s="86" t="e">
        <f>(I57/D57)*100-100</f>
        <v>#DIV/0!</v>
      </c>
      <c r="Q57" s="86" t="e">
        <f t="shared" si="27"/>
        <v>#DIV/0!</v>
      </c>
      <c r="R57" s="90"/>
      <c r="S57" s="91"/>
    </row>
    <row r="58" spans="1:20" s="92" customFormat="1" ht="60" customHeight="1" x14ac:dyDescent="0.25">
      <c r="A58" s="84" t="s">
        <v>99</v>
      </c>
      <c r="B58" s="165" t="s">
        <v>100</v>
      </c>
      <c r="C58" s="2" t="s">
        <v>104</v>
      </c>
      <c r="D58" s="85">
        <f>D59+D60+D61+D62+D63+D64+D65+D70</f>
        <v>0</v>
      </c>
      <c r="E58" s="85">
        <v>242409</v>
      </c>
      <c r="F58" s="153">
        <f t="shared" si="24"/>
        <v>0</v>
      </c>
      <c r="G58" s="85">
        <f t="shared" ref="G58:M58" si="30">G59+G60+G61+G62+G63+G64+G65+G70</f>
        <v>0</v>
      </c>
      <c r="H58" s="85">
        <f t="shared" si="30"/>
        <v>0</v>
      </c>
      <c r="I58" s="71">
        <v>0</v>
      </c>
      <c r="J58" s="85">
        <f t="shared" si="25"/>
        <v>0</v>
      </c>
      <c r="K58" s="85">
        <f t="shared" si="30"/>
        <v>0</v>
      </c>
      <c r="L58" s="85">
        <f t="shared" si="30"/>
        <v>0</v>
      </c>
      <c r="M58" s="85">
        <f t="shared" si="30"/>
        <v>0</v>
      </c>
      <c r="N58" s="85">
        <v>0</v>
      </c>
      <c r="O58" s="85">
        <v>0</v>
      </c>
      <c r="P58" s="86">
        <v>0</v>
      </c>
      <c r="Q58" s="86">
        <v>0</v>
      </c>
      <c r="R58" s="90"/>
      <c r="S58" s="91"/>
      <c r="T58" s="92" t="s">
        <v>174</v>
      </c>
    </row>
    <row r="59" spans="1:20" s="83" customFormat="1" ht="60" hidden="1" customHeight="1" x14ac:dyDescent="0.25">
      <c r="A59" s="188"/>
      <c r="B59" s="17" t="s">
        <v>118</v>
      </c>
      <c r="C59" s="191"/>
      <c r="D59" s="8">
        <f t="shared" ref="D59:D70" si="31">E59+G59+H59</f>
        <v>0</v>
      </c>
      <c r="E59" s="8">
        <f t="shared" ref="E59:E70" si="32">G59+H59+I59</f>
        <v>0</v>
      </c>
      <c r="F59" s="8">
        <f t="shared" ref="F59:F70" si="33">H59+I59+J59</f>
        <v>0</v>
      </c>
      <c r="G59" s="8">
        <v>0</v>
      </c>
      <c r="H59" s="8">
        <v>0</v>
      </c>
      <c r="I59" s="8">
        <v>0</v>
      </c>
      <c r="J59" s="8">
        <f t="shared" ref="J59:J65" si="34">K59+L59+M59</f>
        <v>0</v>
      </c>
      <c r="K59" s="8">
        <v>0</v>
      </c>
      <c r="L59" s="8">
        <v>0</v>
      </c>
      <c r="M59" s="8">
        <v>0</v>
      </c>
      <c r="N59" s="8">
        <f t="shared" si="29"/>
        <v>0</v>
      </c>
      <c r="O59" s="88">
        <f t="shared" si="26"/>
        <v>0</v>
      </c>
      <c r="P59" s="89">
        <v>0</v>
      </c>
      <c r="Q59" s="89">
        <v>0</v>
      </c>
      <c r="R59" s="99">
        <v>2070</v>
      </c>
      <c r="S59" s="82" t="s">
        <v>3</v>
      </c>
    </row>
    <row r="60" spans="1:20" ht="17.25" hidden="1" customHeight="1" x14ac:dyDescent="0.25">
      <c r="A60" s="189"/>
      <c r="B60" s="17" t="s">
        <v>119</v>
      </c>
      <c r="C60" s="192"/>
      <c r="D60" s="8">
        <f t="shared" si="31"/>
        <v>0</v>
      </c>
      <c r="E60" s="8">
        <f t="shared" si="32"/>
        <v>0</v>
      </c>
      <c r="F60" s="8">
        <f t="shared" si="33"/>
        <v>0</v>
      </c>
      <c r="G60" s="8">
        <v>0</v>
      </c>
      <c r="H60" s="8">
        <v>0</v>
      </c>
      <c r="I60" s="8">
        <v>0</v>
      </c>
      <c r="J60" s="8">
        <f t="shared" si="34"/>
        <v>0</v>
      </c>
      <c r="K60" s="8">
        <v>0</v>
      </c>
      <c r="L60" s="8">
        <v>0</v>
      </c>
      <c r="M60" s="8">
        <v>0</v>
      </c>
      <c r="N60" s="8">
        <f t="shared" si="29"/>
        <v>0</v>
      </c>
      <c r="O60" s="88">
        <f t="shared" si="26"/>
        <v>0</v>
      </c>
      <c r="P60" s="89">
        <v>0</v>
      </c>
      <c r="Q60" s="89">
        <v>0</v>
      </c>
      <c r="R60" s="100">
        <v>12693.9</v>
      </c>
      <c r="S60" s="38" t="s">
        <v>3</v>
      </c>
    </row>
    <row r="61" spans="1:20" ht="19.5" hidden="1" customHeight="1" x14ac:dyDescent="0.25">
      <c r="A61" s="189"/>
      <c r="B61" s="17" t="s">
        <v>120</v>
      </c>
      <c r="C61" s="192"/>
      <c r="D61" s="8">
        <f t="shared" si="31"/>
        <v>0</v>
      </c>
      <c r="E61" s="8">
        <f t="shared" si="32"/>
        <v>0</v>
      </c>
      <c r="F61" s="8">
        <f t="shared" si="33"/>
        <v>0</v>
      </c>
      <c r="G61" s="8">
        <v>0</v>
      </c>
      <c r="H61" s="8">
        <v>0</v>
      </c>
      <c r="I61" s="8">
        <v>0</v>
      </c>
      <c r="J61" s="8">
        <f t="shared" si="34"/>
        <v>0</v>
      </c>
      <c r="K61" s="8">
        <v>0</v>
      </c>
      <c r="L61" s="8">
        <v>0</v>
      </c>
      <c r="M61" s="8">
        <v>0</v>
      </c>
      <c r="N61" s="8">
        <f t="shared" si="29"/>
        <v>0</v>
      </c>
      <c r="O61" s="88">
        <f t="shared" si="26"/>
        <v>0</v>
      </c>
      <c r="P61" s="89">
        <v>0</v>
      </c>
      <c r="Q61" s="89">
        <v>0</v>
      </c>
      <c r="R61" s="100">
        <v>2312.3000000000002</v>
      </c>
      <c r="S61" s="38" t="s">
        <v>3</v>
      </c>
    </row>
    <row r="62" spans="1:20" ht="18.75" hidden="1" customHeight="1" x14ac:dyDescent="0.25">
      <c r="A62" s="189"/>
      <c r="B62" s="17" t="s">
        <v>121</v>
      </c>
      <c r="C62" s="192"/>
      <c r="D62" s="8">
        <f t="shared" si="31"/>
        <v>0</v>
      </c>
      <c r="E62" s="8">
        <f t="shared" si="32"/>
        <v>0</v>
      </c>
      <c r="F62" s="8">
        <f t="shared" si="33"/>
        <v>0</v>
      </c>
      <c r="G62" s="8">
        <v>0</v>
      </c>
      <c r="H62" s="8">
        <v>0</v>
      </c>
      <c r="I62" s="8">
        <v>0</v>
      </c>
      <c r="J62" s="8">
        <f>K62+L62+M62</f>
        <v>0</v>
      </c>
      <c r="K62" s="8">
        <v>0</v>
      </c>
      <c r="L62" s="8">
        <v>0</v>
      </c>
      <c r="M62" s="8">
        <v>0</v>
      </c>
      <c r="N62" s="8">
        <f>O62+P62+Q62</f>
        <v>0</v>
      </c>
      <c r="O62" s="88">
        <f t="shared" si="26"/>
        <v>0</v>
      </c>
      <c r="P62" s="89">
        <v>0</v>
      </c>
      <c r="Q62" s="89">
        <v>0</v>
      </c>
      <c r="R62" s="100"/>
    </row>
    <row r="63" spans="1:20" s="83" customFormat="1" ht="47.25" hidden="1" customHeight="1" x14ac:dyDescent="0.25">
      <c r="A63" s="189"/>
      <c r="B63" s="17" t="s">
        <v>122</v>
      </c>
      <c r="C63" s="192"/>
      <c r="D63" s="8">
        <f t="shared" si="31"/>
        <v>0</v>
      </c>
      <c r="E63" s="8">
        <f t="shared" si="32"/>
        <v>0</v>
      </c>
      <c r="F63" s="8">
        <f t="shared" si="33"/>
        <v>0</v>
      </c>
      <c r="G63" s="8">
        <v>0</v>
      </c>
      <c r="H63" s="8">
        <v>0</v>
      </c>
      <c r="I63" s="8">
        <v>0</v>
      </c>
      <c r="J63" s="8">
        <f t="shared" si="34"/>
        <v>0</v>
      </c>
      <c r="K63" s="8">
        <v>0</v>
      </c>
      <c r="L63" s="8">
        <v>0</v>
      </c>
      <c r="M63" s="8">
        <v>0</v>
      </c>
      <c r="N63" s="8" t="e">
        <f t="shared" si="29"/>
        <v>#DIV/0!</v>
      </c>
      <c r="O63" s="88">
        <f t="shared" si="26"/>
        <v>0</v>
      </c>
      <c r="P63" s="89" t="e">
        <f>(I63/D63)*100-100</f>
        <v>#DIV/0!</v>
      </c>
      <c r="Q63" s="89" t="e">
        <f>(J63/E63)*100-100</f>
        <v>#DIV/0!</v>
      </c>
      <c r="R63" s="99"/>
      <c r="S63" s="82"/>
    </row>
    <row r="64" spans="1:20" s="66" customFormat="1" ht="33.75" hidden="1" customHeight="1" x14ac:dyDescent="0.25">
      <c r="A64" s="189"/>
      <c r="B64" s="17" t="s">
        <v>123</v>
      </c>
      <c r="C64" s="192"/>
      <c r="D64" s="8">
        <f t="shared" si="31"/>
        <v>0</v>
      </c>
      <c r="E64" s="8">
        <f t="shared" si="32"/>
        <v>0</v>
      </c>
      <c r="F64" s="8">
        <f t="shared" si="33"/>
        <v>0</v>
      </c>
      <c r="G64" s="8">
        <v>0</v>
      </c>
      <c r="H64" s="8">
        <v>0</v>
      </c>
      <c r="I64" s="8">
        <v>0</v>
      </c>
      <c r="J64" s="8">
        <f t="shared" si="34"/>
        <v>0</v>
      </c>
      <c r="K64" s="8">
        <v>0</v>
      </c>
      <c r="L64" s="8">
        <v>0</v>
      </c>
      <c r="M64" s="8">
        <v>0</v>
      </c>
      <c r="N64" s="8">
        <f t="shared" si="29"/>
        <v>0</v>
      </c>
      <c r="O64" s="88">
        <f t="shared" si="26"/>
        <v>0</v>
      </c>
      <c r="P64" s="89">
        <v>0</v>
      </c>
      <c r="Q64" s="89">
        <v>0</v>
      </c>
      <c r="R64" s="63"/>
      <c r="S64" s="64"/>
    </row>
    <row r="65" spans="1:26" s="66" customFormat="1" ht="17.25" hidden="1" customHeight="1" x14ac:dyDescent="0.25">
      <c r="A65" s="189"/>
      <c r="B65" s="17" t="s">
        <v>124</v>
      </c>
      <c r="C65" s="192"/>
      <c r="D65" s="8">
        <f t="shared" si="31"/>
        <v>0</v>
      </c>
      <c r="E65" s="8">
        <f t="shared" si="32"/>
        <v>0</v>
      </c>
      <c r="F65" s="8">
        <f t="shared" si="33"/>
        <v>0</v>
      </c>
      <c r="G65" s="8">
        <v>0</v>
      </c>
      <c r="H65" s="8">
        <v>0</v>
      </c>
      <c r="I65" s="8">
        <v>0</v>
      </c>
      <c r="J65" s="8">
        <f t="shared" si="34"/>
        <v>0</v>
      </c>
      <c r="K65" s="8">
        <v>0</v>
      </c>
      <c r="L65" s="8">
        <v>0</v>
      </c>
      <c r="M65" s="8">
        <v>0</v>
      </c>
      <c r="N65" s="8">
        <f t="shared" si="29"/>
        <v>0</v>
      </c>
      <c r="O65" s="88">
        <f t="shared" si="26"/>
        <v>0</v>
      </c>
      <c r="P65" s="89">
        <v>0</v>
      </c>
      <c r="Q65" s="89">
        <v>0</v>
      </c>
      <c r="R65" s="63"/>
      <c r="S65" s="64"/>
    </row>
    <row r="66" spans="1:26" s="66" customFormat="1" ht="65.25" hidden="1" customHeight="1" x14ac:dyDescent="0.25">
      <c r="A66" s="189"/>
      <c r="B66" s="37" t="s">
        <v>149</v>
      </c>
      <c r="C66" s="192"/>
      <c r="D66" s="8">
        <f t="shared" si="31"/>
        <v>0</v>
      </c>
      <c r="E66" s="8">
        <f t="shared" si="32"/>
        <v>0</v>
      </c>
      <c r="F66" s="8">
        <f t="shared" si="33"/>
        <v>0</v>
      </c>
      <c r="G66" s="8">
        <v>0</v>
      </c>
      <c r="H66" s="8">
        <v>0</v>
      </c>
      <c r="I66" s="8">
        <v>0</v>
      </c>
      <c r="J66" s="8">
        <f t="shared" ref="J66:J72" si="35">K66+L66+M66</f>
        <v>0</v>
      </c>
      <c r="K66" s="8">
        <v>0</v>
      </c>
      <c r="L66" s="8">
        <v>0</v>
      </c>
      <c r="M66" s="8">
        <v>0</v>
      </c>
      <c r="N66" s="8">
        <f>O66+P66+Q66</f>
        <v>0</v>
      </c>
      <c r="O66" s="88">
        <f t="shared" si="26"/>
        <v>0</v>
      </c>
      <c r="P66" s="89">
        <v>0</v>
      </c>
      <c r="Q66" s="89">
        <v>0</v>
      </c>
      <c r="R66" s="63"/>
      <c r="S66" s="64"/>
    </row>
    <row r="67" spans="1:26" s="66" customFormat="1" ht="65.25" hidden="1" customHeight="1" x14ac:dyDescent="0.25">
      <c r="A67" s="189"/>
      <c r="B67" s="37" t="s">
        <v>150</v>
      </c>
      <c r="C67" s="192"/>
      <c r="D67" s="8">
        <f t="shared" si="31"/>
        <v>0</v>
      </c>
      <c r="E67" s="8">
        <f t="shared" si="32"/>
        <v>0</v>
      </c>
      <c r="F67" s="8">
        <f t="shared" si="33"/>
        <v>0</v>
      </c>
      <c r="G67" s="8">
        <v>0</v>
      </c>
      <c r="H67" s="8">
        <v>0</v>
      </c>
      <c r="I67" s="8">
        <v>0</v>
      </c>
      <c r="J67" s="8">
        <f t="shared" si="35"/>
        <v>0</v>
      </c>
      <c r="K67" s="8">
        <v>0</v>
      </c>
      <c r="L67" s="8">
        <v>0</v>
      </c>
      <c r="M67" s="8">
        <v>0</v>
      </c>
      <c r="N67" s="8">
        <f>O67+P67+Q67</f>
        <v>0</v>
      </c>
      <c r="O67" s="88">
        <f t="shared" si="26"/>
        <v>0</v>
      </c>
      <c r="P67" s="89">
        <v>0</v>
      </c>
      <c r="Q67" s="89">
        <v>0</v>
      </c>
      <c r="R67" s="63"/>
      <c r="S67" s="64"/>
    </row>
    <row r="68" spans="1:26" s="66" customFormat="1" ht="65.25" hidden="1" customHeight="1" x14ac:dyDescent="0.25">
      <c r="A68" s="189"/>
      <c r="B68" s="37" t="s">
        <v>151</v>
      </c>
      <c r="C68" s="192"/>
      <c r="D68" s="8">
        <f t="shared" si="31"/>
        <v>0</v>
      </c>
      <c r="E68" s="8">
        <f t="shared" si="32"/>
        <v>0</v>
      </c>
      <c r="F68" s="8">
        <f t="shared" si="33"/>
        <v>0</v>
      </c>
      <c r="G68" s="8">
        <v>0</v>
      </c>
      <c r="H68" s="8">
        <v>0</v>
      </c>
      <c r="I68" s="8">
        <v>0</v>
      </c>
      <c r="J68" s="8">
        <f t="shared" si="35"/>
        <v>0</v>
      </c>
      <c r="K68" s="8">
        <v>0</v>
      </c>
      <c r="L68" s="8">
        <v>0</v>
      </c>
      <c r="M68" s="8">
        <v>0</v>
      </c>
      <c r="N68" s="8">
        <f>O68+P68+Q68</f>
        <v>0</v>
      </c>
      <c r="O68" s="88">
        <f t="shared" si="26"/>
        <v>0</v>
      </c>
      <c r="P68" s="89">
        <v>0</v>
      </c>
      <c r="Q68" s="89">
        <v>0</v>
      </c>
      <c r="R68" s="63"/>
      <c r="S68" s="64"/>
    </row>
    <row r="69" spans="1:26" s="66" customFormat="1" ht="65.25" hidden="1" customHeight="1" x14ac:dyDescent="0.25">
      <c r="A69" s="189"/>
      <c r="B69" s="37" t="s">
        <v>152</v>
      </c>
      <c r="C69" s="192"/>
      <c r="D69" s="8">
        <f t="shared" si="31"/>
        <v>0</v>
      </c>
      <c r="E69" s="8">
        <f t="shared" si="32"/>
        <v>0</v>
      </c>
      <c r="F69" s="8">
        <f t="shared" si="33"/>
        <v>0</v>
      </c>
      <c r="G69" s="8">
        <v>0</v>
      </c>
      <c r="H69" s="8">
        <v>0</v>
      </c>
      <c r="I69" s="8">
        <v>0</v>
      </c>
      <c r="J69" s="8">
        <f t="shared" si="35"/>
        <v>0</v>
      </c>
      <c r="K69" s="8">
        <v>0</v>
      </c>
      <c r="L69" s="8">
        <v>0</v>
      </c>
      <c r="M69" s="8">
        <v>0</v>
      </c>
      <c r="N69" s="8">
        <f>O69+P69+Q69</f>
        <v>0</v>
      </c>
      <c r="O69" s="88">
        <f t="shared" si="26"/>
        <v>0</v>
      </c>
      <c r="P69" s="89">
        <v>0</v>
      </c>
      <c r="Q69" s="89">
        <v>0</v>
      </c>
      <c r="R69" s="63"/>
      <c r="S69" s="64"/>
    </row>
    <row r="70" spans="1:26" s="66" customFormat="1" ht="65.25" hidden="1" customHeight="1" x14ac:dyDescent="0.25">
      <c r="A70" s="190"/>
      <c r="B70" s="17" t="s">
        <v>125</v>
      </c>
      <c r="C70" s="193"/>
      <c r="D70" s="8">
        <f t="shared" si="31"/>
        <v>0</v>
      </c>
      <c r="E70" s="8">
        <f t="shared" si="32"/>
        <v>0</v>
      </c>
      <c r="F70" s="8">
        <f t="shared" si="33"/>
        <v>0</v>
      </c>
      <c r="G70" s="8">
        <v>0</v>
      </c>
      <c r="H70" s="8">
        <v>0</v>
      </c>
      <c r="I70" s="8">
        <v>0</v>
      </c>
      <c r="J70" s="8">
        <f t="shared" si="35"/>
        <v>0</v>
      </c>
      <c r="K70" s="8">
        <v>0</v>
      </c>
      <c r="L70" s="8">
        <v>0</v>
      </c>
      <c r="M70" s="8">
        <v>0</v>
      </c>
      <c r="N70" s="8">
        <f>O70+P70+Q70</f>
        <v>0</v>
      </c>
      <c r="O70" s="88">
        <f t="shared" si="26"/>
        <v>0</v>
      </c>
      <c r="P70" s="89">
        <v>0</v>
      </c>
      <c r="Q70" s="89">
        <v>0</v>
      </c>
      <c r="R70" s="63"/>
      <c r="S70" s="64"/>
    </row>
    <row r="71" spans="1:26" s="83" customFormat="1" ht="50.25" customHeight="1" x14ac:dyDescent="0.25">
      <c r="A71" s="51" t="s">
        <v>137</v>
      </c>
      <c r="B71" s="79" t="s">
        <v>139</v>
      </c>
      <c r="C71" s="80" t="s">
        <v>103</v>
      </c>
      <c r="D71" s="52">
        <f>D72</f>
        <v>19443814</v>
      </c>
      <c r="E71" s="52">
        <f t="shared" ref="E71:M71" si="36">E72</f>
        <v>85555887</v>
      </c>
      <c r="F71" s="52">
        <f>G71+H71+I71</f>
        <v>20533413</v>
      </c>
      <c r="G71" s="52">
        <f t="shared" si="36"/>
        <v>0</v>
      </c>
      <c r="H71" s="52">
        <f t="shared" si="36"/>
        <v>0</v>
      </c>
      <c r="I71" s="52">
        <f t="shared" si="36"/>
        <v>20533413</v>
      </c>
      <c r="J71" s="52">
        <f t="shared" si="35"/>
        <v>20325696.940000001</v>
      </c>
      <c r="K71" s="52">
        <f t="shared" si="36"/>
        <v>0</v>
      </c>
      <c r="L71" s="52">
        <f t="shared" si="36"/>
        <v>0</v>
      </c>
      <c r="M71" s="52">
        <f t="shared" si="36"/>
        <v>20325696.940000001</v>
      </c>
      <c r="N71" s="52">
        <f>J71/F71*100</f>
        <v>98.988399736565967</v>
      </c>
      <c r="O71" s="52">
        <v>0</v>
      </c>
      <c r="P71" s="53">
        <v>0</v>
      </c>
      <c r="Q71" s="53">
        <f>M71/I71*100</f>
        <v>98.988399736565967</v>
      </c>
      <c r="R71" s="81"/>
      <c r="S71" s="82"/>
      <c r="U71" s="101"/>
    </row>
    <row r="72" spans="1:26" ht="65.25" customHeight="1" x14ac:dyDescent="0.25">
      <c r="A72" s="59" t="s">
        <v>138</v>
      </c>
      <c r="B72" s="21" t="s">
        <v>140</v>
      </c>
      <c r="C72" s="19" t="s">
        <v>103</v>
      </c>
      <c r="D72" s="60">
        <v>19443814</v>
      </c>
      <c r="E72" s="60">
        <v>85555887</v>
      </c>
      <c r="F72" s="60">
        <f>G72+H72+I72</f>
        <v>20533413</v>
      </c>
      <c r="G72" s="60">
        <v>0</v>
      </c>
      <c r="H72" s="60">
        <v>0</v>
      </c>
      <c r="I72" s="60">
        <v>20533413</v>
      </c>
      <c r="J72" s="20">
        <f t="shared" si="35"/>
        <v>20325696.940000001</v>
      </c>
      <c r="K72" s="60">
        <v>0</v>
      </c>
      <c r="L72" s="60">
        <v>0</v>
      </c>
      <c r="M72" s="60">
        <v>20325696.940000001</v>
      </c>
      <c r="N72" s="20">
        <f>J72/F72*100</f>
        <v>98.988399736565967</v>
      </c>
      <c r="O72" s="60">
        <v>0</v>
      </c>
      <c r="P72" s="62">
        <v>0</v>
      </c>
      <c r="Q72" s="62">
        <f>M72/I72*100</f>
        <v>98.988399736565967</v>
      </c>
      <c r="R72" s="87"/>
      <c r="U72" s="102">
        <f>E73-H11-E28</f>
        <v>3282136383</v>
      </c>
      <c r="V72" s="103">
        <f>J73-J28-L11</f>
        <v>566594197.26000011</v>
      </c>
      <c r="W72" s="104"/>
      <c r="X72" s="104"/>
      <c r="Y72" s="104"/>
      <c r="Z72" s="104"/>
    </row>
    <row r="73" spans="1:26" s="58" customFormat="1" ht="18.75" customHeight="1" x14ac:dyDescent="0.25">
      <c r="A73" s="51"/>
      <c r="B73" s="105" t="s">
        <v>5</v>
      </c>
      <c r="C73" s="158"/>
      <c r="D73" s="52">
        <f>D11+D12+D13+D14+D15+D20+D21+D22+D23+D24+D25+D26+D27+D28+D71</f>
        <v>3257438569</v>
      </c>
      <c r="E73" s="52">
        <f>E71+E28+E10</f>
        <v>3296326354</v>
      </c>
      <c r="F73" s="52">
        <f>G73+H73+I73</f>
        <v>651400175</v>
      </c>
      <c r="G73" s="52">
        <f t="shared" ref="G73:M73" si="37">G71+G28+G10</f>
        <v>528453777</v>
      </c>
      <c r="H73" s="52">
        <f t="shared" si="37"/>
        <v>0</v>
      </c>
      <c r="I73" s="52">
        <f t="shared" si="37"/>
        <v>122946398</v>
      </c>
      <c r="J73" s="52">
        <f t="shared" si="37"/>
        <v>566594197.26000011</v>
      </c>
      <c r="K73" s="52">
        <f t="shared" si="37"/>
        <v>469390329.47000003</v>
      </c>
      <c r="L73" s="52">
        <f t="shared" si="37"/>
        <v>0</v>
      </c>
      <c r="M73" s="52">
        <f t="shared" si="37"/>
        <v>97203867.790000007</v>
      </c>
      <c r="N73" s="52">
        <f>J73/F73*100</f>
        <v>86.980970992216896</v>
      </c>
      <c r="O73" s="52">
        <f>K73/G73*100</f>
        <v>88.823346506235694</v>
      </c>
      <c r="P73" s="53">
        <v>0</v>
      </c>
      <c r="Q73" s="53">
        <f>M73/I73*100</f>
        <v>79.061989103576664</v>
      </c>
      <c r="R73" s="106"/>
      <c r="S73" s="55"/>
      <c r="T73" s="57">
        <f>62589078.13-J73</f>
        <v>-504005119.13000011</v>
      </c>
      <c r="U73" s="57"/>
    </row>
    <row r="74" spans="1:26" ht="17.25" customHeight="1" x14ac:dyDescent="0.25">
      <c r="A74" s="185" t="s">
        <v>24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7"/>
      <c r="R74" s="93"/>
      <c r="S74" s="93"/>
      <c r="U74" s="102"/>
    </row>
    <row r="75" spans="1:26" ht="15.75" customHeight="1" x14ac:dyDescent="0.25">
      <c r="A75" s="185" t="s">
        <v>25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7"/>
      <c r="R75" s="100">
        <f>M73/I73*100</f>
        <v>79.061989103576664</v>
      </c>
      <c r="S75" s="38">
        <f>K73/G73*100</f>
        <v>88.823346506235694</v>
      </c>
      <c r="V75" s="102">
        <f>2288877401.46-V72</f>
        <v>1722283204.1999998</v>
      </c>
    </row>
    <row r="76" spans="1:26" ht="18" customHeight="1" x14ac:dyDescent="0.25">
      <c r="A76" s="185" t="s">
        <v>26</v>
      </c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7"/>
      <c r="R76" s="100"/>
    </row>
    <row r="77" spans="1:26" s="83" customFormat="1" ht="33" customHeight="1" x14ac:dyDescent="0.25">
      <c r="A77" s="51" t="s">
        <v>6</v>
      </c>
      <c r="B77" s="107" t="s">
        <v>27</v>
      </c>
      <c r="C77" s="51" t="s">
        <v>103</v>
      </c>
      <c r="D77" s="52">
        <f>D78+D79</f>
        <v>580000</v>
      </c>
      <c r="E77" s="52">
        <f>E78+E79+E80</f>
        <v>482000</v>
      </c>
      <c r="F77" s="52">
        <f>G77+H77+I77</f>
        <v>0</v>
      </c>
      <c r="G77" s="52">
        <f t="shared" ref="G77:M77" si="38">G78+G79+G80</f>
        <v>0</v>
      </c>
      <c r="H77" s="52">
        <f t="shared" si="38"/>
        <v>0</v>
      </c>
      <c r="I77" s="52">
        <f t="shared" si="38"/>
        <v>0</v>
      </c>
      <c r="J77" s="52">
        <f t="shared" si="38"/>
        <v>0</v>
      </c>
      <c r="K77" s="52">
        <f t="shared" si="38"/>
        <v>0</v>
      </c>
      <c r="L77" s="52">
        <f t="shared" si="38"/>
        <v>0</v>
      </c>
      <c r="M77" s="52">
        <f t="shared" si="38"/>
        <v>0</v>
      </c>
      <c r="N77" s="52">
        <v>0</v>
      </c>
      <c r="O77" s="52">
        <v>0</v>
      </c>
      <c r="P77" s="53">
        <v>0</v>
      </c>
      <c r="Q77" s="53">
        <v>0</v>
      </c>
      <c r="R77" s="99"/>
      <c r="S77" s="82"/>
      <c r="U77" s="101"/>
    </row>
    <row r="78" spans="1:26" s="66" customFormat="1" ht="38.25" customHeight="1" x14ac:dyDescent="0.25">
      <c r="A78" s="59" t="s">
        <v>66</v>
      </c>
      <c r="B78" s="18" t="s">
        <v>56</v>
      </c>
      <c r="C78" s="19" t="s">
        <v>103</v>
      </c>
      <c r="D78" s="22">
        <v>260000</v>
      </c>
      <c r="E78" s="22">
        <v>162000</v>
      </c>
      <c r="F78" s="22">
        <f>G78+H78+I78</f>
        <v>0</v>
      </c>
      <c r="G78" s="22">
        <v>0</v>
      </c>
      <c r="H78" s="22">
        <v>0</v>
      </c>
      <c r="I78" s="22">
        <v>0</v>
      </c>
      <c r="J78" s="22">
        <f>K78+M78</f>
        <v>0</v>
      </c>
      <c r="K78" s="22">
        <v>0</v>
      </c>
      <c r="L78" s="22">
        <v>0</v>
      </c>
      <c r="M78" s="22">
        <v>0</v>
      </c>
      <c r="N78" s="20">
        <v>0</v>
      </c>
      <c r="O78" s="60">
        <v>0</v>
      </c>
      <c r="P78" s="62">
        <v>0</v>
      </c>
      <c r="Q78" s="62">
        <v>0</v>
      </c>
      <c r="R78" s="63"/>
      <c r="S78" s="64"/>
    </row>
    <row r="79" spans="1:26" s="66" customFormat="1" ht="34.5" customHeight="1" x14ac:dyDescent="0.25">
      <c r="A79" s="59" t="s">
        <v>67</v>
      </c>
      <c r="B79" s="35" t="s">
        <v>57</v>
      </c>
      <c r="C79" s="19" t="s">
        <v>103</v>
      </c>
      <c r="D79" s="22">
        <v>320000</v>
      </c>
      <c r="E79" s="22">
        <v>320000</v>
      </c>
      <c r="F79" s="22">
        <f t="shared" ref="F79:F80" si="39">G79+H79+I79</f>
        <v>0</v>
      </c>
      <c r="G79" s="22">
        <v>0</v>
      </c>
      <c r="H79" s="22">
        <v>0</v>
      </c>
      <c r="I79" s="22">
        <v>0</v>
      </c>
      <c r="J79" s="22">
        <f t="shared" ref="J79:J80" si="40">K79+M79</f>
        <v>0</v>
      </c>
      <c r="K79" s="22">
        <v>0</v>
      </c>
      <c r="L79" s="22">
        <v>0</v>
      </c>
      <c r="M79" s="22">
        <v>0</v>
      </c>
      <c r="N79" s="20">
        <v>0</v>
      </c>
      <c r="O79" s="60">
        <v>0</v>
      </c>
      <c r="P79" s="62">
        <v>0</v>
      </c>
      <c r="Q79" s="62">
        <v>0</v>
      </c>
      <c r="R79" s="67"/>
      <c r="S79" s="67"/>
    </row>
    <row r="80" spans="1:26" s="66" customFormat="1" ht="55.5" customHeight="1" x14ac:dyDescent="0.25">
      <c r="A80" s="59" t="s">
        <v>102</v>
      </c>
      <c r="B80" s="18" t="s">
        <v>101</v>
      </c>
      <c r="C80" s="19" t="s">
        <v>103</v>
      </c>
      <c r="D80" s="22">
        <f>E80+G80+H80</f>
        <v>0</v>
      </c>
      <c r="E80" s="22">
        <f t="shared" ref="E80" si="41">G80+H80+I80</f>
        <v>0</v>
      </c>
      <c r="F80" s="22">
        <f t="shared" si="39"/>
        <v>0</v>
      </c>
      <c r="G80" s="22">
        <v>0</v>
      </c>
      <c r="H80" s="22">
        <v>0</v>
      </c>
      <c r="I80" s="22">
        <v>0</v>
      </c>
      <c r="J80" s="22">
        <f t="shared" si="40"/>
        <v>0</v>
      </c>
      <c r="K80" s="22">
        <v>0</v>
      </c>
      <c r="L80" s="22">
        <v>0</v>
      </c>
      <c r="M80" s="22">
        <v>0</v>
      </c>
      <c r="N80" s="20">
        <v>0</v>
      </c>
      <c r="O80" s="60">
        <v>0</v>
      </c>
      <c r="P80" s="62">
        <v>0</v>
      </c>
      <c r="Q80" s="62">
        <v>0</v>
      </c>
      <c r="R80" s="67"/>
      <c r="S80" s="67"/>
    </row>
    <row r="81" spans="1:25" s="66" customFormat="1" ht="37.5" customHeight="1" x14ac:dyDescent="0.25">
      <c r="A81" s="108"/>
      <c r="B81" s="109" t="s">
        <v>7</v>
      </c>
      <c r="C81" s="109"/>
      <c r="D81" s="52">
        <f>D79+D78+D80</f>
        <v>580000</v>
      </c>
      <c r="E81" s="52">
        <f>E79+E78+E80</f>
        <v>482000</v>
      </c>
      <c r="F81" s="52">
        <f>G81+H81+I81</f>
        <v>0</v>
      </c>
      <c r="G81" s="52">
        <f t="shared" ref="G81:M81" si="42">G79+G78+G80</f>
        <v>0</v>
      </c>
      <c r="H81" s="52">
        <f t="shared" si="42"/>
        <v>0</v>
      </c>
      <c r="I81" s="52">
        <f t="shared" si="42"/>
        <v>0</v>
      </c>
      <c r="J81" s="52">
        <f t="shared" si="42"/>
        <v>0</v>
      </c>
      <c r="K81" s="52">
        <f t="shared" si="42"/>
        <v>0</v>
      </c>
      <c r="L81" s="52">
        <f t="shared" si="42"/>
        <v>0</v>
      </c>
      <c r="M81" s="52">
        <f t="shared" si="42"/>
        <v>0</v>
      </c>
      <c r="N81" s="52">
        <v>0</v>
      </c>
      <c r="O81" s="52">
        <v>0</v>
      </c>
      <c r="P81" s="53">
        <v>0</v>
      </c>
      <c r="Q81" s="53">
        <v>0</v>
      </c>
      <c r="R81" s="67"/>
      <c r="S81" s="67"/>
      <c r="V81" s="104"/>
      <c r="W81" s="104"/>
      <c r="X81" s="104"/>
      <c r="Y81" s="104"/>
    </row>
    <row r="82" spans="1:25" s="58" customFormat="1" ht="18.75" customHeight="1" x14ac:dyDescent="0.25">
      <c r="A82" s="167" t="s">
        <v>9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9"/>
      <c r="R82" s="110"/>
      <c r="S82" s="55"/>
    </row>
    <row r="83" spans="1:25" ht="21" customHeight="1" x14ac:dyDescent="0.25">
      <c r="A83" s="167" t="s">
        <v>8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9"/>
      <c r="R83" s="93">
        <v>8115.0680000000002</v>
      </c>
      <c r="S83" s="100" t="s">
        <v>3</v>
      </c>
    </row>
    <row r="84" spans="1:25" ht="16.5" customHeight="1" x14ac:dyDescent="0.25">
      <c r="A84" s="167" t="s">
        <v>37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9"/>
      <c r="R84" s="93">
        <v>19274.8</v>
      </c>
      <c r="S84" s="100" t="s">
        <v>3</v>
      </c>
    </row>
    <row r="85" spans="1:25" ht="21" customHeight="1" x14ac:dyDescent="0.25">
      <c r="A85" s="51" t="s">
        <v>10</v>
      </c>
      <c r="B85" s="79" t="s">
        <v>28</v>
      </c>
      <c r="C85" s="80" t="s">
        <v>103</v>
      </c>
      <c r="D85" s="111">
        <f>D86+D87+D88+D89</f>
        <v>39293004</v>
      </c>
      <c r="E85" s="111">
        <f>E86+E87+E88+E89</f>
        <v>44849393</v>
      </c>
      <c r="F85" s="111">
        <f t="shared" ref="F85:F90" si="43">G85+H85+I85</f>
        <v>5439250</v>
      </c>
      <c r="G85" s="111">
        <f t="shared" ref="G85:M85" si="44">G86+G87+G88+G89</f>
        <v>5400000</v>
      </c>
      <c r="H85" s="111">
        <f t="shared" si="44"/>
        <v>0</v>
      </c>
      <c r="I85" s="111">
        <f t="shared" si="44"/>
        <v>39250</v>
      </c>
      <c r="J85" s="111">
        <f t="shared" si="44"/>
        <v>373332.02</v>
      </c>
      <c r="K85" s="111">
        <f t="shared" si="44"/>
        <v>347182.02</v>
      </c>
      <c r="L85" s="111">
        <f t="shared" si="44"/>
        <v>0</v>
      </c>
      <c r="M85" s="111">
        <f t="shared" si="44"/>
        <v>26150</v>
      </c>
      <c r="N85" s="52">
        <f>J85/F85*100</f>
        <v>6.8636672335340352</v>
      </c>
      <c r="O85" s="52">
        <f>K85/G85*100</f>
        <v>6.4292966666666675</v>
      </c>
      <c r="P85" s="53">
        <v>0</v>
      </c>
      <c r="Q85" s="53">
        <f>M85/I85*100</f>
        <v>66.624203821656053</v>
      </c>
      <c r="R85" s="112"/>
    </row>
    <row r="86" spans="1:25" s="83" customFormat="1" ht="50.25" customHeight="1" x14ac:dyDescent="0.25">
      <c r="A86" s="59" t="s">
        <v>79</v>
      </c>
      <c r="B86" s="23" t="s">
        <v>58</v>
      </c>
      <c r="C86" s="113" t="s">
        <v>103</v>
      </c>
      <c r="D86" s="22">
        <f>2542658+2919453</f>
        <v>5462111</v>
      </c>
      <c r="E86" s="22">
        <v>8663208</v>
      </c>
      <c r="F86" s="22">
        <f t="shared" si="43"/>
        <v>39250</v>
      </c>
      <c r="G86" s="22">
        <v>0</v>
      </c>
      <c r="H86" s="22">
        <v>0</v>
      </c>
      <c r="I86" s="22">
        <v>39250</v>
      </c>
      <c r="J86" s="22">
        <f>K86+L86+M86</f>
        <v>26150</v>
      </c>
      <c r="K86" s="22">
        <v>0</v>
      </c>
      <c r="L86" s="22">
        <v>0</v>
      </c>
      <c r="M86" s="22">
        <v>26150</v>
      </c>
      <c r="N86" s="20">
        <f t="shared" ref="N86:N89" si="45">J86/F86*100</f>
        <v>66.624203821656053</v>
      </c>
      <c r="O86" s="60">
        <v>0</v>
      </c>
      <c r="P86" s="62">
        <v>0</v>
      </c>
      <c r="Q86" s="62">
        <f t="shared" ref="Q86" si="46">M86/I86*100</f>
        <v>66.624203821656053</v>
      </c>
      <c r="R86" s="114"/>
      <c r="S86" s="82"/>
    </row>
    <row r="87" spans="1:25" s="66" customFormat="1" ht="80.25" customHeight="1" x14ac:dyDescent="0.25">
      <c r="A87" s="59" t="s">
        <v>80</v>
      </c>
      <c r="B87" s="24" t="s">
        <v>59</v>
      </c>
      <c r="C87" s="113" t="s">
        <v>103</v>
      </c>
      <c r="D87" s="22">
        <v>9742415</v>
      </c>
      <c r="E87" s="22">
        <v>9743390</v>
      </c>
      <c r="F87" s="22">
        <f t="shared" si="43"/>
        <v>0</v>
      </c>
      <c r="G87" s="22">
        <v>0</v>
      </c>
      <c r="H87" s="22">
        <v>0</v>
      </c>
      <c r="I87" s="22">
        <v>0</v>
      </c>
      <c r="J87" s="22">
        <f>K87+L87+M87</f>
        <v>0</v>
      </c>
      <c r="K87" s="22">
        <v>0</v>
      </c>
      <c r="L87" s="22">
        <v>0</v>
      </c>
      <c r="M87" s="22">
        <v>0</v>
      </c>
      <c r="N87" s="20">
        <v>0</v>
      </c>
      <c r="O87" s="60">
        <v>0</v>
      </c>
      <c r="P87" s="62">
        <v>0</v>
      </c>
      <c r="Q87" s="62">
        <v>0</v>
      </c>
      <c r="R87" s="115"/>
      <c r="S87" s="64"/>
    </row>
    <row r="88" spans="1:25" s="66" customFormat="1" ht="69.75" customHeight="1" x14ac:dyDescent="0.25">
      <c r="A88" s="59" t="s">
        <v>81</v>
      </c>
      <c r="B88" s="24" t="s">
        <v>60</v>
      </c>
      <c r="C88" s="113" t="s">
        <v>103</v>
      </c>
      <c r="D88" s="22">
        <v>4175278</v>
      </c>
      <c r="E88" s="22">
        <v>4175795</v>
      </c>
      <c r="F88" s="22">
        <f t="shared" si="43"/>
        <v>0</v>
      </c>
      <c r="G88" s="22">
        <v>0</v>
      </c>
      <c r="H88" s="22">
        <v>0</v>
      </c>
      <c r="I88" s="22">
        <v>0</v>
      </c>
      <c r="J88" s="22">
        <f>K88+L88+M88</f>
        <v>0</v>
      </c>
      <c r="K88" s="22">
        <v>0</v>
      </c>
      <c r="L88" s="22">
        <v>0</v>
      </c>
      <c r="M88" s="22">
        <v>0</v>
      </c>
      <c r="N88" s="20">
        <v>0</v>
      </c>
      <c r="O88" s="60">
        <v>0</v>
      </c>
      <c r="P88" s="62">
        <v>0</v>
      </c>
      <c r="Q88" s="62">
        <v>0</v>
      </c>
      <c r="R88" s="115"/>
      <c r="S88" s="64"/>
      <c r="U88" s="65"/>
      <c r="V88" s="104"/>
      <c r="W88" s="104"/>
      <c r="X88" s="104"/>
      <c r="Y88" s="104"/>
    </row>
    <row r="89" spans="1:25" s="66" customFormat="1" ht="56.25" customHeight="1" x14ac:dyDescent="0.25">
      <c r="A89" s="59" t="s">
        <v>82</v>
      </c>
      <c r="B89" s="24" t="s">
        <v>61</v>
      </c>
      <c r="C89" s="113" t="s">
        <v>103</v>
      </c>
      <c r="D89" s="22">
        <v>19913200</v>
      </c>
      <c r="E89" s="22">
        <v>22267000</v>
      </c>
      <c r="F89" s="22">
        <f t="shared" si="43"/>
        <v>5400000</v>
      </c>
      <c r="G89" s="22">
        <v>5400000</v>
      </c>
      <c r="H89" s="22">
        <v>0</v>
      </c>
      <c r="I89" s="22">
        <v>0</v>
      </c>
      <c r="J89" s="22">
        <f>K89+L89+M89</f>
        <v>347182.02</v>
      </c>
      <c r="K89" s="22">
        <v>347182.02</v>
      </c>
      <c r="L89" s="22">
        <v>0</v>
      </c>
      <c r="M89" s="22">
        <v>0</v>
      </c>
      <c r="N89" s="20">
        <f t="shared" si="45"/>
        <v>6.4292966666666675</v>
      </c>
      <c r="O89" s="60">
        <v>0</v>
      </c>
      <c r="P89" s="62">
        <v>0</v>
      </c>
      <c r="Q89" s="62">
        <v>0</v>
      </c>
      <c r="R89" s="115"/>
      <c r="S89" s="64"/>
    </row>
    <row r="90" spans="1:25" s="66" customFormat="1" ht="39.75" customHeight="1" x14ac:dyDescent="0.25">
      <c r="A90" s="116"/>
      <c r="B90" s="117" t="s">
        <v>11</v>
      </c>
      <c r="C90" s="47"/>
      <c r="D90" s="111">
        <f>D85</f>
        <v>39293004</v>
      </c>
      <c r="E90" s="111">
        <f>E85</f>
        <v>44849393</v>
      </c>
      <c r="F90" s="111">
        <f t="shared" si="43"/>
        <v>5439250</v>
      </c>
      <c r="G90" s="111">
        <f t="shared" ref="G90:M90" si="47">G85</f>
        <v>5400000</v>
      </c>
      <c r="H90" s="111">
        <f t="shared" si="47"/>
        <v>0</v>
      </c>
      <c r="I90" s="111">
        <f t="shared" si="47"/>
        <v>39250</v>
      </c>
      <c r="J90" s="111">
        <f t="shared" si="47"/>
        <v>373332.02</v>
      </c>
      <c r="K90" s="111">
        <f t="shared" si="47"/>
        <v>347182.02</v>
      </c>
      <c r="L90" s="111">
        <f t="shared" si="47"/>
        <v>0</v>
      </c>
      <c r="M90" s="111">
        <f t="shared" si="47"/>
        <v>26150</v>
      </c>
      <c r="N90" s="52">
        <f>J90/F90*100</f>
        <v>6.8636672335340352</v>
      </c>
      <c r="O90" s="52">
        <f>K90/G90*100</f>
        <v>6.4292966666666675</v>
      </c>
      <c r="P90" s="53">
        <v>0</v>
      </c>
      <c r="Q90" s="53">
        <f>M90/I90*100</f>
        <v>66.624203821656053</v>
      </c>
      <c r="R90" s="118">
        <f>R83+R84+R85</f>
        <v>27389.867999999999</v>
      </c>
      <c r="S90" s="118"/>
    </row>
    <row r="91" spans="1:25" s="119" customFormat="1" ht="39.75" customHeight="1" x14ac:dyDescent="0.25">
      <c r="A91" s="199" t="s">
        <v>29</v>
      </c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R91" s="64"/>
      <c r="S91" s="64"/>
    </row>
    <row r="92" spans="1:25" s="119" customFormat="1" ht="31.5" customHeight="1" x14ac:dyDescent="0.25">
      <c r="A92" s="202" t="s">
        <v>30</v>
      </c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4"/>
      <c r="R92" s="64"/>
      <c r="S92" s="64"/>
    </row>
    <row r="93" spans="1:25" s="120" customFormat="1" ht="18.75" customHeight="1" x14ac:dyDescent="0.25">
      <c r="A93" s="205" t="s">
        <v>31</v>
      </c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7"/>
      <c r="R93" s="55"/>
      <c r="S93" s="55"/>
    </row>
    <row r="94" spans="1:25" ht="18.75" customHeight="1" x14ac:dyDescent="0.25">
      <c r="A94" s="51" t="s">
        <v>12</v>
      </c>
      <c r="B94" s="79" t="s">
        <v>32</v>
      </c>
      <c r="C94" s="80" t="s">
        <v>103</v>
      </c>
      <c r="D94" s="111">
        <f>D95+D96+D97+D98+D99+D100</f>
        <v>40942900</v>
      </c>
      <c r="E94" s="111">
        <f>E95+E96+E97+E98+E99+E100</f>
        <v>48028600</v>
      </c>
      <c r="F94" s="111">
        <f>G94+H94+I94</f>
        <v>9180235</v>
      </c>
      <c r="G94" s="111">
        <f>G95+G96+G97+G98+G99+G100</f>
        <v>155910</v>
      </c>
      <c r="H94" s="111">
        <f t="shared" ref="H94:M94" si="48">H95+H96+H97+H98+H99+H100</f>
        <v>0</v>
      </c>
      <c r="I94" s="111">
        <f t="shared" si="48"/>
        <v>9024325</v>
      </c>
      <c r="J94" s="111">
        <f t="shared" si="48"/>
        <v>7157549.370000001</v>
      </c>
      <c r="K94" s="111">
        <f t="shared" si="48"/>
        <v>150047.78</v>
      </c>
      <c r="L94" s="111">
        <f t="shared" si="48"/>
        <v>0</v>
      </c>
      <c r="M94" s="111">
        <f t="shared" si="48"/>
        <v>7007501.5900000008</v>
      </c>
      <c r="N94" s="52">
        <f>J94/F94*100</f>
        <v>77.966951499607589</v>
      </c>
      <c r="O94" s="52">
        <f>K94/G94*100</f>
        <v>96.23999743441729</v>
      </c>
      <c r="P94" s="53">
        <v>0</v>
      </c>
      <c r="Q94" s="53">
        <f>M94/I94*100</f>
        <v>77.651254692179208</v>
      </c>
    </row>
    <row r="95" spans="1:25" ht="50.25" customHeight="1" x14ac:dyDescent="0.25">
      <c r="A95" s="59" t="s">
        <v>83</v>
      </c>
      <c r="B95" s="24" t="s">
        <v>62</v>
      </c>
      <c r="C95" s="19" t="s">
        <v>103</v>
      </c>
      <c r="D95" s="22">
        <v>31195200</v>
      </c>
      <c r="E95" s="22">
        <v>35991300</v>
      </c>
      <c r="F95" s="22">
        <f>G95+H95+I95</f>
        <v>6997550</v>
      </c>
      <c r="G95" s="22">
        <v>0</v>
      </c>
      <c r="H95" s="22">
        <v>0</v>
      </c>
      <c r="I95" s="22">
        <v>6997550</v>
      </c>
      <c r="J95" s="22">
        <f>K95+L95+M95</f>
        <v>5635841.4800000004</v>
      </c>
      <c r="K95" s="22">
        <v>0</v>
      </c>
      <c r="L95" s="22">
        <v>0</v>
      </c>
      <c r="M95" s="22">
        <v>5635841.4800000004</v>
      </c>
      <c r="N95" s="20">
        <f t="shared" ref="N95:N98" si="49">J95/F95*100</f>
        <v>80.540210216432911</v>
      </c>
      <c r="O95" s="60">
        <v>0</v>
      </c>
      <c r="P95" s="62">
        <v>0</v>
      </c>
      <c r="Q95" s="62">
        <f t="shared" ref="Q95:Q98" si="50">M95/I95*100</f>
        <v>80.540210216432911</v>
      </c>
      <c r="R95" s="93">
        <v>1683.854</v>
      </c>
      <c r="S95" s="38" t="s">
        <v>3</v>
      </c>
    </row>
    <row r="96" spans="1:25" ht="18.75" customHeight="1" x14ac:dyDescent="0.25">
      <c r="A96" s="59" t="s">
        <v>84</v>
      </c>
      <c r="B96" s="24" t="s">
        <v>63</v>
      </c>
      <c r="C96" s="19" t="s">
        <v>103</v>
      </c>
      <c r="D96" s="22">
        <v>1210380</v>
      </c>
      <c r="E96" s="22">
        <v>793000</v>
      </c>
      <c r="F96" s="22">
        <f t="shared" ref="F96:F100" si="51">G96+H96+I96</f>
        <v>495025</v>
      </c>
      <c r="G96" s="22">
        <v>0</v>
      </c>
      <c r="H96" s="22">
        <v>0</v>
      </c>
      <c r="I96" s="22">
        <v>495025</v>
      </c>
      <c r="J96" s="22">
        <f t="shared" ref="J96:J100" si="52">K96+L96+M96</f>
        <v>24000</v>
      </c>
      <c r="K96" s="22">
        <v>0</v>
      </c>
      <c r="L96" s="22">
        <v>0</v>
      </c>
      <c r="M96" s="22">
        <v>24000</v>
      </c>
      <c r="N96" s="20">
        <f t="shared" si="49"/>
        <v>4.8482399878794</v>
      </c>
      <c r="O96" s="60">
        <v>0</v>
      </c>
      <c r="P96" s="62">
        <v>0</v>
      </c>
      <c r="Q96" s="62">
        <f t="shared" si="50"/>
        <v>4.8482399878794</v>
      </c>
      <c r="U96" s="102"/>
    </row>
    <row r="97" spans="1:25" s="83" customFormat="1" ht="61.5" customHeight="1" x14ac:dyDescent="0.25">
      <c r="A97" s="59" t="s">
        <v>85</v>
      </c>
      <c r="B97" s="23" t="s">
        <v>64</v>
      </c>
      <c r="C97" s="19" t="s">
        <v>103</v>
      </c>
      <c r="D97" s="22">
        <v>1753320</v>
      </c>
      <c r="E97" s="22">
        <v>1824800</v>
      </c>
      <c r="F97" s="22">
        <f t="shared" si="51"/>
        <v>155910</v>
      </c>
      <c r="G97" s="22">
        <v>155910</v>
      </c>
      <c r="H97" s="22">
        <v>0</v>
      </c>
      <c r="I97" s="22">
        <v>0</v>
      </c>
      <c r="J97" s="22">
        <f t="shared" si="52"/>
        <v>150047.78</v>
      </c>
      <c r="K97" s="22">
        <v>150047.78</v>
      </c>
      <c r="L97" s="22">
        <v>0</v>
      </c>
      <c r="M97" s="22">
        <v>0</v>
      </c>
      <c r="N97" s="20">
        <f t="shared" si="49"/>
        <v>96.23999743441729</v>
      </c>
      <c r="O97" s="60">
        <v>0</v>
      </c>
      <c r="P97" s="62">
        <v>0</v>
      </c>
      <c r="Q97" s="62">
        <v>0</v>
      </c>
      <c r="R97" s="82"/>
      <c r="S97" s="82"/>
      <c r="U97" s="101"/>
      <c r="V97" s="101"/>
    </row>
    <row r="98" spans="1:25" s="66" customFormat="1" ht="45.75" customHeight="1" x14ac:dyDescent="0.25">
      <c r="A98" s="59" t="s">
        <v>86</v>
      </c>
      <c r="B98" s="24" t="s">
        <v>65</v>
      </c>
      <c r="C98" s="19" t="s">
        <v>103</v>
      </c>
      <c r="D98" s="22">
        <v>5994000</v>
      </c>
      <c r="E98" s="22">
        <v>9419500</v>
      </c>
      <c r="F98" s="22">
        <f t="shared" si="51"/>
        <v>1531750</v>
      </c>
      <c r="G98" s="22">
        <v>0</v>
      </c>
      <c r="H98" s="22">
        <v>0</v>
      </c>
      <c r="I98" s="22">
        <v>1531750</v>
      </c>
      <c r="J98" s="22">
        <f t="shared" si="52"/>
        <v>1347660.11</v>
      </c>
      <c r="K98" s="22">
        <v>0</v>
      </c>
      <c r="L98" s="22">
        <v>0</v>
      </c>
      <c r="M98" s="22">
        <v>1347660.11</v>
      </c>
      <c r="N98" s="20">
        <f t="shared" si="49"/>
        <v>87.981727435939291</v>
      </c>
      <c r="O98" s="60">
        <v>0</v>
      </c>
      <c r="P98" s="62">
        <v>0</v>
      </c>
      <c r="Q98" s="62">
        <f t="shared" si="50"/>
        <v>87.981727435939291</v>
      </c>
      <c r="R98" s="64"/>
      <c r="S98" s="64"/>
      <c r="U98" s="65"/>
    </row>
    <row r="99" spans="1:25" s="83" customFormat="1" ht="57" customHeight="1" x14ac:dyDescent="0.25">
      <c r="A99" s="59" t="s">
        <v>87</v>
      </c>
      <c r="B99" s="23" t="s">
        <v>48</v>
      </c>
      <c r="C99" s="19" t="s">
        <v>103</v>
      </c>
      <c r="D99" s="22">
        <v>790000</v>
      </c>
      <c r="E99" s="22">
        <f t="shared" ref="E99:E100" si="53">G99+H99+I99</f>
        <v>0</v>
      </c>
      <c r="F99" s="22">
        <f t="shared" si="51"/>
        <v>0</v>
      </c>
      <c r="G99" s="22">
        <v>0</v>
      </c>
      <c r="H99" s="22">
        <v>0</v>
      </c>
      <c r="I99" s="22">
        <v>0</v>
      </c>
      <c r="J99" s="22">
        <f t="shared" si="52"/>
        <v>0</v>
      </c>
      <c r="K99" s="22">
        <v>0</v>
      </c>
      <c r="L99" s="22">
        <v>0</v>
      </c>
      <c r="M99" s="22">
        <v>0</v>
      </c>
      <c r="N99" s="20">
        <v>0</v>
      </c>
      <c r="O99" s="60">
        <v>0</v>
      </c>
      <c r="P99" s="62">
        <v>0</v>
      </c>
      <c r="Q99" s="62">
        <v>0</v>
      </c>
      <c r="R99" s="121">
        <v>330</v>
      </c>
      <c r="S99" s="82" t="s">
        <v>3</v>
      </c>
      <c r="U99" s="101"/>
    </row>
    <row r="100" spans="1:25" s="66" customFormat="1" ht="68.25" customHeight="1" x14ac:dyDescent="0.25">
      <c r="A100" s="59" t="s">
        <v>126</v>
      </c>
      <c r="B100" s="25" t="s">
        <v>127</v>
      </c>
      <c r="C100" s="19" t="s">
        <v>103</v>
      </c>
      <c r="D100" s="22">
        <v>0</v>
      </c>
      <c r="E100" s="22">
        <f t="shared" si="53"/>
        <v>0</v>
      </c>
      <c r="F100" s="22">
        <f t="shared" si="51"/>
        <v>0</v>
      </c>
      <c r="G100" s="22">
        <v>0</v>
      </c>
      <c r="H100" s="22">
        <v>0</v>
      </c>
      <c r="I100" s="22">
        <v>0</v>
      </c>
      <c r="J100" s="22">
        <f t="shared" si="52"/>
        <v>0</v>
      </c>
      <c r="K100" s="22">
        <v>0</v>
      </c>
      <c r="L100" s="22">
        <v>0</v>
      </c>
      <c r="M100" s="22">
        <v>0</v>
      </c>
      <c r="N100" s="20">
        <v>0</v>
      </c>
      <c r="O100" s="60">
        <v>0</v>
      </c>
      <c r="P100" s="62">
        <v>0</v>
      </c>
      <c r="Q100" s="62">
        <v>0</v>
      </c>
      <c r="R100" s="77">
        <v>330</v>
      </c>
      <c r="S100" s="64" t="s">
        <v>3</v>
      </c>
      <c r="U100" s="65"/>
    </row>
    <row r="101" spans="1:25" s="120" customFormat="1" ht="23.25" customHeight="1" x14ac:dyDescent="0.25">
      <c r="A101" s="84"/>
      <c r="B101" s="105" t="s">
        <v>13</v>
      </c>
      <c r="C101" s="109"/>
      <c r="D101" s="111">
        <f>D95+D96+D97+D98+D99+D100</f>
        <v>40942900</v>
      </c>
      <c r="E101" s="111">
        <f>E94</f>
        <v>48028600</v>
      </c>
      <c r="F101" s="111">
        <f>G101+H101+I101</f>
        <v>9180235</v>
      </c>
      <c r="G101" s="111">
        <f>G95+G96+G97+G98+G99+G100</f>
        <v>155910</v>
      </c>
      <c r="H101" s="111">
        <f t="shared" ref="H101:M101" si="54">H95+H96+H97+H98+H99+H100</f>
        <v>0</v>
      </c>
      <c r="I101" s="111">
        <f t="shared" si="54"/>
        <v>9024325</v>
      </c>
      <c r="J101" s="111">
        <f t="shared" si="54"/>
        <v>7157549.370000001</v>
      </c>
      <c r="K101" s="111">
        <f t="shared" si="54"/>
        <v>150047.78</v>
      </c>
      <c r="L101" s="111">
        <f t="shared" si="54"/>
        <v>0</v>
      </c>
      <c r="M101" s="111">
        <f t="shared" si="54"/>
        <v>7007501.5900000008</v>
      </c>
      <c r="N101" s="52">
        <f>J101/F101*100</f>
        <v>77.966951499607589</v>
      </c>
      <c r="O101" s="52">
        <f>K101/G101*100</f>
        <v>96.23999743441729</v>
      </c>
      <c r="P101" s="53">
        <v>0</v>
      </c>
      <c r="Q101" s="53">
        <f>M101/I101*100</f>
        <v>77.651254692179208</v>
      </c>
      <c r="R101" s="111">
        <f>R97+R99</f>
        <v>330</v>
      </c>
      <c r="S101" s="111" t="e">
        <f>S97+S99</f>
        <v>#VALUE!</v>
      </c>
      <c r="T101" s="122">
        <f>E101-H96</f>
        <v>48028600</v>
      </c>
      <c r="U101" s="122">
        <f>J101-L96</f>
        <v>7157549.370000001</v>
      </c>
    </row>
    <row r="102" spans="1:25" s="58" customFormat="1" ht="20.25" customHeight="1" x14ac:dyDescent="0.25">
      <c r="A102" s="199" t="s">
        <v>33</v>
      </c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55"/>
      <c r="S102" s="55"/>
    </row>
    <row r="103" spans="1:25" s="58" customFormat="1" ht="20.25" customHeight="1" x14ac:dyDescent="0.25">
      <c r="A103" s="208" t="s">
        <v>38</v>
      </c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10"/>
      <c r="R103" s="55"/>
      <c r="S103" s="55"/>
    </row>
    <row r="104" spans="1:25" s="124" customFormat="1" ht="38.25" customHeight="1" x14ac:dyDescent="0.3">
      <c r="A104" s="211" t="s">
        <v>34</v>
      </c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3"/>
      <c r="R104" s="123"/>
      <c r="S104" s="123"/>
      <c r="U104" s="125"/>
    </row>
    <row r="105" spans="1:25" ht="48" customHeight="1" x14ac:dyDescent="0.25">
      <c r="A105" s="51" t="s">
        <v>14</v>
      </c>
      <c r="B105" s="79" t="s">
        <v>35</v>
      </c>
      <c r="C105" s="80" t="s">
        <v>103</v>
      </c>
      <c r="D105" s="111">
        <f>D106+D107</f>
        <v>51859400</v>
      </c>
      <c r="E105" s="111">
        <f t="shared" ref="E105:M105" si="55">E106+E107</f>
        <v>52439900</v>
      </c>
      <c r="F105" s="111">
        <f>G105+H105+I105</f>
        <v>15819505</v>
      </c>
      <c r="G105" s="111">
        <f t="shared" si="55"/>
        <v>0</v>
      </c>
      <c r="H105" s="111">
        <f t="shared" si="55"/>
        <v>0</v>
      </c>
      <c r="I105" s="111">
        <f t="shared" si="55"/>
        <v>15819505</v>
      </c>
      <c r="J105" s="111">
        <f t="shared" si="55"/>
        <v>15670549.470000001</v>
      </c>
      <c r="K105" s="111">
        <f t="shared" si="55"/>
        <v>0</v>
      </c>
      <c r="L105" s="111">
        <f t="shared" si="55"/>
        <v>0</v>
      </c>
      <c r="M105" s="111">
        <f t="shared" si="55"/>
        <v>15670549.470000001</v>
      </c>
      <c r="N105" s="52">
        <f>J105/F105*100</f>
        <v>99.058405873002982</v>
      </c>
      <c r="O105" s="52">
        <v>0</v>
      </c>
      <c r="P105" s="53">
        <v>0</v>
      </c>
      <c r="Q105" s="53">
        <f>M105/I105*100</f>
        <v>99.058405873002982</v>
      </c>
      <c r="T105" s="40" t="s">
        <v>15</v>
      </c>
      <c r="U105" s="102"/>
    </row>
    <row r="106" spans="1:25" ht="31.5" x14ac:dyDescent="0.25">
      <c r="A106" s="59" t="s">
        <v>89</v>
      </c>
      <c r="B106" s="18" t="s">
        <v>88</v>
      </c>
      <c r="C106" s="19" t="s">
        <v>103</v>
      </c>
      <c r="D106" s="126">
        <v>51249500</v>
      </c>
      <c r="E106" s="126">
        <v>51182800</v>
      </c>
      <c r="F106" s="126">
        <f>G106+H106+I106</f>
        <v>15489905</v>
      </c>
      <c r="G106" s="126">
        <v>0</v>
      </c>
      <c r="H106" s="126">
        <v>0</v>
      </c>
      <c r="I106" s="26">
        <v>15489905</v>
      </c>
      <c r="J106" s="126">
        <f>K106+L106+M106</f>
        <v>15384919.140000001</v>
      </c>
      <c r="K106" s="126">
        <v>0</v>
      </c>
      <c r="L106" s="126">
        <v>0</v>
      </c>
      <c r="M106" s="126">
        <v>15384919.140000001</v>
      </c>
      <c r="N106" s="20">
        <f t="shared" ref="N106:N107" si="56">J106/F106*100</f>
        <v>99.322230446216437</v>
      </c>
      <c r="O106" s="60">
        <v>0</v>
      </c>
      <c r="P106" s="62">
        <v>0</v>
      </c>
      <c r="Q106" s="62">
        <f t="shared" ref="Q106:Q107" si="57">M106/I106*100</f>
        <v>99.322230446216437</v>
      </c>
    </row>
    <row r="107" spans="1:25" ht="31.5" x14ac:dyDescent="0.25">
      <c r="A107" s="59" t="s">
        <v>141</v>
      </c>
      <c r="B107" s="18" t="s">
        <v>142</v>
      </c>
      <c r="C107" s="19" t="s">
        <v>103</v>
      </c>
      <c r="D107" s="126">
        <v>609900</v>
      </c>
      <c r="E107" s="126">
        <v>1257100</v>
      </c>
      <c r="F107" s="126">
        <f>G107+H107+I107</f>
        <v>329600</v>
      </c>
      <c r="G107" s="126">
        <v>0</v>
      </c>
      <c r="H107" s="126">
        <v>0</v>
      </c>
      <c r="I107" s="26">
        <v>329600</v>
      </c>
      <c r="J107" s="126">
        <f>K107+L107+M107</f>
        <v>285630.33</v>
      </c>
      <c r="K107" s="126">
        <v>0</v>
      </c>
      <c r="L107" s="126">
        <v>0</v>
      </c>
      <c r="M107" s="126">
        <v>285630.33</v>
      </c>
      <c r="N107" s="20">
        <f t="shared" si="56"/>
        <v>86.659687500000004</v>
      </c>
      <c r="O107" s="60">
        <v>0</v>
      </c>
      <c r="P107" s="62">
        <v>0</v>
      </c>
      <c r="Q107" s="62">
        <f t="shared" si="57"/>
        <v>86.659687500000004</v>
      </c>
    </row>
    <row r="108" spans="1:25" ht="41.25" customHeight="1" x14ac:dyDescent="0.25">
      <c r="A108" s="51" t="s">
        <v>16</v>
      </c>
      <c r="B108" s="79" t="s">
        <v>17</v>
      </c>
      <c r="C108" s="80" t="s">
        <v>103</v>
      </c>
      <c r="D108" s="111">
        <f>D109</f>
        <v>61674000</v>
      </c>
      <c r="E108" s="111">
        <f>E109</f>
        <v>63292876</v>
      </c>
      <c r="F108" s="111">
        <f>G108+H108+I108</f>
        <v>18603100</v>
      </c>
      <c r="G108" s="111">
        <f t="shared" ref="G108:M108" si="58">G109</f>
        <v>0</v>
      </c>
      <c r="H108" s="111">
        <f t="shared" si="58"/>
        <v>0</v>
      </c>
      <c r="I108" s="111">
        <f t="shared" si="58"/>
        <v>18603100</v>
      </c>
      <c r="J108" s="111">
        <f t="shared" si="58"/>
        <v>16223934.07</v>
      </c>
      <c r="K108" s="111">
        <f t="shared" si="58"/>
        <v>0</v>
      </c>
      <c r="L108" s="111">
        <f t="shared" si="58"/>
        <v>0</v>
      </c>
      <c r="M108" s="111">
        <f t="shared" si="58"/>
        <v>16223934.07</v>
      </c>
      <c r="N108" s="52">
        <f>J108/F108*100</f>
        <v>87.210916836441243</v>
      </c>
      <c r="O108" s="52">
        <v>0</v>
      </c>
      <c r="P108" s="53">
        <v>0</v>
      </c>
      <c r="Q108" s="53">
        <f>M108/I108*100</f>
        <v>87.210916836441243</v>
      </c>
    </row>
    <row r="109" spans="1:25" ht="43.5" customHeight="1" x14ac:dyDescent="0.25">
      <c r="A109" s="59" t="s">
        <v>90</v>
      </c>
      <c r="B109" s="18" t="s">
        <v>91</v>
      </c>
      <c r="C109" s="19" t="s">
        <v>103</v>
      </c>
      <c r="D109" s="126">
        <v>61674000</v>
      </c>
      <c r="E109" s="126">
        <f>63292876</f>
        <v>63292876</v>
      </c>
      <c r="F109" s="126">
        <f>G109+H109+I109</f>
        <v>18603100</v>
      </c>
      <c r="G109" s="126">
        <v>0</v>
      </c>
      <c r="H109" s="126">
        <v>0</v>
      </c>
      <c r="I109" s="26">
        <v>18603100</v>
      </c>
      <c r="J109" s="126">
        <f>K109+L109+M109</f>
        <v>16223934.07</v>
      </c>
      <c r="K109" s="126">
        <v>0</v>
      </c>
      <c r="L109" s="126">
        <v>0</v>
      </c>
      <c r="M109" s="126">
        <v>16223934.07</v>
      </c>
      <c r="N109" s="20">
        <f>J109/F109*100</f>
        <v>87.210916836441243</v>
      </c>
      <c r="O109" s="60">
        <v>0</v>
      </c>
      <c r="P109" s="62">
        <v>0</v>
      </c>
      <c r="Q109" s="62">
        <f>M109/I109*100</f>
        <v>87.210916836441243</v>
      </c>
    </row>
    <row r="110" spans="1:25" ht="41.25" customHeight="1" x14ac:dyDescent="0.25">
      <c r="A110" s="51"/>
      <c r="B110" s="79"/>
      <c r="C110" s="8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52"/>
      <c r="P110" s="53"/>
      <c r="Q110" s="53"/>
    </row>
    <row r="111" spans="1:25" ht="27" customHeight="1" x14ac:dyDescent="0.25">
      <c r="A111" s="59"/>
      <c r="B111" s="18"/>
      <c r="C111" s="19"/>
      <c r="D111" s="126"/>
      <c r="E111" s="126"/>
      <c r="F111" s="126"/>
      <c r="G111" s="126"/>
      <c r="H111" s="126"/>
      <c r="I111" s="26"/>
      <c r="J111" s="126"/>
      <c r="K111" s="126"/>
      <c r="L111" s="126"/>
      <c r="M111" s="126"/>
      <c r="N111" s="126"/>
      <c r="O111" s="60"/>
      <c r="P111" s="62"/>
      <c r="Q111" s="62"/>
      <c r="U111" s="102"/>
    </row>
    <row r="112" spans="1:25" ht="30.75" customHeight="1" x14ac:dyDescent="0.25">
      <c r="A112" s="214" t="s">
        <v>18</v>
      </c>
      <c r="B112" s="214"/>
      <c r="C112" s="116"/>
      <c r="D112" s="111">
        <f>D105+D108+D110</f>
        <v>113533400</v>
      </c>
      <c r="E112" s="111">
        <f t="shared" ref="E112:M112" si="59">E105+E108</f>
        <v>115732776</v>
      </c>
      <c r="F112" s="111">
        <f>G112+H112+I112</f>
        <v>34422605</v>
      </c>
      <c r="G112" s="111">
        <f t="shared" si="59"/>
        <v>0</v>
      </c>
      <c r="H112" s="111">
        <f t="shared" si="59"/>
        <v>0</v>
      </c>
      <c r="I112" s="111">
        <f t="shared" si="59"/>
        <v>34422605</v>
      </c>
      <c r="J112" s="111">
        <f t="shared" si="59"/>
        <v>31894483.539999999</v>
      </c>
      <c r="K112" s="111">
        <f t="shared" si="59"/>
        <v>0</v>
      </c>
      <c r="L112" s="111">
        <f t="shared" si="59"/>
        <v>0</v>
      </c>
      <c r="M112" s="111">
        <f t="shared" si="59"/>
        <v>31894483.539999999</v>
      </c>
      <c r="N112" s="52">
        <f>J112/F112*100</f>
        <v>92.655635853242373</v>
      </c>
      <c r="O112" s="52">
        <v>0</v>
      </c>
      <c r="P112" s="53">
        <v>0</v>
      </c>
      <c r="Q112" s="53">
        <f>M112/I112*100</f>
        <v>92.655635853242373</v>
      </c>
      <c r="R112" s="102" t="e">
        <f>R102-#REF!-R30-R31-R32-R33-R38-R39-R40-R41-R45-#REF!-#REF!</f>
        <v>#REF!</v>
      </c>
      <c r="S112" s="102" t="e">
        <f>S102-#REF!-S30-S31-S32-S33-S38-S39-S40-S41-S45-#REF!-#REF!</f>
        <v>#REF!</v>
      </c>
      <c r="U112" s="102"/>
      <c r="V112" s="120"/>
      <c r="W112" s="120"/>
      <c r="X112" s="120"/>
      <c r="Y112" s="120"/>
    </row>
    <row r="113" spans="1:21" ht="18" customHeight="1" x14ac:dyDescent="0.25">
      <c r="A113" s="214" t="s">
        <v>19</v>
      </c>
      <c r="B113" s="214"/>
      <c r="C113" s="116"/>
      <c r="D113" s="111">
        <f>D73+D81+D90+D101+D112</f>
        <v>3451787873</v>
      </c>
      <c r="E113" s="111">
        <f>E73+E81+E90+E101+E112</f>
        <v>3505419123</v>
      </c>
      <c r="F113" s="111">
        <f>G113+H113+I113</f>
        <v>700442265</v>
      </c>
      <c r="G113" s="111">
        <f t="shared" ref="G113:M113" si="60">G73+G81+G90+G101+G112</f>
        <v>534009687</v>
      </c>
      <c r="H113" s="111">
        <f t="shared" si="60"/>
        <v>0</v>
      </c>
      <c r="I113" s="111">
        <f t="shared" si="60"/>
        <v>166432578</v>
      </c>
      <c r="J113" s="111">
        <f t="shared" si="60"/>
        <v>606019562.19000006</v>
      </c>
      <c r="K113" s="111">
        <f t="shared" si="60"/>
        <v>469887559.26999998</v>
      </c>
      <c r="L113" s="111">
        <f t="shared" si="60"/>
        <v>0</v>
      </c>
      <c r="M113" s="111">
        <f t="shared" si="60"/>
        <v>136132002.92000002</v>
      </c>
      <c r="N113" s="52">
        <f>J113/F113*100</f>
        <v>86.519559494314649</v>
      </c>
      <c r="O113" s="52">
        <f>K113/G113*100</f>
        <v>87.99232873653844</v>
      </c>
      <c r="P113" s="53">
        <v>0</v>
      </c>
      <c r="Q113" s="53">
        <f>M113/I113*100</f>
        <v>81.79408416061429</v>
      </c>
      <c r="R113" s="127" t="e">
        <f>#REF!+R79+R90+#REF!+R112</f>
        <v>#REF!</v>
      </c>
      <c r="T113" s="102">
        <f>E113-H96-E28-H11</f>
        <v>3491229152</v>
      </c>
      <c r="U113" s="102">
        <f>J113-L96-J28-L11</f>
        <v>606019562.19000006</v>
      </c>
    </row>
    <row r="114" spans="1:21" ht="27" customHeight="1" x14ac:dyDescent="0.25">
      <c r="A114" s="215" t="s">
        <v>36</v>
      </c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128"/>
      <c r="S114" s="129"/>
      <c r="U114" s="102"/>
    </row>
    <row r="115" spans="1:21" ht="35.25" customHeight="1" x14ac:dyDescent="0.3">
      <c r="A115" s="130"/>
      <c r="B115" s="131"/>
      <c r="C115" s="131"/>
      <c r="D115" s="131"/>
      <c r="E115" s="124"/>
      <c r="F115" s="125"/>
      <c r="G115" s="194"/>
      <c r="H115" s="195"/>
      <c r="I115" s="132"/>
      <c r="J115" s="132"/>
      <c r="K115" s="132"/>
      <c r="L115" s="133"/>
      <c r="M115" s="133"/>
      <c r="N115" s="132"/>
      <c r="O115" s="133"/>
      <c r="P115" s="134"/>
      <c r="Q115" s="134"/>
      <c r="R115" s="135"/>
      <c r="S115" s="129"/>
      <c r="U115" s="102"/>
    </row>
    <row r="116" spans="1:21" s="144" customFormat="1" ht="35.25" customHeight="1" x14ac:dyDescent="0.3">
      <c r="A116" s="136"/>
      <c r="B116" s="137" t="s">
        <v>159</v>
      </c>
      <c r="C116" s="137"/>
      <c r="D116" s="137"/>
      <c r="E116" s="138"/>
      <c r="F116" s="138"/>
      <c r="G116" s="196"/>
      <c r="H116" s="197"/>
      <c r="I116" s="139" t="s">
        <v>160</v>
      </c>
      <c r="J116" s="139"/>
      <c r="K116" s="139"/>
      <c r="L116" s="140"/>
      <c r="M116" s="140"/>
      <c r="N116" s="140"/>
      <c r="O116" s="141"/>
      <c r="P116" s="142"/>
      <c r="Q116" s="143"/>
      <c r="S116" s="145"/>
    </row>
    <row r="117" spans="1:21" s="144" customFormat="1" ht="31.5" customHeight="1" x14ac:dyDescent="0.25">
      <c r="A117" s="146"/>
      <c r="B117" s="147" t="s">
        <v>161</v>
      </c>
      <c r="C117" s="142"/>
      <c r="D117" s="142"/>
      <c r="E117" s="142"/>
      <c r="F117" s="142"/>
      <c r="G117" s="216"/>
      <c r="H117" s="217"/>
      <c r="I117" s="142" t="s">
        <v>162</v>
      </c>
      <c r="J117" s="142"/>
      <c r="K117" s="142"/>
      <c r="L117" s="142"/>
      <c r="M117" s="142"/>
      <c r="N117" s="142"/>
      <c r="O117" s="148"/>
      <c r="P117" s="145"/>
      <c r="Q117" s="145"/>
      <c r="S117" s="145"/>
    </row>
    <row r="118" spans="1:21" s="144" customFormat="1" ht="41.25" customHeight="1" x14ac:dyDescent="0.25">
      <c r="A118" s="146"/>
      <c r="B118" s="149"/>
      <c r="E118" s="142"/>
      <c r="F118" s="142"/>
      <c r="G118" s="5"/>
      <c r="H118" s="142"/>
      <c r="I118" s="142"/>
      <c r="J118" s="142"/>
      <c r="K118" s="142"/>
      <c r="L118" s="142"/>
      <c r="M118" s="142"/>
      <c r="N118" s="142"/>
      <c r="O118" s="148"/>
      <c r="P118" s="142"/>
      <c r="Q118" s="143"/>
    </row>
    <row r="119" spans="1:21" s="144" customFormat="1" x14ac:dyDescent="0.25">
      <c r="A119" s="146"/>
      <c r="B119" s="150" t="s">
        <v>163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8"/>
      <c r="P119" s="151"/>
      <c r="Q119" s="151"/>
    </row>
    <row r="120" spans="1:21" s="144" customFormat="1" x14ac:dyDescent="0.25">
      <c r="A120" s="151"/>
      <c r="B120" s="149"/>
      <c r="O120" s="143"/>
      <c r="P120" s="151"/>
      <c r="Q120" s="151"/>
    </row>
    <row r="121" spans="1:21" x14ac:dyDescent="0.25"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</row>
    <row r="122" spans="1:21" x14ac:dyDescent="0.25">
      <c r="D122" s="102"/>
      <c r="E122" s="102"/>
      <c r="F122" s="102"/>
      <c r="G122" s="127"/>
      <c r="H122" s="40" t="s">
        <v>164</v>
      </c>
      <c r="I122" s="198"/>
      <c r="J122" s="198"/>
      <c r="L122" s="40" t="s">
        <v>165</v>
      </c>
    </row>
    <row r="123" spans="1:21" x14ac:dyDescent="0.25">
      <c r="G123" s="102"/>
      <c r="H123" s="127"/>
      <c r="I123" s="102"/>
      <c r="J123" s="127"/>
      <c r="N123" s="127"/>
    </row>
    <row r="124" spans="1:21" x14ac:dyDescent="0.25">
      <c r="D124" s="102"/>
      <c r="E124" s="102"/>
      <c r="F124" s="102"/>
      <c r="G124" s="102"/>
      <c r="H124" s="152">
        <v>288206443.61000001</v>
      </c>
      <c r="I124" s="152"/>
      <c r="J124" s="152"/>
      <c r="K124" s="152"/>
      <c r="L124" s="152">
        <v>25376455.52</v>
      </c>
      <c r="M124" s="102"/>
      <c r="N124" s="102"/>
      <c r="O124" s="102"/>
    </row>
    <row r="125" spans="1:21" x14ac:dyDescent="0.25">
      <c r="I125" s="102"/>
    </row>
    <row r="126" spans="1:21" x14ac:dyDescent="0.25">
      <c r="D126" s="102"/>
      <c r="E126" s="102"/>
      <c r="F126" s="102"/>
      <c r="J126" s="102"/>
      <c r="N126" s="102"/>
    </row>
    <row r="127" spans="1:21" x14ac:dyDescent="0.25">
      <c r="E127" s="127"/>
      <c r="F127" s="127"/>
      <c r="G127" s="127"/>
      <c r="H127" s="127"/>
      <c r="I127" s="127"/>
      <c r="J127" s="127"/>
      <c r="K127" s="127"/>
      <c r="N127" s="127"/>
    </row>
    <row r="131" spans="5:6" x14ac:dyDescent="0.25">
      <c r="E131" s="102"/>
      <c r="F131" s="102"/>
    </row>
  </sheetData>
  <mergeCells count="43">
    <mergeCell ref="A30:A36"/>
    <mergeCell ref="C30:C33"/>
    <mergeCell ref="C34:C36"/>
    <mergeCell ref="A6:Q6"/>
    <mergeCell ref="A7:Q7"/>
    <mergeCell ref="A8:Q8"/>
    <mergeCell ref="A9:Q9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G115:H115"/>
    <mergeCell ref="G116:H116"/>
    <mergeCell ref="I122:J122"/>
    <mergeCell ref="A91:Q91"/>
    <mergeCell ref="A92:Q92"/>
    <mergeCell ref="A93:Q93"/>
    <mergeCell ref="A102:Q102"/>
    <mergeCell ref="A103:Q103"/>
    <mergeCell ref="A104:Q104"/>
    <mergeCell ref="A112:B112"/>
    <mergeCell ref="A113:B113"/>
    <mergeCell ref="A114:Q114"/>
    <mergeCell ref="G117:H117"/>
    <mergeCell ref="A84:Q84"/>
    <mergeCell ref="A38:A44"/>
    <mergeCell ref="C38:C41"/>
    <mergeCell ref="C42:C44"/>
    <mergeCell ref="A46:A55"/>
    <mergeCell ref="C46:C55"/>
    <mergeCell ref="A74:Q74"/>
    <mergeCell ref="A75:Q75"/>
    <mergeCell ref="A76:Q76"/>
    <mergeCell ref="A82:Q82"/>
    <mergeCell ref="A83:Q83"/>
    <mergeCell ref="A59:A70"/>
    <mergeCell ref="C59:C70"/>
  </mergeCells>
  <pageMargins left="0.23622047244094491" right="0.23622047244094491" top="0" bottom="0" header="0.31496062992125984" footer="0.31496062992125984"/>
  <pageSetup paperSize="9" scale="42" fitToHeight="0" orientation="landscape" r:id="rId1"/>
  <rowBreaks count="1" manualBreakCount="1">
    <brk id="8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2018-04-03T09:21:40Z</dcterms:modified>
</cp:coreProperties>
</file>