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 yWindow="735" windowWidth="17055" windowHeight="11400" activeTab="0"/>
  </bookViews>
  <sheets>
    <sheet name="РРО 2017-2019" sheetId="1" r:id="rId1"/>
  </sheets>
  <definedNames>
    <definedName name="_xlnm._FilterDatabase" localSheetId="0" hidden="1">'РРО 2017-2019'!$A$13:$Q$341</definedName>
    <definedName name="Z_1073FB4D_AA90_439B_90BE_6A1444B5AC27_.wvu.Cols" localSheetId="0" hidden="1">'РРО 2017-2019'!#REF!,'РРО 2017-2019'!$J:$N,'РРО 2017-2019'!$P:$Q</definedName>
    <definedName name="Z_1073FB4D_AA90_439B_90BE_6A1444B5AC27_.wvu.FilterData" localSheetId="0" hidden="1">'РРО 2017-2019'!$A$13:$Q$19</definedName>
    <definedName name="Z_1073FB4D_AA90_439B_90BE_6A1444B5AC27_.wvu.PrintTitles" localSheetId="0" hidden="1">'РРО 2017-2019'!$10:$13</definedName>
    <definedName name="Z_42F2F639_2239_4565_8772_94457B91C56D_.wvu.Cols" localSheetId="0" hidden="1">'РРО 2017-2019'!#REF!,'РРО 2017-2019'!$K:$N,'РРО 2017-2019'!$P:$Q</definedName>
    <definedName name="Z_42F2F639_2239_4565_8772_94457B91C56D_.wvu.FilterData" localSheetId="0" hidden="1">'РРО 2017-2019'!$A$13:$Q$19</definedName>
    <definedName name="Z_42F2F639_2239_4565_8772_94457B91C56D_.wvu.PrintTitles" localSheetId="0" hidden="1">'РРО 2017-2019'!$10:$13</definedName>
    <definedName name="Z_563A52D4_55DC_40DC_BACE_DA7B41E6E42B_.wvu.FilterData" localSheetId="0" hidden="1">'РРО 2017-2019'!$A$13:$Q$19</definedName>
    <definedName name="Z_61B7E3FD_D74B_4C8D_A6C9_0321E946790F_.wvu.FilterData" localSheetId="0" hidden="1">'РРО 2017-2019'!$A$13:$Q$19</definedName>
    <definedName name="Z_90B4FBC9_6E6F_4E66_8EE4_AA2C9EA54174_.wvu.FilterData" localSheetId="0" hidden="1">'РРО 2017-2019'!$A$13:$Q$19</definedName>
    <definedName name="Z_A99C92D2_5E5C_4FD8_B400_0DD3D73D377A_.wvu.FilterData" localSheetId="0" hidden="1">'РРО 2017-2019'!$A$13:$Q$19</definedName>
    <definedName name="Z_C982FFD6_28AD_4BC6_A35D_AD78374894B2_.wvu.Cols" localSheetId="0" hidden="1">'РРО 2017-2019'!#REF!</definedName>
    <definedName name="Z_C982FFD6_28AD_4BC6_A35D_AD78374894B2_.wvu.FilterData" localSheetId="0" hidden="1">'РРО 2017-2019'!$A$13:$Q$19</definedName>
    <definedName name="Z_C982FFD6_28AD_4BC6_A35D_AD78374894B2_.wvu.PrintTitles" localSheetId="0" hidden="1">'РРО 2017-2019'!$10:$13</definedName>
    <definedName name="Z_D7412CEB_CAD4_4F31_8BCB_0437BDBD269C_.wvu.FilterData" localSheetId="0" hidden="1">'РРО 2017-2019'!$A$13:$Q$19</definedName>
    <definedName name="Z_EC19D5BE_E4EF_4EED_B6F0_4C5480A382FC_.wvu.FilterData" localSheetId="0" hidden="1">'РРО 2017-2019'!$A$13:$Q$19</definedName>
    <definedName name="Z_EEDB797E_AC65_478F_80C8_7872A41FBE13_.wvu.FilterData" localSheetId="0" hidden="1">'РРО 2017-2019'!$A$13:$Q$19</definedName>
    <definedName name="Z_F2E0AC30_7272_4520_8FBC_BA08ABEC7258_.wvu.FilterData" localSheetId="0" hidden="1">'РРО 2017-2019'!$A$13:$Q$19</definedName>
    <definedName name="Z_F7A97034_CC5B_4CD3_96B0_40054DA0F78F_.wvu.Cols" localSheetId="0" hidden="1">'РРО 2017-2019'!#REF!,'РРО 2017-2019'!$K:$N,'РРО 2017-2019'!$P:$Q</definedName>
    <definedName name="Z_F7A97034_CC5B_4CD3_96B0_40054DA0F78F_.wvu.FilterData" localSheetId="0" hidden="1">'РРО 2017-2019'!$A$13:$Q$19</definedName>
    <definedName name="Z_F7A97034_CC5B_4CD3_96B0_40054DA0F78F_.wvu.PrintTitles" localSheetId="0" hidden="1">'РРО 2017-2019'!$10:$13</definedName>
    <definedName name="Z_F8160CEC_C47B_4F79_B7D0_42898B4D56FF_.wvu.FilterData" localSheetId="0" hidden="1">'РРО 2017-2019'!$A$13:$Q$19</definedName>
    <definedName name="Z_F904870B_244A_4A83_8959_FC2BA3A95F56_.wvu.FilterData" localSheetId="0" hidden="1">'РРО 2017-2019'!$A$13:$Q$19</definedName>
    <definedName name="_xlnm.Print_Titles" localSheetId="0">'РРО 2017-2019'!$13:$13</definedName>
  </definedNames>
  <calcPr fullCalcOnLoad="1"/>
</workbook>
</file>

<file path=xl/sharedStrings.xml><?xml version="1.0" encoding="utf-8"?>
<sst xmlns="http://schemas.openxmlformats.org/spreadsheetml/2006/main" count="1709" uniqueCount="481">
  <si>
    <t>к Порядку ведения реестра</t>
  </si>
  <si>
    <t>города Нефтеюганска</t>
  </si>
  <si>
    <t>Код и наименование главного распорядителя средств бюджета города Нефтеюганска</t>
  </si>
  <si>
    <t>Коды бюджетной классификации</t>
  </si>
  <si>
    <t>Нормативный правовой акт, договор, соглашение*</t>
  </si>
  <si>
    <t>Р</t>
  </si>
  <si>
    <t>ПР</t>
  </si>
  <si>
    <t>Наименование и реквизиты</t>
  </si>
  <si>
    <t>Номер раздела, главы,статьи,части,пункта,подпункта,абзаца**</t>
  </si>
  <si>
    <t>Дата вступления в силу,срок действия</t>
  </si>
  <si>
    <t>плановый период</t>
  </si>
  <si>
    <t>план</t>
  </si>
  <si>
    <t>факт</t>
  </si>
  <si>
    <t>01</t>
  </si>
  <si>
    <t>03</t>
  </si>
  <si>
    <t>06</t>
  </si>
  <si>
    <t>13</t>
  </si>
  <si>
    <t>011</t>
  </si>
  <si>
    <t>Дума города Нефтеюганска</t>
  </si>
  <si>
    <t>1) Гл.3 ст.17 п.1 п/п. 3</t>
  </si>
  <si>
    <t>02</t>
  </si>
  <si>
    <t>очередной финансовый год</t>
  </si>
  <si>
    <t>Код и наименование полномочия,тип расходного обязательства</t>
  </si>
  <si>
    <t>2018 год</t>
  </si>
  <si>
    <t>муниципального образования</t>
  </si>
  <si>
    <t>расходных обязательств</t>
  </si>
  <si>
    <t xml:space="preserve">Приложение </t>
  </si>
  <si>
    <t xml:space="preserve">1, 2, 3, 4,5,6 - срок действия не ограничен; 7 до 31.12.2015; 8 до 31.12.2017; 9 до 31.12.2014; 10 до 31.12.2015; </t>
  </si>
  <si>
    <t xml:space="preserve">Форма реестра расходных обязательств города Нефтеюганска, реестра расходных обязательств главного распорядителя средств бюджета города Нефтеюганска </t>
  </si>
  <si>
    <t>040</t>
  </si>
  <si>
    <t>Администрация города Нефтеюганска</t>
  </si>
  <si>
    <t>Финансирование расходов на содержание органов местного самоуправления городских округов</t>
  </si>
  <si>
    <t>04</t>
  </si>
  <si>
    <t>07</t>
  </si>
  <si>
    <t>08</t>
  </si>
  <si>
    <t>10</t>
  </si>
  <si>
    <t>1)Федеральный закон "Об общих принципах организации местного самоуправления в РФ";    2)Постановление администрации города "О создании муниципального казенного учреждения "Управление по обеспечению деятельности органов местного самоуправления города Нефтеюганска";   3)Постановление администрации города Нефтеюганска "О муниципальной программе «Социально-экономическое развитие города Нефтеюганска на 2014-2020 годы»; 4)"О страховых взносах в пенсионный фонд РФ, фонд социального страхования РФ, федеральный фонд обязательного медицинского страхования и территориальные фонды обязательного медицинского страхования";  5)"Об утверждении устава муниципального казенного учреждения "Управление по обеспечению органов местного самоуправления города Нефтеюганска";  6)Коллективный договор муниципального казенного учреждения "УпОДОМС";   7)"Об оплате труда работников муниципального казенного учреждения "УпОДОМС" 8) Приказ Минздравсоцразвития России "Об утверждении перечней вредных и (или)опасных производственных факторов и работ, при выполнении которых проводятся обязательные предварительные и периодические медицинские осмотры (обследования), и Порядка проведения обязательных предварительных и периодических медицинских осмотров (обследований) работников, занятых на тяжелых работах и на работах с вредными и (или) опасными условиями труда";  9) Постановление "О предельных нормах возмещения расходов, связанных со служебными командировками, работникам организаций, финансируемых за счёт средств бюджета муниципального образования г. Нефтеюганск"</t>
  </si>
  <si>
    <t>1)131-фз от 06.10.2003 (ред. от 04.10.2014 №290-ФЗ);                           2)№3000 от 18.10.2012; 3)№1202-п от 25.10.2013; 4)212-ФЗ от 24.07.2009;  5)663-р от 30.10.2012;   6)б/н от 25.12.2012; 7)б/н от 10.06.2013   8) 302н от 12.04.2011; 9) 2151 от 09.08.2011</t>
  </si>
  <si>
    <t>в целом</t>
  </si>
  <si>
    <t>12</t>
  </si>
  <si>
    <t>1)"О муниципальных программах";                                                                    2)Об утверждении перечня муниципальных программ города Нефтеюганска;                                                                                                    3) "Бюджетный кодекс РФ";
4)«Об утверждении муниципальной программы «Профилактика экстремизма, гармонизация межэтнических и межкультурных отношений в городе Нефтеюганске на 2014-2020 годы» 5) Федеральный закон "Об общих принципах организации местного самоуправления в РФ</t>
  </si>
  <si>
    <t>14</t>
  </si>
  <si>
    <t>Организация охраны общественного порядка на территории городского округа муниципальной милицией</t>
  </si>
  <si>
    <t xml:space="preserve">1.Федеральный закон "Об общих принципах организации местного самоуправления в РФ"; 2. Постановление  администрация города Нефтеюганска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 на 2014-2020 годы» 3) "О муниципальных программах";   4) Бюджетный кодекс РФ ; 5)Об утверждении перечня муниципальных программ города Нефтеюганска;           </t>
  </si>
  <si>
    <t xml:space="preserve">1)131-фз от 06.10.2003 (ред. от 04.10.2014 №290-ФЗ);                                2.№1206-п от 28.10.2013  ; 3) 80-нп от 22.08.2013 (с изменениями); 4) 145 -фз от 31.07.1998 (с изменениями); 5) 987-п от 05.09.2013                           </t>
  </si>
  <si>
    <t>1.Гл. 3 ст.16 п.1 п/п.32;    2, - в целом</t>
  </si>
  <si>
    <t xml:space="preserve">1) в целом 2) в целом     </t>
  </si>
  <si>
    <t>1.Федеральный закон "Об общих принципах организации местного самоуправления в РФ";                                                                               2.Федеральный закон "О защите населения и территорий от чрезвычайных ситуаций природного и техногенного характера";                                                         3. Постановление Правительства РФ "Об утверждении положения об организации обучения населения в области ГО";                                                                     4.Постановление администрации города Нефтеюганска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 на 2014-2020 годы"</t>
  </si>
  <si>
    <t>1.Гл. 3 ст.16 п.1 п/п.28, гл. 2, ст. 11, пункт 2;  2,3,4, - в целом</t>
  </si>
  <si>
    <t>09</t>
  </si>
  <si>
    <t xml:space="preserve">1)"О развитии малого и среднего предпринимательства в РФ"                      2)"О муниципальной программе "Социально-экономическое развитие города Нефтеюганска на 2014-2020 годы""(с изменениями)         </t>
  </si>
  <si>
    <t>1) 209-ФЗ от 24.07.2007      2)1202-п от 25.10.2013</t>
  </si>
  <si>
    <t xml:space="preserve">1) 24.07.2007 2) 25.10.2013     </t>
  </si>
  <si>
    <t>1)пост. "О муниципальных программах"                                                                       2)пост. Об утверждении перечня муниципальных программ города Нефтеюганска                                                                                                           3)пост. Об утверждении  муниципальной  программы города Нефтеюганска «Развитие жилищно-коммунального комплекса в городе Нефтеюганске в 2014-2020 годах» (с изменениями)</t>
  </si>
  <si>
    <t>1) 80-нп от 22.08.2013                2)987-п от 05.09.2013                           3)1217-п от 29.10.2013</t>
  </si>
  <si>
    <t xml:space="preserve">1) в целом 2) в целом    3) в целом </t>
  </si>
  <si>
    <t xml:space="preserve">1) 22.08.2013 2) 05.09.2013    3) 29.10.2013 </t>
  </si>
  <si>
    <t>05</t>
  </si>
  <si>
    <t xml:space="preserve">1) Федеральный закон от 06.10.2003 №131-ФЗ""Об общих принципах организации местного самоуправления в Российской Федерации"      2)Закон ХМАО - Югры от 27.05.2011 N 57-оз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t>
  </si>
  <si>
    <t>1) по наст. вр.;                2) по наст. вр.</t>
  </si>
  <si>
    <t xml:space="preserve">  </t>
  </si>
  <si>
    <t>Администрация муниципального образования город Нефтеюганск</t>
  </si>
  <si>
    <t xml:space="preserve">1) по наст. вр.;                2) действует с 05.04.2011; </t>
  </si>
  <si>
    <t>1) Федеральный закон "Об общих принципах организации местного самоуправления в РФ";                                                                          2)Закон ХМАО "О комиссиях по делам несовершеннолетних и защите их прав в ХМАО-Югре и наделении органов местного самоуправления отдельными гос. полномочиями  по образованию и организации комиссий   по делам несовершеннолетних и защите их прав"</t>
  </si>
  <si>
    <t>1) в целом 2) в целом</t>
  </si>
  <si>
    <t>1) срок действия не ограничен; 2)действует по наст. вр.</t>
  </si>
  <si>
    <t>1) Закон ХМАО - Югры от 18.10.2010 N 149-оз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</si>
  <si>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 xml:space="preserve">1) (ред. от 24.10.2013)    </t>
  </si>
  <si>
    <t>1) в целом</t>
  </si>
  <si>
    <t>1) 15.10.2010 по наст. вр.</t>
  </si>
  <si>
    <t>срок действия не ограничен</t>
  </si>
  <si>
    <t>1.131-фз от 06.10.2003,       2. 67 от 12.06.2002,        3. 30/266-6 от 02.09.2011, 4. 373 от 23.08.2012</t>
  </si>
  <si>
    <t>1 Федеральный закон "Об общих принципах организации местного самоуправления в РФ", 2 Федеральный закон "Об основных гарантиях избирательных прав и права на участие в референдуме граждан Российской Федерации (с изменениями на 21.02.2014 г.)" 3 Постановление ЦИК России О размерах и порядке выплаты компенсации и дополнительной оплаты труда (вознаграждения) членам избирательных комиссий с правом решающего голоса, работникам аппаратов избирательных комиссий, а также выплат гражданам, привлекаемым к работе в комиссиях, в период подготовки и проведения выборов депутатов Государственной Думы Федерального Собрания Российской Федерации шестого созыва" (с изменениями) 4 Об Инструкции "О порядке открытия и ведения счетов, учета, отчетности и перечисления денежных средств, выделенных из средств бюджета муниципального образования избирательной комиссии муниципального образования, другим избирательным комиссиям в ХМАО-Югре"</t>
  </si>
  <si>
    <t>050</t>
  </si>
  <si>
    <t>Департамент финансов администрации города Нефтеюганска</t>
  </si>
  <si>
    <t>1. Федеральный закон  "Об общих принципах организации местного самоуправления в РФ";  2.Решение Думы города "О бюджете г.Нефтеюганска на 2013 год и плановый период 2014 и 2015 годов"; 3. Решение Думы города"О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4. Постановление  администрации города Нефтеюганска "Об утверждении программы "Внедрение и развитие электронного документооборота на базе программного обеспечения "Кодекс:Докуметооборот" в адмнистрации города Нефтеюганск на 2010-2013 годы", 5..Постановление  администрации города Нефтеюганска "Об утверждении программы "Развитие муниципальной службы в муниципальном образовании город Нефтеюганск на 2012-2014 годы"; 6.Постановление  администрации города Нефтеюганска "Об утверждении долгосрочной целевой программы «Повышение эффективности бюджетных расходов города Нефтеюганска до 2013 года»; 7.Постановление  администрация города Нефтеюганска "Об утверждении муниципальной программы города Нефтеюганска «Управление муниципальными финансами в городе Нефтеюганске в 2014-2020 годах».</t>
  </si>
  <si>
    <t>1.131-фз от 06.10.2003 (ред. от 22.10.2013  №284-ФЗ);                         2.439-V от 19.12.2012 (изм. от. 29.10.2013 №665);                                                           3.№ 316-V от 02.07.2012 (изм. от 11.07.2013  №613-V);                                4.№2994 от 01.11.2010 (изм. от 05.08.2013  №849-п);                                              5.№2901 от 14.10.2011 (изм. от 21.10.2013 №1160-п)                                   6. №3649 от 21.12.2011; 7.№1169-п от 23.10.2013</t>
  </si>
  <si>
    <t>1.Гл.3 ст.17 п.1 п/п. 3; 2,3,4,5,6,7 действуют в целом</t>
  </si>
  <si>
    <t>1. - срок действия не ограничен; 2..действует с 01.01.2013; 3.действует 02.07.2012; 4.действует 01.01.2010 - 31.12.2013; 5.действует с 01.01.2012; 6.действует до 31.12.2013; 7.действует с 01.01.2014 по 31.12.2020</t>
  </si>
  <si>
    <t>11</t>
  </si>
  <si>
    <t>1 Федеральный закон "Об общих принципах организации местного самоуправления в РФ", 2. Бюджетный кодекс Российской Федерации;                                  3 Постановление администрации города "Об утверждении Положения о порядке расходования средств резервного фонда администрации города Нефтеюганска", 4 Решение Думы города Нефтеюганска "О Порядке предоставления муниципальных гарантий муниципальным образованием город Нефтеюганск";5.Постановление администрации города Нефтеюганска "Об утверждении муниципальной программы "Управление муниципальными финансами в городе Нефтеюганске в 2014-2020 годах"</t>
  </si>
  <si>
    <t>1.131-фз от 06.10.2003 (ред. от 22.10.2013  №284-ФЗ);                  2.145-ФЗ от  31.07.1998,    ( в ред. от 23.07.2013 №252-фз)                                3. 1814 от 08.07.2010;  4.109 от 27.09.2011; 5.№1169-п от 23.10.2013</t>
  </si>
  <si>
    <t>1.Гл.3 ст.16 п.1 п/п. 1; 2,3,4,5 - в целом</t>
  </si>
  <si>
    <t>1. и 2. срок действия не ограничен; 3.действует с 08.07.2010;   4.действует с 27.09.2011;   5. 01.01.2014-31.12.2020</t>
  </si>
  <si>
    <t>Департамент имущественных и земельных отношений администрации города  Нефтеюганска</t>
  </si>
  <si>
    <t>070</t>
  </si>
  <si>
    <t>1.Гл.3 ст.17 п.1 п/п. 3, п. 10, 11; 2,3,4,5,6,7,8 - в целом</t>
  </si>
  <si>
    <t xml:space="preserve">1.131-фз от 06.10.2003 (ред. от 22.10.2013  №284-ФЗ);                2.439-V от 19.12.2012 (изм. от. 29.10.2013 №665);                          3.710-V от 24.12.2013;   4.316-V от 02.07.2012 (изм. от 11.07.2013  №613-V);                                     5. №233 от 27.02.2006;             6.№ 2901 от 14.10.2011 (изм. от 21.10.2013 №1160-п);                                     7.№2994 от 01.11.2010 (изм. от 05.08.2013  №849-п);                                                                       8.№52 от 18.01.2011 (изм. от 22.10.2013 №1167-п);    9. №1166-п от 22.10.2013 (с изменениями)                        </t>
  </si>
  <si>
    <t xml:space="preserve">1., 3., 4. - срок действия не ограничен;                                   2. действует с  01.01.2013; 3.действует с 02.07.2012; 4.действует с 27.02.206; 5.действует с 01.01.2012;   6. действует с 01.01.2010-31.12.2013;  7. действует с  01.01.2011-31.12.2013; 8.действует с 01.01.2014-31.12.2020, 9.действует с 01.01.2014-31.12.2020 </t>
  </si>
  <si>
    <t>1.Федеральный закон  "Об общих принципах организации местного самоуправления в РФ"; 2. Постановление администрации  города Нефтеюганска "Об установлении размера платы за содержание и ремонт жилого помещения для нанимателей жилых помещений по договорам социального найма и договорам найма жилых помещений муниципального жилищного фонда; 3.Постановление администрации  города Нефтеюганска "Управление муниципальным имуществом города Нефтеюганска на 2014-2020 годы"</t>
  </si>
  <si>
    <t>1.131-фз от 06.10.2003 (ред. от 22.10.2013  №284-ФЗ);                             2. №3618 от 20.12.2012; 3.№1166-п от 22.10.2013</t>
  </si>
  <si>
    <t>1.Гл. 3 ст.16 п.1 п/п.3;           2,3 - в целом</t>
  </si>
  <si>
    <t>1.срок действия не ограничен; 2. действует с 20.12.2012; 3.действует с 01.01.2014-31.12.2020</t>
  </si>
  <si>
    <t xml:space="preserve">1.Федеральный закон "Об общих принципах организации местного самоуправления в РФ"; 2.Постановление Правительства ХМАО-Югры об утверждении целевой программы "Улучшение жилищных условий населения Ханты-Мансийского автономного округа - Югры" на 2011-2013 годы и на период до 2015 года; 3.Постановление  администрации города Нефтеюганска об утверждении долгосрочной целевой программы "Содействие развитию жилищного строительства" на 2011-2013 годы  и по2015 год на территории города Нефтеюганска"; 4.Постановление Правительства Ханты-Мансийского АО - Югры "О целевой программе Ханты-Мансийского автономного округа - Югры "Содействие развитию жилищного строительства на 2011 - 2013 годы и на период до 2015 года"; 5.Постановление  администрации города Нефтеюганска "Об утверждении муниципальной программы города Нефтеюганска  «Обеспечение доступным и комфортным жильем жителей города Нефтеюганска в 2014-2020 годах»
</t>
  </si>
  <si>
    <t xml:space="preserve">1.131-фз от 06.10.2003 (ред. от 22.10.2013  №284-ФЗ);              2.№368-п от 23.12.2010 (изм. от  05.09.2013          №353-п) ;                                3.№2874 от 12.10.2011 (изм. от 14.05.2013 №403-п);                                                                        4.№285-п от 03.11.2010 (изм. от 05.09.2013          №352-п);                         5.№1207-п от 28.10.2013
    </t>
  </si>
  <si>
    <t>1.Гл. 3 ст.16 п.1 п/п.4; 2,3,4,5 - в целом</t>
  </si>
  <si>
    <t>1. -  срок действия не ограничен;              2. действует 01.01.2011; 3.действует 01.01.2011; 4.действует 01.01.2011; 5.действует с 01.01.2014;</t>
  </si>
  <si>
    <t xml:space="preserve">1.Федеральный закон "Об общих принципах организации местного самоуправления в РФ"; 2. Постановление администрации города Нефтеюганска "Об утверждении долгосрочной целевой программы "Укрепление первичных мер пожарной безопасности в городе Нефтеюганске на 2012-2014 годы"; 3.Постановление  администрации города Нефтеюганска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 на 2014-2020 годы» </t>
  </si>
  <si>
    <t>1.131-фз от 06.10.2003 (ред. от 22.10.2013  №284-ФЗ);                                                                               2. №49 от 18.01.2012 (изм. от 05.09.2013  №997-п);                         3.№1206 от 28.10.2013</t>
  </si>
  <si>
    <t>Гл.3 ст.17 п.1 п/п. 3;             2,3, - в целом</t>
  </si>
  <si>
    <t>1. - срок действия не ограничен; 2.действует с 01.01.2012 по 31.12.2013;    3.действует с 01.01.2014 по 01.01.2020</t>
  </si>
  <si>
    <t xml:space="preserve">1.Закон ХМАО "О наделении органов МО ХМАО-Югры отдельными гос. полномочием по предоставлению социальной поддержки по обеспечению детей- сирот и детей, оставшихся без попечения родителей, а также лиц из числа детей- сирот и детей, оставшихся без попечения родителей, жилыми помещениями". </t>
  </si>
  <si>
    <t xml:space="preserve">1.№. 60-Оз от 20.06.2006 (ред. от 08.04.2010               N 66-оз)
</t>
  </si>
  <si>
    <t>1. - в целом</t>
  </si>
  <si>
    <t>1. - срок действия с  17.07.2006</t>
  </si>
  <si>
    <t xml:space="preserve">1.Федеральный закон "Об общих принципах организации местного самоуправления в РФ"; 2.Постановление администрации города" О подготовке проекта Правил землепользования и застройки города Нефтеюганска"; 3.Постановление администрации города " Об утверждении местных нормативов градостроительного проектирования города Нефтеюганска"; 4.Постановление администрации города Нефтеюганска "Об утверждении муниципальной программы города Нефтеюганска «Управление муниципальным имуществом города Нефтеюганска на 2014-   2020 годы» </t>
  </si>
  <si>
    <t>1.131-фз от 06.10.2003 (ред. от 22.10.2013  №284-ФЗ);                                2. №2289 от 20.10.2009,              3.№1225 от 29.05.2009;          4.№1166-п от 22.10.2013</t>
  </si>
  <si>
    <t>1.Гл. 3 ст.16 п.1 п/п.26              2,3,4 - в целом</t>
  </si>
  <si>
    <t>1. - срок действия не ограничен;     2.действует с 20.10.2009;   3.действует с 29.05.2009; 4.действует с 01.01.2014-31.12.2020</t>
  </si>
  <si>
    <t>231</t>
  </si>
  <si>
    <t>Департамент образования и молодёжной политики администрации города Нефтеюганска</t>
  </si>
  <si>
    <t xml:space="preserve">1. "Об общих принципах организации местного самоуправления в Российской Федерации" 
2. "Об образовании в Российской Федерации" 
3. "О внесении изменений в отдельные законодательные акты Российской Федерации в связи с совершенствованием правового положения государственных (муниципальных)учреждений" 
4.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5. Налоговый кодекс Российской Федерации (часть 2) 
6. "О муниципальной службе в Российской Федерации " (с изменениями)  
7. «О персональных данных»  
8. "Об образовании в Ханты-Мансийском автономном округе-Югре" 
9. "Об отдельных вопросах муниципальной службы в Ханты-Мансийском автономном округе – Югре"  
10. "О налоге на имущество организаций" 
11. "Об организации и обеспечении отдыха и оздоровления детей, проживающих в Ханты-Мансийском автономном округе -Югре" 
12. "О внесении изменений в Закон Ханты-Мансийского автономного округа -Югры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-Югры" 
13. "О порядке организации отдыха и оздоровления детей проживающих  Ханты-Мансийском автономном округе -Югры"
14. "О порядке осуществления функций и полномочий учредителя муниципальных учреждений города Нефтеюганска" 
15. "Об утверждении порядка составления проекта бюджета города Нефтеюганск на очередной финансовый год и плановый период"  
16. "Об утверждении порядка ведения реестра расходных обязательств города Нефтеюганска" 
17. "Об утверждении муниципальных программ города Нефтеюганска" Развитие образование и молодедной политики в городе Нефтеюганске на 2014-2020гг"(с изменениями) 
18. "Об утверждении муниципальных программ города Нефтеюганска" Обеспечение доступным и комфортным жильем жителей города Нефтеюганска 2014-2020гг" (с изменениями) 
19. "Об утверждении перечня муниципальных программ города Нефтеюганска" 
20. "О муниципальных программах города Нефтеюганска" 
21. "Об утверждении муниципальной программы "Развитие жилищно-коммунального комплекса в городе Нефтеюганске на 2014-2020 годы" 
22. "Об утверждении муниципальной программы "Профилактика правонарушений в сфере общественного порядка, безопасности дорожного движения, пропоганда здорового образа жизни (профилактика наркомании,токсикомании и алкоголизма) в  городе Нефтеюганске на 2014-2020 годы" 
23. "Об утверждении муниципальной программы "Развитие физической культуры и спорта  в  городе Нефтеюганске на 2014-2020 годы"
24. "Об утверждении муниципальной программы "Профилактика экстримизма, гармонизация межетнических и межкультурных отношений  в  городе Нефтеюганске на 2014-2020 годы"
25. Устав города Нефтеюганска 
26. "О порядке и размерах возмещения расходов, связанных со служебными командировками" 
27. Коллективный договор 
28. "Об утверждении Положения о гарантиях и компенсациях для лиц, проживающих в муниципальном образовании город Нефтеюганск, работающих в организациях, финансируемых из бюджета муниципального образования город Нефтеюганск" 
29. "О денежном содержании лица, замещающего муниципальную должность и лица, замещающего должность муниципальной службы"   
30. "Об утверждении Положения о Департаменте образования администрации муниципального образования город Нефтеюганск" 
31. "Об утверждении мероприятий по составлению проекта бюджета города Нефтеюганска на 2015 год и на плановый период 2016 и 2017 годов" 
32. "Об утверждении порядка и методики планирования бюджетных ассигнований бюджета города Нефтеюганска на очередной финансовый год и плановый период" 
</t>
  </si>
  <si>
    <t xml:space="preserve">1. 131-ФЗ от 06.10.2003 (с изм. на 23.06.2014 №165-ФЗ, №171-ФЗ)
2. 273-ФЗ от 29.12.2012 (с имз. на 28.06.2014 №182-ФЗ)
3. 83-ФЗ от 08.05.2010 (с изм. на 05.05.2014 №99-ФЗ) 
4. 212-ФЗ от 24.07.2009 (с изм. на 28.06.2014 №188-ФЗ) 
5. 117-ФЗ  от 05.08.2000 (с изм. на 28.06.2014 №187-ФЗ, 198-ФЗ)  
6. 25-ФЗ от 02.03.2007 
7. 152-ФЗ от 27.06.2006 
8. 68 - ОЗ от 01.07.2013 (с изм. на 28.03.2014 №19-оз, 23-оз) 
9. 113-ОЗ от 20.07.2007  (с изм. от 20 декабря 2007 г., 11 апреля, 21 июля, 22 декабря 2008 г., 31 марта, 12 октября 2009 г., 8 апреля, 15 ноября 2010 г., 3 мая 2011 г., 18 февраля 2012 г.)
10. 190-ОЗ от  29.11.2010 (с изм. от 7 июля, 30 сентября 2011 г., 23 февраля, 24 октября 2013 г.) 
11. 250-оз от 30.12.2009 
12. 5-ОЗ от 20.02.2014 
13. 21-п от 27.01.2010 (с изм.от 10.02.12 №56-п) 
14. 102-нп от 24.09.2013 (с изм. на 01.07.2014 №102-нп) 
15. 2834 от 02.10.2012 (с изм.на 02.09.2013 №87 - нп) 
16. 271 от 08.02.2012 (с изм. на 06.11.2013 №117-нп)
17. 1212-п от 29.10.2013 
18. 1207-п от 28.10.2013 
19. 987-п от 05.09.2013 
20. 80-нп от 22.08.2013 
21. 1217-п от 29.10.2013 
22. 1167-п от 22.10.2013 
23. 1208-п от 29.10.2013 
24. №1168-п от 22.10.2013 
25. 475от 30.05 2005 г. 
26. 264-р от 08.06.2010 
27. б/н  от 22.09.2010 
28. 373-V от 27.09.2012 
29. 316-V от  02.07.2012(с изменениями на 12.07.2012 N 335-V) 
30. 801-V от 25.04.2014 
31. 53 от 01.07.2014 
32. 52 от 30.06.2014
</t>
  </si>
  <si>
    <t>1. Гл3 ст.16.17; 2.3.4.5.6.7.8.9.10.11.12.13.14.15.16.17.18.19.20.21.22.23.24.25.26.27.28.29.30.31.32 -в целом</t>
  </si>
  <si>
    <t xml:space="preserve">1. 06.10.2003 
2. 01.09.2013 
3. 01.01.2011 
4. 24.07.2009 
5. 01.01.2001 
6. 02.03.2007 
7. 27.06.2006 
8. 01.09.2013 
9. 01.07.2007 
10. 01.01.2011 
11. 01.01.2010 
12. 20.02.2014 
13. 01.01.2010 
14. 24.09.2013 
15. 02.10.2012 
16. 08.02.2012 
17. 01.01.2014 
18. 01.01.2014 
19. 01.01.2014 
20. 01.01.2014 
21. 01.01.2014 
22. 01.01.2014 
23. 01.01.2014 
24. 01.01.2014 
25. 30.05.2005 
26. 08.06.2010 
27. 22.09.2010 
28. 27.09.2012 
29. 01.01.2012 
30. 25.04.2014 
31. 01.07.2014 
32. 30.06.2014 
</t>
  </si>
  <si>
    <t xml:space="preserve"> 1.Федеральный закон "Об общих принципах организации местного самоуправления в РФ"; 2.Постановление Главы г.Нефтеюганска   О создании муниципального учреждения "Управление учета и отчетности образовательных учреждений"; 3.Постановление Администрации города Нефтеюганска "Об оплате труда работников бюджетных учреждений в г.Нефтеюганске"; 4.Постановление администрации города Нефтеюганска "О муниципальной программе "Развитие образования и молодёжной политики в городе Нефтеюганске на 2014-2020 годы".</t>
  </si>
  <si>
    <t>1.131-фз от 06.10.2003 (ред. от 22.10.2013  №284-ФЗ);                                          2. №1412 от 30.08.2006; 3..№1642 от 20.07.2009</t>
  </si>
  <si>
    <t>Гл.3 ст.17 п.1 п/п. 3;             2.2.,3. - в целом</t>
  </si>
  <si>
    <t>1. - срок действия не ограничен</t>
  </si>
  <si>
    <t>1.Федеральный закон "Об общих принципах организации местного самоуправления в РФ"; 2.Постановление администрации города Нефтеюганска "Об утверждении порядка принятия решений о разработке долгосрочных целевых программ города Нефтеюганска, их формирования и реализации"; Постановление  администрации города Нефтеюганска; 3.Постановление  администрации города Нефтеюганска "О муниципальных программах города Нефтеюганска"; 4.Постановление администрации города Нефтеюганска "Об утверждении долгосрочной целевой программы города Нефтеюганска " Обеспечение жильем молодых семей , проживающих на территории города Нефтеюганска, на 2012-2015 годы"; 5.Постановление Правительства ХМАО-Югры об утверждении целевой программы "Улучшение жилищных условий населения Ханты-Мансийского автономного округа - Югры" на 2011-2013 годы и на период до 2015 года; 6.Постановление  администрации города Нефтеюганска "Об утверждении муниципальной программы города Нефтеюганска  «Обеспечение доступным и комфортным жильем жителей города Нефтеюганска в 2014-2020 годах»</t>
  </si>
  <si>
    <t>1.Гл.3 ст.17 п.1 п/п. 3; 2. 2,3,4,5,6 - в целом</t>
  </si>
  <si>
    <t>1. - срок действия не ограничен; 2. действует до 31.12.2013;           3. действует с 01.01.2014; 6.действует с 01.01.2014;</t>
  </si>
  <si>
    <t>1.Федеральный закон  "Об общих принципах организации местного самоуправления в РФ";2. Федеральный закон "О внесении изменений в отдельные законодательные акты РФ в связи с принятием федерального закона "О ратификации конвенции совета европы о предупреждении терроризма" и федерального закона "О противодействии терроризму"; 3.Постановление администрации города Нефтеюганска "Об утверждениии долгосрочной целевой программы "Профилактика экстремизма, гармонизация межэтнических и межкультурных отношений, укрепление толерантности в городе Нефтеюганске на 2012-2013 годы"; 4.Постановление  администрации города Нефтеюганска "Об утверждении муниципальной программы города Нефтеюганска «Профилактика экстремизма, гармонизация межэтнических и межкультурных отношений в городе Нефтеюганске на 2014-2020 годы».</t>
  </si>
  <si>
    <t>1. Гл.3 ст.16 п.7.12.;             2.2,3,4 - в целом</t>
  </si>
  <si>
    <t xml:space="preserve">1.2 - срок действия не ограничен; 3. действует с 01.01.2012-01.01.2013;   4. действует 01.01.2014-01.01.2020          </t>
  </si>
  <si>
    <t>1.Федеральный закон "Об общих принципах организации местного самоуправления в РФ"; 2.Постановление правительства ХМАО-Югры  "О целевой программе ХМАО-Югры " Прафилактика правонарушений в ХМАО-Югре на 2011-2015 годы"; 3.Постановление администрации города об утверждении долгосрочной целевой программы  «Комплексные мероприятия по профилактике правонарушений в городе Нефтеюганске» на 2011 - 2015 годы"; 4..Постановление  администрации города Нефтеюганска "Об утверждении муниципальной программы города Нефтеюганска "Профилактика правонарушений в сфере общественного  порядка, безопасности дорожного движения, пропаганда здорового образа жизни (профилактика наркомании, токсикомании и алкоголизма) в городе Нефтеюганске на 2014-2020 годы"</t>
  </si>
  <si>
    <t>1.131-фз от 06.10.2003 (ред. от 22.10.2013  №284-ФЗ);
2.№ 245-п от 09.10.2010 (ред. от 17.07.2013  №270-п);                                     3.№52, от 18.01.2011 (изм. от 22.10.2013 №1167-п);                      4.№1167-п от 22.10.2013</t>
  </si>
  <si>
    <t>1.Гл. 3 ст.16 п.1 п/п.7; 2.2,3,4 - в целом</t>
  </si>
  <si>
    <t>1. - срок действия не ограничен; 2.действует с 01.01.2011 по 01.01.2015;   3.действует с 01.01.2011 по 01.01.2013; 4.действует с 01.01.2014 по 01.01.2020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</si>
  <si>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городского округа, а также организация отдыха детей в каникулярное время</t>
  </si>
  <si>
    <t>1.Гл. 3 ст.16 п.1 п/п.13;    2,3,4,5,6,7,8,9,10,11,12,13, 14 - в целом</t>
  </si>
  <si>
    <t xml:space="preserve">1,2,3.- срок действия не ограничен; 6,5,13 - действует до 31.12.2013; 14.действует с 01.01.2014         </t>
  </si>
  <si>
    <t xml:space="preserve">1.Федеральный закон "Об общих принципах организации местного самоуправления в РФ"; 3.Постановление администрации городаНефтеюганска об утверждении долгосрочной целевой программы "Развитие физической культуры и спорта в городе Нефтеюганске на 2011-2013 годы и на период до 2015 года"; 4.Постановление Правительства Ханты-Мансийского автономного округа-Югры о программе "Развитие физической культуры и спорта в Ханты-Мансийском автономном округе - Югре" на 2011 - 2013 годы и на период до 2015 года; 4.Постановление администрации города Нефтеюганска ""Об утверждении муниципальной программы города Нефтеюганска «Развитие образования и молодёжной политики в городе Нефтеюганске на 2014-2020 годы»
</t>
  </si>
  <si>
    <t xml:space="preserve">1.131-фз от 06.10.2003 (ред. от 22.10.2013  №284-ФЗ);                                                                                                                                                         2. №54 от 18.01.2011 (изм. от 05.09.2013 №996-п);                                3.№269-п от 29.10.2010 (изм. от  30.08.2013 №335-п);                          4.№1212-п от 29.10.2013
</t>
  </si>
  <si>
    <t>1.Гл. 3 ст.16 п.1 п/п.19; 2,3,4 - в целом</t>
  </si>
  <si>
    <t>1. - срок действия не ограничен; 2.действует  01.01.2011-31.12.2013;   3. действует с 01.01.2011;         4.действует  01.01.2014-31.12.2020;</t>
  </si>
  <si>
    <t xml:space="preserve"> 1.Федеральный закон "Об общих принципах организации местного самоуправления в РФ"; 2.Постановление администрации  города Нефтеюганска "Об утверждении долгосрочной целевой программы "Организация отдыха и оздоровления детей, проживающих в городе Нефтеюганске на 2011-2013 годы"; 3.Постановление правительства ХМАО-Югры О целевой прграмме ХМАО-Югры "Молодёжь Югры"; 4.Постановление администрации города Нефтеюганска Об утверждении долгосрочной целевой программы «Молодёжь Нефтеюганска» на 2011-2013 годы; 5.Постановление администрации города Нефтеюганска ""Об утверждении муниципальной программы города Нефтеюганска "Развитие образования и молодёжной политике в городе Нефтеюганске на 2014-2020 годы"</t>
  </si>
  <si>
    <t>1.131-фз от 06.10.2003 (ред. от 22.10.2013  №284-ФЗ);                           2. №3 от 11.01.2011 (изм. 03.09.2012 №2545, от 13.11.2012 №3238); 3.№268-п от 29.10.2010 (изм. от №378-п 13.10.2010 );                        4.№51 от 18.01.2011 (изм. от 17.09.2012 №2696;                      5.№1212-п от 29.10.2013</t>
  </si>
  <si>
    <t>1.Гл. 3 ст.16 п.1 п/п.34; 2,3,4,5 - в целом</t>
  </si>
  <si>
    <t>1. - срок действия не ограничен; 2.,3. - действует с 01.01.2011 по 01.01.2013;          4. действует с 01.01.2014 по 01.01.2020</t>
  </si>
  <si>
    <t xml:space="preserve">1.Закон ХМАО-Югры "Об установлении нормативов расходов на реализацию основных общеобразовательных программ и субвенциях, выделяемых бюджетам муниципальных образований ХМАО-Югры на реализацию основных общеобразовательных программ"
</t>
  </si>
  <si>
    <t>1  - срок действия с 26.06.2009</t>
  </si>
  <si>
    <t>1.Федеральный закон "Об общих принципах организации местного самоуправления в РФ"; 2.Закон ХМАО-Югры "О компенсации части родитель. платы за содерж детей в гос.и мун. образоват. учреждениях, реализ.основн.общеобраз.прогр. дошкольного образования"</t>
  </si>
  <si>
    <t>1,2. - в целом</t>
  </si>
  <si>
    <t>1,. - срок действия не ограничен; 2. - срок действия с 10.03.2007</t>
  </si>
  <si>
    <t>1.Постановление Правительства Ханты-Мансийского Автономного округа-Югры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2.Постановление Правительства Ханты-Мансийского АО-Югры "О порядке организации отдыха и оздоровления детей, проживающих в Ханты-Мансийском автономном округе-Югре"</t>
  </si>
  <si>
    <t>1. - в целом; 2. - в целом</t>
  </si>
  <si>
    <t xml:space="preserve">1. - срок действия с 01.01.2006;  2.- срок действия с 27.01.2010 </t>
  </si>
  <si>
    <t xml:space="preserve">1.,2. - срок действия не ограничен </t>
  </si>
  <si>
    <t>1.Федеральный закон "О занятости населения в Российской Федерации"; 2.Постановление Правительства Ханты-Мансийского автономного округа – Югры «О целевой программе Ханты-Мансийского автономного округа – Югры «Содействие занятости населения» на 2011-2013 годы.</t>
  </si>
  <si>
    <t>1,2, - в целом</t>
  </si>
  <si>
    <t>1. - срок действия не ограничен;  2.срок действия до 31.12.2013</t>
  </si>
  <si>
    <t>1.Федеральный закон "Об общих принципах организации местного самоуправления в РФ" 2.Постановление главы города "Программа  энегосбережения  и  повышения энергетической эффективности муниципального образования город Нефтеюганск до 2020 года"; 3.Постановление администрации города Нефтеюганска "Об утверждении порядка принятий решений о разработке долгосрочных целевых программ города Нефтеюганска, их формирование и реализации"; 4. Постановление администрации города Нефтеюганска "О муниципальных программах города Нефтеюганска"; 5..Постановление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в городе Нефтеюганске в 2014-2020 годах".</t>
  </si>
  <si>
    <t>1.131-фз от 06.10.2003 (ред. от 22.10.2013  №284-ФЗ);                                   2. №2205 от 17.08.2010 (изм. от 16.10.2013 №1152-п);                            3.№308 от 10.02.2012 (изм 24.10.2012 №3015);                           4.№80-нп от 22.08.2013;  5.№1217-п от 29.10.2013.</t>
  </si>
  <si>
    <t>1. Гл.3 ст.16.1 п.2 ;                2,3,4,5, - в целом</t>
  </si>
  <si>
    <t xml:space="preserve">1. - срок действия не ограничен; 2.действует с 01.01.2010;       3. действует с 01.01.2012-31.12.2013;          4.действует с 01.01.2014; 5.действует с 01.01.2014-13.12.2020          </t>
  </si>
  <si>
    <t>242</t>
  </si>
  <si>
    <t>Комитет культуры администрации города Нефтеюганска</t>
  </si>
  <si>
    <t xml:space="preserve">1.Федеральный закон "Об общих принципах организации местного самоуправления в РФ"; 2. Решение Думы города Нефтеюганска "О бюджете города Нефтеюганска на 2015 год и плановый период 2016 и 2017 годов"; 3.Решение Думы города "О денежном содержании лица, замещающего муниципальную должность и лица, замещающего должность муниципальной службы в органах МСУ города Н-Юганска" 4.Постановление главы города  Программа "Внедрение и развитие электронного документооборота на базе программного обеспечения "Кодекс:Докуметооборот" в адмнистрации города Нефтеюганск на 2010-2013 годы"; 5.Постановление администрации  города Нефтеюганска "Об утверждении долгосрочной целевой программы "Развитие муниципальной службы в муниципальном образовании город Нефтеюганск на 2012-2014 годы" </t>
  </si>
  <si>
    <t xml:space="preserve">1.№ 131-фз от 06.10.2003 (в ред.от 29.06.2015),                                               2.№ 933-V от 24.12.2014 (с изм.от 22.07.2015 №1089 );                                               3. № 316-V от 02.07.2012 (с изм.на 11.07.2013 № 613-V);                                    4.№ 2994 от 01.11.2010 (изм. от 13.12.2013 №1420-п);                                                                  5. № 2901 от 14.10.2011 (изм.от 21.10.2013                 №1160-п;6. №1218 от 29.10.2013                                                 </t>
  </si>
  <si>
    <t>Гл.3 ст.17 п.1 п/п. 3</t>
  </si>
  <si>
    <t xml:space="preserve">1.- срок действия не ограничен; </t>
  </si>
  <si>
    <t>1.Федеральный закон  "Об общих принципах организации местного самоуправления в РФ"; 2. Федеральный закон "О внесении изменений в отдельные законодательные акты РФ в связи с принятием федерального закона "О ратификации конвенции совета европы о предупреждении терроризма" и федерального закона "О противодействии терроризму"; 3.Постановление администрации города Нефтеюганска "Об утверждениии долгосрочной целевой программы "Профилактика экстремизма, гармонизация межэтнических и межкультурных отношений, укрепление толерантности в городе Нефтеюганске на 2012-2013 годы" 4.Постановление администрации города Нефтеюганска Об утверждении Муниципальной программы "Профилактика экстремизма, гармонизация межэтнических и межкультурных отношений в городе Нефтеюганске на 2014-2020 годы";5. ФЗ "О противодействии терроризму"</t>
  </si>
  <si>
    <t xml:space="preserve">1.131-фз от 06.10.2003 (ред. от 04.10.2014   №256-ФЗ);                                          2.153-фз от 27.07.2006 (ред. от 07.02.2011 №3-фз);                                     3. №2904 от 14.10.2011 (изм. от 09.11.2012 №3203); 4.№1168-п от 22.10.2013; 5.№35-ФЗ от 06.03.2006(с изм.04.06.2014 №145-ФЗ) </t>
  </si>
  <si>
    <t>1) Гл.3 ст.16 п.7.1</t>
  </si>
  <si>
    <t>1.Федеральный закон  "Об общих принципах организации местного самоуправления в РФ";  2. Федеральный закон "О внесении изменений в отдельные законодательные акты РФ в связи с принятием федерального закона "О ратификации конвенции совета европы о предупреждении терроризма" и федерального закона "О противодействии терроризму"; 3.Постановление администрации города Нефтеюганска "Об утверждении долгосрочной целевой программы «Комплексные мероприятия по профилактике правонарушений в городе Нефтеюганске» на 2011-2013 годы";4.Постановление администрации города Нефтеюганска "Об утверждении Муниципальной программы "Профилактика экстремизма, гармонизация межэтнических и межкультурных отношений в городе Нефтеюганске на 2014-2020 годы" 4.  Решение Думы "О бюджете города Нефтеюганскна 2015 год и плановый период 2016 и 2017 годов";</t>
  </si>
  <si>
    <t>1.131-ФЗ от 06.10.2003 (в ред.от 29.06.2015);                                        2.153-фз от 27.07.2006 (ред. от 07.02.2011 №3-фз);                                              3. №52 от 18.01.2011 (с изм.  на 05.03.2013 № 88-п) ; 4. № 1168-п от  22.10.2013 (с изм.на 27.10.2014 №1188-п);                                5.№ 933-V от 24.12.2014 (с изм.от 22.07.2015 №1089 );</t>
  </si>
  <si>
    <t xml:space="preserve">1.Федеральный закон "Об общих принципах организации местного самоуправления в РФ"; 2. Постановление администрации города Нефтеюганска об утверждении долгосрочной целевой программы "Укрепление первичных мер пожарной безопасности в городе Нефтеюганске на 2012-2014 годы". 3.Постановление администрации города Нефтеюганска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 на 2014-2020 годы" ;  4.  Решение Думы города Нефтеюганска "О бюджете города Нефтеюганска на 2015 год и плановый период 2016 и 2017 годов";
 </t>
  </si>
  <si>
    <t>1.131-фз от 06.10.2003 (ред. от 04.10.2014   №256-ФЗ);                                            2.№49 от 18.01.2012 (изм. от 05.09.2013 №997-п); 3. №1206 от 28.10.2013г(с изм.на 07.05.2015 №387-п)                              4. № 933-V от 24.12.2014 (с изм.от 22.07.2015 №1089 );</t>
  </si>
  <si>
    <t>1 - срок действия до 31.12.2011</t>
  </si>
  <si>
    <t>1.Федеральный закон "Об общих принципах организации местного самоуправления в РФ; 2.Постановление Правительства РФ  "О премиях для поддержки талантливой молодежи"; 3.Постановление главы города "О конкурсе на получение грантов, премий главы города"; 4. Приказ комитета культуры администрации города Нефтеюганска "Об утверждении примерного положения об оплате труда работников муниципальных бюджетных образовательных учреждений дополнительного образования детей, подведомственных комитету культуры администрации города Нефтеюганска"                                                      .</t>
  </si>
  <si>
    <t>1.131-ФЗ от 06.10.2003 (в ред.от 29.06.2015);                                              2. № 311 от 27.05.2006;                               3.1545 от 18.09.2006                      4. № 19-нп от 27.03.2013 (с изм.на 16.10.2013 № 107-нп)</t>
  </si>
  <si>
    <t>Гл. 3 ст.16 п.1 п/п.13,статья 8, п.1, 4 абзац</t>
  </si>
  <si>
    <t xml:space="preserve">1. и 2. - срок действия не ограничен;         </t>
  </si>
  <si>
    <t xml:space="preserve">1.Федеральный закон "Об общих принципах организации местного самоуправления в РФ"; 2.Постановление ХМАО-Югры "О предоставлении в 2010 году иных межбюджетных трансфертов местным бюджетам на комплектование книжных фондов библиотек муниципальных образований ХМАО-Югры"; 3.Закон ХМАО-Югры "О регулировании отдельных вопросов библиотечного дела и обязательного экземпляра документов Ханты-Мансийского автономного округа - Югры"; 4. Приказ комитета культуры администрации города Нефтеюганска "Об утверждении примерного положения об оплате труда работников муниципальных  учреждений культуры, подведомственных комитету культуры администрации города Нефтеюганска"   </t>
  </si>
  <si>
    <t xml:space="preserve">1.131-фз от 06.10.2003 (ред. от 04.10.2014   №256-ФЗ);                                          2.164-п  от 08.07.2010 ;                                                                                                                                                                                           3. 105-оз от 28.11.11г(в ред11.03.2015);                                                                           4. №18-нп от  25.03.2013 (с изм.на 12.11.2013 № 119-нп)                                        </t>
  </si>
  <si>
    <t>Гл. 3 ст.16 п.1 п/п.16</t>
  </si>
  <si>
    <t xml:space="preserve">1.Федеральный закон "Об общих принципах организации местного самоуправления в РФ"; 2. Приказ комитета культуры администрации города Нефтеюганска "Об утверждении примерного положения об оплате труда работников муниципальных  учреждений культуры, подведомственных комитету культуры администрации города Нефтеюганска"    3. Постановление Правительства  Ханты-Мансийского автономного округа - Югры  "О целевой программе Ханты-Мансийского автономного округа - Югры "Культура Югры" на 2011-2013 годы и на период до 2015 года".4Постановление Правительства  Ханты-Мансийского автономного округа - Югры  "Развитие  культуры и туризма в ХМАО-Югре на 2014-2020гг."; 5.Постановление администрации  города Нефтеюганска  "Об утверждении муниципальной программы города  Нефтеюганска "Развитие сферы культуры города Нефтеюганска  на 2014-2020годы", 5.  Решение Думы "О бюджете города Нефтеюганскна 2016 год и плановый период 2017 и 2018 годов";
                                                                                                         </t>
  </si>
  <si>
    <t xml:space="preserve">1.1.131-фз от 06.10.2003 (в ред.от 29.06.2015);                                             2. № 18-нп от 25.03.2013 (с изм.на 12.11.2013 №119-нп)         3. № 270-п  от 29.10.2010 (изм. от  24.05.2013               № 195-п);
4. №1218-п от  29.10.2013(с измен..от  08.06.2015 № 509-п);5.№53 от 18.01.2011 (изм. №995-п от  05.09.2013 )                                          6.№ 933-V от 24.12.2014 (с изм.от 22.07.2015 №1089 );                                                                                                                        </t>
  </si>
  <si>
    <t>Гл. 3 ст.16 п.1 п/п.17</t>
  </si>
  <si>
    <t>1.Федеральный закон "Об общих принципах организации местного самоуправления в РФ;  2. Приказ комитета культуры администрации города Нефтеюганска "Об утверждении примерного положения об оплате труда работников муниципальных  учреждений культуры, подведомственных комитету культуры администрации города Нефтеюганска"; 3.Постановление Правительства ХМАО- Югры "О целевой прграмме ХМАО-Югры "Культура Югры"на 2011-2013 годы и на период до 2015 года.; 4.Постановление  Правительства ХМАО-Югры "О государственной программе ХМАО - Югры  "Развитие  культры и туризма в ХМАО-Югре на 2014-2020гг."</t>
  </si>
  <si>
    <t>1.1.131-фз от 06.10.2003 (в ред.от 29.06.2015);                                             2. № 18-нп от 25.03.2013 (с изм.на 12.11.2013 № 119-нп);           3.№270-п  от 29.10.2010 (изм. от  24.05.2013 № 195-п); 4. 427-п от 09.10.2013(в ред.от06.06.2014 №211-п)</t>
  </si>
  <si>
    <t>Гл. 3 ст.16 п.1 п/п.17.1</t>
  </si>
  <si>
    <t xml:space="preserve">1.Федеральный закон "Об общих принципах организации местного самоуправления в РФ; 2.Приказ комитета культуры администрации города Нефтеюганска "Об утверждении примерного положения об оплате труда работников муниципальных  учреждений культуры, подведомственных комитету культуры администрации города Нефтеюганска"; 3.Постановление Правительства ХМАО- Югры "О целевой прграмме ХМАО-Югры "Культура Югры"на 2011-2013 годы и на период до 2015 года;.4Постановление Правительства  Ханты-Мансийского автономного округа - Югры  "Развитие  культуры и туризма в ХМАО-Югре на 2014-2020гг." 5.  Решение Думы "О бюджете города Нефтеюганскна 2014 год и плановый период 2015 и 2016 годов";
 </t>
  </si>
  <si>
    <t xml:space="preserve">Гл. 3 ст.16 п.1 п/п.18
</t>
  </si>
  <si>
    <t>1.Федеральный закон "Об общих принципах организации местного самоуправления в РФ"  2. Постановление главы города "Программа  энегосбережения  и  повышения энергетической эффективности муниципального образования город Нефтеюганск до 2020 года"; 3.Постановление администрации города Нефтеюганска "Об утверждении порядка принятий решений о разработке долгосрочных целевых программ города Нефтеюганска, их формирование и реализации", 4.Закон ХМАО-Югры "О энергосбережении и повышении энергетической эффективности а Ханты-Мансийском автономном округе-Югре"; 5.Постановление Правительства ХМАО-Югры гос.прогр.  "Развитие  жилищного-коммунального компл. и повышение энергетической эффективности в ХМАО-Югре на 2014-2020 годы"</t>
  </si>
  <si>
    <t xml:space="preserve">1.№131-фз от 06.10.2003 (в ред.от 29.06.2015);                                                  2. №2205 от 17.08.2010 (изм. от 16.10.2013 №1152-п);                                            3.№308 от 10.02.2012 (изм. от 02.10.2012 № 2833);                               4.№ 67-оз от 07.07.2011 (ред. от 30.09.2013 №86-оз);                                                    5.№ 423-п от 09.10.2013  (в ред.пост.от 18.09.2014 №354-п).                                  </t>
  </si>
  <si>
    <t xml:space="preserve">1) Гл.3 ст.16.1 п.2 </t>
  </si>
  <si>
    <t>272</t>
  </si>
  <si>
    <t>Комитет физической культуры и спорта  администрации города Нефтеюганска</t>
  </si>
  <si>
    <t>291</t>
  </si>
  <si>
    <t>Управление опеки и попечительства администрации города Нефтеюганска</t>
  </si>
  <si>
    <t xml:space="preserve">1. Закон Ханты-Мансийского АО - Югры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2. Постановление Правительства Ханты-Мансийского АО - Югры "О порядке предоставления в Ханты-Мансийском автономном округе - Югре детям-сиротам и детям, оставшимся без попечения родителей, лицам из числа детей-сирот и детей, оставшихся без попечения родителей, путевок, курсовок, 
а также оплаты медицинских услуг и проезда к месту лечения (оздоровления) и обратно"
3. Постановление Правительства Ханты-Мансийского АО - Югры "О предоставлении в Ханты-Мансийском автономном округе - Югре детям-сиротам и детям, оставшимся без попечения родителей, 
лицам из числа детей-сирот и детей, оставшихся без попечения родителей, дополнительных мер социальной поддержки"
4. Закон Ханты-Мансийского АО - Югры   "О внесении изменений в отдельные законы Ханты-Мансийского автономного округа - Югры в сфере защиты детей сирот и детей, оставшихся без попечения родителей, лиц из числа детей сирот и детей, оставшихся без попечения родителей, и иных лиц"     </t>
  </si>
  <si>
    <t>1. от 9 июня 2009г.                  N86-оз                                                                                                                                        2. от 29 января 2010г. N25-п                                                            3. от 21 января 2010г. N10-п                       4. от 16 апреля.2015 г           № 34-оз</t>
  </si>
  <si>
    <t>1. в целом  2. в целом    3. в целом 4. статья 2</t>
  </si>
  <si>
    <t>1. с 17.07.2009г. не ограничен          2. с 26.02.2010г. не ограничен            3. с 26.02.2010г. не ограничен       4. с 01.07.2015г. не ограничен</t>
  </si>
  <si>
    <t xml:space="preserve">1. Федеральный закон "Об общих принципах организации местного самоуправления в Российской Федерации"                                                                                                                                                                                         2. Закон Ханты-Мансийского АО - Югры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                                                   3. Закон Ханты-Мансийского АО - Югры   "О внесении изменений в отдельные законы Ханты-Мансийского автономного округа - Югры в сфере защиты детей сирот и детей, оставшихся без попечения родителей, лиц из числа детей сирот и детей, оставшихся без попечения родителей, и иных лиц"                                         </t>
  </si>
  <si>
    <t>1. Глава 4  2. в целом     3. статья 1 пункт 2,3</t>
  </si>
  <si>
    <t>1. с 01.01.2009г., не ограничен          2. с 01.01.2008г., не ограничен         3. с 01.07.2015., не ограничен</t>
  </si>
  <si>
    <t>461</t>
  </si>
  <si>
    <t>Департамент градостроительства администрации города Нефтеюганска</t>
  </si>
  <si>
    <t>29.10.2013-31.12.2020</t>
  </si>
  <si>
    <t xml:space="preserve">Постановление администрации города Нефтеюганска от 29.10.13 №1212-п «Об утверждении муниципальной программы города Нефтеюганска «Развитие образования и молодёжной политики в городе Нефтеюганске на 2014-2020 годы» </t>
  </si>
  <si>
    <t>29.10.13 №1212-п,    07.05.2015 380-п</t>
  </si>
  <si>
    <t>Постановление администрации города Нефтеюганска от 29.10.13 №1208-п «Об утверждении муниципальной программы города Нефтеюганска «Развитие физической культуры и спорта в городе Нефтеюганске на 2014-2020 годы»</t>
  </si>
  <si>
    <t>29.10.13 №1208-п,   05.06.2015 507-п</t>
  </si>
  <si>
    <t>Постановление Главы г.Нефтеюганска от 17.08.2010 №2205""Программа  энегосбережения  и  повышения энергетической эффективности муниципального образования город Нефтеюганск до 2020 года""</t>
  </si>
  <si>
    <t>17.08.2010 2205</t>
  </si>
  <si>
    <t>17.08.2010-31.12.2020</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</si>
  <si>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</si>
  <si>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481</t>
  </si>
  <si>
    <t>Департамент жилищно- коммунального хозяйства администрации города Нефтеюганска</t>
  </si>
  <si>
    <t>1.Гл. 3 ст.16 п.1;                           2-6 - в целом</t>
  </si>
  <si>
    <t>1.Федеральный закон "Об общих принципах организации местного самоуправления в РФ".                                                                                                                                    2. Федеральный закон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Постановление администрации города Нефтеюганска "Об утверждении муниципальной программы города Нефтеюганска "Развитие транспортной системы в городе Нефтеюганске на 2012-2020 годы".                  4 Распоряжение Администрация города Нефтеюганска  "Об утверждении Устава МУ "СЕЗ"                                                                                                                                     5 Постановление  Администрация города Нефтеюганска  Об утверждении муниципальной программы города Нефтеюганска «Профилактика правонарушений в сфере общественного  порядка, безопасности дорожного движения, пропаганда здорового образа жизни (профилактика наркомании, токсикомании и алкоголизма) в городе Нефтеюганске на 2014-2020 годы</t>
  </si>
  <si>
    <t xml:space="preserve">1.Федеральный закон  "Об общих принципах организации местного самоуправления в РФ";                                                                                                                     2.Постановление правительства ХМАО -Югры  "О целевой программе Новая школа Югры на 2010-2013 годы"                                         
3. Постановление Администрации города «Об утверждении муниципальной программы города Нефтеюганска «Развитие образования и молодёжной политики в городе Нефтеюганске на 2014-2020 годы»                                                                               </t>
  </si>
  <si>
    <t xml:space="preserve">1.131-ФЗ от 06.10.2003 (ред. от 29.06.2015 N 204-ФЗ)                                                   2. № 311-п  от 18.08.2011г.                                    3.  1212-п от 29.10.2013г.(с изм. 651-п от 16.07.2015г.)                                  </t>
  </si>
  <si>
    <t>1.Гл. 3 ст.16 п.1 п/п.13;        2-3 - в целом</t>
  </si>
  <si>
    <t>1. с 06.10.2003 - не ограничен;                                           2. с 24.08.2011 - не ограничен;                                                 3. с 22.07.2015г. - 31.12.2015</t>
  </si>
  <si>
    <t>1.Федеральный закон "Об общих принципах организации местного самоуправления в РФ",                                                                                                                       2.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в городе Нефтеюганске 2014-2020 гг."</t>
  </si>
  <si>
    <t>1.Гл. 3 ст.16 п.23;                                          2. - в целом</t>
  </si>
  <si>
    <t>1.Гл. 3 ст.16 п.1;ст.17 п/п 8.2,                                          2. - в целом</t>
  </si>
  <si>
    <t>1.Гл. 3 ст.16 п.1;                                2-4 - в целом</t>
  </si>
  <si>
    <t>1. с 06.10.2003 - не ограничен;                              2. с 27.04.2015 - не ограничен;                                3 с 07.11.2013 - не ограничен                                   4 с 01.07.2015г. - 31.12.2015</t>
  </si>
  <si>
    <t>1.Закон ХМАО - Югры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(принят Думой Ханты-Мансийского автономного округа - Югры 20.03.2009)                                                                         2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в городе Нефтеюганске 2014-2020 гг."</t>
  </si>
  <si>
    <t xml:space="preserve">1.№36-ОЗ от 31.03.2009г. (с изм. № 10-оз от 20.02.2015г)                                        2 №574-п от 30.06.2015                        </t>
  </si>
  <si>
    <t>1-2 в целом</t>
  </si>
  <si>
    <t>1.с 31.03.2009 - не ограничен;                                                     2 с 01.07.2015 - 31.12.2015</t>
  </si>
  <si>
    <t>501</t>
  </si>
  <si>
    <t>Комитет записи  актов гражданского состояния администрации муниципального образования город Нефтеюганск</t>
  </si>
  <si>
    <t>1. Федеральный закон  "Об актах гражданского состояния"; 2. Закон Ханты-Мансийского автономного округа - Югры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государственной регистрации актов гражданского состояния"; 3. Решение Думы "Положение о комитете записи актов гражданского состояния администрации города Нефтеюганска".</t>
  </si>
  <si>
    <t>1.№ 143-ФЗ  от 15.11.1997                             (ред. от 23.07.2013  №242-фз);                                             2. 91-Оз от 30.09.2008 (ред. От 09.11.2012  №130-фз);                                       3.№856-V от  25.09.2014.</t>
  </si>
  <si>
    <t>1.,2,3 - в целом</t>
  </si>
  <si>
    <t>1. - срок действия с 20.11.1997;    2 - срок действия с 01.01.2009;   3. - срок действия с 29.10.2014</t>
  </si>
  <si>
    <t>ИТОГО</t>
  </si>
  <si>
    <t>Е.В.Колесникова</t>
  </si>
  <si>
    <t>23-77-74</t>
  </si>
  <si>
    <t>Объем средств на исполнение расходного обязательства ( т.руб.)</t>
  </si>
  <si>
    <t xml:space="preserve"> 1. от 06.10.2003г.   №131-фз  2. от 20 июля 2007г. N114-оз    3.от 16 апреля 2015 г  № 34-оз</t>
  </si>
  <si>
    <t>1.1.131-фз от 06.10.2003 (в ред.от 29.06.2015), 2. № 18-нп от 25.03.2013 (с изм.на 12.11.2013 № 119-нп);       3.№270-п от 29.10.2010 (изм. от 24.05.2013    № 195-п); 4.№427-п от 09.10.2013 в ред.от 06.06.2014 №211-п);   5. № 710 от 23.12.2013 (с изм.на 28.07.14 № 846);</t>
  </si>
  <si>
    <t xml:space="preserve">1№1032-1 от 19.04.1991 (ред от 02.07.2013   №162-фз);      2.№ 246-п от 09.10.2010 (ред. от 17.06.2013  N 225-п)
</t>
  </si>
  <si>
    <t>1.62-оз от 08.07.2005 (изм. от 25.05.2012   №61-оз);  2.№21-п от 27.01.2010г. (изм. от 10.02.2012   №56-п)</t>
  </si>
  <si>
    <t xml:space="preserve">1.131-фз от 06.10.2003 (ред. от 22.10.2013  №284-ФЗ);  2.  №2-оз от 21.02.2007 (ред. от 01.07.2013   N 64-оз)      </t>
  </si>
  <si>
    <t>1.№55-оз от 31.03.2009 (изм. от 23.02.2013  N 118-оз)</t>
  </si>
  <si>
    <t xml:space="preserve">1.131-фз от 06.10.2003 (ред. от 22.10.2013  №284-ФЗ);   2.№273-фз от 29.12.2012      (ред. от 23.07.2013  №203-фз); 3.№ 68-фз от 27.06.2013;   4.№21-п от 27.01.2010 (изм. №56-п от 10.02.2012г.);    5.№160-п от 08.07.2010 (ред. от 14.08.2013  № 315-п);    6. №2998 от 02.11.2010 (изм. от 21.10.2013 №1163-п);   7.№880 от 18.04.2011;    8.№1642 от 20.07.2009    9.212-фз от 24.07.2009 (изм. от 02.07.2013    № 185-ФЗ);  10. №316-V от 20.07.2012                       (изм. от 11.07.2013  №613-V);                          11.№3773 от 29.12.2011г.;                          12.№423-п от 10.11.2011 (ред. от 17.07.2013  №270-п);                                     13.№3 от 11.01.2011 (изм. от 02.10.2013 №1097-п); 14.№1212-п от 29.10.2013              </t>
  </si>
  <si>
    <t>1.131-фз от 06.10.2003 (ред. от 22.10.2013  №284-ФЗ);   2.153-фз от 27.07.2006 (ред. от 07.02.2011     №3-фз);      3. 2904 от 14.10.2011 (изм. от 09.11.2012 №3203);     4.№1168-п от 22.10.2013</t>
  </si>
  <si>
    <t xml:space="preserve">1.131-фз от 06.10.2003 (ред. от 22.10.2013  №284-ФЗ);      2.№308 от 10.02.2012 (изм. от  24.10.2012 №3015);     3.№ 80-нп от 22.08.2013      4.№ 172 от 30.01.2012 (изм. от 29.12.2012 №3753);      5.№368-п от 23.12.2010 (изм. от 05.09.2013   №353-п);      6. №1207-п от 28.10.2013 </t>
  </si>
  <si>
    <t>1.ФЗ "Об общих принципах организации местного самоуправления в РФ"; 2.Закон РФ "Об образовании"; 3.Закон ХМАО-Югры " Об образовании в ХМАО-Югре"; 4.Постановление Правительства ХМАО-Югры "О порядке организации отдыха и оздоровления детей, проживающих в ХМАО-Югре"; 5.Постановление Правительства ХМАО-Югры "О целевой  программе ХМАО-югры "Новая школа Югры на 2010-2013 г. и на период до 2015 г."; 6.Постановление администрации г. Нефтеюганска "Об утверждении долгосрочной целевой программы г.Нефтеюганска "Новая школа Югры на 2010-2013 г."; 7.Постановление администрации г.Нефтеюганска "О порядке расходования средств бюджета муниципального образования г.Нефтеюганска, на финансирование единовременных социальных выплат работникам муниципальных учреждений"; 8.Постановление администрации г. Нефтеюганска "Об оплате труда работников муниципальных образовательных учреждений в г.Нефтеюганске"; 9.Закон РФ "О страховых взносах в пенсионный фонд Российской Федерации, фонд социального страхования РФ, федеральный фонд обязательного медицинского страхования и территориальные фонды обязательного медицинского страхования"; 10.Решение Думы г. Нефтеюганска "О денежном содержании лица, замещающего муниципальную должность и лица, замещающего должность муниципальной службы";  11.Постановление администрации г.Нефтеюганска "Об установлении тарифов на платные образовательные услуги, оказываемые муниципальными дошкольными образовательными учреждениями, муниципальными общеобразовательных учреждениями г.Нефтеюганска"; 12.Постановление Правительства ХМАО-Югры "О целевой  программе ХМАО- Югры "О развитии российского казачества в ХМАО - Югре на 2012 - 2015 г."; 13.Постановление администрации г.Нефтеюганска "Об утверждении долгосрочной целевой программы г.Нефтеюганска"Организация отдыха и оздоровления детей, проживающих в г.Нефтеюганске, на 2011-2013 г."; 14.Постановление администрации г.Нефтеюганска ""Об утверждении муниципальной программы г.Нефтеюганска "Развитие образования и молодёжной политике в городе Нефтеюганске на 2014-2020 г."</t>
  </si>
  <si>
    <t>2019 год</t>
  </si>
  <si>
    <t>1.Федеральный закон "Об общих принципах организации местного самоуправления в РФ"  2.Решением Думы города «О денежном содержании лица, замещающего муниципальную должность и лица, замещающего должность муниципальной службы»; 3. "О муниципальной службе в Российской Федерации" (с изменениями) 4."Об утверждении порядка прохождения диспансеризации государственными гражданскими служащими Российской Федерации и муниципальными служащими, перечня заболеваний, препятствующих поступлению на государственную гражданикую службу Российской Федерации и муниципальную службу или ее прохождению, а также формы заключения медицинского учреждения"; 5.  "О порядке и условиях предоставления гарантий при осуществлении полномочий депутата и выборного должностного лица местного самоуправления в городе Нефтеюганске" (с изменениями); 6.Решение Думы "об утверждении  Положения о порядке, размерах и условиях предоставления дополнительных гарантий муниципальным служащим города Нефтеюганска"; 7.Решение Думы "О бюджете города Нефтеюганска на 2015 год и плановый период 2016-2017 года"; 8.Решение Думы "О бюджете города Нефтеюганска на 2016 год и плановый период 2017-2018 года";9. Постановление главы города Нефтеюганска Об утверждении ведомственной целевой программы  «Информирование населения о деятельности органов местного самоуправления муниципального образования город Нефтеюганск на 2015 год» . 10.Постановление главы города Нефтеюганска Об утверждении ведомственной целевойпрограммы  «Информирование населения о деятельности органов местного самоуправления муниципального образования город Нефтеюганск на 2016 год»</t>
  </si>
  <si>
    <r>
      <t>1.131-ФЗ от 06.10.2003 (ред.от 07.05.2009),                                    2.№ 316-V от 02.07.2012  3. № 25-ФЗ   от 02.03.2007; 4. №984-н  от 14.12.2009; 5. №404- IV  от 30.05.2005                                                     6.530-V от 28.03.2013</t>
    </r>
    <r>
      <rPr>
        <sz val="9"/>
        <color indexed="56"/>
        <rFont val="Times New Roman"/>
        <family val="1"/>
      </rPr>
      <t xml:space="preserve"> </t>
    </r>
    <r>
      <rPr>
        <sz val="9"/>
        <rFont val="Times New Roman"/>
        <family val="1"/>
      </rPr>
      <t>7. №933-V от 24.12.2014;</t>
    </r>
    <r>
      <rPr>
        <sz val="9"/>
        <color indexed="56"/>
        <rFont val="Times New Roman"/>
        <family val="1"/>
      </rPr>
      <t xml:space="preserve"> </t>
    </r>
    <r>
      <rPr>
        <sz val="9"/>
        <rFont val="Times New Roman"/>
        <family val="1"/>
      </rPr>
      <t>8.№1168-V от 23.12.2015;</t>
    </r>
    <r>
      <rPr>
        <sz val="9"/>
        <color indexed="56"/>
        <rFont val="Times New Roman"/>
        <family val="1"/>
      </rPr>
      <t xml:space="preserve"> </t>
    </r>
    <r>
      <rPr>
        <sz val="9"/>
        <rFont val="Times New Roman"/>
        <family val="1"/>
      </rPr>
      <t>9. №83-п от 09.10.2014 г.; 10. №110-п от 13.11.2015 г.</t>
    </r>
  </si>
  <si>
    <t>1.№131-фз от 06.10.2003 (с изменениями);                   2.№117-фз от 05.08.2000 (с именениями);                                  3. №212-фз от 24.07.2009 (с изменениями)    4. РД от 28.03.2013 № 530-V;                                                   5. №25-ФЗ от 02.03.2007 (с изменениями);                                         6. №113-оз от 20.07.2007 (с изменениями);                                           7. №190-оз от 29.11.2010 (с изменениями);                                             8. №316-V от 02.07.2012 (с изменениями);                                          9. №475 от 30.05.2005  (с изменениями);                                                 10.№314-р от 24.06.2013;  11.                                     №80-нп от 22.08.2013;                                  12.1211-п от 29.10.2013;                                 13.№1202-п от 25.10.2013; 14. 145-ФЗ от 31.07.1998 (с изменениями); 15. 1265 от 26.11.2015 (с изменениями); 16. 373-V  от 26.09.2012 (с изменениями); 17. 264-р от 08.06.2010 (с изменениями); 18. б/н от 22.09.2010 (с изменениями); 19. 149-ФЗ от 27.07.2006 (с изменениями); 20. 152-ФЗ от 27.07.2006 (с изменениями); 21. 210-ФЗ от 27.07.2010 (с изменениями); 22. 796 от 03.10.2009                    (с изменениями); 23. 419-п от 09.10.2013 (с измененими); 24. 467-рп от 29.03.2013 ( с изменениями). 25. 987-п от 05.09.2013 (с изменениями).</t>
  </si>
  <si>
    <t>1. Гл.3, ст.16,17, Глава 6 ст.37;            2. Глава 23 ст.207;  3,4,5,6,7,8,9,10,11,12,13,14,15,16,17,18, 19,20,21,22,23,24действуют в целом</t>
  </si>
  <si>
    <t>1,2,3,4,6,7,8 - срок действия не ограничен.</t>
  </si>
  <si>
    <t>1)Федеральный закон "Об общих принципах организации местного самоуправления в РФ"           2)Налоговый годекс РФ           3) "О страховых взносах в ПФР,ФСС,ФОМС"     4)"О внесении изменений в отдельные заканодательные акты РФ по вопросам обязательного социального страхования"   5)"О рекламе"   6)"О средствах массовой информации"      7)"Об автономных учреждениях"          8)"О деятельности органов государственной власти Хмао-Югры в сфере распространения массовой информации"      9)"Об утверждении порядка ведения реестра расходных обязательств города Нефтеюганска" (с изменениями 117-нп от 06.11.2013)     10)"О создании муниципального автономного учреждения "Здравствуйте, нефтеюганцы" (с изменениями №704 от 26.03.2010, №1033-п от 11.09.2014)      11)"Об утверждении порядка определения нормативных затрат на оказание муниципальной услуги "Осуществление издательской деятельности муниципальным автономным учреждением "Редакция газеты "Здравствуйте, нефтеюганцы!" ;  12)"О порядке осуществления функций и полномочий учредителя муниципальных учреждений города Нефтеюганска" (с изменениями №102-нп от 24.09.2013)        13)"Об утверждении порядка определения объёма и условий предоставления субсидий  бюджета города Нефтеюганска муниципальным бюджетным и автономным учреждениям города Нефтеюганска на иные цели" ;   14) "Об утверждении ведомственного перечня муниципальных услуг (работ), оказываемых (выполняемых) муниципальным автономным учреждением "Редакция газеты "Здравствуйте, нефтеюганцы!";        15)Коллективный договор "МАУ РГ Здравствуйте Нефтеюганцы!";   16) "О порядке формирования, ведения и утверждения ведомственных перечней муниципальных услуг и работ, оказываемых и выполняемых муниципальными учреждениями города Нефтеюганска"; 17) "О порядке формирования, финансового обеспечения выполнения муниципального задания муниципальными учреждениями города Нефтеюганска и предоставления субсидий муниципальным бюджетным и автономным учреждениям города Нефтеюганска на финансовое обеспечение выполнения муниципального задания"</t>
  </si>
  <si>
    <t>1)131-фз от 06.10.2003 (ред. от 04.10.2014 №290-ФЗ);  2)117-ФЗ от 05.08.2000;     3)212-ФЗ от 24.07.2009:    4)188-ФЗ от 28.06.2014;   5) 38-ФЗ от 13.03.2006;  6)2124-1-ФЗ от 27.12.1991;   7)174-ФЗ от 03.11.2006;   8)30-оз от 06.05.2005; 9)271 от 08.02.2012;   10)610 от 18.03.2010;   11)75-нп от 18.05.2016; 12)102-нп от 24.09.2013;  13)139нп от 23.10.2015 (с изменениями); 14)146-р от 04.06.2014 (с изменениями);   15) б/н от 16.05.2013;  16) 38-нп от 30.04.2015 с изменениями; 17) 138-нп от 23.10.2015 (с изменениями).</t>
  </si>
  <si>
    <t xml:space="preserve">1)80-нп от 22.08.2013
2) № 987-п от 05.09.2013 (с изменениями);                                    3)145-ФЗ от 31.07.1998        4)№1168-п от 22.10.2013       5) 131 -ФЗ от 06.10.2003 (с изменениями).       </t>
  </si>
  <si>
    <t xml:space="preserve">1)"О муниципальных программах";                                                                    2)Об утверждении перечня муниципальных программ города Нефтеюганска;                                                                                                    3)"О государственной программе Ханты-Мансийского автономного округа - Югры "Обеспечение прав и законных интересов населения Ханты-Мансийского автономного округа - Югры в отдельных сферах жизнедеятельности в 2014 - 2020 годах";
4) Об утверждении муниципальной программы города Нефтеюганска «Профилактика правонарушений в сфере общественного  порядка, безопасности дорожного движения, пропаганда здорового образа жизни (профилактика наркомании, токсикомании и алкоголизма) 
 в городе Нефтеюганске на 2014-2020 годы»; 5) Федеральный закон "Об общих принципах организации местного самоуправления в РФ 6)  "Бюджетный кодекс РФ"; 7) "Об участии граждан в охране общественного порядка";  8) "О регулировании отдельных вопросов участия граждан в охране общественного порядка в ХМАО-Югре"; 9) Об утверждениии Порядка выплаты материального стемулирования и материально-технического обеспечения граждан, учавствующих в охране общественного порядка, пресечении преступлений и правонарушений в городе Нефтеюганске". </t>
  </si>
  <si>
    <t>1)80-нп от 22.08.2013
2) № 987-п от 05.09.2013 (с изменениями);                                    3)№428-п от 09.10.2013       4)№1167-п от 22.10.2013 (с изменениями);        5) 131 -ФЗ от 06.10.2003 (с изменениями);       6) 145-ФЗ от 31.07.1998         7) 44-фз от 02.04.2014 (с изменениями)          8) 95-оз от 19.11.2014 (с изменениями);          9) 51-нп от 18.05.2015 (с изменениями)</t>
  </si>
  <si>
    <t xml:space="preserve">1)131-фз от 06.10.2003 (ред. от 04.10.2014 №290-ФЗ);                      2)68-ФЗ от 21.12.1994 (ред. от 21.07.2014);                                            3) №841 от 02.11.2000 (изм от  22.10.2008                    N 770);                                   4)№1206-п от 28.10.2013                                               </t>
  </si>
  <si>
    <t xml:space="preserve">1) Федеральный закон от 20.08.2004 N 113-ФЗ "О присяжных заседателях федеральных судов общей юрисдикции в Российской Федерации"; 2) Закон ХМАО-Югры "О методике расчета размера и распределния субвенций между бюджетами муниципальных образований Ханты-Мансийского автономного округа -Югры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Росийсской Федерации"
</t>
  </si>
  <si>
    <t>1) (ред. от 29.12.2010); 2) 94-оз от 19.07.2007</t>
  </si>
  <si>
    <t>1) в целом     2) в целом</t>
  </si>
  <si>
    <t xml:space="preserve">1) по наст. вр.; 2) по наст. вр.               </t>
  </si>
  <si>
    <t>1) (ред. от 04.10.2014 №290-ФЗ);                              2)(ред. от 30.09.2013)</t>
  </si>
  <si>
    <t xml:space="preserve">1)131-фз от 06.10.2003 (ред. от 04.10.2014 №290-ФЗ);                         2)74-оз от 12.10.2005 (ред. от 28.03.2014) с изменениями
</t>
  </si>
  <si>
    <t xml:space="preserve">1. Постановление Правительства ХМАО - Югры от 09.10.2013 N 420-п 
"О государственной программе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2014 - 2020 годах"
 2.Постановление Правительства РФ от 21.03.2011 N 179
"Об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сельскохозяйственных товаропроизводителей на закупку кормов для содержания маточного поголовья крупного рогатого скота"  Постновление администрации города Нефтеюнаска " Об организации Всероссийской сельскохозяйственной переписи 2016 года на территории города Нефтеюганска"
</t>
  </si>
  <si>
    <t xml:space="preserve">1)(ред. от 03.10.2014);                                      2) №179 от 21.03.2011г;      3)731-п от 07.08.2015       </t>
  </si>
  <si>
    <t>1) в целом 2) в целом         3) в целом</t>
  </si>
  <si>
    <t>1.Федеральный закон  "Об общих принципах организации местного самоуправления в РФ"; 2.Федеральный закон "Об обеспечении доступа к информации о деятельности государственных органов и органов местного самоуправления;                                                                                             3.Постановление администрации  города Нефтеюганска о муниципальной программе "Социально-экономическое развитие города Нефтеюганска на 2014-2020 годы"</t>
  </si>
  <si>
    <t>1.131-фз от 06.10.2003 (ред. от 22.10.2013  №284-ФЗ);                   2. №8-фз от 09.02.2009 (изм. от 11.07.2011);                                         3. №1202-п от 25.10.2013</t>
  </si>
  <si>
    <t>1.Гл.3 ст.17 п.1 п/п. 7;                       2. - в целом</t>
  </si>
  <si>
    <t>1. - срок действия не ограничен;                            2. действует с 01.01.2010</t>
  </si>
  <si>
    <t xml:space="preserve">1.Федеральный закон "Об общих принципах организации местного самоуправления в РФ";
2..Постановление  администрация города Нефтеюганска "Об утверждении муниципальной программы города Нефтеюганска «Развитие физической культуры и спорта в городе Нефтеюганске на 2014-2020 годы» </t>
  </si>
  <si>
    <t xml:space="preserve">1.131-фз от 06.10.2003 (ред. от 22.10.2013  №284-ФЗ);                        2.№1208-п от 29.10.2013                          </t>
  </si>
  <si>
    <t>1.Гл.3 ст.17 п.1 п/п. 3;
  2 - в целом</t>
  </si>
  <si>
    <t>1. - срок действия не ограничен; 2.действует с 01.01.2014-31.12.2020.</t>
  </si>
  <si>
    <t>1.Федеральный закон  "Об общих принципах организации местного самоуправления в РФ";
2. Федеральный закон "О внесении изменений в отдельные законодательные акты РФ в связи с принятием федерального закона "О ратификации конвенции совета европы о предупреждении терроризма" и федерального закона "О противодействии терроризму";
3.Постановление  администрации города Нефтеюганска "Об утверждении муниципальной программы города Нефтеюганска «Профилактика экстремизма, гармонизация межэтнических и межкультурных отношений в городе Нефтеюганске на 2014-2020 годы».</t>
  </si>
  <si>
    <t>1.131-фз от 06.10.2003 (ред. от 22.10.2013  №284-ФЗ);                    2.153-фз от 27.07.2006 (ред. от 07.02.2011             №3-фз);                                     3.№1168-п от 22.10.2013</t>
  </si>
  <si>
    <t>1. Гл.3 ст.16 п.7.12.;             2,3 - в целом</t>
  </si>
  <si>
    <t xml:space="preserve">1.2 - срок действия не ограничен; 3. действует 01.01.2014-31.12.2020          </t>
  </si>
  <si>
    <t>1.Федеральный закон "Об общих принципах организации местного самоуправления в РФ";
2..Постановление  администрации города Нефтеюганска "Об утверждении муниципальной программы города Нефтеюганска "Профилактика правонарушений в сфере общественного  порядка, безопасности дорожного движения, пропаганда здорового образа жизни (профилактика наркомании, токсикомании и алкоголизма) в городе Нефтеюганске на 2014-2020 годы"</t>
  </si>
  <si>
    <t>1.131-фз от 06.10.2003 (ред. от 22.10.2013  №284-ФЗ);
2.№1167-п от 22.10.2013</t>
  </si>
  <si>
    <t>1.Гл. 3 ст.16 п.1 п/п.7; 
2 - в целом</t>
  </si>
  <si>
    <t xml:space="preserve">1. - срок действия не ограничен; 2.действует с 01.01.2014-31.12.2020 </t>
  </si>
  <si>
    <t xml:space="preserve">1.Федеральный закон "Об общих принципах организации местного самоуправления в РФ"; 
2.Постановление  администрации города Нефтеюганска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 на 2014-2020 годы» </t>
  </si>
  <si>
    <t>1.131-фз от 06.10.2003 (ред. от 22.10.2013  №284-ФЗ);                                                                               2.№1206 от 28.10.2013</t>
  </si>
  <si>
    <t>Гл.3 ст.17 п.1 п/п. 3;             2, - в целом</t>
  </si>
  <si>
    <t xml:space="preserve">1.Федеральный закон "Об общих принципах организации местного самоуправления в РФ"; 2.Постановление администрации города Нефтеюганска ""Об утверждении муниципальной программы города Нефтеюганска "Развитие физической культуры  и спорта в городе Нефтеюганске на 2014-2020 годы".                               </t>
  </si>
  <si>
    <t>1.131-фз от 06.10.2003 (ред. от 22.10.2013  №284-ФЗ);                                2.№1208-п от 29.10.2013.</t>
  </si>
  <si>
    <t>1.Гл. 3 ст.16 п.1 п/п.13, статья 8, п.1, 4 абзац;                  2.. - в целом</t>
  </si>
  <si>
    <t>1. - срок действия не ограничен; 2. действует с 01.01.2014-31.12.2020</t>
  </si>
  <si>
    <t xml:space="preserve">1.Федеральный закон "Об общих принципах организации местного самоуправления в РФ"; 
2.Постановление администрации города Нефтеюганска ""Об утверждении муниципальной программы города Нефтеюганска «Развитие физической культуры и спорта в городе Нефтеюганске на 2014-2020 годы"
                                                         </t>
  </si>
  <si>
    <t>1.131-фз от 06.10.2003 (ред. от 22.10.2013  №284-ФЗ);                           2.№1208-п от 29.10.2013</t>
  </si>
  <si>
    <t>1.Гл. 3 ст.16 п.1 п/п.19; 
2, - в целом</t>
  </si>
  <si>
    <t>1. - срок действия не ограничен; 2.действует  01.01.2014-31.12.2020</t>
  </si>
  <si>
    <t>1.Федеральный закон "Об общих принципах организации местного самоуправления в РФ" 
2..Постановление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в городе Нефтеюганске в 2014-2020 годах".</t>
  </si>
  <si>
    <t>1.131-фз от 06.10.2003 (ред. от 22.10.2013  №284-ФЗ);                      
 2.№1217-п от 29.10.2013.</t>
  </si>
  <si>
    <t>1. Гл.3 ст.16.1 п.2               2 - в целом</t>
  </si>
  <si>
    <t xml:space="preserve">1. - срок действия не ограничен; 2.действует с 01.01.2014-31.12.2020           </t>
  </si>
  <si>
    <t>" Развитие и модернизация жилищно- коммунального комплекса ХМАО-Югры" на 2005-2012 годы</t>
  </si>
  <si>
    <t>Закон ХМАО-Югры от 06.07.2005 № 56-оз О Программе ХМАО-Югры</t>
  </si>
  <si>
    <t>В целом</t>
  </si>
  <si>
    <t>06.07.2005 - 01.01.2011</t>
  </si>
  <si>
    <t>"Повышение безопасности дорожного движения  в ХМАО-Югре" на 2004-2010 годы, Федеральный закон "Об общих принципах организации местного самоуправления в Российской Федерации"</t>
  </si>
  <si>
    <t xml:space="preserve">Закон ХМАО-Югры от 26.03.2004 № 14-оз О программе ХМАО-Югры,               Федеральный закон от 06.10.2003 № 131-ФЗ </t>
  </si>
  <si>
    <t>26.03.2004 - не установлен</t>
  </si>
  <si>
    <t>"Об общих принципах организации местного самоуправления в Российской Федерации"</t>
  </si>
  <si>
    <t>Федеральный закон от 06.10.2003 № 131-ФЗ</t>
  </si>
  <si>
    <t xml:space="preserve"> пп. 10 п. 1 ст. 16</t>
  </si>
  <si>
    <t>04.09.2007 - не установлен</t>
  </si>
  <si>
    <t>Программа ХМАО-Югры "Развитие материально- технической базы социальной сферы ХМАО-Югры " на 2006-2012 годы</t>
  </si>
  <si>
    <t>Закон ХМАО-Югры от 13.01.2006 № 8-оз</t>
  </si>
  <si>
    <t>Федеральный зако "Об общих принципах организации местного самоуправления в Российской Федерации"</t>
  </si>
  <si>
    <t xml:space="preserve"> пп. 25 п. 1 ст. 16</t>
  </si>
  <si>
    <t>Закон ХМАО-Югры "О денежном содержании лиц, замещающих муниципальные должности, и лиц, замещающих муниципальные должности муниципальной службы, в ХМАО-Югре".                                       Федеральный закон от 05.08.2000 № 117-ФЗ Налоговый кодекс РФ (часть вторая)</t>
  </si>
  <si>
    <t xml:space="preserve">Закон ХМАО-Югры от 11.01.2006 № 1-оз </t>
  </si>
  <si>
    <t>ст. 2</t>
  </si>
  <si>
    <t>10.02.2006 - 01.01.2008</t>
  </si>
  <si>
    <t>Федеральный закон "Об общих принципах организации местного самоуправления в Российской Федерации"</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</si>
  <si>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</si>
  <si>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 xml:space="preserve">1. Федеральный закон  "Об общих принципах организации местного самоуправления в РФ";                                                                                                                                         2. Федеральный закон от 05.08.2000 №117-ФЗ"Налоговый кодекс РФ (часть вторая)"                                    
3. Федеральный закон от 24.07.2009 №212-ФЗ"О страховых взносах в пенсионный фонд РФ, фонд социального страхования РФ, федеральный фонд обязательного медицинского страхованиями территориальные фонды обязательного медицинского страхования"                                        4.Федеральный закон "О муниципальной службу в Российской Федерации"                                                                                                                5. Закон Ханты-Мансийского автономного округа-Югры "Об отдельных вопросах муниципальной службы в Ханты-Мансийском автономном округе-Югры"                                                                                                                                                             </t>
  </si>
  <si>
    <t xml:space="preserve">1.ФЗ №131-фз от 06.10.2003 (ред. от 29.06.2015 N 204-ФЗ);                                        2.фз №117-ФЗ от 05.08.2000г.                          3. фз №212-ФЗ от 24.07.2009г.                          4 №25-ФЗ от 02.03.2007г.                               5.№113-оз от 20.07.2007г. 6. № 316-V от 02.07.2012 (изм. от 20.09.2016 №1213-V;                                            7. №373-V от 27.09.2012г.    8. 991 от 07.05.2009                              №587-V от 29.05.2013;        9 №355-р от 31.12.2015 г.                                          10 №587-V от 29.05.2013 (с изм.от 20.02.2016 №1198-V)                                       11. 264-р от 08.06.2010                    12.№574-п от 30.06.2015     13 №268 от 27.09.2007                   14 № 2-1189/2015 от 19.01.2015 г.                                  15 № 2-826/2015 от 08.04.2015                                                                                                                                                                                                                                                                             </t>
  </si>
  <si>
    <t>1.Гл.3 ст.16        2. гл.23 ст.207     3-31- в целом</t>
  </si>
  <si>
    <t>1.с 06.10.2003 - не ограничен                      2.с 05.10.2000 - не установлен;                      3. с 24.07.2009 - не установлен                       4 с 02.03.2007 - не ограничен                              5 с 20.07.2007 - не ограничен                          6 с 16.07.2013 - не ограничен                            7 с 05.10.2012 - не ограничен                             8 с 07.05.2009 - не ограничен                             9 с 19.06.2013 - не ограничен                          10 с 29.05.2013 - не ограничен                             11 с 08.06.2010 - не ограничен                       12 с 01.07.2015 - 31.12.2015г.                      13 с 27.09.2007 - не установлен                            14-31 до исполнения обязанностей</t>
  </si>
  <si>
    <t xml:space="preserve">1.Федеральный закон  "Об общих принципах организации местного самоуправления в РФ"                                                                                                                                                                                                                                                                    2. Постановление администрации города Нефтеюганска "Развитие жилищно-коммунального комплекса в городе Нефтеюганске в 2014-2020 годах"                                                                                                                                   3  Постановление  Администрация города Нефтеюганска "О создании Нефтеюганского городского казённого учреждения коммунального хозяйства "Служба единого заказчика"                                                                         4. Постановление  Администрация города Нефтеюганска  "О внесении изменений в постановление администрации города                                                    5.  Распоряжение Администрация города Нефтеюганска   "Об утверждении Устава МУ "СЕЗ"                                                                                                                                                                                    </t>
  </si>
  <si>
    <t xml:space="preserve">1.131-ФЗ от 06.10.2003 (ред. от 29.06.2015 N 204-ФЗ)                                                                        2.№866-п от 14.09.2016              3№2626 от 22.09.2011               4 №424 от 02.03.2010 (с изм.№827 от  13.04.2010г)          5 № 14-р от 20.01.2012г  (с изм. на 02.10.2012 595-р, 28.12.2012 829-р)                                6 № 70-р от 07.04.2014                     </t>
  </si>
  <si>
    <t>1 с 06.10.2003 - не ограничен                                                                  2. с 01.01.2016 - 31.12.2016                                3 с 22.09.2011 - не ограничен                               4 с 13.04.2010 - не ограничен                            5 с 01.01.2013 - не ограничен                                    6 с 07.04.2014 - не ограничен</t>
  </si>
  <si>
    <t xml:space="preserve">1.131-ФЗ от 06.10.2003 (ред. от 29.06.2015 N 204-ФЗ)                                              2. № 257-ФЗ от 08.11.2007. (с изм. на 03.07.2016 № 257-ФЗ).                                                                                       3. № 1214-п от 29.10.2013 (с изм. от 14.09.2016 №865-п)                                                        4  № 14-р от 20.01.2012г  (с изм. на 02.10.2012 595-р, 28.12.2012 829-р)                       5 №1167-п от 22.10.2013  (с изм. на 22.07.2016 № 371-п)    </t>
  </si>
  <si>
    <t xml:space="preserve">1.Гл. 3 ст.16     2-5 - в целом                                           </t>
  </si>
  <si>
    <t>1.с 06.10.2003 - не ограничен;                            2. с 08.11.2007 - не ограничен                           3. с 29.10.2013 - 31.12.2016.                          4 с 01.01.2013 - не ограничен                              5 с 01.01.2016 - 31.12.2016</t>
  </si>
  <si>
    <t xml:space="preserve">1. Федеральный закон "Об общих  принципах организации местного самоуправления в РФ";                                                                                                 2 Жилищный кодекс РФ                                                                                                                                                                                                                                                                                                                                                                                                                                         3. Постановление администрации города Нефтеюганска "Об утверждении плана капитального и текущего ремонта жилых помещений";                                                                                                                        4. Постановление администрации города "О реализации мероприятий муниципальной программы города Нефтеюганска "Обеспечение доступным и комфортным жильем жителей города Нефтеюганска в 2014-2020 годах"                                                                                     </t>
  </si>
  <si>
    <t xml:space="preserve">1. 131-ФЗ от 06.10.2003 (ред. от 29.06.2015 N 204-ФЗ)                                         2.№ 188-фз от 29.12.2004 (с изм. от 13.07.2015 № 236-фз) ;                                         3 №1894 от 28.08.2009                                                       4. №1207-п от 28.10.2013 (с изм. от 14.09.2016 №860-п)                                    5 №124-нп от 26.11.2013 (с изм. №87-нп от 26.05.2016)                                 6 №123-нп от 18.08.2014 (с изм. от 16.05.2016 №70-нп)                                         7 №866-п от 14.09.2016               8 № 14-р от 20.01.2012г  (с изм. на 02.10.2012 595-р, 28.12.2012 829-р)                          9 №24-нп от 11.02.2016 (с изм. 175-нп от 20.09.2016)      10  №156-р от 26.08.2014 г.   11 №48-нп от 06.05.2015 (с изм. №42-нп от 23.03.2016                                          </t>
  </si>
  <si>
    <t xml:space="preserve">1.Гл. 3 ст.16 п.1; гл.3 ст.17 ч.1 п/п 4, 4.1, 4.2, Гл.3 ст.16 ч.1 п/п 6, ст 16.1 ч.1 п/п 5                   2-7 - в целом      8 - ст.153 п.3           9-11 - в целом    </t>
  </si>
  <si>
    <t xml:space="preserve">1 с 06.10.2003 - не ограничен                         2 с 01.01.2005 - не ограничен;                            3 с 28.08.2009 - не ограничен                                4. с 28.10.2013 - не ограничен;                        5. с 26.11.2013 - не ограничен                         6. с 18.08.2014 - не ограничен;                        7. с 01.01.2016 - 31.12.2016                        8 с 01.01.2013 - не ограничен                           9 с 01.10.2014 - 31.12.2020                                     10 с 01.09.2014 - не ограничен                            11 с 06.05.2015 - 31.12.2016                                                        </t>
  </si>
  <si>
    <t xml:space="preserve">1. Федеральный закон "Об общих принципах организации местного самоуправления в РФ",                                                                                                                                                                                            2. Постановление Администрация города "Об утверждении порядка предоставления в 2016 году субсидии из бюджета города Нефтеюганска на возмещение недополученных доходов юридическим лицам (за исключением муниципальных учреждений), индивидуальным предпринимателям, оказывающим услуги отдельным категориям граждан по бесплатному проезду в автомобильном транспорте общего пользования по ежегодным сезонным автобусным маршрутам до садовых, огороднических и дачных товариществ"                                      3 Постановление Администрация города "Об утверждении порядка предоставления в 2016 году субсидии из бюджета города Нефтеюганска на возмещение недополученных доходов юридическим лицам(за исключением муниципальных учреждений), индивидуальным предпринимателям, оказывающим услуги по организации транспортного обслуживания населения автомобильным транспортом общего </t>
  </si>
  <si>
    <t xml:space="preserve">
1.131-ФЗ от 06.10.2003 (ред. от 29.06.2015 N 204-ФЗ)   
2. № 138-нп от 11.07.2016                        3. № 176-нп от 20.09.2016;                   4. № 22-нп от 08.02.2016.   5 №175-нп от 20.09.2016     6 №866-п от 14.09.2016               </t>
  </si>
  <si>
    <t>1.Гл. 3 ст.16 п.1; п/п 7, ст.20 п/п 5                      2-6 в целом</t>
  </si>
  <si>
    <t xml:space="preserve">1. с 06.10.2003 - не ограничен;                         2. с 01.01.2016 - не ограничен;                            3. с 01.01.2016 - не ограничен;                          4. с 01.01.2016 - не ограничен;                        5. с 01.01.2016 - не ограничен                               6 с 01.01.2016 - 31.12.2016                            </t>
  </si>
  <si>
    <t xml:space="preserve">1. Федеральный закон "Об общих принципах организации местного самоуправления в РФ".                                                                                                                                    2. Федеральный закон "О внесении изменений в отдельные законодательные акты РФ по вопросам профилактики незаконного потребления наркотических средств и психотропных веществ"                3 Постановление администрации г. Нефтеюганска "Об утверждении муниципальной программы г.Нефтеюганска "Профилактика правонарушений в сфере общественного порядка, безопасности дорожного движения, пропаганда здорового образа жизни (профилактика наркомании, токсикомании и алкоголизма) в г.Нефтеюганске на 2014-2020 годы"                                                                4 Постановление Думы ХМАО - Югры "О Законе Ханты-Мансийского автономного округа - Югры "О внесении изменений в Закон Ханты-Мансийского автономного округа - Югры "О бюджете Ханты-Мансийского автономного округа - Югры на 2014 год и на плановый период 2015 и 2016 годов"                                                                                        </t>
  </si>
  <si>
    <t>1.131-ФЗ от 06.10.2003 (ред. от 29.06.2015 N 204-ФЗ)                                         2. № 120-ФЗ от 07.06.2013;                                           3 № 1167-п от 22.10.2013г  (с изм. на 22.07.2016 №745-п).                                     4 № 428-п от 09.10.2013г (с изм. №251-п от 15.07.2016)                         5  №1081 -п от 06.11.2015 (с изм №987 от 05.09.2013)       6  № 91-нп от 02.06.2016 (с изм.№80-нп от  22.08.2013)</t>
  </si>
  <si>
    <t>1. Гл.3 ст.16 п.1;                    2-4 - в целом      5 ст.1 п.11             6-7 - в целом</t>
  </si>
  <si>
    <t xml:space="preserve">1. с 06.10.2003 - не ограничен;                        2. с 10.06.2013 - не ограничен                         3 с 15.06.2015 - не ограничен                              4 с 08.07.2014 - 31.12.2016                              5 с 10.07.2014 - 31.12.2016                              6 с 2013 -не ограничен          </t>
  </si>
  <si>
    <t xml:space="preserve">1. Федеральный закон "Об общих принципах организации местного самоуправления в РФ".                                                                                                                                    2. Постановление администрации города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 на 2014-2020 годы"                  </t>
  </si>
  <si>
    <t xml:space="preserve">1.131-ФЗ от 06.10.2003 (ред. от 29.06.2015 N 204-ФЗ)                                         2. № 1206-п от  28.10.2013 (с изм.от 14.09.2016 № 871-п;                                                                       </t>
  </si>
  <si>
    <t>1. Гл.3 ст.16 п.1;                    2 - в целом</t>
  </si>
  <si>
    <t xml:space="preserve">1. с 06.10.2003 - не ограничен;                        2. с 28.10.2013 - 31.12.2016;                           </t>
  </si>
  <si>
    <t xml:space="preserve">1.131-ФЗ от 06.10.2003 (ред. от 29.06.2015 N 204-ФЗ)                                    2. №866-п от 14.09.2016                                  </t>
  </si>
  <si>
    <t>1. с 06.10.2003 - не ограничен;                                              2. с 01.01.2016г. - 31.12.2016</t>
  </si>
  <si>
    <t>1.Федеральный закон "Об общих принципах организации местного самоуправления в РФ",                                                                                                                       2.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в городе Нефтеюганске 2014-2020 гг."                                                                                                      3 Закон Ханты-Мансийского АО - Югры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проведению мероприятий по предупреждению и ликвидации болезней животных, их лечению, защите населения от болезней, общих для человека и животных"                                         4 Договора целевого пожертвования с ООО «РН-Юганскнефтегаз»                   5 Распоряжение Администрации города Нефтеюганска "О распределении финансовых средств"</t>
  </si>
  <si>
    <t xml:space="preserve">1.131-ФЗ от 06.10.2003 (ред. от 29.06.2015 N 204-ФЗ)                                2. №866-п от 14.09.2016                    3 № 29-оз от 05.04.2013 г.          4  №1 от 10.05.2012г., 2013 года                                     5 №168-р от 15.09.2014 г.                                </t>
  </si>
  <si>
    <t xml:space="preserve">1.Гл. 3 ст.16 п.24-25;                                          2. - в целом        3 ст.3 п1 п/п 1             4-5 - в целом                </t>
  </si>
  <si>
    <t>1. с 06.10.2003 - не ограничен;                                              2. с 01.01.2016г. - 31.12.2016                                3 с 05.04.2013 - не ограничен                                   4 с 01.01.2013 - не ограничен                                 5 с 15.09.2014 - не ограничен</t>
  </si>
  <si>
    <t xml:space="preserve">1.Федеральный закон "Об общих принципах организации местного самоуправления в РФ",                                                                                                                       2.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в городе Нефтеюганске 2014-2020 гг."                                                                                                                                                           3 Постановление главы города "Создание, содержание, организация деятельности аварийно- спасательных служб и (или) аварийно- спасательных формирований на территории города."                                        5 Распоряжение администрации города Нефтеюганска "Об изменении  типа и наименования учреждения" .                                                                6 Распоряжение администрации города Нефтеюганска "Об утверждении изменений в Устав муниципального казённого учреждения "Единая дежурная-диспетчерская служба"" (внесение изменений в наименование учреждения).                  </t>
  </si>
  <si>
    <t xml:space="preserve">1.131-ФЗ от 06.10.2003 (ред. от 29.06.2015 N 204-ФЗ)                                   2. №866-п от 14.09.2016                             3  №246 от 23.03.2009 г.             4 №838-р от 12.12.2012г.              5 №56-р от 24.03.2015г.                                                         </t>
  </si>
  <si>
    <t xml:space="preserve">1.Гл. 3 ст.16 п.32;                                          2. - в целом        3 -5 - в целом                </t>
  </si>
  <si>
    <t xml:space="preserve">1. с 06.10.2003 - не ограничен;                                              2. с 01.07.2015г. - 31.12.2015                                3  с 10.05.2012 - не ограничен                               4 с 23.03.2009г - не ограничен                             5 с 01.01.2013 - не ограничен                               6 с 01.04.2015 - не ограничен                            </t>
  </si>
  <si>
    <t xml:space="preserve">1 ЗФедеральный закон "Об общих принципах организации местного самоуправления в РФ",                                                                           2 Федеральный закон от 14.12.2015 N 359-ФЗ "О федеральном бюджете на 2016 год" (Распределение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бюджетам субъектов Российской
Федерации на 2016 год)
</t>
  </si>
  <si>
    <t xml:space="preserve">1. 131-ФЗ от 06.10.2003 (ред. от 29.06.2015 N 204-ФЗ)                                               2 №359-ФЗ от 14.12.2015г.                                    </t>
  </si>
  <si>
    <t>1.в целом                 2 в целом</t>
  </si>
  <si>
    <t>1. с 06.10.2003 - не ограничен;                                  2 не ограничен</t>
  </si>
  <si>
    <t>1.Федеральный закон "Об общих принципах организации местного самоуправления в РФ",                                                                                                                       2.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в городе Нефтеюганске 2014-2020 гг."                                                                                                      3 Закон Ханты-Мансийского АО - Югры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проведению мероприятий по предупреждению и ликвидации болезней животных, их лечению, защите населения от болезней, общих для человека и животных"                                         4 Решение Думы города "О мероприятиях по отлову, содержанию и учету, а также иных мероприятиях с безнадзорными и бездомными животными на территории города в 2016 году"</t>
  </si>
  <si>
    <t>1.131-ФЗ от 06.10.2003 (ред. от 29.06.2015 N 204-ФЗ)                                    2. №866-п от 14.09.2016                    3 № 29-оз от 05.04.2013 г.          4  №1331 от 14.09.2016</t>
  </si>
  <si>
    <t xml:space="preserve">1.Гл. 3 ст.16 п.24-25;                                          2. - в целом        3 ст.3 п1 п/п 1             4- в целом                </t>
  </si>
  <si>
    <t xml:space="preserve">1. с 06.10.2003 - не ограничен;                                              2. с 01.07.2015г. - 31.12.2015                                3 с 05.04.2013 - не ограничен                                   4 с 01.01.2016 - не ограничен                                 </t>
  </si>
  <si>
    <t xml:space="preserve">1.Федеральный закон "Об общих принципах организации местного самоуправления в РФ",                                                                              2 Постановление администрации города Нефтеюганска«О реализации администрацией города Нефтеюганска отдельных государственных полномочий, переданных для осуществления органам местного самоуправления муниципального образования город Нефтеюганск»         3 Закон ХМАО - Югры "О возмещении недополученных доходов организациям, осуществляющим реализацию населению Ханты-Мансийского автономного округа - Югры сжиженного газа по розничным ценам, и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предоставлению субсидий на возмещение недополученных доходов организациям, осуществляющим реализацию населению Ханты-Мансийского автономного округа - Югры сжиженного газа по розничным ценам"                                                                                                                     </t>
  </si>
  <si>
    <t xml:space="preserve">1.131-ФЗ от 06.10.2003 (ред. от 29.06.2015 N 204-ФЗ)                                         2 №328-п от 31.03.2014 (с изм №174-п от09.06.2016г.)                               3. №118-оз от 07.11.2013 (с изм. №22 от 25.02.2016)                     4 №866-п от 14.09.2016                              </t>
  </si>
  <si>
    <t>отчетный 2016 финансовый год</t>
  </si>
  <si>
    <t>2020 год</t>
  </si>
  <si>
    <t>04-2101</t>
  </si>
  <si>
    <t>функционирование органов местного самоуправления</t>
  </si>
  <si>
    <r>
      <t>1.Федеральный закон "Об общих принципах организации местного самоуправления в РФ"; 2.ФЗ "Налоговый кодекс РФ" (чать вторая); 3.Закон РФ "О страховых взносах в пенсионный фонд РФ, фонд социального страхования РФ, федеральный фонд обязательного медицинского страхованиями территориальные фонды обязательного медицинского страхования"; 4. Положения о гарантиях и компенсациях для лиц, проживающих в муниципальном образовании город Нефтеюганск, работающих в организациях, финансируемых из бюджета муниципального образования город Нефтеюганск";  5.Федеральный закон "О муниципальной службе в РФ"; 6.Постановление Правительства ХМАО-Югры "Об отдельных вопросах муниципальной службы в ХМАО-Югре"; 7."О налоге на имущество организаций"; 8."О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9. Решение Думы "Устав города";    10. Распоряжение администрации города Нефтеюганска "Об утверждении положения о департаменте по делам администрации";  11</t>
    </r>
    <r>
      <rPr>
        <sz val="8"/>
        <color indexed="10"/>
        <rFont val="Times New Roman"/>
        <family val="1"/>
      </rPr>
      <t>.</t>
    </r>
    <r>
      <rPr>
        <sz val="8"/>
        <rFont val="Times New Roman"/>
        <family val="1"/>
      </rPr>
      <t>Постановление администрации города Нефтеюганска  " О муниципальных программах города Нефтеюганска";  12.Постановление  администрация города Нефтеюганска "Об утверждении муниципальной программы города Нефтеюганска «Поддержка социально ориентированных некоммерческих организаций, осуществляющих деятельность в городе Нефтеюганске, на 2014-2020 годы» 13.Постановление  администрация города Нефтеюганска "Об утверждении муниципальной программы города Нефтеюганска «Социально-экономическое развитие города Нефтеюганска на 2014-2020 годы»; 14. "Бюджетный кодекс РФ"; 15. Постановление Правительства "О предельной велечине базы для начисления страховых взносов в Фонд социального страхования РФ и Пенсионный фонд РФ"; 16. "Об утверждении  Положения о гарантиях и компенсациях для лиц, проживающих в муниципальном образовании город Нефтеюганск, работающих в организациях, финансируемых из бюджета муниципального образования город Нефтеюганск" ; 17. Распоряжение администрации г.Нефтеюганска "О порядке и размерах возмещения расходов, связанных со служебными командировками"; 18. Коллективный договор; 19. ФЗ "Об информации, информационных технологиях и о защите информации"; 20. ФЗ "О персональных данных"; 21. ФЗ "Об организации предоставления государственных и муниципальных услуг"; 22. Постановление Правительства "О некоторых мерах по повышению качества предоставления государственных (муниципалльных) услуг на базе многофункциональных центров предоставления государственных (муниципальных) услуг"; 23. Постановление Правительства О государственной программе  Ханты-Мансийского автономного округа - Югры "Социально-экономической развитие, инвестиции и инновации Ханты-Мансийского автономного округа - Югры на 2014-2020 годы"; 24. Распоряжение Правительства "Об утверждении государственной программы РФ "Экономическое развитие и инновационная экономика""; Постановление администрации г. Нефтеюганска "О перечне муниципальных программ города Нефтеюганска"</t>
    </r>
  </si>
  <si>
    <t>04-2009</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</si>
  <si>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</si>
  <si>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04-2012</t>
  </si>
  <si>
    <t>организация охраны общественного порядка на территории городского округа муниципальной милицией</t>
  </si>
  <si>
    <t>04-2015</t>
  </si>
  <si>
    <t>обеспечение первичных мер пожарной безопасности в границах городского округа</t>
  </si>
  <si>
    <t>04-2033</t>
  </si>
  <si>
    <t>04-2038</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</si>
  <si>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</si>
  <si>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04-2102</t>
  </si>
  <si>
    <t>финансирование муниципальных учреждений</t>
  </si>
  <si>
    <t>04-2110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</si>
  <si>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</si>
  <si>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04-2113</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</si>
  <si>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</si>
  <si>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04-2503</t>
  </si>
  <si>
    <t>04-2505</t>
  </si>
  <si>
    <t>на формирование и содержание архивных фондов субъекта Российской Федерации</t>
  </si>
  <si>
    <t>04-2511</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</si>
  <si>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</si>
  <si>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04-2541</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</si>
  <si>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</si>
  <si>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04-2556</t>
  </si>
  <si>
    <t>на осуществление мероприятий в области охраны труда, предусмотренных трудовым законодательством</t>
  </si>
  <si>
    <t>04-2116</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</si>
  <si>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</si>
  <si>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по составлению списков кандидатов в присяжные заседатели</t>
  </si>
  <si>
    <t>04-2002</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</si>
  <si>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</si>
  <si>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04-2004</t>
  </si>
  <si>
    <t>владение, пользование и распоряжение имуществом, находящимся в муниципальной собственности городского округа</t>
  </si>
  <si>
    <t>04-2007</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</si>
  <si>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</si>
  <si>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04-2591</t>
  </si>
  <si>
    <t>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</si>
  <si>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04-2528</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</si>
  <si>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</si>
  <si>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04-2030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</si>
  <si>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</si>
  <si>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04-2017</t>
  </si>
  <si>
    <t>04-2020</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</si>
  <si>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</si>
  <si>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04-2021</t>
  </si>
  <si>
    <t>создание условий для организации досуга и обеспечения жителей городского округа услугами организаций культуры</t>
  </si>
  <si>
    <t>04-2022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</si>
  <si>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</si>
  <si>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04-2023</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</si>
  <si>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</si>
  <si>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 xml:space="preserve">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t>
  </si>
  <si>
    <t>04-2024</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</si>
  <si>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</si>
  <si>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04-2542</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</si>
  <si>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</si>
  <si>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04-2540</t>
  </si>
  <si>
    <t>04-2005</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</si>
  <si>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</si>
  <si>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04-2006</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</si>
  <si>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</si>
  <si>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</si>
  <si>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04-2029</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</si>
  <si>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</si>
  <si>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04-2502</t>
  </si>
  <si>
    <t>на государственную регистрацию актов гражданского состояния</t>
  </si>
  <si>
    <t>04-2008</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</si>
  <si>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</si>
  <si>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04-2027</t>
  </si>
  <si>
    <t>организация ритуальных услуг и содержание мест захоронения</t>
  </si>
  <si>
    <t>04-2037</t>
  </si>
  <si>
    <t>осуществление мероприятий по обеспечению безопасности людей на водных объектах, охране их жизни и здоровья</t>
  </si>
  <si>
    <t>04-2560</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</si>
  <si>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</si>
  <si>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04-2592</t>
  </si>
  <si>
    <t>на возмещение газораспределительным организациям подпрограмма "Создание условий для обеспечения качественными коммунальными услугами"</t>
  </si>
  <si>
    <t>04-2593</t>
  </si>
  <si>
    <t>на реализацию полномочий, указанных в пунктах 3.1., 3.2. статьи 2 Закона Ханты-Мансийского автономного округа- Югры от 31 марта2009 года № 36-оз " О наделении органов местного самоуправления муниципальных образований Ханты-Мансийского автономного округа- Югры отдельными полномочиями для обеспечения жилыми помещениямиотдельных категорий граждан, определенных федеральным законодательством"</t>
  </si>
  <si>
    <t>04-2506</t>
  </si>
  <si>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</si>
  <si>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04-2039</t>
  </si>
  <si>
    <t>организация и осуществление мероприятий по работе с детьми и молодежью в городском округе</t>
  </si>
  <si>
    <t>04-2300</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</si>
  <si>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</si>
  <si>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04-2400</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</si>
  <si>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</si>
  <si>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04-2522</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</si>
  <si>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</si>
  <si>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 xml:space="preserve">1.Постановление Правительства Ханты-Мансийского Автономного округа-Югры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2.Постановление Правительства Ханты-Мансийского Автономного округа-Югры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информационному обеспечению общеобразовательных учреждений в части доступа к образовательным ресурсам сети Интернет.
3.Закон ХМАО-Югры "О социальной поддержке семей, имеющих детей, обучающихся в муниципальных общеобразовательных учреждениях и негосударственных общеобразовательных учреждениях, имеющих государственную аккредитацию, расположенных на территории Ханты-Мансийского автономного округа - Югры" 
</t>
  </si>
  <si>
    <t>1.62-оз от 08.07.2005 (изм. от 25.05.2012    №61-оз);     2.54-оз от 31.03.2009  (изм. от 08.04.2010 №66-оз).2.№30-оз от 26.02.2006 (ред. от 01.07.2013)</t>
  </si>
  <si>
    <t>04-2524</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</si>
  <si>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</si>
  <si>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04-2543</t>
  </si>
  <si>
    <t>на организацию и обеспечение отдыха и оздоровления детей (за исключением организации отдыха детей в каникулярное время)</t>
  </si>
  <si>
    <t>текущий 2017 финансовый год                ( на 01.01.2018)</t>
  </si>
  <si>
    <t>04-2028</t>
  </si>
  <si>
    <t>"Об утверждении муниципальной программы города Нефтеюганска "Доступная среда в городе Нефтеюганске на 2014-2020 годы"</t>
  </si>
  <si>
    <t>Постановление администрации города Нефтеюганска от 25.10.2013 №1190-п</t>
  </si>
  <si>
    <t>Приложение 2, п.1</t>
  </si>
  <si>
    <t>с 01.01.2014 по 31.12.2020г</t>
  </si>
  <si>
    <t xml:space="preserve">1.Федеральный закон  "Об общих принципах организации местного самоуправления в РФ";2.Решение Думы города "О бюджете г.Нефтеюганска на 2013 год и плановый период 2014 и 2015 годов";3.Решение Думы города "О бюджете г.Нефтеюганска на 2014 год и плановый период 2015 и 2016 годов"; 4.Решение Думы города"О денежном содержании лица, замещающего ниципальную должность и лица, замещающего должность муниципальной службы"; 5. Постановление главы г. Нефтеюганска "Об оплате труда и социальной защещенности лиц замещающих должности, не отнесенных к должностям муниципальной службы и осуществляющих техническое обеспечение деятельности органовместного самоуправления в МО г. Нефтеюганске";6.Постановление администрации  города Нефтеюганска "Об утверждении долгосрочной целевой программы "Развитие муниципальной службы в муниципальном образовании город Нефтеюганск на 2012-2014 годы"; 7.Постановление главы города  Программа "Внедрение и развитие электронного документооборота на базе программного обеспечения "Кодекс:Докуметооборот" в адмнистрации города Нефтеюганск на 2010-2013 годы",  8.Постановление администрации    города Нефтеюганска"Об утверждении долгосрочной целевой программы "Комплексные мероприятия по профилактике правонарушений в городе Нефтеюганске " на 2011-2015 годы".   9  «Об утверждении муниципальной программы города Нефтеюганска «Управление муниципальным имуществом города Нефтеюганска на 2014-2020 годы»                                                                                 </t>
  </si>
  <si>
    <t xml:space="preserve">1.Закон ХМАО "О наделении органов МО ХМАО-Югры отдельными гос. полномочием по предоставлению социальной поддержки по обеспечению детей- сирот и детей, оставшихся без попечения родителей, а также лиц из числа детей- сирот и детей, оставшихся без попечения родителей, жилыми помещениями". 2«Об утверждении  муниципальной программы города Нефтеюганска «Дополнительные меры социальной поддержки отдельных категорий граждан города Нефтеюганска с 2016 по 2020 годы» </t>
  </si>
  <si>
    <t xml:space="preserve">1.№. 60-Оз от 20.06.2006 (ред. от 08.04.2010               N 66-оз)   2Постановление администрации города Нефтеюганска от 13.11.2015 № 1144-п 
</t>
  </si>
  <si>
    <t>1. - в целом  2 Приложение 2, п.2.1</t>
  </si>
  <si>
    <t>1. - срок действия с  17.07.2006  2с 01.01.2016 по 31.12.2020 год</t>
  </si>
  <si>
    <t xml:space="preserve">1.Федеральный закон "О социальной защите инвалидов в РФ"; 2.Федеральный закон "О ветеранах".  3«Об утверждении муниципальной программы города Нефтеюганска «Обеспечение доступным и комфортным жильем жителей города Нефтеюганска в 2014-2020 годах» 
</t>
  </si>
  <si>
    <t xml:space="preserve">1.№181-фз от 24.11.1995 (ред. от 02.07.2013 № 185-ФЗ);                                   2. 5-фз от 12.01.1995  (ред. от 16.10.2012  № 169-ФЗ).    3.Постановление администрации города Нефтеюганска                         от 28.10.2013 № 1207-п 
</t>
  </si>
  <si>
    <t>1.,2. - в целом   3Приложение 2, п.3.1</t>
  </si>
  <si>
    <t xml:space="preserve"> 1.,2. - срок действия не ограничен   3с 01.01.2014 по 31.12.2020 год</t>
  </si>
  <si>
    <t>1.Федеральный закон "О занятости населения в Российской Федерации"; 2.Постановление Правительства Ханты-Мансийского автономного округа – Югры «О целевой программе Ханты-Мансийского автономного округа – Югры «Содействие занятости населения» на 2011-2013 годы. 3"Об утверждении муниципальной программы города Нефтеюганска "Доступная среда в городе Нефтеюганске на 2014-2020 годы"</t>
  </si>
  <si>
    <t xml:space="preserve">1№1032-1 от 19.04.1991 (ред от 02.07.2013   №162-фз);   2.№ 246-п от 09.10.2010 (ред. от 17.06.2013   N 225-п) 3Постановление администрации города Нефтеюганска от 25.10.2013 №1190-п
</t>
  </si>
  <si>
    <t>1,2, - в целом 3Приложение 2, п.1</t>
  </si>
  <si>
    <t>1. - срок действия не ограничен;  2.срок действия до 31.12.2013   3с 01.01.2014 по 31.12.2020г</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</si>
</sst>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 numFmtId="165" formatCode="0.0%"/>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Red]\-#,##0.0"/>
    <numFmt numFmtId="173" formatCode="00"/>
    <numFmt numFmtId="174" formatCode="000"/>
    <numFmt numFmtId="175" formatCode="0000000"/>
    <numFmt numFmtId="176" formatCode="0.0"/>
    <numFmt numFmtId="177" formatCode="[$-FC19]d\ mmmm\ yyyy\ &quot;г.&quot;"/>
    <numFmt numFmtId="178" formatCode="#,##0.000"/>
    <numFmt numFmtId="179" formatCode="000000"/>
  </numFmts>
  <fonts count="39">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sz val="9"/>
      <name val="Times New Roman"/>
      <family val="1"/>
    </font>
    <font>
      <b/>
      <i/>
      <sz val="10"/>
      <name val="Times New Roman"/>
      <family val="1"/>
    </font>
    <font>
      <b/>
      <i/>
      <sz val="11"/>
      <name val="Times New Roman"/>
      <family val="1"/>
    </font>
    <font>
      <i/>
      <sz val="10"/>
      <name val="Times New Roman"/>
      <family val="1"/>
    </font>
    <font>
      <i/>
      <sz val="9"/>
      <name val="Times New Roman"/>
      <family val="1"/>
    </font>
    <font>
      <b/>
      <sz val="10"/>
      <name val="Times New Roman"/>
      <family val="1"/>
    </font>
    <font>
      <sz val="11"/>
      <name val="Times New Roman"/>
      <family val="1"/>
    </font>
    <font>
      <sz val="8"/>
      <name val="Times New Roman"/>
      <family val="1"/>
    </font>
    <font>
      <b/>
      <sz val="9"/>
      <name val="Times New Roman"/>
      <family val="1"/>
    </font>
    <font>
      <b/>
      <sz val="16"/>
      <name val="Times New Roman"/>
      <family val="1"/>
    </font>
    <font>
      <sz val="16"/>
      <name val="Times New Roman"/>
      <family val="1"/>
    </font>
    <font>
      <sz val="7"/>
      <name val="Times New Roman"/>
      <family val="1"/>
    </font>
    <font>
      <b/>
      <sz val="8"/>
      <name val="Times New Roman"/>
      <family val="1"/>
    </font>
    <font>
      <sz val="9"/>
      <color indexed="56"/>
      <name val="Times New Roman"/>
      <family val="1"/>
    </font>
    <font>
      <sz val="8"/>
      <color indexed="10"/>
      <name val="Times New Roman"/>
      <family val="1"/>
    </font>
    <font>
      <sz val="8"/>
      <color indexed="8"/>
      <name val="Times New Roman"/>
      <family val="1"/>
    </font>
    <font>
      <sz val="8"/>
      <name val="Tahoma"/>
      <family val="2"/>
    </font>
    <font>
      <sz val="8"/>
      <color theme="1"/>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0"/>
        <bgColor indexed="64"/>
      </patternFill>
    </fill>
    <fill>
      <patternFill patternType="solid">
        <fgColor rgb="FF00B0F0"/>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style="medium"/>
      <right style="thin"/>
      <top style="medium"/>
      <bottom style="medium"/>
    </border>
    <border>
      <left style="thin"/>
      <right style="medium"/>
      <top style="medium"/>
      <bottom style="medium"/>
    </border>
    <border>
      <left>
        <color indexed="63"/>
      </left>
      <right style="thin"/>
      <top>
        <color indexed="63"/>
      </top>
      <bottom>
        <color indexed="63"/>
      </bottom>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206">
    <xf numFmtId="0" fontId="0" fillId="0" borderId="0" xfId="0" applyAlignment="1">
      <alignment/>
    </xf>
    <xf numFmtId="0" fontId="20" fillId="0" borderId="0" xfId="0" applyFont="1" applyAlignment="1">
      <alignment/>
    </xf>
    <xf numFmtId="0" fontId="21" fillId="0" borderId="0" xfId="0" applyFont="1" applyFill="1" applyAlignment="1">
      <alignment/>
    </xf>
    <xf numFmtId="0" fontId="20" fillId="0" borderId="0" xfId="0" applyFont="1" applyFill="1" applyAlignment="1">
      <alignment/>
    </xf>
    <xf numFmtId="0" fontId="20" fillId="0" borderId="10"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20" fillId="0" borderId="11" xfId="0" applyFont="1" applyFill="1" applyBorder="1" applyAlignment="1">
      <alignment horizontal="center"/>
    </xf>
    <xf numFmtId="0" fontId="21" fillId="0" borderId="11" xfId="0" applyFont="1" applyFill="1" applyBorder="1" applyAlignment="1">
      <alignment horizontal="center"/>
    </xf>
    <xf numFmtId="0" fontId="27" fillId="0" borderId="13" xfId="0" applyFont="1" applyFill="1" applyBorder="1" applyAlignment="1">
      <alignment horizontal="justify" vertical="center" wrapText="1"/>
    </xf>
    <xf numFmtId="0" fontId="21" fillId="0" borderId="13" xfId="0" applyFont="1" applyFill="1" applyBorder="1" applyAlignment="1">
      <alignment/>
    </xf>
    <xf numFmtId="0" fontId="20" fillId="0" borderId="13" xfId="0" applyFont="1" applyFill="1" applyBorder="1" applyAlignment="1">
      <alignment/>
    </xf>
    <xf numFmtId="49" fontId="20" fillId="0" borderId="13" xfId="0" applyNumberFormat="1" applyFont="1" applyBorder="1" applyAlignment="1" applyProtection="1">
      <alignment horizontal="center" vertical="center" wrapText="1"/>
      <protection locked="0"/>
    </xf>
    <xf numFmtId="49" fontId="26" fillId="0" borderId="13" xfId="0" applyNumberFormat="1" applyFont="1" applyBorder="1" applyAlignment="1">
      <alignment horizontal="center"/>
    </xf>
    <xf numFmtId="49" fontId="26" fillId="0" borderId="13" xfId="0" applyNumberFormat="1" applyFont="1" applyFill="1" applyBorder="1" applyAlignment="1" applyProtection="1">
      <alignment horizontal="left" vertical="center" wrapText="1"/>
      <protection locked="0"/>
    </xf>
    <xf numFmtId="49" fontId="26" fillId="0" borderId="13" xfId="0" applyNumberFormat="1" applyFont="1" applyBorder="1" applyAlignment="1" applyProtection="1">
      <alignment horizontal="center" vertical="center" wrapText="1"/>
      <protection locked="0"/>
    </xf>
    <xf numFmtId="0" fontId="21" fillId="0" borderId="13" xfId="0" applyFont="1" applyFill="1" applyBorder="1" applyAlignment="1">
      <alignment horizontal="center" vertical="center" wrapText="1"/>
    </xf>
    <xf numFmtId="14" fontId="20" fillId="0" borderId="13" xfId="0" applyNumberFormat="1" applyFont="1" applyFill="1" applyBorder="1" applyAlignment="1">
      <alignment horizontal="center" vertical="center" wrapText="1"/>
    </xf>
    <xf numFmtId="49" fontId="26" fillId="0" borderId="14" xfId="0" applyNumberFormat="1" applyFont="1" applyBorder="1" applyAlignment="1">
      <alignment horizontal="center"/>
    </xf>
    <xf numFmtId="0" fontId="28" fillId="0" borderId="13" xfId="0" applyNumberFormat="1" applyFont="1" applyFill="1" applyBorder="1" applyAlignment="1">
      <alignment horizontal="justify" vertical="center" wrapText="1"/>
    </xf>
    <xf numFmtId="0" fontId="28" fillId="0" borderId="0" xfId="0" applyFont="1" applyAlignment="1">
      <alignment/>
    </xf>
    <xf numFmtId="0" fontId="24" fillId="0" borderId="0" xfId="0" applyFont="1" applyAlignment="1">
      <alignment/>
    </xf>
    <xf numFmtId="49" fontId="26" fillId="0" borderId="13" xfId="0" applyNumberFormat="1" applyFont="1" applyFill="1" applyBorder="1" applyAlignment="1">
      <alignment horizontal="center" vertical="center" wrapText="1"/>
    </xf>
    <xf numFmtId="164" fontId="26" fillId="0" borderId="13" xfId="0" applyNumberFormat="1" applyFont="1" applyFill="1" applyBorder="1" applyAlignment="1">
      <alignment horizontal="left" vertical="center" wrapText="1"/>
    </xf>
    <xf numFmtId="0" fontId="26" fillId="0" borderId="0" xfId="0" applyFont="1" applyAlignment="1">
      <alignment/>
    </xf>
    <xf numFmtId="0" fontId="20" fillId="0" borderId="13" xfId="0" applyFont="1" applyBorder="1" applyAlignment="1">
      <alignment horizontal="justify" vertical="center" wrapText="1"/>
    </xf>
    <xf numFmtId="0" fontId="20" fillId="0" borderId="13" xfId="0" applyFont="1" applyBorder="1" applyAlignment="1">
      <alignment/>
    </xf>
    <xf numFmtId="0" fontId="31" fillId="0" borderId="0" xfId="0" applyFont="1" applyAlignment="1">
      <alignment/>
    </xf>
    <xf numFmtId="49" fontId="22" fillId="24" borderId="15" xfId="0" applyNumberFormat="1" applyFont="1" applyFill="1" applyBorder="1" applyAlignment="1">
      <alignment horizontal="center"/>
    </xf>
    <xf numFmtId="0" fontId="24" fillId="24" borderId="16" xfId="0" applyFont="1" applyFill="1" applyBorder="1" applyAlignment="1">
      <alignment horizontal="center"/>
    </xf>
    <xf numFmtId="0" fontId="24" fillId="24" borderId="17" xfId="0" applyFont="1" applyFill="1" applyBorder="1" applyAlignment="1">
      <alignment horizontal="center"/>
    </xf>
    <xf numFmtId="0" fontId="24" fillId="24" borderId="18" xfId="0" applyFont="1" applyFill="1" applyBorder="1" applyAlignment="1">
      <alignment horizontal="center"/>
    </xf>
    <xf numFmtId="0" fontId="25" fillId="24" borderId="13" xfId="0" applyFont="1" applyFill="1" applyBorder="1" applyAlignment="1">
      <alignment horizontal="center"/>
    </xf>
    <xf numFmtId="0" fontId="24" fillId="24" borderId="13" xfId="0" applyFont="1" applyFill="1" applyBorder="1" applyAlignment="1">
      <alignment horizontal="center"/>
    </xf>
    <xf numFmtId="49" fontId="26" fillId="0" borderId="13" xfId="0" applyNumberFormat="1" applyFont="1" applyFill="1" applyBorder="1" applyAlignment="1" applyProtection="1">
      <alignment horizontal="center" vertical="center" wrapText="1"/>
      <protection locked="0"/>
    </xf>
    <xf numFmtId="49" fontId="26" fillId="25" borderId="13" xfId="0" applyNumberFormat="1" applyFont="1" applyFill="1" applyBorder="1" applyAlignment="1" applyProtection="1">
      <alignment horizontal="center" vertical="center" wrapText="1"/>
      <protection locked="0"/>
    </xf>
    <xf numFmtId="49" fontId="20" fillId="0" borderId="13" xfId="0" applyNumberFormat="1" applyFont="1" applyFill="1" applyBorder="1" applyAlignment="1" applyProtection="1">
      <alignment horizontal="center" wrapText="1"/>
      <protection locked="0"/>
    </xf>
    <xf numFmtId="49" fontId="26" fillId="0" borderId="0" xfId="0" applyNumberFormat="1" applyFont="1" applyFill="1" applyBorder="1" applyAlignment="1" applyProtection="1">
      <alignment horizontal="left" vertical="center" wrapText="1"/>
      <protection locked="0"/>
    </xf>
    <xf numFmtId="49" fontId="26" fillId="0" borderId="14" xfId="0" applyNumberFormat="1" applyFont="1" applyFill="1" applyBorder="1" applyAlignment="1">
      <alignment horizontal="center"/>
    </xf>
    <xf numFmtId="49" fontId="20" fillId="0" borderId="13" xfId="0" applyNumberFormat="1" applyFont="1" applyFill="1" applyBorder="1" applyAlignment="1" applyProtection="1">
      <alignment horizontal="center" vertical="center" wrapText="1"/>
      <protection locked="0"/>
    </xf>
    <xf numFmtId="49" fontId="20" fillId="0" borderId="19" xfId="0" applyNumberFormat="1" applyFont="1" applyFill="1" applyBorder="1" applyAlignment="1" applyProtection="1">
      <alignment horizontal="center" vertical="center" wrapText="1"/>
      <protection locked="0"/>
    </xf>
    <xf numFmtId="49" fontId="26" fillId="0" borderId="15" xfId="0" applyNumberFormat="1" applyFont="1" applyFill="1" applyBorder="1" applyAlignment="1">
      <alignment horizontal="center"/>
    </xf>
    <xf numFmtId="49" fontId="26" fillId="0" borderId="20" xfId="0" applyNumberFormat="1" applyFont="1" applyFill="1" applyBorder="1" applyAlignment="1" applyProtection="1">
      <alignment horizontal="left" vertical="center" wrapText="1"/>
      <protection locked="0"/>
    </xf>
    <xf numFmtId="49" fontId="26" fillId="0" borderId="13" xfId="0" applyNumberFormat="1" applyFont="1" applyFill="1" applyBorder="1" applyAlignment="1">
      <alignment horizontal="center"/>
    </xf>
    <xf numFmtId="0" fontId="20" fillId="0" borderId="0" xfId="0" applyFont="1" applyFill="1" applyBorder="1" applyAlignment="1">
      <alignment/>
    </xf>
    <xf numFmtId="164" fontId="26" fillId="0" borderId="0" xfId="0" applyNumberFormat="1" applyFont="1" applyFill="1" applyBorder="1" applyAlignment="1">
      <alignment horizontal="left" vertical="center" wrapText="1"/>
    </xf>
    <xf numFmtId="0" fontId="20" fillId="0" borderId="0" xfId="0" applyNumberFormat="1" applyFont="1" applyFill="1" applyBorder="1" applyAlignment="1">
      <alignment/>
    </xf>
    <xf numFmtId="49" fontId="26" fillId="0" borderId="21" xfId="0" applyNumberFormat="1" applyFont="1" applyFill="1" applyBorder="1" applyAlignment="1">
      <alignment horizontal="center" vertical="center" wrapText="1"/>
    </xf>
    <xf numFmtId="0" fontId="20" fillId="0" borderId="13" xfId="0" applyFont="1" applyFill="1" applyBorder="1" applyAlignment="1">
      <alignment vertical="top"/>
    </xf>
    <xf numFmtId="0" fontId="20" fillId="0" borderId="13" xfId="0" applyFont="1" applyFill="1" applyBorder="1" applyAlignment="1">
      <alignment vertical="top" wrapText="1"/>
    </xf>
    <xf numFmtId="0" fontId="20" fillId="0" borderId="13" xfId="0" applyFont="1" applyFill="1" applyBorder="1" applyAlignment="1">
      <alignment horizontal="center" vertical="top"/>
    </xf>
    <xf numFmtId="49" fontId="26" fillId="0" borderId="22" xfId="0" applyNumberFormat="1" applyFont="1" applyFill="1" applyBorder="1" applyAlignment="1">
      <alignment horizontal="center" vertical="center" wrapText="1"/>
    </xf>
    <xf numFmtId="0" fontId="26" fillId="0" borderId="13" xfId="0" applyFont="1" applyFill="1" applyBorder="1" applyAlignment="1">
      <alignment wrapText="1"/>
    </xf>
    <xf numFmtId="49" fontId="26" fillId="25" borderId="14" xfId="0" applyNumberFormat="1" applyFont="1" applyFill="1" applyBorder="1" applyAlignment="1">
      <alignment horizontal="center"/>
    </xf>
    <xf numFmtId="0" fontId="20" fillId="25" borderId="0" xfId="0" applyFont="1" applyFill="1" applyBorder="1" applyAlignment="1">
      <alignment/>
    </xf>
    <xf numFmtId="49" fontId="20" fillId="25" borderId="13" xfId="0" applyNumberFormat="1" applyFont="1" applyFill="1" applyBorder="1" applyAlignment="1" applyProtection="1">
      <alignment horizontal="center" vertical="center" wrapText="1"/>
      <protection locked="0"/>
    </xf>
    <xf numFmtId="0" fontId="20" fillId="25" borderId="13" xfId="0" applyFont="1" applyFill="1" applyBorder="1" applyAlignment="1">
      <alignment vertical="top" wrapText="1"/>
    </xf>
    <xf numFmtId="0" fontId="20" fillId="25" borderId="13" xfId="0" applyFont="1" applyFill="1" applyBorder="1" applyAlignment="1">
      <alignment horizontal="center" vertical="top"/>
    </xf>
    <xf numFmtId="0" fontId="20" fillId="25" borderId="13" xfId="0" applyFont="1" applyFill="1" applyBorder="1" applyAlignment="1">
      <alignment vertical="top"/>
    </xf>
    <xf numFmtId="49" fontId="26" fillId="25" borderId="13" xfId="0" applyNumberFormat="1" applyFont="1" applyFill="1" applyBorder="1" applyAlignment="1">
      <alignment horizontal="center" vertical="center" wrapText="1"/>
    </xf>
    <xf numFmtId="0" fontId="20" fillId="25" borderId="23" xfId="0" applyFont="1" applyFill="1" applyBorder="1" applyAlignment="1">
      <alignment/>
    </xf>
    <xf numFmtId="164" fontId="20" fillId="25" borderId="0" xfId="0" applyNumberFormat="1" applyFont="1" applyFill="1" applyBorder="1" applyAlignment="1">
      <alignment horizontal="left" vertical="center" wrapText="1"/>
    </xf>
    <xf numFmtId="0" fontId="20" fillId="25" borderId="13" xfId="0" applyFont="1" applyFill="1" applyBorder="1" applyAlignment="1">
      <alignment horizontal="center" vertical="top" wrapText="1"/>
    </xf>
    <xf numFmtId="49" fontId="26" fillId="25" borderId="13" xfId="0" applyNumberFormat="1" applyFont="1" applyFill="1" applyBorder="1" applyAlignment="1" applyProtection="1">
      <alignment horizontal="left" vertical="center" wrapText="1"/>
      <protection locked="0"/>
    </xf>
    <xf numFmtId="164" fontId="26" fillId="25" borderId="13" xfId="0" applyNumberFormat="1" applyFont="1" applyFill="1" applyBorder="1" applyAlignment="1">
      <alignment horizontal="left" vertical="center" wrapText="1"/>
    </xf>
    <xf numFmtId="14" fontId="20" fillId="25" borderId="13" xfId="0" applyNumberFormat="1" applyFont="1" applyFill="1" applyBorder="1" applyAlignment="1">
      <alignment horizontal="center" vertical="top" wrapText="1"/>
    </xf>
    <xf numFmtId="0" fontId="20" fillId="0" borderId="13" xfId="0" applyFont="1" applyFill="1" applyBorder="1" applyAlignment="1">
      <alignment horizontal="center" vertical="center" wrapText="1"/>
    </xf>
    <xf numFmtId="49" fontId="26" fillId="25" borderId="14" xfId="0" applyNumberFormat="1" applyFont="1" applyFill="1" applyBorder="1" applyAlignment="1">
      <alignment horizontal="center" vertical="center"/>
    </xf>
    <xf numFmtId="0" fontId="20" fillId="25" borderId="13" xfId="0" applyFont="1" applyFill="1" applyBorder="1" applyAlignment="1">
      <alignment vertical="center" wrapText="1"/>
    </xf>
    <xf numFmtId="0" fontId="20" fillId="25" borderId="13" xfId="0" applyFont="1" applyFill="1" applyBorder="1" applyAlignment="1">
      <alignment horizontal="center" vertical="center" wrapText="1"/>
    </xf>
    <xf numFmtId="49" fontId="26" fillId="25" borderId="23" xfId="0" applyNumberFormat="1" applyFont="1" applyFill="1" applyBorder="1" applyAlignment="1" applyProtection="1">
      <alignment horizontal="center" vertical="center" wrapText="1"/>
      <protection locked="0"/>
    </xf>
    <xf numFmtId="49" fontId="26" fillId="25" borderId="24" xfId="0" applyNumberFormat="1" applyFont="1" applyFill="1" applyBorder="1" applyAlignment="1" applyProtection="1">
      <alignment horizontal="center" vertical="center" wrapText="1"/>
      <protection locked="0"/>
    </xf>
    <xf numFmtId="49" fontId="26" fillId="25" borderId="25" xfId="0" applyNumberFormat="1" applyFont="1" applyFill="1" applyBorder="1" applyAlignment="1" applyProtection="1">
      <alignment horizontal="center" vertical="center" wrapText="1"/>
      <protection locked="0"/>
    </xf>
    <xf numFmtId="49" fontId="26" fillId="25" borderId="20" xfId="0" applyNumberFormat="1" applyFont="1" applyFill="1" applyBorder="1" applyAlignment="1" applyProtection="1">
      <alignment horizontal="center" vertical="center" wrapText="1"/>
      <protection locked="0"/>
    </xf>
    <xf numFmtId="14" fontId="20" fillId="25" borderId="13" xfId="0" applyNumberFormat="1" applyFont="1" applyFill="1" applyBorder="1" applyAlignment="1">
      <alignment horizontal="center" vertical="center" wrapText="1"/>
    </xf>
    <xf numFmtId="0" fontId="26" fillId="25" borderId="13" xfId="0" applyFont="1" applyFill="1" applyBorder="1" applyAlignment="1">
      <alignment vertical="center" wrapText="1"/>
    </xf>
    <xf numFmtId="0" fontId="24" fillId="0" borderId="0" xfId="0" applyFont="1" applyAlignment="1">
      <alignment/>
    </xf>
    <xf numFmtId="0" fontId="20" fillId="0" borderId="21" xfId="0" applyFont="1" applyFill="1" applyBorder="1" applyAlignment="1">
      <alignment horizontal="center" vertical="top" wrapText="1"/>
    </xf>
    <xf numFmtId="0" fontId="20" fillId="0" borderId="23" xfId="0" applyFont="1" applyFill="1" applyBorder="1" applyAlignment="1">
      <alignment horizontal="center" vertical="top" wrapText="1"/>
    </xf>
    <xf numFmtId="164" fontId="26" fillId="0" borderId="16" xfId="0" applyNumberFormat="1" applyFont="1" applyFill="1" applyBorder="1" applyAlignment="1">
      <alignment horizontal="left" vertical="center" wrapText="1"/>
    </xf>
    <xf numFmtId="0" fontId="20" fillId="0" borderId="13" xfId="0" applyFont="1" applyFill="1" applyBorder="1" applyAlignment="1">
      <alignment horizontal="center" vertical="top" wrapText="1"/>
    </xf>
    <xf numFmtId="14" fontId="20" fillId="0" borderId="13" xfId="0" applyNumberFormat="1" applyFont="1" applyFill="1" applyBorder="1" applyAlignment="1">
      <alignment horizontal="center" vertical="top" wrapText="1"/>
    </xf>
    <xf numFmtId="0" fontId="20" fillId="0" borderId="13" xfId="0" applyNumberFormat="1" applyFont="1" applyFill="1" applyBorder="1" applyAlignment="1">
      <alignment vertical="top" wrapText="1"/>
    </xf>
    <xf numFmtId="49" fontId="20" fillId="0" borderId="13" xfId="0" applyNumberFormat="1" applyFont="1" applyFill="1" applyBorder="1" applyAlignment="1" applyProtection="1">
      <alignment horizontal="center" vertical="top" wrapText="1"/>
      <protection locked="0"/>
    </xf>
    <xf numFmtId="0" fontId="26" fillId="0" borderId="13" xfId="0" applyNumberFormat="1" applyFont="1" applyFill="1" applyBorder="1" applyAlignment="1">
      <alignment horizontal="left" vertical="center" wrapText="1"/>
    </xf>
    <xf numFmtId="164" fontId="20" fillId="0" borderId="13" xfId="0" applyNumberFormat="1" applyFont="1" applyFill="1" applyBorder="1" applyAlignment="1">
      <alignment horizontal="left" vertical="center" wrapText="1"/>
    </xf>
    <xf numFmtId="49" fontId="26" fillId="0" borderId="19" xfId="0" applyNumberFormat="1" applyFont="1" applyFill="1" applyBorder="1" applyAlignment="1">
      <alignment horizontal="center" vertical="center" wrapText="1"/>
    </xf>
    <xf numFmtId="0" fontId="28" fillId="0" borderId="21" xfId="0" applyFont="1" applyFill="1" applyBorder="1" applyAlignment="1">
      <alignment horizontal="left" vertical="top" wrapText="1"/>
    </xf>
    <xf numFmtId="0" fontId="20" fillId="0" borderId="23" xfId="0" applyFont="1" applyFill="1" applyBorder="1" applyAlignment="1">
      <alignment horizontal="left" vertical="top" wrapText="1"/>
    </xf>
    <xf numFmtId="14" fontId="28" fillId="0" borderId="13" xfId="0" applyNumberFormat="1" applyFont="1" applyFill="1" applyBorder="1" applyAlignment="1">
      <alignment horizontal="center" vertical="top" wrapText="1"/>
    </xf>
    <xf numFmtId="0" fontId="28" fillId="0" borderId="13" xfId="0" applyFont="1" applyFill="1" applyBorder="1" applyAlignment="1">
      <alignment vertical="top" wrapText="1"/>
    </xf>
    <xf numFmtId="0" fontId="28" fillId="0" borderId="13" xfId="0" applyFont="1" applyFill="1" applyBorder="1" applyAlignment="1">
      <alignment horizontal="center" vertical="top" wrapText="1"/>
    </xf>
    <xf numFmtId="0" fontId="32" fillId="0" borderId="13" xfId="0" applyFont="1" applyFill="1" applyBorder="1" applyAlignment="1">
      <alignment vertical="top" wrapText="1"/>
    </xf>
    <xf numFmtId="166" fontId="20" fillId="0" borderId="0" xfId="0" applyNumberFormat="1" applyFont="1" applyAlignment="1">
      <alignment/>
    </xf>
    <xf numFmtId="166" fontId="20" fillId="0" borderId="0" xfId="0" applyNumberFormat="1" applyFont="1" applyAlignment="1">
      <alignment horizontal="right" vertical="center"/>
    </xf>
    <xf numFmtId="166" fontId="20" fillId="0" borderId="0" xfId="0" applyNumberFormat="1" applyFont="1" applyAlignment="1">
      <alignment/>
    </xf>
    <xf numFmtId="166" fontId="20" fillId="0" borderId="26" xfId="0" applyNumberFormat="1" applyFont="1" applyBorder="1" applyAlignment="1">
      <alignment horizontal="center" vertical="center" wrapText="1"/>
    </xf>
    <xf numFmtId="166" fontId="20" fillId="0" borderId="26" xfId="0" applyNumberFormat="1" applyFont="1" applyBorder="1" applyAlignment="1">
      <alignment horizontal="center" vertical="center"/>
    </xf>
    <xf numFmtId="166" fontId="26" fillId="0" borderId="13" xfId="0" applyNumberFormat="1" applyFont="1" applyFill="1" applyBorder="1" applyAlignment="1">
      <alignment/>
    </xf>
    <xf numFmtId="166" fontId="20" fillId="0" borderId="13" xfId="0" applyNumberFormat="1" applyFont="1" applyBorder="1" applyAlignment="1" applyProtection="1">
      <alignment horizontal="right" vertical="center" wrapText="1"/>
      <protection locked="0"/>
    </xf>
    <xf numFmtId="166" fontId="20" fillId="25" borderId="13" xfId="0" applyNumberFormat="1" applyFont="1" applyFill="1" applyBorder="1" applyAlignment="1" applyProtection="1">
      <alignment horizontal="right" vertical="center" wrapText="1"/>
      <protection locked="0"/>
    </xf>
    <xf numFmtId="166" fontId="20" fillId="25" borderId="16" xfId="0" applyNumberFormat="1" applyFont="1" applyFill="1" applyBorder="1" applyAlignment="1" applyProtection="1">
      <alignment horizontal="right" vertical="center" wrapText="1"/>
      <protection locked="0"/>
    </xf>
    <xf numFmtId="166" fontId="20" fillId="0" borderId="13" xfId="0" applyNumberFormat="1" applyFont="1" applyFill="1" applyBorder="1" applyAlignment="1" applyProtection="1">
      <alignment horizontal="right" vertical="center" wrapText="1"/>
      <protection locked="0"/>
    </xf>
    <xf numFmtId="166" fontId="20" fillId="0" borderId="16" xfId="0" applyNumberFormat="1" applyFont="1" applyFill="1" applyBorder="1" applyAlignment="1" applyProtection="1">
      <alignment horizontal="right" vertical="center" wrapText="1"/>
      <protection locked="0"/>
    </xf>
    <xf numFmtId="166" fontId="26" fillId="25" borderId="13" xfId="0" applyNumberFormat="1" applyFont="1" applyFill="1" applyBorder="1" applyAlignment="1" applyProtection="1">
      <alignment/>
      <protection/>
    </xf>
    <xf numFmtId="166" fontId="26" fillId="25" borderId="13" xfId="0" applyNumberFormat="1" applyFont="1" applyFill="1" applyBorder="1" applyAlignment="1">
      <alignment/>
    </xf>
    <xf numFmtId="166" fontId="20" fillId="0" borderId="13" xfId="0" applyNumberFormat="1" applyFont="1" applyFill="1" applyBorder="1" applyAlignment="1">
      <alignment/>
    </xf>
    <xf numFmtId="166" fontId="26" fillId="25" borderId="13" xfId="0" applyNumberFormat="1" applyFont="1" applyFill="1" applyBorder="1" applyAlignment="1" applyProtection="1">
      <alignment horizontal="right" wrapText="1"/>
      <protection locked="0"/>
    </xf>
    <xf numFmtId="166" fontId="26" fillId="24" borderId="13" xfId="0" applyNumberFormat="1" applyFont="1" applyFill="1" applyBorder="1" applyAlignment="1">
      <alignment/>
    </xf>
    <xf numFmtId="166" fontId="20" fillId="0" borderId="13" xfId="0" applyNumberFormat="1" applyFont="1" applyBorder="1" applyAlignment="1" applyProtection="1">
      <alignment horizontal="right" wrapText="1"/>
      <protection locked="0"/>
    </xf>
    <xf numFmtId="166" fontId="20" fillId="0" borderId="13" xfId="0" applyNumberFormat="1" applyFont="1" applyFill="1" applyBorder="1" applyAlignment="1" applyProtection="1">
      <alignment horizontal="right" wrapText="1"/>
      <protection locked="0"/>
    </xf>
    <xf numFmtId="166" fontId="20" fillId="25" borderId="0" xfId="0" applyNumberFormat="1" applyFont="1" applyFill="1" applyAlignment="1">
      <alignment/>
    </xf>
    <xf numFmtId="166" fontId="20" fillId="25" borderId="0" xfId="0" applyNumberFormat="1" applyFont="1" applyFill="1" applyAlignment="1">
      <alignment/>
    </xf>
    <xf numFmtId="166" fontId="20" fillId="0" borderId="26" xfId="0" applyNumberFormat="1" applyFont="1" applyFill="1" applyBorder="1" applyAlignment="1">
      <alignment horizontal="center" vertical="center"/>
    </xf>
    <xf numFmtId="164" fontId="29" fillId="0" borderId="13" xfId="0" applyNumberFormat="1" applyFont="1" applyFill="1" applyBorder="1" applyAlignment="1">
      <alignment horizontal="left" vertical="center" wrapText="1"/>
    </xf>
    <xf numFmtId="164" fontId="33" fillId="0" borderId="13" xfId="0" applyNumberFormat="1" applyFont="1" applyFill="1" applyBorder="1" applyAlignment="1">
      <alignment horizontal="left" vertical="center" wrapText="1"/>
    </xf>
    <xf numFmtId="49" fontId="20" fillId="25" borderId="19" xfId="0" applyNumberFormat="1" applyFont="1" applyFill="1" applyBorder="1" applyAlignment="1" applyProtection="1">
      <alignment horizontal="center" vertical="center" wrapText="1"/>
      <protection locked="0"/>
    </xf>
    <xf numFmtId="178" fontId="20" fillId="25" borderId="13" xfId="0" applyNumberFormat="1" applyFont="1" applyFill="1" applyBorder="1" applyAlignment="1" applyProtection="1">
      <alignment horizontal="right" vertical="center" wrapText="1"/>
      <protection locked="0"/>
    </xf>
    <xf numFmtId="178" fontId="20" fillId="25" borderId="16" xfId="0" applyNumberFormat="1" applyFont="1" applyFill="1" applyBorder="1" applyAlignment="1" applyProtection="1">
      <alignment horizontal="right" vertical="center" wrapText="1"/>
      <protection locked="0"/>
    </xf>
    <xf numFmtId="178" fontId="20" fillId="25" borderId="13" xfId="0" applyNumberFormat="1" applyFont="1" applyFill="1" applyBorder="1" applyAlignment="1">
      <alignment horizontal="right" vertical="center" wrapText="1"/>
    </xf>
    <xf numFmtId="178" fontId="20" fillId="25" borderId="13" xfId="0" applyNumberFormat="1" applyFont="1" applyFill="1" applyBorder="1" applyAlignment="1">
      <alignment/>
    </xf>
    <xf numFmtId="178" fontId="20" fillId="25" borderId="16" xfId="0" applyNumberFormat="1" applyFont="1" applyFill="1" applyBorder="1" applyAlignment="1">
      <alignment/>
    </xf>
    <xf numFmtId="178" fontId="26" fillId="25" borderId="13" xfId="0" applyNumberFormat="1" applyFont="1" applyFill="1" applyBorder="1" applyAlignment="1">
      <alignment/>
    </xf>
    <xf numFmtId="0" fontId="20" fillId="25" borderId="13" xfId="53" applyNumberFormat="1" applyFont="1" applyFill="1" applyBorder="1" applyAlignment="1" applyProtection="1">
      <alignment vertical="center" wrapText="1"/>
      <protection hidden="1"/>
    </xf>
    <xf numFmtId="178" fontId="20" fillId="25" borderId="16" xfId="0" applyNumberFormat="1" applyFont="1" applyFill="1" applyBorder="1" applyAlignment="1">
      <alignment horizontal="right" vertical="center" wrapText="1"/>
    </xf>
    <xf numFmtId="178" fontId="26" fillId="25" borderId="13" xfId="0" applyNumberFormat="1" applyFont="1" applyFill="1" applyBorder="1" applyAlignment="1">
      <alignment/>
    </xf>
    <xf numFmtId="0" fontId="20" fillId="25" borderId="13" xfId="0" applyFont="1" applyFill="1" applyBorder="1" applyAlignment="1">
      <alignment horizontal="center" vertical="center"/>
    </xf>
    <xf numFmtId="0" fontId="20" fillId="25" borderId="13" xfId="0" applyFont="1" applyFill="1" applyBorder="1" applyAlignment="1">
      <alignment vertical="center"/>
    </xf>
    <xf numFmtId="166" fontId="26" fillId="0" borderId="13" xfId="0" applyNumberFormat="1" applyFont="1" applyBorder="1" applyAlignment="1" applyProtection="1">
      <alignment horizontal="right" wrapText="1"/>
      <protection locked="0"/>
    </xf>
    <xf numFmtId="0" fontId="20" fillId="0" borderId="13" xfId="0" applyFont="1" applyFill="1" applyBorder="1" applyAlignment="1">
      <alignment horizontal="left" vertical="top" wrapText="1"/>
    </xf>
    <xf numFmtId="14" fontId="20" fillId="0" borderId="13" xfId="0" applyNumberFormat="1" applyFont="1" applyFill="1" applyBorder="1" applyAlignment="1">
      <alignment horizontal="left" vertical="top" wrapText="1"/>
    </xf>
    <xf numFmtId="4" fontId="20" fillId="0" borderId="13" xfId="0" applyNumberFormat="1" applyFont="1" applyFill="1" applyBorder="1" applyAlignment="1">
      <alignment horizontal="right" vertical="center"/>
    </xf>
    <xf numFmtId="0" fontId="38" fillId="0" borderId="21" xfId="0" applyFont="1" applyBorder="1" applyAlignment="1">
      <alignment vertical="top" wrapText="1"/>
    </xf>
    <xf numFmtId="0" fontId="28" fillId="25" borderId="13" xfId="0" applyNumberFormat="1" applyFont="1" applyFill="1" applyBorder="1" applyAlignment="1">
      <alignment vertical="top" wrapText="1"/>
    </xf>
    <xf numFmtId="0" fontId="28" fillId="25" borderId="13" xfId="0" applyFont="1" applyFill="1" applyBorder="1" applyAlignment="1">
      <alignment vertical="center" wrapText="1"/>
    </xf>
    <xf numFmtId="0" fontId="28" fillId="25" borderId="13" xfId="0" applyFont="1" applyFill="1" applyBorder="1" applyAlignment="1">
      <alignment vertical="top" wrapText="1"/>
    </xf>
    <xf numFmtId="0" fontId="28" fillId="25" borderId="13" xfId="53" applyNumberFormat="1" applyFont="1" applyFill="1" applyBorder="1" applyAlignment="1" applyProtection="1">
      <alignment vertical="center" wrapText="1"/>
      <protection hidden="1"/>
    </xf>
    <xf numFmtId="49" fontId="28" fillId="0" borderId="21" xfId="0" applyNumberFormat="1" applyFont="1" applyFill="1" applyBorder="1" applyAlignment="1">
      <alignment horizontal="left" vertical="top" wrapText="1"/>
    </xf>
    <xf numFmtId="178" fontId="26" fillId="25" borderId="16" xfId="0" applyNumberFormat="1" applyFont="1" applyFill="1" applyBorder="1" applyAlignment="1" applyProtection="1">
      <alignment horizontal="right" vertical="center" wrapText="1"/>
      <protection locked="0"/>
    </xf>
    <xf numFmtId="0" fontId="28" fillId="0" borderId="13" xfId="0" applyFont="1" applyFill="1" applyBorder="1" applyAlignment="1">
      <alignment vertical="center" wrapText="1"/>
    </xf>
    <xf numFmtId="178" fontId="20" fillId="0" borderId="13" xfId="0" applyNumberFormat="1" applyFont="1" applyFill="1" applyBorder="1" applyAlignment="1" applyProtection="1">
      <alignment horizontal="right" vertical="center" wrapText="1"/>
      <protection locked="0"/>
    </xf>
    <xf numFmtId="178" fontId="20" fillId="0" borderId="16" xfId="0" applyNumberFormat="1" applyFont="1" applyFill="1" applyBorder="1" applyAlignment="1">
      <alignment/>
    </xf>
    <xf numFmtId="178" fontId="20" fillId="0" borderId="13" xfId="0" applyNumberFormat="1" applyFont="1" applyFill="1" applyBorder="1" applyAlignment="1">
      <alignment/>
    </xf>
    <xf numFmtId="49" fontId="26" fillId="25" borderId="21" xfId="0" applyNumberFormat="1" applyFont="1" applyFill="1" applyBorder="1" applyAlignment="1">
      <alignment horizontal="center" vertical="center" wrapText="1"/>
    </xf>
    <xf numFmtId="0" fontId="20" fillId="25" borderId="0" xfId="0" applyFont="1" applyFill="1" applyAlignment="1">
      <alignment/>
    </xf>
    <xf numFmtId="14" fontId="20" fillId="25" borderId="16" xfId="0" applyNumberFormat="1" applyFont="1" applyFill="1" applyBorder="1" applyAlignment="1">
      <alignment horizontal="center" vertical="top" wrapText="1"/>
    </xf>
    <xf numFmtId="178" fontId="20" fillId="25" borderId="19" xfId="0" applyNumberFormat="1" applyFont="1" applyFill="1" applyBorder="1" applyAlignment="1">
      <alignment horizontal="right" vertical="center" wrapText="1"/>
    </xf>
    <xf numFmtId="166" fontId="20" fillId="25" borderId="13" xfId="0" applyNumberFormat="1" applyFont="1" applyFill="1" applyBorder="1" applyAlignment="1">
      <alignment/>
    </xf>
    <xf numFmtId="0" fontId="20" fillId="0" borderId="13" xfId="0" applyFont="1" applyBorder="1" applyAlignment="1">
      <alignment/>
    </xf>
    <xf numFmtId="166" fontId="26" fillId="0" borderId="13" xfId="0" applyNumberFormat="1" applyFont="1" applyFill="1" applyBorder="1" applyAlignment="1" applyProtection="1">
      <alignment horizontal="right" wrapText="1"/>
      <protection locked="0"/>
    </xf>
    <xf numFmtId="0" fontId="20" fillId="0" borderId="18" xfId="0" applyFont="1" applyFill="1" applyBorder="1" applyAlignment="1">
      <alignment vertical="top" wrapText="1"/>
    </xf>
    <xf numFmtId="0" fontId="20" fillId="25" borderId="13" xfId="0" applyFont="1" applyFill="1" applyBorder="1" applyAlignment="1">
      <alignment/>
    </xf>
    <xf numFmtId="49" fontId="26" fillId="25" borderId="13" xfId="0" applyNumberFormat="1" applyFont="1" applyFill="1" applyBorder="1" applyAlignment="1">
      <alignment horizontal="center"/>
    </xf>
    <xf numFmtId="49" fontId="26" fillId="26" borderId="13" xfId="0" applyNumberFormat="1" applyFont="1" applyFill="1" applyBorder="1" applyAlignment="1">
      <alignment horizontal="center" vertical="center" wrapText="1"/>
    </xf>
    <xf numFmtId="166" fontId="24" fillId="0" borderId="13" xfId="0" applyNumberFormat="1" applyFont="1" applyBorder="1" applyAlignment="1">
      <alignment/>
    </xf>
    <xf numFmtId="49" fontId="26" fillId="25" borderId="21" xfId="0" applyNumberFormat="1" applyFont="1" applyFill="1" applyBorder="1" applyAlignment="1" applyProtection="1">
      <alignment vertical="center"/>
      <protection locked="0"/>
    </xf>
    <xf numFmtId="49" fontId="26" fillId="25" borderId="21" xfId="0" applyNumberFormat="1" applyFont="1" applyFill="1" applyBorder="1" applyAlignment="1" applyProtection="1">
      <alignment vertical="center" wrapText="1"/>
      <protection locked="0"/>
    </xf>
    <xf numFmtId="164" fontId="26" fillId="25" borderId="21" xfId="0" applyNumberFormat="1" applyFont="1" applyFill="1" applyBorder="1" applyAlignment="1" applyProtection="1">
      <alignment vertical="center" wrapText="1"/>
      <protection locked="0"/>
    </xf>
    <xf numFmtId="178" fontId="26" fillId="25" borderId="13" xfId="0" applyNumberFormat="1" applyFont="1" applyFill="1" applyBorder="1" applyAlignment="1" applyProtection="1">
      <alignment horizontal="right" vertical="center" wrapText="1"/>
      <protection locked="0"/>
    </xf>
    <xf numFmtId="166" fontId="20" fillId="0" borderId="27" xfId="0" applyNumberFormat="1" applyFont="1" applyBorder="1" applyAlignment="1">
      <alignment horizontal="center" vertical="center" wrapText="1"/>
    </xf>
    <xf numFmtId="166" fontId="20" fillId="0" borderId="28" xfId="0" applyNumberFormat="1" applyFont="1" applyBorder="1" applyAlignment="1">
      <alignment horizontal="center" vertical="center" wrapText="1"/>
    </xf>
    <xf numFmtId="49" fontId="23" fillId="24" borderId="16" xfId="0" applyNumberFormat="1" applyFont="1" applyFill="1" applyBorder="1" applyAlignment="1" applyProtection="1">
      <alignment horizontal="center" wrapText="1"/>
      <protection locked="0"/>
    </xf>
    <xf numFmtId="49" fontId="23" fillId="24" borderId="17" xfId="0" applyNumberFormat="1" applyFont="1" applyFill="1" applyBorder="1" applyAlignment="1" applyProtection="1">
      <alignment horizontal="center" wrapText="1"/>
      <protection locked="0"/>
    </xf>
    <xf numFmtId="49" fontId="23" fillId="24" borderId="18" xfId="0" applyNumberFormat="1" applyFont="1" applyFill="1" applyBorder="1" applyAlignment="1" applyProtection="1">
      <alignment horizontal="center" wrapText="1"/>
      <protection locked="0"/>
    </xf>
    <xf numFmtId="166" fontId="20" fillId="25" borderId="0" xfId="0" applyNumberFormat="1" applyFont="1" applyFill="1" applyAlignment="1">
      <alignment horizontal="right"/>
    </xf>
    <xf numFmtId="0" fontId="30" fillId="0" borderId="29" xfId="0" applyFont="1" applyBorder="1" applyAlignment="1">
      <alignment horizont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36"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166" fontId="20" fillId="0" borderId="36" xfId="0" applyNumberFormat="1" applyFont="1" applyBorder="1" applyAlignment="1">
      <alignment horizontal="center" vertical="center"/>
    </xf>
    <xf numFmtId="166" fontId="20" fillId="0" borderId="27" xfId="0" applyNumberFormat="1" applyFont="1" applyBorder="1" applyAlignment="1">
      <alignment horizontal="center" vertical="center"/>
    </xf>
    <xf numFmtId="166" fontId="20" fillId="0" borderId="28" xfId="0" applyNumberFormat="1"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166" fontId="26" fillId="25" borderId="21" xfId="0" applyNumberFormat="1" applyFont="1" applyFill="1" applyBorder="1" applyAlignment="1" applyProtection="1">
      <alignment/>
      <protection locked="0"/>
    </xf>
    <xf numFmtId="166" fontId="20" fillId="25" borderId="19" xfId="0" applyNumberFormat="1" applyFont="1" applyFill="1" applyBorder="1" applyAlignment="1">
      <alignment/>
    </xf>
    <xf numFmtId="0" fontId="28" fillId="25" borderId="21" xfId="0" applyNumberFormat="1" applyFont="1" applyFill="1" applyBorder="1" applyAlignment="1" applyProtection="1">
      <alignment vertical="top" wrapText="1"/>
      <protection locked="0"/>
    </xf>
    <xf numFmtId="0" fontId="28" fillId="25" borderId="19" xfId="0" applyNumberFormat="1" applyFont="1" applyFill="1" applyBorder="1" applyAlignment="1" applyProtection="1">
      <alignment vertical="top" wrapText="1"/>
      <protection locked="0"/>
    </xf>
    <xf numFmtId="0" fontId="20" fillId="0" borderId="20" xfId="0" applyFont="1" applyFill="1" applyBorder="1" applyAlignment="1">
      <alignment horizontal="center" wrapText="1"/>
    </xf>
    <xf numFmtId="0" fontId="20" fillId="0" borderId="39" xfId="0" applyFont="1" applyFill="1" applyBorder="1" applyAlignment="1">
      <alignment horizontal="center" wrapText="1"/>
    </xf>
    <xf numFmtId="0" fontId="20" fillId="0" borderId="37" xfId="0" applyFont="1" applyFill="1" applyBorder="1" applyAlignment="1">
      <alignment horizontal="center" vertical="center" wrapText="1"/>
    </xf>
    <xf numFmtId="0" fontId="20" fillId="0" borderId="38" xfId="0" applyFont="1" applyFill="1" applyBorder="1" applyAlignment="1">
      <alignment horizontal="center" vertical="center" wrapText="1"/>
    </xf>
    <xf numFmtId="166" fontId="20" fillId="0" borderId="40" xfId="0" applyNumberFormat="1" applyFont="1" applyBorder="1" applyAlignment="1">
      <alignment horizontal="center" vertical="center" wrapText="1"/>
    </xf>
    <xf numFmtId="166" fontId="20" fillId="0" borderId="41" xfId="0" applyNumberFormat="1" applyFont="1" applyBorder="1" applyAlignment="1">
      <alignment horizontal="center" vertical="center" wrapText="1"/>
    </xf>
    <xf numFmtId="166" fontId="20" fillId="0" borderId="42" xfId="0" applyNumberFormat="1" applyFont="1" applyBorder="1" applyAlignment="1">
      <alignment horizontal="center" vertical="center" wrapText="1"/>
    </xf>
    <xf numFmtId="166" fontId="20" fillId="0" borderId="43" xfId="0" applyNumberFormat="1" applyFont="1" applyBorder="1" applyAlignment="1">
      <alignment horizontal="center" vertical="center" wrapText="1"/>
    </xf>
    <xf numFmtId="0" fontId="20" fillId="0" borderId="30" xfId="0" applyFont="1" applyFill="1" applyBorder="1" applyAlignment="1">
      <alignment horizontal="center" vertical="center" wrapText="1"/>
    </xf>
    <xf numFmtId="0" fontId="20" fillId="0" borderId="31"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35" xfId="0" applyFont="1" applyFill="1" applyBorder="1" applyAlignment="1">
      <alignment horizontal="center" vertical="center"/>
    </xf>
    <xf numFmtId="49" fontId="23" fillId="24" borderId="16" xfId="0" applyNumberFormat="1" applyFont="1" applyFill="1" applyBorder="1" applyAlignment="1" applyProtection="1">
      <alignment horizontal="left" wrapText="1"/>
      <protection locked="0"/>
    </xf>
    <xf numFmtId="49" fontId="23" fillId="24" borderId="17" xfId="0" applyNumberFormat="1" applyFont="1" applyFill="1" applyBorder="1" applyAlignment="1" applyProtection="1">
      <alignment horizontal="left" wrapText="1"/>
      <protection locked="0"/>
    </xf>
    <xf numFmtId="49" fontId="23" fillId="24" borderId="18" xfId="0" applyNumberFormat="1" applyFont="1" applyFill="1" applyBorder="1" applyAlignment="1" applyProtection="1">
      <alignment horizontal="left" wrapText="1"/>
      <protection locked="0"/>
    </xf>
    <xf numFmtId="0" fontId="20" fillId="25" borderId="21" xfId="0" applyFont="1" applyFill="1" applyBorder="1" applyAlignment="1" applyProtection="1">
      <alignment horizontal="center" vertical="top" wrapText="1"/>
      <protection locked="0"/>
    </xf>
    <xf numFmtId="0" fontId="20" fillId="25" borderId="19" xfId="0" applyFont="1" applyFill="1" applyBorder="1" applyAlignment="1" applyProtection="1">
      <alignment horizontal="center" vertical="top" wrapText="1"/>
      <protection locked="0"/>
    </xf>
    <xf numFmtId="14" fontId="20" fillId="25" borderId="21" xfId="0" applyNumberFormat="1" applyFont="1" applyFill="1" applyBorder="1" applyAlignment="1" applyProtection="1">
      <alignment horizontal="center" vertical="top" wrapText="1"/>
      <protection locked="0"/>
    </xf>
    <xf numFmtId="14" fontId="20" fillId="25" borderId="19" xfId="0" applyNumberFormat="1" applyFont="1" applyFill="1" applyBorder="1" applyAlignment="1" applyProtection="1">
      <alignment horizontal="center" vertical="top" wrapText="1"/>
      <protection locked="0"/>
    </xf>
    <xf numFmtId="49" fontId="23" fillId="24" borderId="13" xfId="0" applyNumberFormat="1" applyFont="1" applyFill="1" applyBorder="1" applyAlignment="1" applyProtection="1">
      <alignment horizontal="left" wrapText="1"/>
      <protection locked="0"/>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Followed Hyperlink" xfId="56"/>
    <cellStyle name="Плохой" xfId="57"/>
    <cellStyle name="Пояснение" xfId="58"/>
    <cellStyle name="Примечание" xfId="59"/>
    <cellStyle name="Примечание 2"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IK354"/>
  <sheetViews>
    <sheetView showZeros="0" tabSelected="1" zoomScalePageLayoutView="0" workbookViewId="0" topLeftCell="A1">
      <selection activeCell="S3" sqref="S3"/>
    </sheetView>
  </sheetViews>
  <sheetFormatPr defaultColWidth="9.140625" defaultRowHeight="12.75" outlineLevelRow="1"/>
  <cols>
    <col min="1" max="1" width="4.57421875" style="1" customWidth="1"/>
    <col min="2" max="2" width="13.8515625" style="1" customWidth="1"/>
    <col min="3" max="3" width="7.7109375" style="1" customWidth="1"/>
    <col min="4" max="4" width="16.57421875" style="1" customWidth="1"/>
    <col min="5" max="5" width="4.140625" style="1" customWidth="1"/>
    <col min="6" max="6" width="4.421875" style="1" customWidth="1"/>
    <col min="7" max="7" width="43.57421875" style="3" customWidth="1"/>
    <col min="8" max="8" width="23.421875" style="2" customWidth="1"/>
    <col min="9" max="9" width="10.8515625" style="3" customWidth="1"/>
    <col min="10" max="10" width="13.00390625" style="3" customWidth="1"/>
    <col min="11" max="13" width="13.421875" style="93" customWidth="1"/>
    <col min="14" max="14" width="13.421875" style="111" customWidth="1"/>
    <col min="15" max="17" width="13.421875" style="93" customWidth="1"/>
    <col min="18" max="16384" width="9.140625" style="1" customWidth="1"/>
  </cols>
  <sheetData>
    <row r="1" ht="12.75">
      <c r="O1" s="94" t="s">
        <v>26</v>
      </c>
    </row>
    <row r="2" spans="11:15" ht="12.75">
      <c r="K2" s="95"/>
      <c r="L2" s="95"/>
      <c r="M2" s="95"/>
      <c r="N2" s="112"/>
      <c r="O2" s="94" t="s">
        <v>0</v>
      </c>
    </row>
    <row r="3" spans="11:15" ht="13.5" customHeight="1">
      <c r="K3" s="95"/>
      <c r="L3" s="95"/>
      <c r="M3" s="95"/>
      <c r="N3" s="112"/>
      <c r="O3" s="94" t="s">
        <v>25</v>
      </c>
    </row>
    <row r="4" spans="11:15" ht="13.5" customHeight="1">
      <c r="K4" s="95"/>
      <c r="L4" s="95"/>
      <c r="M4" s="164" t="s">
        <v>24</v>
      </c>
      <c r="N4" s="164"/>
      <c r="O4" s="164"/>
    </row>
    <row r="5" ht="12.75">
      <c r="O5" s="94" t="s">
        <v>1</v>
      </c>
    </row>
    <row r="9" spans="1:17" s="27" customFormat="1" ht="21" customHeight="1" thickBot="1">
      <c r="A9" s="165" t="s">
        <v>28</v>
      </c>
      <c r="B9" s="165"/>
      <c r="C9" s="165"/>
      <c r="D9" s="165"/>
      <c r="E9" s="165"/>
      <c r="F9" s="165"/>
      <c r="G9" s="165"/>
      <c r="H9" s="165"/>
      <c r="I9" s="165"/>
      <c r="J9" s="165"/>
      <c r="K9" s="165"/>
      <c r="L9" s="165"/>
      <c r="M9" s="165"/>
      <c r="N9" s="165"/>
      <c r="O9" s="165"/>
      <c r="P9" s="165"/>
      <c r="Q9" s="165"/>
    </row>
    <row r="10" spans="1:17" ht="25.5" customHeight="1" thickBot="1">
      <c r="A10" s="166" t="s">
        <v>2</v>
      </c>
      <c r="B10" s="167"/>
      <c r="C10" s="166" t="s">
        <v>22</v>
      </c>
      <c r="D10" s="167"/>
      <c r="E10" s="172" t="s">
        <v>3</v>
      </c>
      <c r="F10" s="173"/>
      <c r="G10" s="174" t="s">
        <v>4</v>
      </c>
      <c r="H10" s="175"/>
      <c r="I10" s="175"/>
      <c r="J10" s="176"/>
      <c r="K10" s="177" t="s">
        <v>236</v>
      </c>
      <c r="L10" s="178"/>
      <c r="M10" s="178"/>
      <c r="N10" s="178"/>
      <c r="O10" s="178"/>
      <c r="P10" s="178"/>
      <c r="Q10" s="179"/>
    </row>
    <row r="11" spans="1:17" ht="42" customHeight="1" thickBot="1">
      <c r="A11" s="168"/>
      <c r="B11" s="169"/>
      <c r="C11" s="168"/>
      <c r="D11" s="169"/>
      <c r="E11" s="180" t="s">
        <v>5</v>
      </c>
      <c r="F11" s="180" t="s">
        <v>6</v>
      </c>
      <c r="G11" s="194" t="s">
        <v>7</v>
      </c>
      <c r="H11" s="195"/>
      <c r="I11" s="186" t="s">
        <v>8</v>
      </c>
      <c r="J11" s="188" t="s">
        <v>9</v>
      </c>
      <c r="K11" s="190" t="s">
        <v>366</v>
      </c>
      <c r="L11" s="191"/>
      <c r="M11" s="192" t="s">
        <v>462</v>
      </c>
      <c r="N11" s="193"/>
      <c r="O11" s="96" t="s">
        <v>21</v>
      </c>
      <c r="P11" s="159" t="s">
        <v>10</v>
      </c>
      <c r="Q11" s="160"/>
    </row>
    <row r="12" spans="1:17" ht="35.25" customHeight="1" thickBot="1">
      <c r="A12" s="170"/>
      <c r="B12" s="171"/>
      <c r="C12" s="170"/>
      <c r="D12" s="171"/>
      <c r="E12" s="181"/>
      <c r="F12" s="181"/>
      <c r="G12" s="196"/>
      <c r="H12" s="197"/>
      <c r="I12" s="187"/>
      <c r="J12" s="189"/>
      <c r="K12" s="97" t="s">
        <v>11</v>
      </c>
      <c r="L12" s="97" t="s">
        <v>12</v>
      </c>
      <c r="M12" s="113" t="s">
        <v>11</v>
      </c>
      <c r="N12" s="97" t="s">
        <v>12</v>
      </c>
      <c r="O12" s="97" t="s">
        <v>23</v>
      </c>
      <c r="P12" s="97" t="s">
        <v>247</v>
      </c>
      <c r="Q12" s="97" t="s">
        <v>367</v>
      </c>
    </row>
    <row r="13" spans="1:17" ht="12.75">
      <c r="A13" s="4">
        <v>1</v>
      </c>
      <c r="B13" s="5">
        <v>2</v>
      </c>
      <c r="C13" s="5">
        <v>3</v>
      </c>
      <c r="D13" s="5">
        <v>4</v>
      </c>
      <c r="E13" s="6">
        <v>5</v>
      </c>
      <c r="F13" s="6">
        <v>6</v>
      </c>
      <c r="G13" s="7">
        <v>7</v>
      </c>
      <c r="H13" s="8">
        <v>8</v>
      </c>
      <c r="I13" s="7">
        <v>9</v>
      </c>
      <c r="J13" s="7">
        <v>10</v>
      </c>
      <c r="K13" s="7">
        <v>11</v>
      </c>
      <c r="L13" s="7">
        <v>12</v>
      </c>
      <c r="M13" s="7">
        <v>13</v>
      </c>
      <c r="N13" s="7">
        <v>14</v>
      </c>
      <c r="O13" s="7">
        <v>15</v>
      </c>
      <c r="P13" s="7">
        <v>16</v>
      </c>
      <c r="Q13" s="7">
        <v>17</v>
      </c>
    </row>
    <row r="14" spans="1:17" s="21" customFormat="1" ht="20.25" customHeight="1">
      <c r="A14" s="28" t="s">
        <v>17</v>
      </c>
      <c r="B14" s="161" t="s">
        <v>18</v>
      </c>
      <c r="C14" s="162"/>
      <c r="D14" s="163"/>
      <c r="E14" s="29"/>
      <c r="F14" s="30"/>
      <c r="G14" s="31"/>
      <c r="H14" s="32"/>
      <c r="I14" s="33"/>
      <c r="J14" s="33"/>
      <c r="K14" s="108">
        <f>K15</f>
        <v>71204.9</v>
      </c>
      <c r="L14" s="108">
        <f aca="true" t="shared" si="0" ref="L14:Q14">L15</f>
        <v>69910</v>
      </c>
      <c r="M14" s="108">
        <f t="shared" si="0"/>
        <v>56602.3</v>
      </c>
      <c r="N14" s="108">
        <f t="shared" si="0"/>
        <v>56409.8</v>
      </c>
      <c r="O14" s="108">
        <f t="shared" si="0"/>
        <v>52682.4</v>
      </c>
      <c r="P14" s="108">
        <f t="shared" si="0"/>
        <v>53374.5</v>
      </c>
      <c r="Q14" s="108">
        <f t="shared" si="0"/>
        <v>52813</v>
      </c>
    </row>
    <row r="15" spans="1:17" s="24" customFormat="1" ht="381" customHeight="1">
      <c r="A15" s="13" t="s">
        <v>17</v>
      </c>
      <c r="B15" s="14" t="s">
        <v>18</v>
      </c>
      <c r="C15" s="22" t="s">
        <v>368</v>
      </c>
      <c r="D15" s="23" t="s">
        <v>369</v>
      </c>
      <c r="E15" s="15"/>
      <c r="F15" s="15"/>
      <c r="G15" s="19" t="s">
        <v>248</v>
      </c>
      <c r="H15" s="16" t="s">
        <v>249</v>
      </c>
      <c r="I15" s="17" t="s">
        <v>19</v>
      </c>
      <c r="J15" s="17" t="s">
        <v>27</v>
      </c>
      <c r="K15" s="98">
        <f>K16+K17+K18+K19+K20</f>
        <v>71204.9</v>
      </c>
      <c r="L15" s="98">
        <f aca="true" t="shared" si="1" ref="L15:Q15">L16+L17+L18+L19+L20</f>
        <v>69910</v>
      </c>
      <c r="M15" s="98">
        <f t="shared" si="1"/>
        <v>56602.3</v>
      </c>
      <c r="N15" s="98">
        <f t="shared" si="1"/>
        <v>56409.8</v>
      </c>
      <c r="O15" s="98">
        <f t="shared" si="1"/>
        <v>52682.4</v>
      </c>
      <c r="P15" s="98">
        <f t="shared" si="1"/>
        <v>53374.5</v>
      </c>
      <c r="Q15" s="98">
        <f t="shared" si="1"/>
        <v>52813</v>
      </c>
    </row>
    <row r="16" spans="1:17" ht="12.75">
      <c r="A16" s="13" t="s">
        <v>17</v>
      </c>
      <c r="B16" s="14"/>
      <c r="C16" s="22" t="s">
        <v>368</v>
      </c>
      <c r="D16" s="23"/>
      <c r="E16" s="12" t="s">
        <v>13</v>
      </c>
      <c r="F16" s="12" t="s">
        <v>20</v>
      </c>
      <c r="G16" s="25"/>
      <c r="H16" s="10"/>
      <c r="I16" s="11"/>
      <c r="J16" s="11"/>
      <c r="K16" s="99">
        <v>5251.9</v>
      </c>
      <c r="L16" s="100">
        <v>5251.9</v>
      </c>
      <c r="M16" s="99">
        <v>363.4</v>
      </c>
      <c r="N16" s="100">
        <v>363.4</v>
      </c>
      <c r="O16" s="99"/>
      <c r="P16" s="99"/>
      <c r="Q16" s="99"/>
    </row>
    <row r="17" spans="1:17" ht="12.75">
      <c r="A17" s="13" t="s">
        <v>17</v>
      </c>
      <c r="B17" s="14"/>
      <c r="C17" s="22" t="s">
        <v>368</v>
      </c>
      <c r="D17" s="23"/>
      <c r="E17" s="12" t="s">
        <v>13</v>
      </c>
      <c r="F17" s="12" t="s">
        <v>14</v>
      </c>
      <c r="G17" s="25"/>
      <c r="H17" s="26"/>
      <c r="I17" s="26"/>
      <c r="J17" s="26"/>
      <c r="K17" s="99">
        <v>35189.3</v>
      </c>
      <c r="L17" s="100">
        <v>34431.7</v>
      </c>
      <c r="M17" s="99">
        <v>32345.7</v>
      </c>
      <c r="N17" s="100">
        <v>32253.9</v>
      </c>
      <c r="O17" s="99">
        <v>28665.3</v>
      </c>
      <c r="P17" s="99">
        <v>29104.7</v>
      </c>
      <c r="Q17" s="99">
        <v>28732.5</v>
      </c>
    </row>
    <row r="18" spans="1:17" ht="15">
      <c r="A18" s="13" t="s">
        <v>17</v>
      </c>
      <c r="B18" s="14"/>
      <c r="C18" s="22" t="s">
        <v>368</v>
      </c>
      <c r="D18" s="23"/>
      <c r="E18" s="12" t="s">
        <v>13</v>
      </c>
      <c r="F18" s="12" t="s">
        <v>15</v>
      </c>
      <c r="G18" s="9"/>
      <c r="H18" s="10"/>
      <c r="I18" s="11"/>
      <c r="J18" s="11"/>
      <c r="K18" s="99">
        <v>21781.3</v>
      </c>
      <c r="L18" s="100">
        <v>21445.2</v>
      </c>
      <c r="M18" s="99">
        <v>23154</v>
      </c>
      <c r="N18" s="100">
        <v>23092</v>
      </c>
      <c r="O18" s="99">
        <v>22789.5</v>
      </c>
      <c r="P18" s="99">
        <v>23042.2</v>
      </c>
      <c r="Q18" s="99">
        <v>22852.9</v>
      </c>
    </row>
    <row r="19" spans="1:17" ht="15">
      <c r="A19" s="18" t="s">
        <v>17</v>
      </c>
      <c r="B19" s="14"/>
      <c r="C19" s="22" t="s">
        <v>368</v>
      </c>
      <c r="D19" s="23"/>
      <c r="E19" s="12" t="s">
        <v>13</v>
      </c>
      <c r="F19" s="12" t="s">
        <v>16</v>
      </c>
      <c r="G19" s="9"/>
      <c r="H19" s="10"/>
      <c r="I19" s="11"/>
      <c r="J19" s="11"/>
      <c r="K19" s="99">
        <v>8292.9</v>
      </c>
      <c r="L19" s="100">
        <v>8198.7</v>
      </c>
      <c r="M19" s="99">
        <v>160</v>
      </c>
      <c r="N19" s="100">
        <v>160</v>
      </c>
      <c r="O19" s="99">
        <v>160</v>
      </c>
      <c r="P19" s="99">
        <v>160</v>
      </c>
      <c r="Q19" s="99">
        <v>160</v>
      </c>
    </row>
    <row r="20" spans="1:17" ht="15">
      <c r="A20" s="18" t="s">
        <v>17</v>
      </c>
      <c r="B20" s="14"/>
      <c r="C20" s="22" t="s">
        <v>368</v>
      </c>
      <c r="D20" s="23"/>
      <c r="E20" s="12" t="s">
        <v>32</v>
      </c>
      <c r="F20" s="12" t="s">
        <v>35</v>
      </c>
      <c r="G20" s="9"/>
      <c r="H20" s="10"/>
      <c r="I20" s="11"/>
      <c r="J20" s="11"/>
      <c r="K20" s="99">
        <v>689.5</v>
      </c>
      <c r="L20" s="100">
        <v>582.5</v>
      </c>
      <c r="M20" s="99">
        <v>579.2</v>
      </c>
      <c r="N20" s="100">
        <v>540.5</v>
      </c>
      <c r="O20" s="99">
        <v>1067.6</v>
      </c>
      <c r="P20" s="99">
        <v>1067.6</v>
      </c>
      <c r="Q20" s="99">
        <v>1067.6</v>
      </c>
    </row>
    <row r="21" spans="1:17" s="21" customFormat="1" ht="29.25" customHeight="1">
      <c r="A21" s="28" t="s">
        <v>29</v>
      </c>
      <c r="B21" s="161" t="s">
        <v>30</v>
      </c>
      <c r="C21" s="162"/>
      <c r="D21" s="163"/>
      <c r="E21" s="29"/>
      <c r="F21" s="30"/>
      <c r="G21" s="31"/>
      <c r="H21" s="32"/>
      <c r="I21" s="33"/>
      <c r="J21" s="33"/>
      <c r="K21" s="108">
        <f>K22+K24+K26+K28+K30+K32+K43+K45+K47+K50+K52+K54+K56+K59+K61</f>
        <v>420906.99999999994</v>
      </c>
      <c r="L21" s="108">
        <f aca="true" t="shared" si="2" ref="L21:Q21">L22+L24+L26+L28+L30+L32+L43+L45+L47+L50+L52+L54+L56+L59+L61</f>
        <v>417848.39999999997</v>
      </c>
      <c r="M21" s="108">
        <f t="shared" si="2"/>
        <v>394570.7</v>
      </c>
      <c r="N21" s="108">
        <f t="shared" si="2"/>
        <v>388350.4</v>
      </c>
      <c r="O21" s="108">
        <f t="shared" si="2"/>
        <v>391128.20000000007</v>
      </c>
      <c r="P21" s="108">
        <f t="shared" si="2"/>
        <v>380476</v>
      </c>
      <c r="Q21" s="108">
        <f t="shared" si="2"/>
        <v>381836.10000000003</v>
      </c>
    </row>
    <row r="22" spans="1:17" ht="165.75">
      <c r="A22" s="38" t="s">
        <v>29</v>
      </c>
      <c r="B22" s="14" t="s">
        <v>30</v>
      </c>
      <c r="C22" s="22" t="s">
        <v>371</v>
      </c>
      <c r="D22" s="23" t="s">
        <v>372</v>
      </c>
      <c r="E22" s="36"/>
      <c r="F22" s="36"/>
      <c r="G22" s="68" t="s">
        <v>40</v>
      </c>
      <c r="H22" s="69" t="s">
        <v>255</v>
      </c>
      <c r="I22" s="69" t="s">
        <v>38</v>
      </c>
      <c r="J22" s="69"/>
      <c r="K22" s="105">
        <f>K23</f>
        <v>99</v>
      </c>
      <c r="L22" s="105">
        <f aca="true" t="shared" si="3" ref="L22:Q22">L23</f>
        <v>99</v>
      </c>
      <c r="M22" s="105">
        <f t="shared" si="3"/>
        <v>99</v>
      </c>
      <c r="N22" s="105">
        <f t="shared" si="3"/>
        <v>99</v>
      </c>
      <c r="O22" s="105">
        <f t="shared" si="3"/>
        <v>104.5</v>
      </c>
      <c r="P22" s="105">
        <f t="shared" si="3"/>
        <v>104.5</v>
      </c>
      <c r="Q22" s="105">
        <f t="shared" si="3"/>
        <v>104.5</v>
      </c>
    </row>
    <row r="23" spans="1:17" ht="12.75">
      <c r="A23" s="53" t="s">
        <v>29</v>
      </c>
      <c r="B23" s="54"/>
      <c r="C23" s="22" t="s">
        <v>371</v>
      </c>
      <c r="D23" s="61"/>
      <c r="E23" s="55" t="s">
        <v>14</v>
      </c>
      <c r="F23" s="55" t="s">
        <v>41</v>
      </c>
      <c r="G23" s="56"/>
      <c r="H23" s="62"/>
      <c r="I23" s="58"/>
      <c r="J23" s="58"/>
      <c r="K23" s="121">
        <v>99</v>
      </c>
      <c r="L23" s="121">
        <v>99</v>
      </c>
      <c r="M23" s="118">
        <v>99</v>
      </c>
      <c r="N23" s="121">
        <v>99</v>
      </c>
      <c r="O23" s="120">
        <v>104.5</v>
      </c>
      <c r="P23" s="120">
        <v>104.5</v>
      </c>
      <c r="Q23" s="120">
        <v>104.5</v>
      </c>
    </row>
    <row r="24" spans="1:17" ht="270">
      <c r="A24" s="38" t="s">
        <v>29</v>
      </c>
      <c r="B24" s="14" t="s">
        <v>30</v>
      </c>
      <c r="C24" s="22" t="s">
        <v>373</v>
      </c>
      <c r="D24" s="23" t="s">
        <v>374</v>
      </c>
      <c r="E24" s="36"/>
      <c r="F24" s="36"/>
      <c r="G24" s="134" t="s">
        <v>256</v>
      </c>
      <c r="H24" s="69" t="s">
        <v>257</v>
      </c>
      <c r="I24" s="69" t="s">
        <v>38</v>
      </c>
      <c r="J24" s="69"/>
      <c r="K24" s="105">
        <f>K25</f>
        <v>272.9</v>
      </c>
      <c r="L24" s="105">
        <f aca="true" t="shared" si="4" ref="L24:Q24">L25</f>
        <v>271.1</v>
      </c>
      <c r="M24" s="105">
        <f t="shared" si="4"/>
        <v>206.6</v>
      </c>
      <c r="N24" s="105">
        <f t="shared" si="4"/>
        <v>206.4</v>
      </c>
      <c r="O24" s="105">
        <f t="shared" si="4"/>
        <v>131.5</v>
      </c>
      <c r="P24" s="105">
        <f t="shared" si="4"/>
        <v>137.9</v>
      </c>
      <c r="Q24" s="105">
        <f t="shared" si="4"/>
        <v>137.9</v>
      </c>
    </row>
    <row r="25" spans="1:17" ht="12.75">
      <c r="A25" s="53" t="s">
        <v>29</v>
      </c>
      <c r="B25" s="54"/>
      <c r="C25" s="22" t="s">
        <v>373</v>
      </c>
      <c r="D25" s="61"/>
      <c r="E25" s="55" t="s">
        <v>14</v>
      </c>
      <c r="F25" s="55" t="s">
        <v>41</v>
      </c>
      <c r="G25" s="56"/>
      <c r="H25" s="62"/>
      <c r="I25" s="58"/>
      <c r="J25" s="58"/>
      <c r="K25" s="120">
        <v>272.9</v>
      </c>
      <c r="L25" s="121">
        <v>271.1</v>
      </c>
      <c r="M25" s="118">
        <v>206.6</v>
      </c>
      <c r="N25" s="121">
        <v>206.4</v>
      </c>
      <c r="O25" s="120">
        <v>131.5</v>
      </c>
      <c r="P25" s="120">
        <v>137.9</v>
      </c>
      <c r="Q25" s="120">
        <v>137.9</v>
      </c>
    </row>
    <row r="26" spans="1:17" ht="112.5">
      <c r="A26" s="38" t="s">
        <v>29</v>
      </c>
      <c r="B26" s="14" t="s">
        <v>30</v>
      </c>
      <c r="C26" s="22" t="s">
        <v>375</v>
      </c>
      <c r="D26" s="23" t="s">
        <v>376</v>
      </c>
      <c r="E26" s="39"/>
      <c r="F26" s="39"/>
      <c r="G26" s="135" t="s">
        <v>43</v>
      </c>
      <c r="H26" s="62" t="s">
        <v>44</v>
      </c>
      <c r="I26" s="62" t="s">
        <v>45</v>
      </c>
      <c r="J26" s="65"/>
      <c r="K26" s="105">
        <f>K27</f>
        <v>176.3</v>
      </c>
      <c r="L26" s="105">
        <f aca="true" t="shared" si="5" ref="L26:Q26">L27</f>
        <v>176.3</v>
      </c>
      <c r="M26" s="105">
        <f t="shared" si="5"/>
        <v>91.5</v>
      </c>
      <c r="N26" s="105">
        <f t="shared" si="5"/>
        <v>91.5</v>
      </c>
      <c r="O26" s="105">
        <f t="shared" si="5"/>
        <v>151.2</v>
      </c>
      <c r="P26" s="105">
        <f t="shared" si="5"/>
        <v>151.2</v>
      </c>
      <c r="Q26" s="105">
        <f t="shared" si="5"/>
        <v>151.2</v>
      </c>
    </row>
    <row r="27" spans="1:17" ht="12.75">
      <c r="A27" s="43" t="s">
        <v>29</v>
      </c>
      <c r="B27" s="11"/>
      <c r="C27" s="22" t="s">
        <v>375</v>
      </c>
      <c r="D27" s="11"/>
      <c r="E27" s="55" t="s">
        <v>13</v>
      </c>
      <c r="F27" s="55" t="s">
        <v>32</v>
      </c>
      <c r="G27" s="56"/>
      <c r="H27" s="57"/>
      <c r="I27" s="58"/>
      <c r="J27" s="58"/>
      <c r="K27" s="119">
        <v>176.3</v>
      </c>
      <c r="L27" s="118">
        <v>176.3</v>
      </c>
      <c r="M27" s="119">
        <v>91.5</v>
      </c>
      <c r="N27" s="118">
        <v>91.5</v>
      </c>
      <c r="O27" s="118">
        <v>151.2</v>
      </c>
      <c r="P27" s="118">
        <v>151.2</v>
      </c>
      <c r="Q27" s="117">
        <v>151.2</v>
      </c>
    </row>
    <row r="28" spans="1:17" ht="409.5">
      <c r="A28" s="38" t="s">
        <v>29</v>
      </c>
      <c r="B28" s="14" t="s">
        <v>30</v>
      </c>
      <c r="C28" s="22" t="s">
        <v>377</v>
      </c>
      <c r="D28" s="114" t="s">
        <v>319</v>
      </c>
      <c r="E28" s="34"/>
      <c r="F28" s="34"/>
      <c r="G28" s="135" t="s">
        <v>47</v>
      </c>
      <c r="H28" s="62" t="s">
        <v>258</v>
      </c>
      <c r="I28" s="62" t="s">
        <v>48</v>
      </c>
      <c r="J28" s="65"/>
      <c r="K28" s="105">
        <f>K29</f>
        <v>251.1</v>
      </c>
      <c r="L28" s="105">
        <f aca="true" t="shared" si="6" ref="L28:Q28">L29</f>
        <v>251.1</v>
      </c>
      <c r="M28" s="105">
        <f t="shared" si="6"/>
        <v>257.3</v>
      </c>
      <c r="N28" s="105">
        <f t="shared" si="6"/>
        <v>255.1</v>
      </c>
      <c r="O28" s="105">
        <f t="shared" si="6"/>
        <v>759.4</v>
      </c>
      <c r="P28" s="105">
        <f t="shared" si="6"/>
        <v>259.4</v>
      </c>
      <c r="Q28" s="105">
        <f t="shared" si="6"/>
        <v>259.4</v>
      </c>
    </row>
    <row r="29" spans="1:17" ht="12.75">
      <c r="A29" s="53" t="s">
        <v>29</v>
      </c>
      <c r="B29" s="54"/>
      <c r="C29" s="22" t="s">
        <v>377</v>
      </c>
      <c r="D29" s="60"/>
      <c r="E29" s="116" t="s">
        <v>14</v>
      </c>
      <c r="F29" s="116" t="s">
        <v>49</v>
      </c>
      <c r="G29" s="56"/>
      <c r="H29" s="57"/>
      <c r="I29" s="58"/>
      <c r="J29" s="58"/>
      <c r="K29" s="117">
        <v>251.1</v>
      </c>
      <c r="L29" s="118">
        <v>251.1</v>
      </c>
      <c r="M29" s="117">
        <v>257.3</v>
      </c>
      <c r="N29" s="118">
        <v>255.1</v>
      </c>
      <c r="O29" s="117">
        <v>759.4</v>
      </c>
      <c r="P29" s="117">
        <v>259.4</v>
      </c>
      <c r="Q29" s="117">
        <v>259.4</v>
      </c>
    </row>
    <row r="30" spans="1:17" ht="255">
      <c r="A30" s="38" t="s">
        <v>29</v>
      </c>
      <c r="B30" s="14" t="s">
        <v>30</v>
      </c>
      <c r="C30" s="22" t="s">
        <v>378</v>
      </c>
      <c r="D30" s="23" t="s">
        <v>379</v>
      </c>
      <c r="E30" s="34"/>
      <c r="F30" s="34"/>
      <c r="G30" s="134" t="s">
        <v>50</v>
      </c>
      <c r="H30" s="69" t="s">
        <v>51</v>
      </c>
      <c r="I30" s="69" t="s">
        <v>46</v>
      </c>
      <c r="J30" s="69" t="s">
        <v>52</v>
      </c>
      <c r="K30" s="105">
        <f>K31</f>
        <v>7216.2</v>
      </c>
      <c r="L30" s="105">
        <f aca="true" t="shared" si="7" ref="L30:Q30">L31</f>
        <v>6557.3</v>
      </c>
      <c r="M30" s="105">
        <f t="shared" si="7"/>
        <v>11627.1</v>
      </c>
      <c r="N30" s="105">
        <f t="shared" si="7"/>
        <v>7729.7</v>
      </c>
      <c r="O30" s="105">
        <f t="shared" si="7"/>
        <v>2330.3</v>
      </c>
      <c r="P30" s="105">
        <f t="shared" si="7"/>
        <v>2330.3</v>
      </c>
      <c r="Q30" s="105">
        <f t="shared" si="7"/>
        <v>2330.3</v>
      </c>
    </row>
    <row r="31" spans="1:17" ht="12.75">
      <c r="A31" s="43" t="s">
        <v>29</v>
      </c>
      <c r="B31" s="37"/>
      <c r="C31" s="22" t="s">
        <v>378</v>
      </c>
      <c r="D31" s="45"/>
      <c r="E31" s="39" t="s">
        <v>32</v>
      </c>
      <c r="F31" s="39" t="s">
        <v>39</v>
      </c>
      <c r="G31" s="56"/>
      <c r="H31" s="62"/>
      <c r="I31" s="62"/>
      <c r="J31" s="65"/>
      <c r="K31" s="100">
        <v>7216.2</v>
      </c>
      <c r="L31" s="100">
        <v>6557.3</v>
      </c>
      <c r="M31" s="102">
        <v>11627.1</v>
      </c>
      <c r="N31" s="102">
        <v>7729.7</v>
      </c>
      <c r="O31" s="102">
        <v>2330.3</v>
      </c>
      <c r="P31" s="102">
        <v>2330.3</v>
      </c>
      <c r="Q31" s="102">
        <v>2330.3</v>
      </c>
    </row>
    <row r="32" spans="1:17" ht="378" customHeight="1">
      <c r="A32" s="155" t="s">
        <v>29</v>
      </c>
      <c r="B32" s="156" t="s">
        <v>30</v>
      </c>
      <c r="C32" s="156" t="s">
        <v>368</v>
      </c>
      <c r="D32" s="157" t="s">
        <v>369</v>
      </c>
      <c r="E32" s="70"/>
      <c r="F32" s="71"/>
      <c r="G32" s="184" t="s">
        <v>370</v>
      </c>
      <c r="H32" s="201" t="s">
        <v>250</v>
      </c>
      <c r="I32" s="201" t="s">
        <v>251</v>
      </c>
      <c r="J32" s="203" t="s">
        <v>252</v>
      </c>
      <c r="K32" s="182">
        <f>SUM(K34:K42)</f>
        <v>248027.7</v>
      </c>
      <c r="L32" s="182">
        <f aca="true" t="shared" si="8" ref="L32:Q32">SUM(L34:L42)</f>
        <v>245985.90000000002</v>
      </c>
      <c r="M32" s="182">
        <f t="shared" si="8"/>
        <v>238705.9</v>
      </c>
      <c r="N32" s="182">
        <f t="shared" si="8"/>
        <v>237240.9</v>
      </c>
      <c r="O32" s="182">
        <f t="shared" si="8"/>
        <v>240890.00000000003</v>
      </c>
      <c r="P32" s="182">
        <f t="shared" si="8"/>
        <v>240637.7</v>
      </c>
      <c r="Q32" s="182">
        <f t="shared" si="8"/>
        <v>241335.20000000004</v>
      </c>
    </row>
    <row r="33" spans="1:17" ht="290.25" customHeight="1">
      <c r="A33" s="155" t="s">
        <v>29</v>
      </c>
      <c r="B33" s="156" t="s">
        <v>30</v>
      </c>
      <c r="C33" s="156" t="s">
        <v>368</v>
      </c>
      <c r="D33" s="157" t="s">
        <v>369</v>
      </c>
      <c r="E33" s="72"/>
      <c r="F33" s="73"/>
      <c r="G33" s="185"/>
      <c r="H33" s="202"/>
      <c r="I33" s="202"/>
      <c r="J33" s="204"/>
      <c r="K33" s="183"/>
      <c r="L33" s="183"/>
      <c r="M33" s="183"/>
      <c r="N33" s="183"/>
      <c r="O33" s="183"/>
      <c r="P33" s="183"/>
      <c r="Q33" s="183"/>
    </row>
    <row r="34" spans="1:17" ht="12.75">
      <c r="A34" s="41" t="s">
        <v>29</v>
      </c>
      <c r="B34" s="23"/>
      <c r="C34" s="22" t="s">
        <v>368</v>
      </c>
      <c r="D34" s="23"/>
      <c r="E34" s="116" t="s">
        <v>13</v>
      </c>
      <c r="F34" s="116" t="s">
        <v>20</v>
      </c>
      <c r="G34" s="56"/>
      <c r="H34" s="57"/>
      <c r="I34" s="58"/>
      <c r="J34" s="58"/>
      <c r="K34" s="100">
        <v>616.7</v>
      </c>
      <c r="L34" s="101">
        <v>610.2</v>
      </c>
      <c r="M34" s="100">
        <v>5194.8</v>
      </c>
      <c r="N34" s="101">
        <v>5173.7</v>
      </c>
      <c r="O34" s="100">
        <v>5354.5</v>
      </c>
      <c r="P34" s="100">
        <v>5357.3</v>
      </c>
      <c r="Q34" s="100">
        <v>5360.2</v>
      </c>
    </row>
    <row r="35" spans="1:17" ht="12.75">
      <c r="A35" s="41" t="s">
        <v>29</v>
      </c>
      <c r="B35" s="23"/>
      <c r="C35" s="22" t="s">
        <v>368</v>
      </c>
      <c r="D35" s="23"/>
      <c r="E35" s="116" t="s">
        <v>13</v>
      </c>
      <c r="F35" s="116" t="s">
        <v>32</v>
      </c>
      <c r="G35" s="56"/>
      <c r="H35" s="57"/>
      <c r="I35" s="58"/>
      <c r="J35" s="58"/>
      <c r="K35" s="100">
        <v>169535.3</v>
      </c>
      <c r="L35" s="101">
        <v>168837.1</v>
      </c>
      <c r="M35" s="100">
        <v>170564.7</v>
      </c>
      <c r="N35" s="101">
        <v>169530.4</v>
      </c>
      <c r="O35" s="100">
        <v>179665.7</v>
      </c>
      <c r="P35" s="100">
        <v>179410.6</v>
      </c>
      <c r="Q35" s="100">
        <v>180105.2</v>
      </c>
    </row>
    <row r="36" spans="1:17" ht="12.75">
      <c r="A36" s="38" t="s">
        <v>29</v>
      </c>
      <c r="B36" s="23"/>
      <c r="C36" s="22" t="s">
        <v>368</v>
      </c>
      <c r="D36" s="23"/>
      <c r="E36" s="55" t="s">
        <v>13</v>
      </c>
      <c r="F36" s="55" t="s">
        <v>16</v>
      </c>
      <c r="G36" s="56"/>
      <c r="H36" s="57"/>
      <c r="I36" s="58"/>
      <c r="J36" s="58"/>
      <c r="K36" s="100">
        <v>51729.1</v>
      </c>
      <c r="L36" s="101">
        <v>51492.8</v>
      </c>
      <c r="M36" s="100">
        <v>48447.5</v>
      </c>
      <c r="N36" s="101">
        <v>48073.4</v>
      </c>
      <c r="O36" s="100">
        <v>46381.5</v>
      </c>
      <c r="P36" s="100">
        <v>46381.5</v>
      </c>
      <c r="Q36" s="100">
        <v>46381.5</v>
      </c>
    </row>
    <row r="37" spans="1:17" ht="12.75">
      <c r="A37" s="38" t="s">
        <v>29</v>
      </c>
      <c r="B37" s="23"/>
      <c r="C37" s="22" t="s">
        <v>368</v>
      </c>
      <c r="D37" s="23"/>
      <c r="E37" s="55" t="s">
        <v>32</v>
      </c>
      <c r="F37" s="55" t="s">
        <v>57</v>
      </c>
      <c r="G37" s="56"/>
      <c r="H37" s="57"/>
      <c r="I37" s="58"/>
      <c r="J37" s="58"/>
      <c r="K37" s="100"/>
      <c r="L37" s="101"/>
      <c r="M37" s="100">
        <v>2260.5</v>
      </c>
      <c r="N37" s="101">
        <v>2260.5</v>
      </c>
      <c r="O37" s="100"/>
      <c r="P37" s="100"/>
      <c r="Q37" s="100"/>
    </row>
    <row r="38" spans="1:17" ht="12.75">
      <c r="A38" s="38" t="s">
        <v>29</v>
      </c>
      <c r="B38" s="23"/>
      <c r="C38" s="22" t="s">
        <v>368</v>
      </c>
      <c r="D38" s="23"/>
      <c r="E38" s="55" t="s">
        <v>32</v>
      </c>
      <c r="F38" s="55" t="s">
        <v>35</v>
      </c>
      <c r="G38" s="56"/>
      <c r="H38" s="57"/>
      <c r="I38" s="58"/>
      <c r="J38" s="58"/>
      <c r="K38" s="100">
        <v>797.4</v>
      </c>
      <c r="L38" s="101">
        <v>797.5</v>
      </c>
      <c r="M38" s="100">
        <v>1929.9</v>
      </c>
      <c r="N38" s="101">
        <v>1915</v>
      </c>
      <c r="O38" s="100">
        <v>3258.6</v>
      </c>
      <c r="P38" s="100">
        <v>3258.6</v>
      </c>
      <c r="Q38" s="100">
        <v>3258.6</v>
      </c>
    </row>
    <row r="39" spans="1:17" ht="12.75">
      <c r="A39" s="53" t="s">
        <v>29</v>
      </c>
      <c r="B39" s="23"/>
      <c r="C39" s="22" t="s">
        <v>368</v>
      </c>
      <c r="D39" s="23"/>
      <c r="E39" s="55" t="s">
        <v>32</v>
      </c>
      <c r="F39" s="55" t="s">
        <v>39</v>
      </c>
      <c r="G39" s="56"/>
      <c r="H39" s="57"/>
      <c r="I39" s="58"/>
      <c r="J39" s="58"/>
      <c r="K39" s="100">
        <v>20</v>
      </c>
      <c r="L39" s="101">
        <v>20</v>
      </c>
      <c r="M39" s="102">
        <v>43.9</v>
      </c>
      <c r="N39" s="102">
        <v>43.9</v>
      </c>
      <c r="O39" s="100"/>
      <c r="P39" s="100"/>
      <c r="Q39" s="100"/>
    </row>
    <row r="40" spans="1:17" ht="12.75">
      <c r="A40" s="53" t="s">
        <v>29</v>
      </c>
      <c r="B40" s="23"/>
      <c r="C40" s="22" t="s">
        <v>368</v>
      </c>
      <c r="D40" s="23"/>
      <c r="E40" s="55" t="s">
        <v>34</v>
      </c>
      <c r="F40" s="55" t="s">
        <v>32</v>
      </c>
      <c r="G40" s="56"/>
      <c r="H40" s="57"/>
      <c r="I40" s="58"/>
      <c r="J40" s="58"/>
      <c r="K40" s="100"/>
      <c r="L40" s="101"/>
      <c r="M40" s="100">
        <v>3302.2</v>
      </c>
      <c r="N40" s="100">
        <v>3288.4</v>
      </c>
      <c r="O40" s="100"/>
      <c r="P40" s="100"/>
      <c r="Q40" s="100"/>
    </row>
    <row r="41" spans="1:17" s="20" customFormat="1" ht="12.75">
      <c r="A41" s="38" t="s">
        <v>29</v>
      </c>
      <c r="B41" s="23"/>
      <c r="C41" s="22" t="s">
        <v>368</v>
      </c>
      <c r="D41" s="23"/>
      <c r="E41" s="55" t="s">
        <v>35</v>
      </c>
      <c r="F41" s="55" t="s">
        <v>13</v>
      </c>
      <c r="G41" s="56"/>
      <c r="H41" s="57"/>
      <c r="I41" s="58"/>
      <c r="J41" s="58"/>
      <c r="K41" s="100">
        <v>5045.2</v>
      </c>
      <c r="L41" s="101">
        <v>5044.3</v>
      </c>
      <c r="M41" s="100">
        <v>5825.4</v>
      </c>
      <c r="N41" s="101">
        <v>5818.6</v>
      </c>
      <c r="O41" s="100">
        <v>6229.7</v>
      </c>
      <c r="P41" s="100">
        <v>6229.7</v>
      </c>
      <c r="Q41" s="100">
        <v>6229.7</v>
      </c>
    </row>
    <row r="42" spans="1:17" ht="12.75">
      <c r="A42" s="53" t="s">
        <v>29</v>
      </c>
      <c r="B42" s="23"/>
      <c r="C42" s="22" t="s">
        <v>368</v>
      </c>
      <c r="D42" s="23"/>
      <c r="E42" s="55" t="s">
        <v>35</v>
      </c>
      <c r="F42" s="55" t="s">
        <v>14</v>
      </c>
      <c r="G42" s="56"/>
      <c r="H42" s="57"/>
      <c r="I42" s="58"/>
      <c r="J42" s="58"/>
      <c r="K42" s="100">
        <v>20284</v>
      </c>
      <c r="L42" s="101">
        <v>19184</v>
      </c>
      <c r="M42" s="100">
        <v>1137</v>
      </c>
      <c r="N42" s="100">
        <v>1137</v>
      </c>
      <c r="O42" s="100">
        <v>0</v>
      </c>
      <c r="P42" s="100">
        <v>0</v>
      </c>
      <c r="Q42" s="100">
        <v>0</v>
      </c>
    </row>
    <row r="43" spans="1:17" ht="345" customHeight="1">
      <c r="A43" s="38" t="s">
        <v>29</v>
      </c>
      <c r="B43" s="14" t="s">
        <v>30</v>
      </c>
      <c r="C43" s="22" t="s">
        <v>380</v>
      </c>
      <c r="D43" s="23" t="s">
        <v>381</v>
      </c>
      <c r="E43" s="39"/>
      <c r="F43" s="39"/>
      <c r="G43" s="133" t="s">
        <v>36</v>
      </c>
      <c r="H43" s="62" t="s">
        <v>37</v>
      </c>
      <c r="I43" s="62" t="s">
        <v>38</v>
      </c>
      <c r="J43" s="62"/>
      <c r="K43" s="104">
        <f>K44</f>
        <v>73487.9</v>
      </c>
      <c r="L43" s="104">
        <f aca="true" t="shared" si="9" ref="L43:Q43">L44</f>
        <v>73299</v>
      </c>
      <c r="M43" s="104">
        <f t="shared" si="9"/>
        <v>71709.8</v>
      </c>
      <c r="N43" s="104">
        <f t="shared" si="9"/>
        <v>71348</v>
      </c>
      <c r="O43" s="104">
        <f t="shared" si="9"/>
        <v>77119.2</v>
      </c>
      <c r="P43" s="104">
        <f t="shared" si="9"/>
        <v>76405.7</v>
      </c>
      <c r="Q43" s="104">
        <f t="shared" si="9"/>
        <v>77118.9</v>
      </c>
    </row>
    <row r="44" spans="1:17" ht="12.75">
      <c r="A44" s="38" t="s">
        <v>29</v>
      </c>
      <c r="B44" s="44"/>
      <c r="C44" s="22" t="s">
        <v>380</v>
      </c>
      <c r="D44" s="44"/>
      <c r="E44" s="55" t="s">
        <v>13</v>
      </c>
      <c r="F44" s="55" t="s">
        <v>16</v>
      </c>
      <c r="G44" s="56"/>
      <c r="H44" s="57"/>
      <c r="I44" s="58"/>
      <c r="J44" s="58"/>
      <c r="K44" s="118">
        <v>73487.9</v>
      </c>
      <c r="L44" s="118">
        <v>73299</v>
      </c>
      <c r="M44" s="118">
        <v>71709.8</v>
      </c>
      <c r="N44" s="118">
        <v>71348</v>
      </c>
      <c r="O44" s="118">
        <v>77119.2</v>
      </c>
      <c r="P44" s="118">
        <v>76405.7</v>
      </c>
      <c r="Q44" s="117">
        <v>77118.9</v>
      </c>
    </row>
    <row r="45" spans="1:17" ht="331.5">
      <c r="A45" s="38" t="s">
        <v>29</v>
      </c>
      <c r="B45" s="14" t="s">
        <v>30</v>
      </c>
      <c r="C45" s="22" t="s">
        <v>382</v>
      </c>
      <c r="D45" s="23" t="s">
        <v>383</v>
      </c>
      <c r="E45" s="15"/>
      <c r="F45" s="15"/>
      <c r="G45" s="19" t="s">
        <v>72</v>
      </c>
      <c r="H45" s="16" t="s">
        <v>71</v>
      </c>
      <c r="I45" s="17"/>
      <c r="J45" s="17" t="s">
        <v>70</v>
      </c>
      <c r="K45" s="138">
        <f>K46</f>
        <v>14827.2</v>
      </c>
      <c r="L45" s="138">
        <f aca="true" t="shared" si="10" ref="L45:Q45">L46</f>
        <v>14827.2</v>
      </c>
      <c r="M45" s="138">
        <f t="shared" si="10"/>
        <v>3009.7</v>
      </c>
      <c r="N45" s="138">
        <f t="shared" si="10"/>
        <v>3009.7</v>
      </c>
      <c r="O45" s="138">
        <f t="shared" si="10"/>
        <v>0</v>
      </c>
      <c r="P45" s="138">
        <f t="shared" si="10"/>
        <v>0</v>
      </c>
      <c r="Q45" s="158">
        <f t="shared" si="10"/>
        <v>0</v>
      </c>
    </row>
    <row r="46" spans="1:17" ht="12.75">
      <c r="A46" s="38" t="s">
        <v>29</v>
      </c>
      <c r="B46" s="44"/>
      <c r="C46" s="22" t="s">
        <v>382</v>
      </c>
      <c r="D46" s="44"/>
      <c r="E46" s="55" t="s">
        <v>13</v>
      </c>
      <c r="F46" s="55" t="s">
        <v>33</v>
      </c>
      <c r="G46" s="68"/>
      <c r="H46" s="126"/>
      <c r="I46" s="127"/>
      <c r="J46" s="127"/>
      <c r="K46" s="117">
        <v>14827.2</v>
      </c>
      <c r="L46" s="117">
        <v>14827.2</v>
      </c>
      <c r="M46" s="117">
        <v>3009.7</v>
      </c>
      <c r="N46" s="117">
        <v>3009.7</v>
      </c>
      <c r="O46" s="117">
        <v>0</v>
      </c>
      <c r="P46" s="117">
        <v>0</v>
      </c>
      <c r="Q46" s="117">
        <v>0</v>
      </c>
    </row>
    <row r="47" spans="1:17" ht="409.5">
      <c r="A47" s="38" t="s">
        <v>29</v>
      </c>
      <c r="B47" s="14" t="s">
        <v>30</v>
      </c>
      <c r="C47" s="22" t="s">
        <v>384</v>
      </c>
      <c r="D47" s="23" t="s">
        <v>385</v>
      </c>
      <c r="E47" s="39"/>
      <c r="F47" s="39"/>
      <c r="G47" s="133" t="s">
        <v>253</v>
      </c>
      <c r="H47" s="62" t="s">
        <v>254</v>
      </c>
      <c r="I47" s="62" t="s">
        <v>38</v>
      </c>
      <c r="J47" s="65"/>
      <c r="K47" s="105">
        <f>K49+K48</f>
        <v>14579</v>
      </c>
      <c r="L47" s="105">
        <f aca="true" t="shared" si="11" ref="L47:Q47">L49+L48</f>
        <v>14547.3</v>
      </c>
      <c r="M47" s="105">
        <f t="shared" si="11"/>
        <v>21126.3</v>
      </c>
      <c r="N47" s="105">
        <f t="shared" si="11"/>
        <v>21057.9</v>
      </c>
      <c r="O47" s="105">
        <f t="shared" si="11"/>
        <v>22788.4</v>
      </c>
      <c r="P47" s="105">
        <f t="shared" si="11"/>
        <v>22868.2</v>
      </c>
      <c r="Q47" s="105">
        <f t="shared" si="11"/>
        <v>22788.4</v>
      </c>
    </row>
    <row r="48" spans="1:17" ht="12.75">
      <c r="A48" s="43" t="s">
        <v>29</v>
      </c>
      <c r="B48" s="14"/>
      <c r="C48" s="86" t="s">
        <v>384</v>
      </c>
      <c r="D48" s="23"/>
      <c r="E48" s="39" t="s">
        <v>13</v>
      </c>
      <c r="F48" s="39" t="s">
        <v>16</v>
      </c>
      <c r="G48" s="133"/>
      <c r="H48" s="62"/>
      <c r="I48" s="62"/>
      <c r="J48" s="145"/>
      <c r="K48" s="147"/>
      <c r="L48" s="147"/>
      <c r="M48" s="147">
        <v>7042.3</v>
      </c>
      <c r="N48" s="147">
        <f>6566.2+407.8</f>
        <v>6974</v>
      </c>
      <c r="O48" s="147">
        <v>8173.1</v>
      </c>
      <c r="P48" s="147">
        <v>8173.1</v>
      </c>
      <c r="Q48" s="147">
        <v>8173.1</v>
      </c>
    </row>
    <row r="49" spans="1:17" ht="12.75">
      <c r="A49" s="41" t="s">
        <v>29</v>
      </c>
      <c r="B49" s="44"/>
      <c r="C49" s="86" t="s">
        <v>384</v>
      </c>
      <c r="D49" s="44"/>
      <c r="E49" s="116" t="s">
        <v>39</v>
      </c>
      <c r="F49" s="116" t="s">
        <v>20</v>
      </c>
      <c r="G49" s="56"/>
      <c r="H49" s="57"/>
      <c r="I49" s="58"/>
      <c r="J49" s="58"/>
      <c r="K49" s="146">
        <v>14579</v>
      </c>
      <c r="L49" s="146">
        <v>14547.3</v>
      </c>
      <c r="M49" s="119">
        <v>14084</v>
      </c>
      <c r="N49" s="119">
        <v>14083.9</v>
      </c>
      <c r="O49" s="117">
        <v>14615.3</v>
      </c>
      <c r="P49" s="117">
        <v>14695.1</v>
      </c>
      <c r="Q49" s="117">
        <v>14615.3</v>
      </c>
    </row>
    <row r="50" spans="1:17" s="3" customFormat="1" ht="408">
      <c r="A50" s="43" t="s">
        <v>29</v>
      </c>
      <c r="B50" s="14" t="s">
        <v>30</v>
      </c>
      <c r="C50" s="47" t="s">
        <v>395</v>
      </c>
      <c r="D50" s="52" t="s">
        <v>396</v>
      </c>
      <c r="E50" s="39"/>
      <c r="F50" s="39"/>
      <c r="G50" s="139" t="s">
        <v>53</v>
      </c>
      <c r="H50" s="66" t="s">
        <v>54</v>
      </c>
      <c r="I50" s="66" t="s">
        <v>55</v>
      </c>
      <c r="J50" s="66" t="s">
        <v>56</v>
      </c>
      <c r="K50" s="98">
        <f>K51</f>
        <v>0</v>
      </c>
      <c r="L50" s="98">
        <f aca="true" t="shared" si="12" ref="L50:Q50">L51</f>
        <v>0</v>
      </c>
      <c r="M50" s="98">
        <f t="shared" si="12"/>
        <v>277.5</v>
      </c>
      <c r="N50" s="98">
        <f t="shared" si="12"/>
        <v>277.5</v>
      </c>
      <c r="O50" s="98">
        <f t="shared" si="12"/>
        <v>285</v>
      </c>
      <c r="P50" s="98">
        <f t="shared" si="12"/>
        <v>285</v>
      </c>
      <c r="Q50" s="98">
        <f t="shared" si="12"/>
        <v>285</v>
      </c>
    </row>
    <row r="51" spans="1:17" s="3" customFormat="1" ht="12.75">
      <c r="A51" s="43" t="s">
        <v>29</v>
      </c>
      <c r="B51" s="42"/>
      <c r="C51" s="47" t="s">
        <v>395</v>
      </c>
      <c r="D51" s="46"/>
      <c r="E51" s="39" t="s">
        <v>13</v>
      </c>
      <c r="F51" s="39" t="s">
        <v>32</v>
      </c>
      <c r="G51" s="49"/>
      <c r="H51" s="80"/>
      <c r="I51" s="80"/>
      <c r="J51" s="81"/>
      <c r="K51" s="140"/>
      <c r="L51" s="141"/>
      <c r="M51" s="142">
        <v>277.5</v>
      </c>
      <c r="N51" s="142">
        <v>277.5</v>
      </c>
      <c r="O51" s="140">
        <v>285</v>
      </c>
      <c r="P51" s="140">
        <v>285</v>
      </c>
      <c r="Q51" s="140">
        <v>285</v>
      </c>
    </row>
    <row r="52" spans="1:17" s="144" customFormat="1" ht="123.75">
      <c r="A52" s="67" t="s">
        <v>29</v>
      </c>
      <c r="B52" s="63" t="s">
        <v>30</v>
      </c>
      <c r="C52" s="143" t="s">
        <v>386</v>
      </c>
      <c r="D52" s="64" t="s">
        <v>397</v>
      </c>
      <c r="E52" s="55"/>
      <c r="F52" s="55"/>
      <c r="G52" s="134" t="s">
        <v>259</v>
      </c>
      <c r="H52" s="69" t="s">
        <v>260</v>
      </c>
      <c r="I52" s="69" t="s">
        <v>261</v>
      </c>
      <c r="J52" s="74" t="s">
        <v>262</v>
      </c>
      <c r="K52" s="105">
        <f>K53</f>
        <v>38.5</v>
      </c>
      <c r="L52" s="105">
        <f aca="true" t="shared" si="13" ref="L52:Q52">L53</f>
        <v>38.5</v>
      </c>
      <c r="M52" s="105">
        <f t="shared" si="13"/>
        <v>16.7</v>
      </c>
      <c r="N52" s="105">
        <f t="shared" si="13"/>
        <v>16.7</v>
      </c>
      <c r="O52" s="105">
        <f t="shared" si="13"/>
        <v>97.4</v>
      </c>
      <c r="P52" s="105">
        <f t="shared" si="13"/>
        <v>6.5</v>
      </c>
      <c r="Q52" s="105">
        <f t="shared" si="13"/>
        <v>10.5</v>
      </c>
    </row>
    <row r="53" spans="1:17" s="144" customFormat="1" ht="12.75">
      <c r="A53" s="53" t="s">
        <v>29</v>
      </c>
      <c r="B53" s="54"/>
      <c r="C53" s="143" t="s">
        <v>386</v>
      </c>
      <c r="D53" s="54"/>
      <c r="E53" s="116" t="s">
        <v>13</v>
      </c>
      <c r="F53" s="116" t="s">
        <v>57</v>
      </c>
      <c r="G53" s="56"/>
      <c r="H53" s="57"/>
      <c r="I53" s="58"/>
      <c r="J53" s="58"/>
      <c r="K53" s="118">
        <v>38.5</v>
      </c>
      <c r="L53" s="118">
        <v>38.5</v>
      </c>
      <c r="M53" s="117">
        <v>16.7</v>
      </c>
      <c r="N53" s="118">
        <v>16.7</v>
      </c>
      <c r="O53" s="117">
        <v>97.4</v>
      </c>
      <c r="P53" s="117">
        <v>6.5</v>
      </c>
      <c r="Q53" s="117">
        <v>10.5</v>
      </c>
    </row>
    <row r="54" spans="1:17" ht="101.25">
      <c r="A54" s="67" t="s">
        <v>29</v>
      </c>
      <c r="B54" s="63" t="s">
        <v>30</v>
      </c>
      <c r="C54" s="59" t="s">
        <v>387</v>
      </c>
      <c r="D54" s="64" t="s">
        <v>388</v>
      </c>
      <c r="E54" s="55"/>
      <c r="F54" s="55"/>
      <c r="G54" s="136" t="s">
        <v>66</v>
      </c>
      <c r="H54" s="69" t="s">
        <v>67</v>
      </c>
      <c r="I54" s="123" t="s">
        <v>68</v>
      </c>
      <c r="J54" s="74" t="s">
        <v>69</v>
      </c>
      <c r="K54" s="125">
        <f aca="true" t="shared" si="14" ref="K54:Q54">SUM(K55:K55)</f>
        <v>195.8</v>
      </c>
      <c r="L54" s="125">
        <f t="shared" si="14"/>
        <v>195.7</v>
      </c>
      <c r="M54" s="125">
        <f t="shared" si="14"/>
        <v>488.1</v>
      </c>
      <c r="N54" s="125">
        <f t="shared" si="14"/>
        <v>473.8</v>
      </c>
      <c r="O54" s="125">
        <f t="shared" si="14"/>
        <v>521.4</v>
      </c>
      <c r="P54" s="125">
        <f t="shared" si="14"/>
        <v>546.7</v>
      </c>
      <c r="Q54" s="125">
        <f t="shared" si="14"/>
        <v>571.9</v>
      </c>
    </row>
    <row r="55" spans="1:17" ht="12.75">
      <c r="A55" s="53" t="s">
        <v>29</v>
      </c>
      <c r="B55" s="151"/>
      <c r="C55" s="59" t="s">
        <v>387</v>
      </c>
      <c r="D55" s="151"/>
      <c r="E55" s="55" t="s">
        <v>34</v>
      </c>
      <c r="F55" s="55" t="s">
        <v>32</v>
      </c>
      <c r="G55" s="135"/>
      <c r="H55" s="57"/>
      <c r="I55" s="58"/>
      <c r="J55" s="58"/>
      <c r="K55" s="117">
        <v>195.8</v>
      </c>
      <c r="L55" s="124">
        <v>195.7</v>
      </c>
      <c r="M55" s="117">
        <v>488.1</v>
      </c>
      <c r="N55" s="124">
        <v>473.8</v>
      </c>
      <c r="O55" s="117">
        <v>521.4</v>
      </c>
      <c r="P55" s="117">
        <v>546.7</v>
      </c>
      <c r="Q55" s="117">
        <v>571.9</v>
      </c>
    </row>
    <row r="56" spans="1:17" ht="369.75">
      <c r="A56" s="53" t="s">
        <v>29</v>
      </c>
      <c r="B56" s="63" t="s">
        <v>61</v>
      </c>
      <c r="C56" s="59" t="s">
        <v>389</v>
      </c>
      <c r="D56" s="64" t="s">
        <v>390</v>
      </c>
      <c r="E56" s="35"/>
      <c r="F56" s="35"/>
      <c r="G56" s="134" t="s">
        <v>265</v>
      </c>
      <c r="H56" s="69" t="s">
        <v>266</v>
      </c>
      <c r="I56" s="69" t="s">
        <v>267</v>
      </c>
      <c r="J56" s="74" t="s">
        <v>62</v>
      </c>
      <c r="K56" s="122">
        <f>SUM(K57:K58)</f>
        <v>44455.200000000004</v>
      </c>
      <c r="L56" s="122">
        <f aca="true" t="shared" si="15" ref="L56:Q56">SUM(L57:L58)</f>
        <v>44381.6</v>
      </c>
      <c r="M56" s="122">
        <f t="shared" si="15"/>
        <v>29248.5</v>
      </c>
      <c r="N56" s="122">
        <f t="shared" si="15"/>
        <v>29248.4</v>
      </c>
      <c r="O56" s="122">
        <f t="shared" si="15"/>
        <v>28320</v>
      </c>
      <c r="P56" s="122">
        <f t="shared" si="15"/>
        <v>19113</v>
      </c>
      <c r="Q56" s="122">
        <f t="shared" si="15"/>
        <v>19113</v>
      </c>
    </row>
    <row r="57" spans="1:17" ht="12.75">
      <c r="A57" s="152" t="s">
        <v>29</v>
      </c>
      <c r="B57" s="151"/>
      <c r="C57" s="59" t="s">
        <v>389</v>
      </c>
      <c r="D57" s="64"/>
      <c r="E57" s="55" t="s">
        <v>13</v>
      </c>
      <c r="F57" s="55" t="s">
        <v>16</v>
      </c>
      <c r="G57" s="68"/>
      <c r="H57" s="126"/>
      <c r="I57" s="127"/>
      <c r="J57" s="127"/>
      <c r="K57" s="117">
        <v>206.9</v>
      </c>
      <c r="L57" s="117">
        <v>133.4</v>
      </c>
      <c r="M57" s="117"/>
      <c r="N57" s="117"/>
      <c r="O57" s="117">
        <v>0</v>
      </c>
      <c r="P57" s="117">
        <v>0</v>
      </c>
      <c r="Q57" s="117">
        <v>0</v>
      </c>
    </row>
    <row r="58" spans="1:17" ht="12.75">
      <c r="A58" s="152" t="s">
        <v>29</v>
      </c>
      <c r="B58" s="151"/>
      <c r="C58" s="59" t="s">
        <v>389</v>
      </c>
      <c r="D58" s="64"/>
      <c r="E58" s="55" t="s">
        <v>32</v>
      </c>
      <c r="F58" s="55" t="s">
        <v>57</v>
      </c>
      <c r="G58" s="56"/>
      <c r="H58" s="62"/>
      <c r="I58" s="62"/>
      <c r="J58" s="65"/>
      <c r="K58" s="117">
        <v>44248.3</v>
      </c>
      <c r="L58" s="117">
        <v>44248.2</v>
      </c>
      <c r="M58" s="117">
        <v>29248.5</v>
      </c>
      <c r="N58" s="117">
        <v>29248.4</v>
      </c>
      <c r="O58" s="117">
        <v>28320</v>
      </c>
      <c r="P58" s="117">
        <v>19113</v>
      </c>
      <c r="Q58" s="117">
        <v>19113</v>
      </c>
    </row>
    <row r="59" spans="1:17" ht="409.5">
      <c r="A59" s="53" t="s">
        <v>29</v>
      </c>
      <c r="B59" s="63" t="s">
        <v>30</v>
      </c>
      <c r="C59" s="59" t="s">
        <v>391</v>
      </c>
      <c r="D59" s="64" t="s">
        <v>392</v>
      </c>
      <c r="E59" s="35"/>
      <c r="F59" s="35"/>
      <c r="G59" s="135" t="s">
        <v>63</v>
      </c>
      <c r="H59" s="62" t="s">
        <v>264</v>
      </c>
      <c r="I59" s="69" t="s">
        <v>64</v>
      </c>
      <c r="J59" s="65" t="s">
        <v>65</v>
      </c>
      <c r="K59" s="122">
        <f aca="true" t="shared" si="16" ref="K59:Q59">SUM(K60:K60)</f>
        <v>13940.1</v>
      </c>
      <c r="L59" s="122">
        <f t="shared" si="16"/>
        <v>13888.1</v>
      </c>
      <c r="M59" s="122">
        <f t="shared" si="16"/>
        <v>14140</v>
      </c>
      <c r="N59" s="122">
        <f t="shared" si="16"/>
        <v>13774.6</v>
      </c>
      <c r="O59" s="122">
        <f t="shared" si="16"/>
        <v>13990.1</v>
      </c>
      <c r="P59" s="122">
        <f t="shared" si="16"/>
        <v>13990.1</v>
      </c>
      <c r="Q59" s="122">
        <f t="shared" si="16"/>
        <v>13990.1</v>
      </c>
    </row>
    <row r="60" spans="1:17" ht="12.75">
      <c r="A60" s="53" t="s">
        <v>29</v>
      </c>
      <c r="B60" s="54"/>
      <c r="C60" s="59" t="s">
        <v>391</v>
      </c>
      <c r="D60" s="54"/>
      <c r="E60" s="55" t="s">
        <v>13</v>
      </c>
      <c r="F60" s="55" t="s">
        <v>16</v>
      </c>
      <c r="G60" s="56"/>
      <c r="H60" s="57"/>
      <c r="I60" s="58"/>
      <c r="J60" s="58"/>
      <c r="K60" s="117">
        <v>13940.1</v>
      </c>
      <c r="L60" s="117">
        <v>13888.1</v>
      </c>
      <c r="M60" s="117">
        <v>14140</v>
      </c>
      <c r="N60" s="117">
        <v>13774.6</v>
      </c>
      <c r="O60" s="117">
        <v>13990.1</v>
      </c>
      <c r="P60" s="117">
        <v>13990.1</v>
      </c>
      <c r="Q60" s="117">
        <v>13990.1</v>
      </c>
    </row>
    <row r="61" spans="1:17" ht="123.75">
      <c r="A61" s="67" t="s">
        <v>29</v>
      </c>
      <c r="B61" s="63" t="s">
        <v>30</v>
      </c>
      <c r="C61" s="59" t="s">
        <v>393</v>
      </c>
      <c r="D61" s="75" t="s">
        <v>394</v>
      </c>
      <c r="E61" s="55"/>
      <c r="F61" s="55"/>
      <c r="G61" s="134" t="s">
        <v>58</v>
      </c>
      <c r="H61" s="69" t="s">
        <v>263</v>
      </c>
      <c r="I61" s="69" t="s">
        <v>46</v>
      </c>
      <c r="J61" s="74" t="s">
        <v>59</v>
      </c>
      <c r="K61" s="107">
        <f>K62</f>
        <v>3340.1</v>
      </c>
      <c r="L61" s="107">
        <f aca="true" t="shared" si="17" ref="L61:Q61">L62</f>
        <v>3330.3</v>
      </c>
      <c r="M61" s="107">
        <f t="shared" si="17"/>
        <v>3566.7</v>
      </c>
      <c r="N61" s="107">
        <f t="shared" si="17"/>
        <v>3521.2</v>
      </c>
      <c r="O61" s="107">
        <f t="shared" si="17"/>
        <v>3639.8</v>
      </c>
      <c r="P61" s="107">
        <f t="shared" si="17"/>
        <v>3639.8</v>
      </c>
      <c r="Q61" s="107">
        <f t="shared" si="17"/>
        <v>3639.8</v>
      </c>
    </row>
    <row r="62" spans="1:17" ht="12.75">
      <c r="A62" s="53" t="s">
        <v>29</v>
      </c>
      <c r="B62" s="54"/>
      <c r="C62" s="59" t="s">
        <v>393</v>
      </c>
      <c r="D62" s="54"/>
      <c r="E62" s="55" t="s">
        <v>32</v>
      </c>
      <c r="F62" s="55" t="s">
        <v>39</v>
      </c>
      <c r="G62" s="56"/>
      <c r="H62" s="57" t="s">
        <v>60</v>
      </c>
      <c r="I62" s="58"/>
      <c r="J62" s="58"/>
      <c r="K62" s="117">
        <v>3340.1</v>
      </c>
      <c r="L62" s="118">
        <v>3330.3</v>
      </c>
      <c r="M62" s="117">
        <v>3566.7</v>
      </c>
      <c r="N62" s="118">
        <v>3521.2</v>
      </c>
      <c r="O62" s="117">
        <v>3639.8</v>
      </c>
      <c r="P62" s="117">
        <v>3639.8</v>
      </c>
      <c r="Q62" s="117">
        <v>3639.8</v>
      </c>
    </row>
    <row r="63" spans="1:17" s="21" customFormat="1" ht="20.25" customHeight="1">
      <c r="A63" s="28" t="s">
        <v>73</v>
      </c>
      <c r="B63" s="198" t="s">
        <v>74</v>
      </c>
      <c r="C63" s="199"/>
      <c r="D63" s="199"/>
      <c r="E63" s="199"/>
      <c r="F63" s="199"/>
      <c r="G63" s="200"/>
      <c r="H63" s="32"/>
      <c r="I63" s="33"/>
      <c r="J63" s="33"/>
      <c r="K63" s="108">
        <f aca="true" t="shared" si="18" ref="K63:Q63">K64+K67</f>
        <v>62501.9</v>
      </c>
      <c r="L63" s="108">
        <f t="shared" si="18"/>
        <v>58780.6</v>
      </c>
      <c r="M63" s="108">
        <f t="shared" si="18"/>
        <v>63704.700000000004</v>
      </c>
      <c r="N63" s="108">
        <f t="shared" si="18"/>
        <v>58429.7</v>
      </c>
      <c r="O63" s="108">
        <f t="shared" si="18"/>
        <v>65858.8</v>
      </c>
      <c r="P63" s="108">
        <f t="shared" si="18"/>
        <v>70768.1</v>
      </c>
      <c r="Q63" s="108">
        <f t="shared" si="18"/>
        <v>74822.8</v>
      </c>
    </row>
    <row r="64" spans="1:17" s="24" customFormat="1" ht="215.25" customHeight="1">
      <c r="A64" s="13" t="s">
        <v>73</v>
      </c>
      <c r="B64" s="14" t="s">
        <v>74</v>
      </c>
      <c r="C64" s="22" t="s">
        <v>398</v>
      </c>
      <c r="D64" s="23" t="s">
        <v>399</v>
      </c>
      <c r="E64" s="15"/>
      <c r="F64" s="15"/>
      <c r="G64" s="19" t="s">
        <v>80</v>
      </c>
      <c r="H64" s="16" t="s">
        <v>81</v>
      </c>
      <c r="I64" s="17" t="s">
        <v>82</v>
      </c>
      <c r="J64" s="17" t="s">
        <v>83</v>
      </c>
      <c r="K64" s="98">
        <f>K65+K66</f>
        <v>3341.3</v>
      </c>
      <c r="L64" s="98">
        <f aca="true" t="shared" si="19" ref="L64:Q64">L65+L66</f>
        <v>0</v>
      </c>
      <c r="M64" s="98">
        <f t="shared" si="19"/>
        <v>5000</v>
      </c>
      <c r="N64" s="98">
        <f t="shared" si="19"/>
        <v>0</v>
      </c>
      <c r="O64" s="98">
        <f t="shared" si="19"/>
        <v>5863</v>
      </c>
      <c r="P64" s="98">
        <f t="shared" si="19"/>
        <v>11146</v>
      </c>
      <c r="Q64" s="98">
        <f t="shared" si="19"/>
        <v>16141</v>
      </c>
    </row>
    <row r="65" spans="1:17" ht="12.75">
      <c r="A65" s="41" t="s">
        <v>73</v>
      </c>
      <c r="B65" s="23"/>
      <c r="C65" s="22" t="s">
        <v>398</v>
      </c>
      <c r="D65" s="23"/>
      <c r="E65" s="40" t="s">
        <v>13</v>
      </c>
      <c r="F65" s="40" t="s">
        <v>79</v>
      </c>
      <c r="G65" s="49"/>
      <c r="H65" s="50"/>
      <c r="I65" s="48"/>
      <c r="J65" s="48"/>
      <c r="K65" s="100">
        <v>3341.3</v>
      </c>
      <c r="L65" s="101"/>
      <c r="M65" s="102">
        <v>5000</v>
      </c>
      <c r="N65" s="103"/>
      <c r="O65" s="102">
        <v>5000</v>
      </c>
      <c r="P65" s="102">
        <v>5000</v>
      </c>
      <c r="Q65" s="102">
        <v>5000</v>
      </c>
    </row>
    <row r="66" spans="1:17" ht="12.75">
      <c r="A66" s="38" t="s">
        <v>73</v>
      </c>
      <c r="B66" s="23"/>
      <c r="C66" s="22" t="s">
        <v>398</v>
      </c>
      <c r="D66" s="23"/>
      <c r="E66" s="39" t="s">
        <v>16</v>
      </c>
      <c r="F66" s="39" t="s">
        <v>13</v>
      </c>
      <c r="G66" s="49"/>
      <c r="H66" s="50"/>
      <c r="I66" s="48"/>
      <c r="J66" s="48"/>
      <c r="K66" s="100"/>
      <c r="L66" s="100"/>
      <c r="M66" s="102"/>
      <c r="N66" s="101"/>
      <c r="O66" s="102">
        <v>863</v>
      </c>
      <c r="P66" s="102">
        <v>6146</v>
      </c>
      <c r="Q66" s="102">
        <v>11141</v>
      </c>
    </row>
    <row r="67" spans="1:17" s="24" customFormat="1" ht="273.75" customHeight="1">
      <c r="A67" s="13" t="s">
        <v>73</v>
      </c>
      <c r="B67" s="14" t="s">
        <v>74</v>
      </c>
      <c r="C67" s="22" t="s">
        <v>368</v>
      </c>
      <c r="D67" s="23" t="s">
        <v>369</v>
      </c>
      <c r="E67" s="15"/>
      <c r="F67" s="15"/>
      <c r="G67" s="19" t="s">
        <v>75</v>
      </c>
      <c r="H67" s="16" t="s">
        <v>76</v>
      </c>
      <c r="I67" s="17" t="s">
        <v>77</v>
      </c>
      <c r="J67" s="17" t="s">
        <v>78</v>
      </c>
      <c r="K67" s="98">
        <f>K68+K69+K70</f>
        <v>59160.6</v>
      </c>
      <c r="L67" s="98">
        <f aca="true" t="shared" si="20" ref="L67:Q67">L68+L69+L70</f>
        <v>58780.6</v>
      </c>
      <c r="M67" s="98">
        <f t="shared" si="20"/>
        <v>58704.700000000004</v>
      </c>
      <c r="N67" s="98">
        <f t="shared" si="20"/>
        <v>58429.7</v>
      </c>
      <c r="O67" s="98">
        <f t="shared" si="20"/>
        <v>59995.8</v>
      </c>
      <c r="P67" s="98">
        <f t="shared" si="20"/>
        <v>59622.1</v>
      </c>
      <c r="Q67" s="98">
        <f t="shared" si="20"/>
        <v>58681.8</v>
      </c>
    </row>
    <row r="68" spans="1:17" ht="12.75">
      <c r="A68" s="41" t="s">
        <v>73</v>
      </c>
      <c r="B68" s="23"/>
      <c r="C68" s="51" t="s">
        <v>368</v>
      </c>
      <c r="D68" s="23"/>
      <c r="E68" s="40" t="s">
        <v>13</v>
      </c>
      <c r="F68" s="40" t="s">
        <v>15</v>
      </c>
      <c r="G68" s="49"/>
      <c r="H68" s="50"/>
      <c r="I68" s="48"/>
      <c r="J68" s="48"/>
      <c r="K68" s="100">
        <v>55684</v>
      </c>
      <c r="L68" s="101">
        <v>55304.9</v>
      </c>
      <c r="M68" s="102">
        <v>53651.3</v>
      </c>
      <c r="N68" s="103">
        <f>53022.5+433.3</f>
        <v>53455.8</v>
      </c>
      <c r="O68" s="102">
        <v>52578.4</v>
      </c>
      <c r="P68" s="102">
        <v>53204.7</v>
      </c>
      <c r="Q68" s="102">
        <v>52764.4</v>
      </c>
    </row>
    <row r="69" spans="1:17" ht="12.75">
      <c r="A69" s="38" t="s">
        <v>73</v>
      </c>
      <c r="B69" s="23"/>
      <c r="C69" s="47" t="s">
        <v>368</v>
      </c>
      <c r="D69" s="23"/>
      <c r="E69" s="39" t="s">
        <v>13</v>
      </c>
      <c r="F69" s="39" t="s">
        <v>16</v>
      </c>
      <c r="G69" s="49"/>
      <c r="H69" s="50"/>
      <c r="I69" s="48"/>
      <c r="J69" s="48"/>
      <c r="K69" s="100">
        <v>550</v>
      </c>
      <c r="L69" s="100">
        <v>550</v>
      </c>
      <c r="M69" s="102">
        <v>1580</v>
      </c>
      <c r="N69" s="101">
        <v>1568.2</v>
      </c>
      <c r="O69" s="102">
        <v>2500</v>
      </c>
      <c r="P69" s="102">
        <v>1500</v>
      </c>
      <c r="Q69" s="102">
        <v>1000</v>
      </c>
    </row>
    <row r="70" spans="1:17" ht="12.75">
      <c r="A70" s="38" t="s">
        <v>73</v>
      </c>
      <c r="B70" s="23"/>
      <c r="C70" s="47" t="s">
        <v>368</v>
      </c>
      <c r="D70" s="23"/>
      <c r="E70" s="39" t="s">
        <v>32</v>
      </c>
      <c r="F70" s="39" t="s">
        <v>35</v>
      </c>
      <c r="G70" s="49"/>
      <c r="H70" s="50"/>
      <c r="I70" s="48"/>
      <c r="J70" s="48"/>
      <c r="K70" s="100">
        <v>2926.6</v>
      </c>
      <c r="L70" s="100">
        <v>2925.7</v>
      </c>
      <c r="M70" s="102">
        <v>3473.4</v>
      </c>
      <c r="N70" s="101">
        <v>3405.7</v>
      </c>
      <c r="O70" s="102">
        <v>4917.4</v>
      </c>
      <c r="P70" s="102">
        <v>4917.4</v>
      </c>
      <c r="Q70" s="102">
        <v>4917.4</v>
      </c>
    </row>
    <row r="71" spans="1:17" s="76" customFormat="1" ht="15">
      <c r="A71" s="28" t="s">
        <v>85</v>
      </c>
      <c r="B71" s="198" t="s">
        <v>84</v>
      </c>
      <c r="C71" s="199"/>
      <c r="D71" s="199"/>
      <c r="E71" s="199"/>
      <c r="F71" s="199"/>
      <c r="G71" s="200"/>
      <c r="H71" s="32"/>
      <c r="I71" s="33"/>
      <c r="J71" s="33"/>
      <c r="K71" s="108">
        <f>K72+K75+K77+K79+K81+K83+K86+K88+K90+K92</f>
        <v>737443.5</v>
      </c>
      <c r="L71" s="108">
        <f aca="true" t="shared" si="21" ref="L71:Q71">L72+L75+L77+L79+L81+L83+L86+L88+L90+L92</f>
        <v>711503.6000000001</v>
      </c>
      <c r="M71" s="108">
        <f t="shared" si="21"/>
        <v>254047.1</v>
      </c>
      <c r="N71" s="108">
        <f t="shared" si="21"/>
        <v>239000.4</v>
      </c>
      <c r="O71" s="108">
        <f t="shared" si="21"/>
        <v>168615.9</v>
      </c>
      <c r="P71" s="108">
        <f t="shared" si="21"/>
        <v>149032.8</v>
      </c>
      <c r="Q71" s="108">
        <f t="shared" si="21"/>
        <v>155179.1</v>
      </c>
    </row>
    <row r="72" spans="1:17" ht="153">
      <c r="A72" s="13" t="s">
        <v>85</v>
      </c>
      <c r="B72" s="14" t="s">
        <v>84</v>
      </c>
      <c r="C72" s="22" t="s">
        <v>400</v>
      </c>
      <c r="D72" s="23" t="s">
        <v>401</v>
      </c>
      <c r="E72" s="12"/>
      <c r="F72" s="12"/>
      <c r="G72" s="49" t="s">
        <v>89</v>
      </c>
      <c r="H72" s="80" t="s">
        <v>90</v>
      </c>
      <c r="I72" s="80" t="s">
        <v>91</v>
      </c>
      <c r="J72" s="81" t="s">
        <v>92</v>
      </c>
      <c r="K72" s="128">
        <f>K73+K74</f>
        <v>34519.3</v>
      </c>
      <c r="L72" s="128">
        <f aca="true" t="shared" si="22" ref="L72:Q72">L73+L74</f>
        <v>34388.5</v>
      </c>
      <c r="M72" s="128">
        <f t="shared" si="22"/>
        <v>3940</v>
      </c>
      <c r="N72" s="128">
        <f t="shared" si="22"/>
        <v>3719.3</v>
      </c>
      <c r="O72" s="128">
        <f t="shared" si="22"/>
        <v>3414.9</v>
      </c>
      <c r="P72" s="128">
        <f t="shared" si="22"/>
        <v>3414.9</v>
      </c>
      <c r="Q72" s="128">
        <f t="shared" si="22"/>
        <v>3414.9</v>
      </c>
    </row>
    <row r="73" spans="1:17" ht="12.75">
      <c r="A73" s="13" t="s">
        <v>85</v>
      </c>
      <c r="B73" s="14"/>
      <c r="C73" s="22" t="s">
        <v>400</v>
      </c>
      <c r="D73" s="79"/>
      <c r="E73" s="12" t="s">
        <v>13</v>
      </c>
      <c r="F73" s="12" t="s">
        <v>16</v>
      </c>
      <c r="G73" s="49"/>
      <c r="H73" s="80"/>
      <c r="I73" s="80"/>
      <c r="J73" s="81"/>
      <c r="K73" s="109">
        <v>33204.3</v>
      </c>
      <c r="L73" s="109">
        <v>33086.6</v>
      </c>
      <c r="M73" s="109">
        <v>3940</v>
      </c>
      <c r="N73" s="109">
        <v>3719.3</v>
      </c>
      <c r="O73" s="109">
        <v>3414.9</v>
      </c>
      <c r="P73" s="109">
        <v>3414.9</v>
      </c>
      <c r="Q73" s="109">
        <v>3414.9</v>
      </c>
    </row>
    <row r="74" spans="1:17" ht="12.75">
      <c r="A74" s="13" t="s">
        <v>85</v>
      </c>
      <c r="B74" s="14"/>
      <c r="C74" s="22" t="s">
        <v>400</v>
      </c>
      <c r="D74" s="79"/>
      <c r="E74" s="12" t="s">
        <v>32</v>
      </c>
      <c r="F74" s="12" t="s">
        <v>35</v>
      </c>
      <c r="G74" s="49"/>
      <c r="H74" s="80"/>
      <c r="I74" s="80"/>
      <c r="J74" s="81"/>
      <c r="K74" s="109">
        <v>1315</v>
      </c>
      <c r="L74" s="109">
        <v>1301.9</v>
      </c>
      <c r="M74" s="109"/>
      <c r="N74" s="109"/>
      <c r="O74" s="109"/>
      <c r="P74" s="109"/>
      <c r="Q74" s="109"/>
    </row>
    <row r="75" spans="1:17" ht="357">
      <c r="A75" s="13" t="s">
        <v>85</v>
      </c>
      <c r="B75" s="14" t="s">
        <v>84</v>
      </c>
      <c r="C75" s="22" t="s">
        <v>402</v>
      </c>
      <c r="D75" s="23" t="s">
        <v>403</v>
      </c>
      <c r="E75" s="12"/>
      <c r="F75" s="12"/>
      <c r="G75" s="49" t="s">
        <v>93</v>
      </c>
      <c r="H75" s="80" t="s">
        <v>94</v>
      </c>
      <c r="I75" s="80" t="s">
        <v>95</v>
      </c>
      <c r="J75" s="81" t="s">
        <v>96</v>
      </c>
      <c r="K75" s="128">
        <f aca="true" t="shared" si="23" ref="K75:Q75">K76</f>
        <v>555963.4</v>
      </c>
      <c r="L75" s="128">
        <f t="shared" si="23"/>
        <v>542373.8</v>
      </c>
      <c r="M75" s="128">
        <f t="shared" si="23"/>
        <v>62006.9</v>
      </c>
      <c r="N75" s="128">
        <f t="shared" si="23"/>
        <v>58732.5</v>
      </c>
      <c r="O75" s="128">
        <f t="shared" si="23"/>
        <v>43276.9</v>
      </c>
      <c r="P75" s="128">
        <f t="shared" si="23"/>
        <v>20808.8</v>
      </c>
      <c r="Q75" s="128">
        <f t="shared" si="23"/>
        <v>30805.7</v>
      </c>
    </row>
    <row r="76" spans="1:17" ht="12.75">
      <c r="A76" s="13" t="s">
        <v>85</v>
      </c>
      <c r="B76" s="14"/>
      <c r="C76" s="22" t="s">
        <v>402</v>
      </c>
      <c r="D76" s="79"/>
      <c r="E76" s="12" t="s">
        <v>57</v>
      </c>
      <c r="F76" s="12" t="s">
        <v>13</v>
      </c>
      <c r="G76" s="49"/>
      <c r="H76" s="80"/>
      <c r="I76" s="80"/>
      <c r="J76" s="81"/>
      <c r="K76" s="109">
        <v>555963.4</v>
      </c>
      <c r="L76" s="109">
        <v>542373.8</v>
      </c>
      <c r="M76" s="109">
        <v>62006.9</v>
      </c>
      <c r="N76" s="109">
        <v>58732.5</v>
      </c>
      <c r="O76" s="109">
        <v>43276.9</v>
      </c>
      <c r="P76" s="109">
        <v>20808.8</v>
      </c>
      <c r="Q76" s="109">
        <v>30805.7</v>
      </c>
    </row>
    <row r="77" spans="1:17" ht="165.75">
      <c r="A77" s="13" t="s">
        <v>85</v>
      </c>
      <c r="B77" s="14" t="s">
        <v>84</v>
      </c>
      <c r="C77" s="22" t="s">
        <v>375</v>
      </c>
      <c r="D77" s="23" t="s">
        <v>376</v>
      </c>
      <c r="E77" s="12"/>
      <c r="F77" s="12"/>
      <c r="G77" s="82" t="s">
        <v>97</v>
      </c>
      <c r="H77" s="80" t="s">
        <v>98</v>
      </c>
      <c r="I77" s="80" t="s">
        <v>99</v>
      </c>
      <c r="J77" s="81" t="s">
        <v>100</v>
      </c>
      <c r="K77" s="128">
        <f aca="true" t="shared" si="24" ref="K77:Q77">K78</f>
        <v>134.4</v>
      </c>
      <c r="L77" s="128">
        <f t="shared" si="24"/>
        <v>134.4</v>
      </c>
      <c r="M77" s="128">
        <f t="shared" si="24"/>
        <v>58.8</v>
      </c>
      <c r="N77" s="128">
        <f t="shared" si="24"/>
        <v>56.9</v>
      </c>
      <c r="O77" s="128">
        <f t="shared" si="24"/>
        <v>120</v>
      </c>
      <c r="P77" s="128">
        <f t="shared" si="24"/>
        <v>120</v>
      </c>
      <c r="Q77" s="128">
        <f t="shared" si="24"/>
        <v>120</v>
      </c>
    </row>
    <row r="78" spans="1:17" ht="12.75">
      <c r="A78" s="13" t="s">
        <v>85</v>
      </c>
      <c r="B78" s="14"/>
      <c r="C78" s="22" t="s">
        <v>375</v>
      </c>
      <c r="D78" s="79"/>
      <c r="E78" s="12" t="s">
        <v>13</v>
      </c>
      <c r="F78" s="12" t="s">
        <v>16</v>
      </c>
      <c r="G78" s="49"/>
      <c r="H78" s="80"/>
      <c r="I78" s="80"/>
      <c r="J78" s="81"/>
      <c r="K78" s="109">
        <v>134.4</v>
      </c>
      <c r="L78" s="109">
        <v>134.4</v>
      </c>
      <c r="M78" s="109">
        <v>58.8</v>
      </c>
      <c r="N78" s="109">
        <v>56.9</v>
      </c>
      <c r="O78" s="109">
        <v>120</v>
      </c>
      <c r="P78" s="109">
        <v>120</v>
      </c>
      <c r="Q78" s="109">
        <v>120</v>
      </c>
    </row>
    <row r="79" spans="1:17" ht="229.5">
      <c r="A79" s="13" t="s">
        <v>85</v>
      </c>
      <c r="B79" s="14" t="s">
        <v>84</v>
      </c>
      <c r="C79" s="22" t="s">
        <v>420</v>
      </c>
      <c r="D79" s="23" t="s">
        <v>421</v>
      </c>
      <c r="E79" s="12"/>
      <c r="F79" s="12"/>
      <c r="G79" s="49" t="s">
        <v>132</v>
      </c>
      <c r="H79" s="80" t="s">
        <v>133</v>
      </c>
      <c r="I79" s="80" t="s">
        <v>134</v>
      </c>
      <c r="J79" s="81" t="s">
        <v>135</v>
      </c>
      <c r="K79" s="128">
        <f>K80</f>
        <v>0</v>
      </c>
      <c r="L79" s="128">
        <f aca="true" t="shared" si="25" ref="L79:Q79">L80</f>
        <v>0</v>
      </c>
      <c r="M79" s="128">
        <f t="shared" si="25"/>
        <v>45506.7</v>
      </c>
      <c r="N79" s="128">
        <f t="shared" si="25"/>
        <v>45000.4</v>
      </c>
      <c r="O79" s="128">
        <f t="shared" si="25"/>
        <v>0</v>
      </c>
      <c r="P79" s="128">
        <f t="shared" si="25"/>
        <v>0</v>
      </c>
      <c r="Q79" s="128">
        <f t="shared" si="25"/>
        <v>0</v>
      </c>
    </row>
    <row r="80" spans="1:17" ht="12.75">
      <c r="A80" s="13" t="s">
        <v>85</v>
      </c>
      <c r="B80" s="14"/>
      <c r="C80" s="22" t="s">
        <v>420</v>
      </c>
      <c r="D80" s="79"/>
      <c r="E80" s="12" t="s">
        <v>79</v>
      </c>
      <c r="F80" s="12" t="s">
        <v>13</v>
      </c>
      <c r="G80" s="49"/>
      <c r="H80" s="80"/>
      <c r="I80" s="80"/>
      <c r="J80" s="81"/>
      <c r="K80" s="109"/>
      <c r="L80" s="109"/>
      <c r="M80" s="109">
        <v>45506.7</v>
      </c>
      <c r="N80" s="109">
        <v>45000.4</v>
      </c>
      <c r="O80" s="109"/>
      <c r="P80" s="109"/>
      <c r="Q80" s="109"/>
    </row>
    <row r="81" spans="1:17" ht="409.5">
      <c r="A81" s="13" t="s">
        <v>85</v>
      </c>
      <c r="B81" s="14" t="s">
        <v>84</v>
      </c>
      <c r="C81" s="22" t="s">
        <v>408</v>
      </c>
      <c r="D81" s="23" t="s">
        <v>409</v>
      </c>
      <c r="E81" s="12"/>
      <c r="F81" s="12"/>
      <c r="G81" s="49" t="s">
        <v>105</v>
      </c>
      <c r="H81" s="80" t="s">
        <v>106</v>
      </c>
      <c r="I81" s="80" t="s">
        <v>107</v>
      </c>
      <c r="J81" s="81" t="s">
        <v>108</v>
      </c>
      <c r="K81" s="128">
        <f aca="true" t="shared" si="26" ref="K81:Q81">K82</f>
        <v>1893.7</v>
      </c>
      <c r="L81" s="128">
        <f t="shared" si="26"/>
        <v>1624.1</v>
      </c>
      <c r="M81" s="128">
        <f t="shared" si="26"/>
        <v>0</v>
      </c>
      <c r="N81" s="128">
        <f t="shared" si="26"/>
        <v>0</v>
      </c>
      <c r="O81" s="128">
        <f t="shared" si="26"/>
        <v>0</v>
      </c>
      <c r="P81" s="128">
        <f t="shared" si="26"/>
        <v>0</v>
      </c>
      <c r="Q81" s="128">
        <f t="shared" si="26"/>
        <v>0</v>
      </c>
    </row>
    <row r="82" spans="1:17" ht="12.75">
      <c r="A82" s="13" t="s">
        <v>85</v>
      </c>
      <c r="B82" s="14"/>
      <c r="C82" s="22" t="s">
        <v>408</v>
      </c>
      <c r="D82" s="79"/>
      <c r="E82" s="12" t="s">
        <v>32</v>
      </c>
      <c r="F82" s="12" t="s">
        <v>39</v>
      </c>
      <c r="G82" s="49"/>
      <c r="H82" s="80"/>
      <c r="I82" s="80"/>
      <c r="J82" s="81"/>
      <c r="K82" s="109">
        <v>1893.7</v>
      </c>
      <c r="L82" s="109">
        <v>1624.1</v>
      </c>
      <c r="M82" s="109"/>
      <c r="N82" s="109"/>
      <c r="O82" s="109"/>
      <c r="P82" s="109"/>
      <c r="Q82" s="109"/>
    </row>
    <row r="83" spans="1:17" ht="387" customHeight="1">
      <c r="A83" s="13" t="s">
        <v>85</v>
      </c>
      <c r="B83" s="14" t="s">
        <v>84</v>
      </c>
      <c r="C83" s="47" t="s">
        <v>368</v>
      </c>
      <c r="D83" s="23" t="s">
        <v>369</v>
      </c>
      <c r="E83" s="12"/>
      <c r="F83" s="12"/>
      <c r="G83" s="137" t="s">
        <v>468</v>
      </c>
      <c r="H83" s="77" t="s">
        <v>87</v>
      </c>
      <c r="I83" s="77" t="s">
        <v>86</v>
      </c>
      <c r="J83" s="78" t="s">
        <v>88</v>
      </c>
      <c r="K83" s="128">
        <f>K84+K85</f>
        <v>67099.2</v>
      </c>
      <c r="L83" s="128">
        <f aca="true" t="shared" si="27" ref="L83:Q83">L84+L85</f>
        <v>66228.2</v>
      </c>
      <c r="M83" s="128">
        <f t="shared" si="27"/>
        <v>61344.4</v>
      </c>
      <c r="N83" s="128">
        <f t="shared" si="27"/>
        <v>61105</v>
      </c>
      <c r="O83" s="128">
        <f t="shared" si="27"/>
        <v>44907.7</v>
      </c>
      <c r="P83" s="128">
        <f t="shared" si="27"/>
        <v>45032.299999999996</v>
      </c>
      <c r="Q83" s="128">
        <f t="shared" si="27"/>
        <v>45052.799999999996</v>
      </c>
    </row>
    <row r="84" spans="1:17" ht="12.75">
      <c r="A84" s="13" t="s">
        <v>85</v>
      </c>
      <c r="B84" s="14"/>
      <c r="C84" s="47" t="s">
        <v>368</v>
      </c>
      <c r="D84" s="23"/>
      <c r="E84" s="39" t="s">
        <v>13</v>
      </c>
      <c r="F84" s="39" t="s">
        <v>16</v>
      </c>
      <c r="G84" s="25"/>
      <c r="H84" s="26"/>
      <c r="I84" s="26"/>
      <c r="J84" s="26"/>
      <c r="K84" s="99">
        <v>67099.2</v>
      </c>
      <c r="L84" s="100">
        <v>66228.2</v>
      </c>
      <c r="M84" s="99">
        <v>58011.1</v>
      </c>
      <c r="N84" s="100">
        <v>57780.3</v>
      </c>
      <c r="O84" s="99">
        <v>43273.5</v>
      </c>
      <c r="P84" s="99">
        <v>43398.1</v>
      </c>
      <c r="Q84" s="99">
        <v>43418.6</v>
      </c>
    </row>
    <row r="85" spans="1:17" ht="12.75">
      <c r="A85" s="13" t="s">
        <v>85</v>
      </c>
      <c r="B85" s="14"/>
      <c r="C85" s="47" t="s">
        <v>368</v>
      </c>
      <c r="D85" s="23"/>
      <c r="E85" s="39" t="s">
        <v>32</v>
      </c>
      <c r="F85" s="39" t="s">
        <v>35</v>
      </c>
      <c r="G85" s="99"/>
      <c r="H85" s="100"/>
      <c r="I85" s="99"/>
      <c r="J85" s="100"/>
      <c r="K85" s="99"/>
      <c r="L85" s="99"/>
      <c r="M85" s="99">
        <v>3333.3</v>
      </c>
      <c r="N85" s="148">
        <v>3324.7</v>
      </c>
      <c r="O85" s="148">
        <v>1634.2</v>
      </c>
      <c r="P85" s="148">
        <v>1634.2</v>
      </c>
      <c r="Q85" s="148">
        <v>1634.2</v>
      </c>
    </row>
    <row r="86" spans="1:17" ht="382.5">
      <c r="A86" s="13" t="s">
        <v>85</v>
      </c>
      <c r="B86" s="14" t="s">
        <v>84</v>
      </c>
      <c r="C86" s="22" t="s">
        <v>384</v>
      </c>
      <c r="D86" s="79" t="s">
        <v>385</v>
      </c>
      <c r="E86" s="12"/>
      <c r="F86" s="12"/>
      <c r="G86" s="49" t="s">
        <v>268</v>
      </c>
      <c r="H86" s="129" t="s">
        <v>269</v>
      </c>
      <c r="I86" s="129" t="s">
        <v>270</v>
      </c>
      <c r="J86" s="130" t="s">
        <v>271</v>
      </c>
      <c r="K86" s="128">
        <f>K87</f>
        <v>20711.1</v>
      </c>
      <c r="L86" s="128">
        <f aca="true" t="shared" si="28" ref="L86:Q86">L87</f>
        <v>20446.4</v>
      </c>
      <c r="M86" s="128">
        <f t="shared" si="28"/>
        <v>20095.4</v>
      </c>
      <c r="N86" s="128">
        <f t="shared" si="28"/>
        <v>20095.4</v>
      </c>
      <c r="O86" s="128">
        <f t="shared" si="28"/>
        <v>21402.6</v>
      </c>
      <c r="P86" s="128">
        <f t="shared" si="28"/>
        <v>21032.2</v>
      </c>
      <c r="Q86" s="128">
        <f t="shared" si="28"/>
        <v>21402.6</v>
      </c>
    </row>
    <row r="87" spans="1:17" ht="12.75">
      <c r="A87" s="13" t="s">
        <v>85</v>
      </c>
      <c r="B87" s="14"/>
      <c r="C87" s="22" t="s">
        <v>384</v>
      </c>
      <c r="D87" s="79"/>
      <c r="E87" s="12" t="s">
        <v>39</v>
      </c>
      <c r="F87" s="12" t="s">
        <v>13</v>
      </c>
      <c r="G87" s="49"/>
      <c r="H87" s="80"/>
      <c r="I87" s="80"/>
      <c r="J87" s="81"/>
      <c r="K87" s="131">
        <v>20711.1</v>
      </c>
      <c r="L87" s="131">
        <v>20446.4</v>
      </c>
      <c r="M87" s="131">
        <v>20095.4</v>
      </c>
      <c r="N87" s="131">
        <v>20095.4</v>
      </c>
      <c r="O87" s="131">
        <v>21402.6</v>
      </c>
      <c r="P87" s="131">
        <v>21032.2</v>
      </c>
      <c r="Q87" s="131">
        <v>21402.6</v>
      </c>
    </row>
    <row r="88" spans="1:17" ht="255">
      <c r="A88" s="13" t="s">
        <v>85</v>
      </c>
      <c r="B88" s="14" t="s">
        <v>84</v>
      </c>
      <c r="C88" s="22" t="s">
        <v>452</v>
      </c>
      <c r="D88" s="23" t="s">
        <v>453</v>
      </c>
      <c r="E88" s="12"/>
      <c r="F88" s="12"/>
      <c r="G88" s="49" t="s">
        <v>464</v>
      </c>
      <c r="H88" s="80" t="s">
        <v>465</v>
      </c>
      <c r="I88" s="80" t="s">
        <v>466</v>
      </c>
      <c r="J88" s="81" t="s">
        <v>467</v>
      </c>
      <c r="K88" s="128">
        <f>K89</f>
        <v>0</v>
      </c>
      <c r="L88" s="128">
        <f aca="true" t="shared" si="29" ref="L88:Q88">L89</f>
        <v>0</v>
      </c>
      <c r="M88" s="128">
        <f t="shared" si="29"/>
        <v>0</v>
      </c>
      <c r="N88" s="128">
        <f t="shared" si="29"/>
        <v>0</v>
      </c>
      <c r="O88" s="128">
        <f t="shared" si="29"/>
        <v>0</v>
      </c>
      <c r="P88" s="128">
        <f t="shared" si="29"/>
        <v>741</v>
      </c>
      <c r="Q88" s="128">
        <f t="shared" si="29"/>
        <v>0</v>
      </c>
    </row>
    <row r="89" spans="1:17" ht="12.75">
      <c r="A89" s="13" t="s">
        <v>85</v>
      </c>
      <c r="B89" s="14"/>
      <c r="C89" s="22" t="s">
        <v>452</v>
      </c>
      <c r="D89" s="79"/>
      <c r="E89" s="12" t="s">
        <v>13</v>
      </c>
      <c r="F89" s="12" t="s">
        <v>16</v>
      </c>
      <c r="G89" s="49"/>
      <c r="H89" s="80"/>
      <c r="I89" s="80"/>
      <c r="J89" s="81"/>
      <c r="K89" s="109"/>
      <c r="L89" s="109"/>
      <c r="M89" s="109"/>
      <c r="N89" s="109"/>
      <c r="O89" s="109"/>
      <c r="P89" s="109">
        <v>741</v>
      </c>
      <c r="Q89" s="109"/>
    </row>
    <row r="90" spans="1:17" ht="153">
      <c r="A90" s="13" t="s">
        <v>85</v>
      </c>
      <c r="B90" s="14" t="s">
        <v>84</v>
      </c>
      <c r="C90" s="22" t="s">
        <v>406</v>
      </c>
      <c r="D90" s="84" t="s">
        <v>407</v>
      </c>
      <c r="E90" s="12"/>
      <c r="F90" s="12"/>
      <c r="G90" s="49" t="s">
        <v>469</v>
      </c>
      <c r="H90" s="80" t="s">
        <v>470</v>
      </c>
      <c r="I90" s="80" t="s">
        <v>471</v>
      </c>
      <c r="J90" s="81" t="s">
        <v>472</v>
      </c>
      <c r="K90" s="128">
        <f aca="true" t="shared" si="30" ref="K90:Q90">K91</f>
        <v>42688.6</v>
      </c>
      <c r="L90" s="128">
        <f t="shared" si="30"/>
        <v>31874.4</v>
      </c>
      <c r="M90" s="128">
        <f t="shared" si="30"/>
        <v>51733.8</v>
      </c>
      <c r="N90" s="128">
        <f t="shared" si="30"/>
        <v>40929.8</v>
      </c>
      <c r="O90" s="128">
        <f t="shared" si="30"/>
        <v>43755.5</v>
      </c>
      <c r="P90" s="128">
        <f t="shared" si="30"/>
        <v>36754.7</v>
      </c>
      <c r="Q90" s="128">
        <f t="shared" si="30"/>
        <v>33254.2</v>
      </c>
    </row>
    <row r="91" spans="1:17" ht="12.75">
      <c r="A91" s="13" t="s">
        <v>85</v>
      </c>
      <c r="B91" s="14"/>
      <c r="C91" s="22" t="s">
        <v>406</v>
      </c>
      <c r="D91" s="79"/>
      <c r="E91" s="12" t="s">
        <v>35</v>
      </c>
      <c r="F91" s="12" t="s">
        <v>32</v>
      </c>
      <c r="G91" s="49"/>
      <c r="H91" s="80"/>
      <c r="I91" s="80"/>
      <c r="J91" s="81"/>
      <c r="K91" s="109">
        <v>42688.6</v>
      </c>
      <c r="L91" s="109">
        <v>31874.4</v>
      </c>
      <c r="M91" s="109">
        <v>51733.8</v>
      </c>
      <c r="N91" s="109">
        <v>40929.8</v>
      </c>
      <c r="O91" s="109">
        <v>43755.5</v>
      </c>
      <c r="P91" s="109">
        <v>36754.7</v>
      </c>
      <c r="Q91" s="109">
        <v>33254.2</v>
      </c>
    </row>
    <row r="92" spans="1:17" ht="409.5">
      <c r="A92" s="13" t="s">
        <v>85</v>
      </c>
      <c r="B92" s="14" t="s">
        <v>84</v>
      </c>
      <c r="C92" s="22" t="s">
        <v>404</v>
      </c>
      <c r="D92" s="23" t="s">
        <v>405</v>
      </c>
      <c r="E92" s="12"/>
      <c r="F92" s="12"/>
      <c r="G92" s="49" t="s">
        <v>473</v>
      </c>
      <c r="H92" s="83" t="s">
        <v>474</v>
      </c>
      <c r="I92" s="80" t="s">
        <v>475</v>
      </c>
      <c r="J92" s="81" t="s">
        <v>476</v>
      </c>
      <c r="K92" s="128">
        <f>K93</f>
        <v>14433.8</v>
      </c>
      <c r="L92" s="128">
        <f aca="true" t="shared" si="31" ref="L92:Q92">L93</f>
        <v>14433.8</v>
      </c>
      <c r="M92" s="128">
        <f t="shared" si="31"/>
        <v>9361.1</v>
      </c>
      <c r="N92" s="128">
        <f t="shared" si="31"/>
        <v>9361.1</v>
      </c>
      <c r="O92" s="128">
        <f t="shared" si="31"/>
        <v>11738.3</v>
      </c>
      <c r="P92" s="128">
        <f t="shared" si="31"/>
        <v>21128.9</v>
      </c>
      <c r="Q92" s="128">
        <f t="shared" si="31"/>
        <v>21128.9</v>
      </c>
    </row>
    <row r="93" spans="1:17" ht="12.75">
      <c r="A93" s="13" t="s">
        <v>85</v>
      </c>
      <c r="B93" s="14"/>
      <c r="C93" s="22" t="s">
        <v>404</v>
      </c>
      <c r="D93" s="79"/>
      <c r="E93" s="12" t="s">
        <v>35</v>
      </c>
      <c r="F93" s="12" t="s">
        <v>14</v>
      </c>
      <c r="G93" s="49"/>
      <c r="H93" s="80"/>
      <c r="I93" s="80"/>
      <c r="J93" s="81"/>
      <c r="K93" s="109">
        <v>14433.8</v>
      </c>
      <c r="L93" s="109">
        <v>14433.8</v>
      </c>
      <c r="M93" s="109">
        <v>9361.1</v>
      </c>
      <c r="N93" s="109">
        <v>9361.1</v>
      </c>
      <c r="O93" s="109">
        <v>11738.3</v>
      </c>
      <c r="P93" s="109">
        <v>21128.9</v>
      </c>
      <c r="Q93" s="109">
        <v>21128.9</v>
      </c>
    </row>
    <row r="94" spans="1:17" s="76" customFormat="1" ht="20.25" customHeight="1">
      <c r="A94" s="28" t="s">
        <v>109</v>
      </c>
      <c r="B94" s="198" t="s">
        <v>110</v>
      </c>
      <c r="C94" s="199"/>
      <c r="D94" s="199"/>
      <c r="E94" s="199"/>
      <c r="F94" s="199"/>
      <c r="G94" s="200"/>
      <c r="H94" s="32"/>
      <c r="I94" s="33"/>
      <c r="J94" s="33"/>
      <c r="K94" s="108">
        <f>K126+K129+K97+K100+K105+K108+K114+K120+K123+K145+K142+K148+K153+K95+K135+K131+K137+K140</f>
        <v>3225191.3000000003</v>
      </c>
      <c r="L94" s="108">
        <f aca="true" t="shared" si="32" ref="L94:Q94">L126+L129+L97+L100+L105+L108+L114+L120+L123+L145+L142+L148+L153+L95+L135+L131+L137+L140</f>
        <v>3218899.3</v>
      </c>
      <c r="M94" s="108">
        <f t="shared" si="32"/>
        <v>3376983.9000000004</v>
      </c>
      <c r="N94" s="108">
        <f t="shared" si="32"/>
        <v>3339067.599999999</v>
      </c>
      <c r="O94" s="108">
        <f t="shared" si="32"/>
        <v>3483681.1</v>
      </c>
      <c r="P94" s="108">
        <f t="shared" si="32"/>
        <v>3366403.3000000003</v>
      </c>
      <c r="Q94" s="108">
        <f t="shared" si="32"/>
        <v>3351316.9</v>
      </c>
    </row>
    <row r="95" spans="1:17" ht="181.5" customHeight="1">
      <c r="A95" s="13" t="s">
        <v>109</v>
      </c>
      <c r="B95" s="14" t="s">
        <v>110</v>
      </c>
      <c r="C95" s="22" t="s">
        <v>427</v>
      </c>
      <c r="D95" s="115" t="s">
        <v>428</v>
      </c>
      <c r="E95" s="12"/>
      <c r="F95" s="12"/>
      <c r="G95" s="49" t="s">
        <v>303</v>
      </c>
      <c r="H95" s="80" t="s">
        <v>304</v>
      </c>
      <c r="I95" s="80" t="s">
        <v>301</v>
      </c>
      <c r="J95" s="81" t="s">
        <v>305</v>
      </c>
      <c r="K95" s="128">
        <f aca="true" t="shared" si="33" ref="K95:Q95">K96</f>
        <v>322</v>
      </c>
      <c r="L95" s="128">
        <f t="shared" si="33"/>
        <v>322</v>
      </c>
      <c r="M95" s="128">
        <f t="shared" si="33"/>
        <v>0</v>
      </c>
      <c r="N95" s="128">
        <f t="shared" si="33"/>
        <v>0</v>
      </c>
      <c r="O95" s="128">
        <f t="shared" si="33"/>
        <v>0</v>
      </c>
      <c r="P95" s="128">
        <f t="shared" si="33"/>
        <v>0</v>
      </c>
      <c r="Q95" s="128">
        <f t="shared" si="33"/>
        <v>0</v>
      </c>
    </row>
    <row r="96" spans="1:17" ht="12.75">
      <c r="A96" s="13" t="s">
        <v>109</v>
      </c>
      <c r="B96" s="14"/>
      <c r="C96" s="22" t="s">
        <v>427</v>
      </c>
      <c r="D96" s="23"/>
      <c r="E96" s="12" t="s">
        <v>33</v>
      </c>
      <c r="F96" s="12" t="s">
        <v>20</v>
      </c>
      <c r="G96" s="49"/>
      <c r="H96" s="80"/>
      <c r="I96" s="80"/>
      <c r="J96" s="81"/>
      <c r="K96" s="109">
        <v>322</v>
      </c>
      <c r="L96" s="109">
        <v>322</v>
      </c>
      <c r="M96" s="109"/>
      <c r="N96" s="109"/>
      <c r="O96" s="109"/>
      <c r="P96" s="109"/>
      <c r="Q96" s="109"/>
    </row>
    <row r="97" spans="1:17" ht="357">
      <c r="A97" s="13" t="s">
        <v>109</v>
      </c>
      <c r="B97" s="14" t="s">
        <v>110</v>
      </c>
      <c r="C97" s="22" t="s">
        <v>402</v>
      </c>
      <c r="D97" s="23" t="s">
        <v>403</v>
      </c>
      <c r="E97" s="12"/>
      <c r="F97" s="12"/>
      <c r="G97" s="49" t="s">
        <v>119</v>
      </c>
      <c r="H97" s="80" t="s">
        <v>245</v>
      </c>
      <c r="I97" s="80" t="s">
        <v>120</v>
      </c>
      <c r="J97" s="81" t="s">
        <v>121</v>
      </c>
      <c r="K97" s="128">
        <f aca="true" t="shared" si="34" ref="K97:Q97">K98+K99</f>
        <v>1418.1</v>
      </c>
      <c r="L97" s="128">
        <f t="shared" si="34"/>
        <v>1418.1</v>
      </c>
      <c r="M97" s="128">
        <f t="shared" si="34"/>
        <v>1334.7</v>
      </c>
      <c r="N97" s="128">
        <f t="shared" si="34"/>
        <v>1334.7</v>
      </c>
      <c r="O97" s="128">
        <f t="shared" si="34"/>
        <v>2037.4</v>
      </c>
      <c r="P97" s="128">
        <f t="shared" si="34"/>
        <v>1838.4</v>
      </c>
      <c r="Q97" s="128">
        <f t="shared" si="34"/>
        <v>1838.4</v>
      </c>
    </row>
    <row r="98" spans="1:17" ht="12.75" hidden="1" outlineLevel="1">
      <c r="A98" s="13" t="s">
        <v>109</v>
      </c>
      <c r="B98" s="14"/>
      <c r="C98" s="22" t="s">
        <v>402</v>
      </c>
      <c r="D98" s="23"/>
      <c r="E98" s="39" t="s">
        <v>33</v>
      </c>
      <c r="F98" s="39" t="s">
        <v>49</v>
      </c>
      <c r="G98" s="49"/>
      <c r="H98" s="80"/>
      <c r="I98" s="80"/>
      <c r="J98" s="81"/>
      <c r="K98" s="106"/>
      <c r="L98" s="106"/>
      <c r="M98" s="106"/>
      <c r="N98" s="106"/>
      <c r="O98" s="102"/>
      <c r="P98" s="106"/>
      <c r="Q98" s="106"/>
    </row>
    <row r="99" spans="1:17" ht="12.75" collapsed="1">
      <c r="A99" s="13" t="s">
        <v>109</v>
      </c>
      <c r="B99" s="14"/>
      <c r="C99" s="22" t="s">
        <v>402</v>
      </c>
      <c r="D99" s="23"/>
      <c r="E99" s="39" t="s">
        <v>35</v>
      </c>
      <c r="F99" s="39" t="s">
        <v>14</v>
      </c>
      <c r="G99" s="49"/>
      <c r="H99" s="80"/>
      <c r="I99" s="80"/>
      <c r="J99" s="81"/>
      <c r="K99" s="109">
        <v>1418.1</v>
      </c>
      <c r="L99" s="109">
        <v>1418.1</v>
      </c>
      <c r="M99" s="109">
        <v>1334.7</v>
      </c>
      <c r="N99" s="109">
        <v>1334.7</v>
      </c>
      <c r="O99" s="109">
        <v>2037.4</v>
      </c>
      <c r="P99" s="109">
        <v>1838.4</v>
      </c>
      <c r="Q99" s="109">
        <v>1838.4</v>
      </c>
    </row>
    <row r="100" spans="1:17" ht="255">
      <c r="A100" s="13" t="s">
        <v>109</v>
      </c>
      <c r="B100" s="14" t="s">
        <v>110</v>
      </c>
      <c r="C100" s="22" t="s">
        <v>371</v>
      </c>
      <c r="D100" s="23" t="s">
        <v>372</v>
      </c>
      <c r="E100" s="12"/>
      <c r="F100" s="12"/>
      <c r="G100" s="49" t="s">
        <v>122</v>
      </c>
      <c r="H100" s="80" t="s">
        <v>244</v>
      </c>
      <c r="I100" s="80" t="s">
        <v>123</v>
      </c>
      <c r="J100" s="81" t="s">
        <v>124</v>
      </c>
      <c r="K100" s="128">
        <f>SUBTOTAL(9,K101:K104)</f>
        <v>360</v>
      </c>
      <c r="L100" s="128">
        <f aca="true" t="shared" si="35" ref="L100:Q100">SUBTOTAL(9,L101:L104)</f>
        <v>359</v>
      </c>
      <c r="M100" s="128">
        <f t="shared" si="35"/>
        <v>340</v>
      </c>
      <c r="N100" s="128">
        <f t="shared" si="35"/>
        <v>339.8</v>
      </c>
      <c r="O100" s="128">
        <f t="shared" si="35"/>
        <v>360</v>
      </c>
      <c r="P100" s="128">
        <f t="shared" si="35"/>
        <v>360</v>
      </c>
      <c r="Q100" s="128">
        <f t="shared" si="35"/>
        <v>360</v>
      </c>
    </row>
    <row r="101" spans="1:17" ht="12.75">
      <c r="A101" s="13" t="s">
        <v>109</v>
      </c>
      <c r="B101" s="14"/>
      <c r="C101" s="22" t="s">
        <v>371</v>
      </c>
      <c r="D101" s="23"/>
      <c r="E101" s="40" t="s">
        <v>33</v>
      </c>
      <c r="F101" s="40" t="s">
        <v>20</v>
      </c>
      <c r="G101" s="49"/>
      <c r="H101" s="80"/>
      <c r="I101" s="80"/>
      <c r="J101" s="81"/>
      <c r="K101" s="109">
        <v>100</v>
      </c>
      <c r="L101" s="109">
        <v>100</v>
      </c>
      <c r="M101" s="109">
        <v>50</v>
      </c>
      <c r="N101" s="109">
        <v>50</v>
      </c>
      <c r="O101" s="109">
        <v>50</v>
      </c>
      <c r="P101" s="109">
        <v>50</v>
      </c>
      <c r="Q101" s="109">
        <v>50</v>
      </c>
    </row>
    <row r="102" spans="1:17" ht="12.75">
      <c r="A102" s="13" t="s">
        <v>109</v>
      </c>
      <c r="B102" s="14"/>
      <c r="C102" s="22" t="s">
        <v>371</v>
      </c>
      <c r="D102" s="23"/>
      <c r="E102" s="40" t="s">
        <v>33</v>
      </c>
      <c r="F102" s="40" t="s">
        <v>14</v>
      </c>
      <c r="G102" s="49"/>
      <c r="H102" s="80"/>
      <c r="I102" s="80"/>
      <c r="J102" s="81"/>
      <c r="K102" s="109"/>
      <c r="L102" s="109"/>
      <c r="M102" s="109"/>
      <c r="N102" s="109"/>
      <c r="O102" s="109">
        <v>20</v>
      </c>
      <c r="P102" s="109">
        <v>20</v>
      </c>
      <c r="Q102" s="109">
        <v>20</v>
      </c>
    </row>
    <row r="103" spans="1:17" ht="12.75">
      <c r="A103" s="13" t="s">
        <v>109</v>
      </c>
      <c r="B103" s="14"/>
      <c r="C103" s="22" t="s">
        <v>371</v>
      </c>
      <c r="D103" s="23"/>
      <c r="E103" s="40" t="s">
        <v>33</v>
      </c>
      <c r="F103" s="40" t="s">
        <v>33</v>
      </c>
      <c r="G103" s="49"/>
      <c r="H103" s="80"/>
      <c r="I103" s="80"/>
      <c r="J103" s="81"/>
      <c r="K103" s="109">
        <v>260</v>
      </c>
      <c r="L103" s="109">
        <v>259</v>
      </c>
      <c r="M103" s="109">
        <v>260</v>
      </c>
      <c r="N103" s="109">
        <v>259.8</v>
      </c>
      <c r="O103" s="109">
        <v>260</v>
      </c>
      <c r="P103" s="109">
        <v>260</v>
      </c>
      <c r="Q103" s="109">
        <v>260</v>
      </c>
    </row>
    <row r="104" spans="1:17" ht="12.75">
      <c r="A104" s="13" t="s">
        <v>109</v>
      </c>
      <c r="B104" s="14"/>
      <c r="C104" s="22" t="s">
        <v>371</v>
      </c>
      <c r="D104" s="23"/>
      <c r="E104" s="40" t="s">
        <v>33</v>
      </c>
      <c r="F104" s="40" t="s">
        <v>49</v>
      </c>
      <c r="G104" s="49"/>
      <c r="H104" s="80"/>
      <c r="I104" s="80"/>
      <c r="J104" s="81"/>
      <c r="K104" s="109"/>
      <c r="L104" s="109"/>
      <c r="M104" s="109">
        <v>30</v>
      </c>
      <c r="N104" s="109">
        <v>30</v>
      </c>
      <c r="O104" s="109">
        <v>30</v>
      </c>
      <c r="P104" s="109">
        <v>30</v>
      </c>
      <c r="Q104" s="109">
        <v>30</v>
      </c>
    </row>
    <row r="105" spans="1:17" ht="229.5">
      <c r="A105" s="13" t="s">
        <v>109</v>
      </c>
      <c r="B105" s="14" t="s">
        <v>110</v>
      </c>
      <c r="C105" s="22" t="s">
        <v>373</v>
      </c>
      <c r="D105" s="23" t="s">
        <v>374</v>
      </c>
      <c r="E105" s="12"/>
      <c r="F105" s="12"/>
      <c r="G105" s="49" t="s">
        <v>125</v>
      </c>
      <c r="H105" s="80" t="s">
        <v>126</v>
      </c>
      <c r="I105" s="80" t="s">
        <v>127</v>
      </c>
      <c r="J105" s="81" t="s">
        <v>128</v>
      </c>
      <c r="K105" s="128">
        <f aca="true" t="shared" si="36" ref="K105:Q105">K106+K107</f>
        <v>666.5</v>
      </c>
      <c r="L105" s="128">
        <f t="shared" si="36"/>
        <v>665.8</v>
      </c>
      <c r="M105" s="128">
        <f t="shared" si="36"/>
        <v>0</v>
      </c>
      <c r="N105" s="128">
        <f t="shared" si="36"/>
        <v>0</v>
      </c>
      <c r="O105" s="128">
        <f t="shared" si="36"/>
        <v>0</v>
      </c>
      <c r="P105" s="128">
        <f t="shared" si="36"/>
        <v>0</v>
      </c>
      <c r="Q105" s="128">
        <f t="shared" si="36"/>
        <v>0</v>
      </c>
    </row>
    <row r="106" spans="1:17" ht="12.75" hidden="1" outlineLevel="1">
      <c r="A106" s="13" t="s">
        <v>109</v>
      </c>
      <c r="B106" s="14"/>
      <c r="C106" s="22" t="s">
        <v>373</v>
      </c>
      <c r="D106" s="23"/>
      <c r="E106" s="12" t="s">
        <v>33</v>
      </c>
      <c r="F106" s="12" t="s">
        <v>20</v>
      </c>
      <c r="G106" s="49"/>
      <c r="H106" s="80"/>
      <c r="I106" s="80"/>
      <c r="J106" s="81"/>
      <c r="K106" s="109"/>
      <c r="L106" s="109"/>
      <c r="M106" s="109"/>
      <c r="N106" s="109"/>
      <c r="O106" s="110"/>
      <c r="P106" s="110"/>
      <c r="Q106" s="110"/>
    </row>
    <row r="107" spans="1:17" ht="12.75" collapsed="1">
      <c r="A107" s="13" t="s">
        <v>109</v>
      </c>
      <c r="B107" s="14"/>
      <c r="C107" s="22" t="s">
        <v>373</v>
      </c>
      <c r="D107" s="23"/>
      <c r="E107" s="12" t="s">
        <v>33</v>
      </c>
      <c r="F107" s="12" t="s">
        <v>33</v>
      </c>
      <c r="G107" s="49"/>
      <c r="H107" s="80"/>
      <c r="I107" s="80"/>
      <c r="J107" s="81"/>
      <c r="K107" s="109">
        <v>666.5</v>
      </c>
      <c r="L107" s="109">
        <v>665.8</v>
      </c>
      <c r="M107" s="109"/>
      <c r="N107" s="109"/>
      <c r="O107" s="109"/>
      <c r="P107" s="109"/>
      <c r="Q107" s="109"/>
    </row>
    <row r="108" spans="1:17" ht="165.75">
      <c r="A108" s="13" t="s">
        <v>109</v>
      </c>
      <c r="B108" s="14" t="s">
        <v>110</v>
      </c>
      <c r="C108" s="22" t="s">
        <v>375</v>
      </c>
      <c r="D108" s="23" t="s">
        <v>376</v>
      </c>
      <c r="E108" s="12"/>
      <c r="F108" s="12"/>
      <c r="G108" s="82" t="s">
        <v>97</v>
      </c>
      <c r="H108" s="80" t="s">
        <v>98</v>
      </c>
      <c r="I108" s="80" t="s">
        <v>99</v>
      </c>
      <c r="J108" s="81" t="s">
        <v>100</v>
      </c>
      <c r="K108" s="128">
        <f>SUM(K109:K113)</f>
        <v>14808.3</v>
      </c>
      <c r="L108" s="128">
        <f aca="true" t="shared" si="37" ref="L108:Q108">SUM(L109:L113)</f>
        <v>14807.800000000001</v>
      </c>
      <c r="M108" s="128">
        <f t="shared" si="37"/>
        <v>21921.9</v>
      </c>
      <c r="N108" s="128">
        <f t="shared" si="37"/>
        <v>18210.4</v>
      </c>
      <c r="O108" s="128">
        <f t="shared" si="37"/>
        <v>9276</v>
      </c>
      <c r="P108" s="128">
        <f t="shared" si="37"/>
        <v>9276</v>
      </c>
      <c r="Q108" s="128">
        <f t="shared" si="37"/>
        <v>9276</v>
      </c>
    </row>
    <row r="109" spans="1:17" ht="12.75">
      <c r="A109" s="13" t="s">
        <v>109</v>
      </c>
      <c r="B109" s="14"/>
      <c r="C109" s="22" t="s">
        <v>375</v>
      </c>
      <c r="D109" s="23"/>
      <c r="E109" s="12" t="s">
        <v>33</v>
      </c>
      <c r="F109" s="12" t="s">
        <v>13</v>
      </c>
      <c r="G109" s="49"/>
      <c r="H109" s="80"/>
      <c r="I109" s="80"/>
      <c r="J109" s="81"/>
      <c r="K109" s="109">
        <v>6793.9</v>
      </c>
      <c r="L109" s="109">
        <v>6793.8</v>
      </c>
      <c r="M109" s="109">
        <v>8613</v>
      </c>
      <c r="N109" s="109">
        <v>8612.3</v>
      </c>
      <c r="O109" s="109">
        <v>3771.8</v>
      </c>
      <c r="P109" s="109">
        <v>3648.8</v>
      </c>
      <c r="Q109" s="109">
        <v>2934</v>
      </c>
    </row>
    <row r="110" spans="1:17" ht="12.75">
      <c r="A110" s="13" t="s">
        <v>109</v>
      </c>
      <c r="B110" s="14"/>
      <c r="C110" s="22" t="s">
        <v>375</v>
      </c>
      <c r="D110" s="23"/>
      <c r="E110" s="12" t="s">
        <v>33</v>
      </c>
      <c r="F110" s="12" t="s">
        <v>20</v>
      </c>
      <c r="G110" s="49"/>
      <c r="H110" s="80"/>
      <c r="I110" s="80"/>
      <c r="J110" s="81"/>
      <c r="K110" s="109">
        <v>7923.2</v>
      </c>
      <c r="L110" s="109">
        <v>7922.8</v>
      </c>
      <c r="M110" s="109">
        <v>12625.9</v>
      </c>
      <c r="N110" s="109">
        <v>8915.1</v>
      </c>
      <c r="O110" s="109">
        <v>4960</v>
      </c>
      <c r="P110" s="109">
        <v>5083</v>
      </c>
      <c r="Q110" s="109">
        <v>5797.8</v>
      </c>
    </row>
    <row r="111" spans="1:17" ht="12.75">
      <c r="A111" s="13" t="s">
        <v>109</v>
      </c>
      <c r="B111" s="14"/>
      <c r="C111" s="22" t="s">
        <v>375</v>
      </c>
      <c r="D111" s="23"/>
      <c r="E111" s="12" t="s">
        <v>33</v>
      </c>
      <c r="F111" s="12" t="s">
        <v>14</v>
      </c>
      <c r="G111" s="49"/>
      <c r="H111" s="80"/>
      <c r="I111" s="80"/>
      <c r="J111" s="81"/>
      <c r="K111" s="109"/>
      <c r="L111" s="109"/>
      <c r="M111" s="109">
        <v>571.8</v>
      </c>
      <c r="N111" s="109">
        <v>571.8</v>
      </c>
      <c r="O111" s="109">
        <v>453</v>
      </c>
      <c r="P111" s="109">
        <v>453</v>
      </c>
      <c r="Q111" s="109">
        <v>453</v>
      </c>
    </row>
    <row r="112" spans="1:17" ht="12.75">
      <c r="A112" s="13" t="s">
        <v>109</v>
      </c>
      <c r="B112" s="14"/>
      <c r="C112" s="22" t="s">
        <v>375</v>
      </c>
      <c r="D112" s="23"/>
      <c r="E112" s="12" t="s">
        <v>33</v>
      </c>
      <c r="F112" s="12" t="s">
        <v>33</v>
      </c>
      <c r="G112" s="49"/>
      <c r="H112" s="80"/>
      <c r="I112" s="80"/>
      <c r="J112" s="81"/>
      <c r="K112" s="109">
        <v>49.2</v>
      </c>
      <c r="L112" s="109">
        <v>49.2</v>
      </c>
      <c r="M112" s="109">
        <v>49.2</v>
      </c>
      <c r="N112" s="109">
        <v>49.2</v>
      </c>
      <c r="O112" s="109">
        <v>49.2</v>
      </c>
      <c r="P112" s="109">
        <v>49.2</v>
      </c>
      <c r="Q112" s="109">
        <v>49.2</v>
      </c>
    </row>
    <row r="113" spans="1:17" ht="12.75">
      <c r="A113" s="13" t="s">
        <v>109</v>
      </c>
      <c r="B113" s="14"/>
      <c r="C113" s="22" t="s">
        <v>375</v>
      </c>
      <c r="D113" s="23"/>
      <c r="E113" s="12" t="s">
        <v>33</v>
      </c>
      <c r="F113" s="12" t="s">
        <v>49</v>
      </c>
      <c r="G113" s="49"/>
      <c r="H113" s="80"/>
      <c r="I113" s="80"/>
      <c r="J113" s="81"/>
      <c r="K113" s="109">
        <v>42</v>
      </c>
      <c r="L113" s="109">
        <v>42</v>
      </c>
      <c r="M113" s="109">
        <v>62</v>
      </c>
      <c r="N113" s="109">
        <v>62</v>
      </c>
      <c r="O113" s="109">
        <v>42</v>
      </c>
      <c r="P113" s="109">
        <v>42</v>
      </c>
      <c r="Q113" s="109">
        <v>42</v>
      </c>
    </row>
    <row r="114" spans="1:17" ht="409.5">
      <c r="A114" s="13" t="s">
        <v>109</v>
      </c>
      <c r="B114" s="14" t="s">
        <v>110</v>
      </c>
      <c r="C114" s="22" t="s">
        <v>410</v>
      </c>
      <c r="D114" s="115" t="s">
        <v>129</v>
      </c>
      <c r="E114" s="12"/>
      <c r="F114" s="12"/>
      <c r="G114" s="90" t="s">
        <v>246</v>
      </c>
      <c r="H114" s="80" t="s">
        <v>243</v>
      </c>
      <c r="I114" s="80" t="s">
        <v>130</v>
      </c>
      <c r="J114" s="81" t="s">
        <v>131</v>
      </c>
      <c r="K114" s="128">
        <f aca="true" t="shared" si="38" ref="K114:Q114">SUM(K115:K119)</f>
        <v>641710.7</v>
      </c>
      <c r="L114" s="128">
        <f t="shared" si="38"/>
        <v>641158</v>
      </c>
      <c r="M114" s="128">
        <f t="shared" si="38"/>
        <v>655835.8</v>
      </c>
      <c r="N114" s="128">
        <f t="shared" si="38"/>
        <v>625292.3</v>
      </c>
      <c r="O114" s="128">
        <f t="shared" si="38"/>
        <v>649586.7000000001</v>
      </c>
      <c r="P114" s="128">
        <f t="shared" si="38"/>
        <v>644959.5000000001</v>
      </c>
      <c r="Q114" s="128">
        <f t="shared" si="38"/>
        <v>644004.5000000001</v>
      </c>
    </row>
    <row r="115" spans="1:17" ht="12.75">
      <c r="A115" s="13" t="s">
        <v>109</v>
      </c>
      <c r="B115" s="14"/>
      <c r="C115" s="22" t="s">
        <v>410</v>
      </c>
      <c r="D115" s="23"/>
      <c r="E115" s="12" t="s">
        <v>33</v>
      </c>
      <c r="F115" s="12" t="s">
        <v>13</v>
      </c>
      <c r="G115" s="49"/>
      <c r="H115" s="80"/>
      <c r="I115" s="80"/>
      <c r="J115" s="81"/>
      <c r="K115" s="109">
        <f>177481.2-12129</f>
        <v>165352.2</v>
      </c>
      <c r="L115" s="109">
        <f>176797.9-12129+132.7</f>
        <v>164801.6</v>
      </c>
      <c r="M115" s="109">
        <v>174725.2</v>
      </c>
      <c r="N115" s="109">
        <v>170704.9</v>
      </c>
      <c r="O115" s="109">
        <v>191065.9</v>
      </c>
      <c r="P115" s="109">
        <v>189763.9</v>
      </c>
      <c r="Q115" s="109">
        <v>189547.9</v>
      </c>
    </row>
    <row r="116" spans="1:17" ht="12.75">
      <c r="A116" s="13" t="s">
        <v>109</v>
      </c>
      <c r="B116" s="14"/>
      <c r="C116" s="22" t="s">
        <v>410</v>
      </c>
      <c r="D116" s="23"/>
      <c r="E116" s="12" t="s">
        <v>33</v>
      </c>
      <c r="F116" s="12" t="s">
        <v>20</v>
      </c>
      <c r="G116" s="49"/>
      <c r="H116" s="80"/>
      <c r="I116" s="80"/>
      <c r="J116" s="81"/>
      <c r="K116" s="109">
        <f>442847.5+12118</f>
        <v>454965.5</v>
      </c>
      <c r="L116" s="109">
        <f>438681.2+12118+1141.2+3157.8-132.7</f>
        <v>454965.5</v>
      </c>
      <c r="M116" s="109">
        <v>327430</v>
      </c>
      <c r="N116" s="109">
        <v>302703.9</v>
      </c>
      <c r="O116" s="109">
        <v>302923.2</v>
      </c>
      <c r="P116" s="109">
        <v>299670</v>
      </c>
      <c r="Q116" s="109">
        <v>299002</v>
      </c>
    </row>
    <row r="117" spans="1:17" ht="12.75">
      <c r="A117" s="13" t="s">
        <v>109</v>
      </c>
      <c r="B117" s="14"/>
      <c r="C117" s="22" t="s">
        <v>410</v>
      </c>
      <c r="D117" s="23"/>
      <c r="E117" s="12" t="s">
        <v>33</v>
      </c>
      <c r="F117" s="12" t="s">
        <v>14</v>
      </c>
      <c r="G117" s="49"/>
      <c r="H117" s="80"/>
      <c r="I117" s="80"/>
      <c r="J117" s="81"/>
      <c r="K117" s="109"/>
      <c r="L117" s="109"/>
      <c r="M117" s="109">
        <v>129947.9</v>
      </c>
      <c r="N117" s="109">
        <v>128846.5</v>
      </c>
      <c r="O117" s="109">
        <v>133390.2</v>
      </c>
      <c r="P117" s="109">
        <v>133318.2</v>
      </c>
      <c r="Q117" s="109">
        <v>133247.2</v>
      </c>
    </row>
    <row r="118" spans="1:17" ht="12.75">
      <c r="A118" s="13" t="s">
        <v>109</v>
      </c>
      <c r="B118" s="14"/>
      <c r="C118" s="22" t="s">
        <v>410</v>
      </c>
      <c r="D118" s="23"/>
      <c r="E118" s="12" t="s">
        <v>33</v>
      </c>
      <c r="F118" s="12" t="s">
        <v>33</v>
      </c>
      <c r="G118" s="49"/>
      <c r="H118" s="80"/>
      <c r="I118" s="80"/>
      <c r="J118" s="81"/>
      <c r="K118" s="109">
        <v>20740.2</v>
      </c>
      <c r="L118" s="109">
        <f>20721.5+16.6</f>
        <v>20738.1</v>
      </c>
      <c r="M118" s="109">
        <v>20623.9</v>
      </c>
      <c r="N118" s="109">
        <v>20555.4</v>
      </c>
      <c r="O118" s="109">
        <v>20041.6</v>
      </c>
      <c r="P118" s="109">
        <v>20041.6</v>
      </c>
      <c r="Q118" s="109">
        <v>20041.6</v>
      </c>
    </row>
    <row r="119" spans="1:17" ht="12.75">
      <c r="A119" s="13" t="s">
        <v>109</v>
      </c>
      <c r="B119" s="14"/>
      <c r="C119" s="22" t="s">
        <v>410</v>
      </c>
      <c r="D119" s="23"/>
      <c r="E119" s="12" t="s">
        <v>33</v>
      </c>
      <c r="F119" s="12" t="s">
        <v>49</v>
      </c>
      <c r="G119" s="49"/>
      <c r="H119" s="80"/>
      <c r="I119" s="80"/>
      <c r="J119" s="81"/>
      <c r="K119" s="109">
        <v>652.8</v>
      </c>
      <c r="L119" s="109">
        <f>641+11.8</f>
        <v>652.8</v>
      </c>
      <c r="M119" s="109">
        <v>3108.8</v>
      </c>
      <c r="N119" s="109">
        <v>2481.6</v>
      </c>
      <c r="O119" s="109">
        <v>2165.8</v>
      </c>
      <c r="P119" s="109">
        <v>2165.8</v>
      </c>
      <c r="Q119" s="109">
        <v>2165.8</v>
      </c>
    </row>
    <row r="120" spans="1:17" ht="229.5">
      <c r="A120" s="13" t="s">
        <v>109</v>
      </c>
      <c r="B120" s="14" t="s">
        <v>110</v>
      </c>
      <c r="C120" s="22" t="s">
        <v>420</v>
      </c>
      <c r="D120" s="23" t="s">
        <v>421</v>
      </c>
      <c r="E120" s="12"/>
      <c r="F120" s="12"/>
      <c r="G120" s="49" t="s">
        <v>132</v>
      </c>
      <c r="H120" s="80" t="s">
        <v>133</v>
      </c>
      <c r="I120" s="80" t="s">
        <v>134</v>
      </c>
      <c r="J120" s="81" t="s">
        <v>135</v>
      </c>
      <c r="K120" s="128">
        <f>K121+K122</f>
        <v>299.2</v>
      </c>
      <c r="L120" s="128">
        <f aca="true" t="shared" si="39" ref="L120:Q120">L121+L122</f>
        <v>299.2</v>
      </c>
      <c r="M120" s="128">
        <f t="shared" si="39"/>
        <v>299.2</v>
      </c>
      <c r="N120" s="128">
        <f t="shared" si="39"/>
        <v>299.2</v>
      </c>
      <c r="O120" s="128">
        <f t="shared" si="39"/>
        <v>299.2</v>
      </c>
      <c r="P120" s="128">
        <f t="shared" si="39"/>
        <v>299.2</v>
      </c>
      <c r="Q120" s="128">
        <f t="shared" si="39"/>
        <v>299.2</v>
      </c>
    </row>
    <row r="121" spans="1:17" ht="12.75">
      <c r="A121" s="13" t="s">
        <v>109</v>
      </c>
      <c r="B121" s="14"/>
      <c r="C121" s="22" t="s">
        <v>420</v>
      </c>
      <c r="D121" s="23"/>
      <c r="E121" s="12" t="s">
        <v>33</v>
      </c>
      <c r="F121" s="12" t="s">
        <v>20</v>
      </c>
      <c r="G121" s="49"/>
      <c r="H121" s="80"/>
      <c r="I121" s="80"/>
      <c r="J121" s="81"/>
      <c r="K121" s="109">
        <v>299.2</v>
      </c>
      <c r="L121" s="109">
        <v>299.2</v>
      </c>
      <c r="M121" s="109"/>
      <c r="N121" s="109"/>
      <c r="O121" s="109"/>
      <c r="P121" s="109"/>
      <c r="Q121" s="109"/>
    </row>
    <row r="122" spans="1:17" ht="12.75">
      <c r="A122" s="13" t="s">
        <v>109</v>
      </c>
      <c r="B122" s="14"/>
      <c r="C122" s="22" t="s">
        <v>420</v>
      </c>
      <c r="D122" s="23"/>
      <c r="E122" s="12" t="s">
        <v>33</v>
      </c>
      <c r="F122" s="12" t="s">
        <v>14</v>
      </c>
      <c r="G122" s="49"/>
      <c r="H122" s="80"/>
      <c r="I122" s="80"/>
      <c r="J122" s="81"/>
      <c r="K122" s="109"/>
      <c r="L122" s="109"/>
      <c r="M122" s="109">
        <v>299.2</v>
      </c>
      <c r="N122" s="109">
        <v>299.2</v>
      </c>
      <c r="O122" s="109">
        <v>299.2</v>
      </c>
      <c r="P122" s="109">
        <v>299.2</v>
      </c>
      <c r="Q122" s="109">
        <v>299.2</v>
      </c>
    </row>
    <row r="123" spans="1:17" ht="216.75">
      <c r="A123" s="13" t="s">
        <v>109</v>
      </c>
      <c r="B123" s="14" t="s">
        <v>110</v>
      </c>
      <c r="C123" s="22" t="s">
        <v>448</v>
      </c>
      <c r="D123" s="23" t="s">
        <v>449</v>
      </c>
      <c r="E123" s="12"/>
      <c r="F123" s="12"/>
      <c r="G123" s="49" t="s">
        <v>136</v>
      </c>
      <c r="H123" s="80" t="s">
        <v>137</v>
      </c>
      <c r="I123" s="80" t="s">
        <v>138</v>
      </c>
      <c r="J123" s="81" t="s">
        <v>139</v>
      </c>
      <c r="K123" s="128">
        <f>K124+K125</f>
        <v>38584.3</v>
      </c>
      <c r="L123" s="128">
        <f aca="true" t="shared" si="40" ref="L123:Q123">L124+L125</f>
        <v>36849.5</v>
      </c>
      <c r="M123" s="128">
        <f t="shared" si="40"/>
        <v>37874.4</v>
      </c>
      <c r="N123" s="128">
        <f t="shared" si="40"/>
        <v>37145.5</v>
      </c>
      <c r="O123" s="128">
        <f t="shared" si="40"/>
        <v>46203.8</v>
      </c>
      <c r="P123" s="128">
        <f t="shared" si="40"/>
        <v>46203.8</v>
      </c>
      <c r="Q123" s="128">
        <f t="shared" si="40"/>
        <v>46203.8</v>
      </c>
    </row>
    <row r="124" spans="1:17" ht="12.75">
      <c r="A124" s="13" t="s">
        <v>109</v>
      </c>
      <c r="B124" s="14"/>
      <c r="C124" s="22" t="s">
        <v>448</v>
      </c>
      <c r="D124" s="23"/>
      <c r="E124" s="12" t="s">
        <v>33</v>
      </c>
      <c r="F124" s="12" t="s">
        <v>33</v>
      </c>
      <c r="G124" s="49"/>
      <c r="H124" s="80"/>
      <c r="I124" s="80"/>
      <c r="J124" s="81"/>
      <c r="K124" s="109">
        <v>38584.3</v>
      </c>
      <c r="L124" s="109">
        <f>36840.5+9</f>
        <v>36849.5</v>
      </c>
      <c r="M124" s="109">
        <v>37874.4</v>
      </c>
      <c r="N124" s="109">
        <v>37145.5</v>
      </c>
      <c r="O124" s="109">
        <v>45646.3</v>
      </c>
      <c r="P124" s="109">
        <v>45646.3</v>
      </c>
      <c r="Q124" s="109">
        <v>45646.3</v>
      </c>
    </row>
    <row r="125" spans="1:17" ht="12.75">
      <c r="A125" s="13" t="s">
        <v>109</v>
      </c>
      <c r="B125" s="14"/>
      <c r="C125" s="22" t="s">
        <v>448</v>
      </c>
      <c r="D125" s="23"/>
      <c r="E125" s="12" t="s">
        <v>33</v>
      </c>
      <c r="F125" s="12" t="s">
        <v>49</v>
      </c>
      <c r="G125" s="49"/>
      <c r="H125" s="80"/>
      <c r="I125" s="80"/>
      <c r="J125" s="81"/>
      <c r="K125" s="109"/>
      <c r="L125" s="109"/>
      <c r="M125" s="109"/>
      <c r="N125" s="109"/>
      <c r="O125" s="109">
        <v>557.5</v>
      </c>
      <c r="P125" s="109">
        <v>557.5</v>
      </c>
      <c r="Q125" s="109">
        <v>557.5</v>
      </c>
    </row>
    <row r="126" spans="1:17" ht="409.5">
      <c r="A126" s="13" t="s">
        <v>109</v>
      </c>
      <c r="B126" s="14" t="s">
        <v>110</v>
      </c>
      <c r="C126" s="22" t="s">
        <v>368</v>
      </c>
      <c r="D126" s="23" t="s">
        <v>369</v>
      </c>
      <c r="E126" s="12"/>
      <c r="F126" s="12"/>
      <c r="G126" s="82" t="s">
        <v>111</v>
      </c>
      <c r="H126" s="80" t="s">
        <v>112</v>
      </c>
      <c r="I126" s="80" t="s">
        <v>113</v>
      </c>
      <c r="J126" s="81" t="s">
        <v>114</v>
      </c>
      <c r="K126" s="128">
        <f>K128+K127</f>
        <v>50565.6</v>
      </c>
      <c r="L126" s="128">
        <f aca="true" t="shared" si="41" ref="L126:Q126">L128+L127</f>
        <v>50214.8</v>
      </c>
      <c r="M126" s="128">
        <f t="shared" si="41"/>
        <v>51959.200000000004</v>
      </c>
      <c r="N126" s="128">
        <f t="shared" si="41"/>
        <v>51938.3</v>
      </c>
      <c r="O126" s="128">
        <f t="shared" si="41"/>
        <v>52439.9</v>
      </c>
      <c r="P126" s="128">
        <f t="shared" si="41"/>
        <v>52528.4</v>
      </c>
      <c r="Q126" s="128">
        <f t="shared" si="41"/>
        <v>52621.299999999996</v>
      </c>
    </row>
    <row r="127" spans="1:17" ht="12.75">
      <c r="A127" s="13" t="s">
        <v>109</v>
      </c>
      <c r="B127" s="14"/>
      <c r="C127" s="22" t="s">
        <v>368</v>
      </c>
      <c r="D127" s="23"/>
      <c r="E127" s="40" t="s">
        <v>32</v>
      </c>
      <c r="F127" s="40" t="s">
        <v>35</v>
      </c>
      <c r="G127" s="82"/>
      <c r="H127" s="80"/>
      <c r="I127" s="80"/>
      <c r="J127" s="81"/>
      <c r="K127" s="109">
        <v>266.4</v>
      </c>
      <c r="L127" s="109">
        <v>266.4</v>
      </c>
      <c r="M127" s="109">
        <v>681.4</v>
      </c>
      <c r="N127" s="109">
        <v>679.9</v>
      </c>
      <c r="O127" s="109">
        <v>1257.1</v>
      </c>
      <c r="P127" s="109">
        <v>1257.1</v>
      </c>
      <c r="Q127" s="109">
        <v>1257.1</v>
      </c>
    </row>
    <row r="128" spans="1:17" ht="12.75">
      <c r="A128" s="13" t="s">
        <v>109</v>
      </c>
      <c r="B128" s="14"/>
      <c r="C128" s="22" t="s">
        <v>368</v>
      </c>
      <c r="D128" s="23"/>
      <c r="E128" s="40" t="s">
        <v>33</v>
      </c>
      <c r="F128" s="40" t="s">
        <v>49</v>
      </c>
      <c r="G128" s="49"/>
      <c r="H128" s="80"/>
      <c r="I128" s="80"/>
      <c r="J128" s="81"/>
      <c r="K128" s="109">
        <v>50299.2</v>
      </c>
      <c r="L128" s="109">
        <v>49948.4</v>
      </c>
      <c r="M128" s="109">
        <v>51277.8</v>
      </c>
      <c r="N128" s="109">
        <f>49892+0.1+1366.3</f>
        <v>51258.4</v>
      </c>
      <c r="O128" s="109">
        <v>51182.8</v>
      </c>
      <c r="P128" s="109">
        <v>51271.3</v>
      </c>
      <c r="Q128" s="109">
        <v>51364.2</v>
      </c>
    </row>
    <row r="129" spans="1:17" ht="153">
      <c r="A129" s="13" t="s">
        <v>109</v>
      </c>
      <c r="B129" s="14" t="s">
        <v>110</v>
      </c>
      <c r="C129" s="22" t="s">
        <v>380</v>
      </c>
      <c r="D129" s="23" t="s">
        <v>381</v>
      </c>
      <c r="E129" s="12"/>
      <c r="F129" s="12"/>
      <c r="G129" s="49" t="s">
        <v>115</v>
      </c>
      <c r="H129" s="80" t="s">
        <v>116</v>
      </c>
      <c r="I129" s="80" t="s">
        <v>117</v>
      </c>
      <c r="J129" s="81" t="s">
        <v>118</v>
      </c>
      <c r="K129" s="128">
        <f>K130</f>
        <v>60845</v>
      </c>
      <c r="L129" s="128">
        <f aca="true" t="shared" si="42" ref="L129:Q129">L130</f>
        <v>60629.5</v>
      </c>
      <c r="M129" s="128">
        <f t="shared" si="42"/>
        <v>61674</v>
      </c>
      <c r="N129" s="128">
        <f t="shared" si="42"/>
        <v>60774</v>
      </c>
      <c r="O129" s="128">
        <f t="shared" si="42"/>
        <v>63190.3</v>
      </c>
      <c r="P129" s="128">
        <f t="shared" si="42"/>
        <v>63187.3</v>
      </c>
      <c r="Q129" s="128">
        <f t="shared" si="42"/>
        <v>63184.3</v>
      </c>
    </row>
    <row r="130" spans="1:17" ht="12.75">
      <c r="A130" s="13" t="s">
        <v>109</v>
      </c>
      <c r="B130" s="14"/>
      <c r="C130" s="22" t="s">
        <v>380</v>
      </c>
      <c r="D130" s="23"/>
      <c r="E130" s="39" t="s">
        <v>33</v>
      </c>
      <c r="F130" s="40" t="s">
        <v>49</v>
      </c>
      <c r="G130" s="49"/>
      <c r="H130" s="80"/>
      <c r="I130" s="80"/>
      <c r="J130" s="81"/>
      <c r="K130" s="109">
        <v>60845</v>
      </c>
      <c r="L130" s="109">
        <v>60629.5</v>
      </c>
      <c r="M130" s="109">
        <v>61674</v>
      </c>
      <c r="N130" s="109">
        <v>60774</v>
      </c>
      <c r="O130" s="109">
        <v>63190.3</v>
      </c>
      <c r="P130" s="109">
        <v>63187.3</v>
      </c>
      <c r="Q130" s="109">
        <v>63184.3</v>
      </c>
    </row>
    <row r="131" spans="1:17" ht="408">
      <c r="A131" s="13" t="s">
        <v>109</v>
      </c>
      <c r="B131" s="14" t="s">
        <v>110</v>
      </c>
      <c r="C131" s="86" t="s">
        <v>395</v>
      </c>
      <c r="D131" s="23" t="s">
        <v>396</v>
      </c>
      <c r="E131" s="12"/>
      <c r="F131" s="12"/>
      <c r="G131" s="49" t="s">
        <v>152</v>
      </c>
      <c r="H131" s="80" t="s">
        <v>153</v>
      </c>
      <c r="I131" s="80" t="s">
        <v>154</v>
      </c>
      <c r="J131" s="81" t="s">
        <v>155</v>
      </c>
      <c r="K131" s="128">
        <f>K132+K133+K134</f>
        <v>5479.4</v>
      </c>
      <c r="L131" s="128">
        <f aca="true" t="shared" si="43" ref="L131:Q131">L132+L133+L134</f>
        <v>5479.4</v>
      </c>
      <c r="M131" s="128">
        <f t="shared" si="43"/>
        <v>13497.500000000002</v>
      </c>
      <c r="N131" s="128">
        <f t="shared" si="43"/>
        <v>12135.4</v>
      </c>
      <c r="O131" s="128">
        <f t="shared" si="43"/>
        <v>2755</v>
      </c>
      <c r="P131" s="128">
        <f t="shared" si="43"/>
        <v>2755</v>
      </c>
      <c r="Q131" s="128">
        <f t="shared" si="43"/>
        <v>2755</v>
      </c>
    </row>
    <row r="132" spans="1:17" ht="12.75">
      <c r="A132" s="13" t="s">
        <v>109</v>
      </c>
      <c r="B132" s="14"/>
      <c r="C132" s="86" t="s">
        <v>395</v>
      </c>
      <c r="D132" s="23"/>
      <c r="E132" s="12" t="s">
        <v>33</v>
      </c>
      <c r="F132" s="12" t="s">
        <v>13</v>
      </c>
      <c r="G132" s="49"/>
      <c r="H132" s="80"/>
      <c r="I132" s="80"/>
      <c r="J132" s="81"/>
      <c r="K132" s="109">
        <v>1904.1</v>
      </c>
      <c r="L132" s="109">
        <v>1904.1</v>
      </c>
      <c r="M132" s="109">
        <v>5668.8</v>
      </c>
      <c r="N132" s="109">
        <f>5044.2+624.1</f>
        <v>5668.3</v>
      </c>
      <c r="O132" s="109"/>
      <c r="P132" s="109">
        <v>755</v>
      </c>
      <c r="Q132" s="109">
        <v>1000</v>
      </c>
    </row>
    <row r="133" spans="1:17" ht="12.75">
      <c r="A133" s="13" t="s">
        <v>109</v>
      </c>
      <c r="B133" s="14"/>
      <c r="C133" s="86" t="s">
        <v>395</v>
      </c>
      <c r="D133" s="23"/>
      <c r="E133" s="12" t="s">
        <v>33</v>
      </c>
      <c r="F133" s="12" t="s">
        <v>20</v>
      </c>
      <c r="G133" s="49"/>
      <c r="H133" s="80"/>
      <c r="I133" s="80"/>
      <c r="J133" s="81"/>
      <c r="K133" s="109">
        <v>3387.4</v>
      </c>
      <c r="L133" s="109">
        <v>3387.4</v>
      </c>
      <c r="M133" s="109">
        <v>7730.1</v>
      </c>
      <c r="N133" s="109">
        <f>5125.1+1243.4</f>
        <v>6368.5</v>
      </c>
      <c r="O133" s="109">
        <v>2755</v>
      </c>
      <c r="P133" s="109">
        <v>2000</v>
      </c>
      <c r="Q133" s="109">
        <v>1755</v>
      </c>
    </row>
    <row r="134" spans="1:17" ht="12.75">
      <c r="A134" s="13" t="s">
        <v>109</v>
      </c>
      <c r="B134" s="14"/>
      <c r="C134" s="86" t="s">
        <v>395</v>
      </c>
      <c r="D134" s="23"/>
      <c r="E134" s="12" t="s">
        <v>33</v>
      </c>
      <c r="F134" s="12" t="s">
        <v>49</v>
      </c>
      <c r="G134" s="49"/>
      <c r="H134" s="80"/>
      <c r="I134" s="80"/>
      <c r="J134" s="81"/>
      <c r="K134" s="109">
        <v>187.9</v>
      </c>
      <c r="L134" s="109">
        <v>187.9</v>
      </c>
      <c r="M134" s="109">
        <v>98.6</v>
      </c>
      <c r="N134" s="109">
        <f>98.7-0.1</f>
        <v>98.60000000000001</v>
      </c>
      <c r="O134" s="109"/>
      <c r="P134" s="109"/>
      <c r="Q134" s="109"/>
    </row>
    <row r="135" spans="1:17" ht="267.75">
      <c r="A135" s="13" t="s">
        <v>109</v>
      </c>
      <c r="B135" s="14" t="s">
        <v>110</v>
      </c>
      <c r="C135" s="22" t="s">
        <v>450</v>
      </c>
      <c r="D135" s="85" t="s">
        <v>451</v>
      </c>
      <c r="E135" s="12"/>
      <c r="F135" s="12"/>
      <c r="G135" s="49" t="s">
        <v>149</v>
      </c>
      <c r="H135" s="80" t="s">
        <v>239</v>
      </c>
      <c r="I135" s="80" t="s">
        <v>150</v>
      </c>
      <c r="J135" s="81" t="s">
        <v>151</v>
      </c>
      <c r="K135" s="128">
        <f>K136</f>
        <v>1770.4</v>
      </c>
      <c r="L135" s="128">
        <f aca="true" t="shared" si="44" ref="L135:Q135">L136</f>
        <v>1770.4</v>
      </c>
      <c r="M135" s="128">
        <f t="shared" si="44"/>
        <v>1724.9</v>
      </c>
      <c r="N135" s="128">
        <f t="shared" si="44"/>
        <v>1724.9</v>
      </c>
      <c r="O135" s="128">
        <f t="shared" si="44"/>
        <v>1897.5</v>
      </c>
      <c r="P135" s="128">
        <f t="shared" si="44"/>
        <v>1897.5</v>
      </c>
      <c r="Q135" s="128">
        <f t="shared" si="44"/>
        <v>1897.5</v>
      </c>
    </row>
    <row r="136" spans="1:17" ht="12.75">
      <c r="A136" s="13" t="s">
        <v>109</v>
      </c>
      <c r="B136" s="14"/>
      <c r="C136" s="22" t="s">
        <v>450</v>
      </c>
      <c r="D136" s="23"/>
      <c r="E136" s="12" t="s">
        <v>32</v>
      </c>
      <c r="F136" s="12" t="s">
        <v>13</v>
      </c>
      <c r="G136" s="49"/>
      <c r="H136" s="80"/>
      <c r="I136" s="80"/>
      <c r="J136" s="81"/>
      <c r="K136" s="109">
        <v>1770.4</v>
      </c>
      <c r="L136" s="109">
        <v>1770.4</v>
      </c>
      <c r="M136" s="109">
        <v>1724.9</v>
      </c>
      <c r="N136" s="109">
        <v>1724.9</v>
      </c>
      <c r="O136" s="109">
        <v>1897.5</v>
      </c>
      <c r="P136" s="109">
        <v>1897.5</v>
      </c>
      <c r="Q136" s="109">
        <v>1897.5</v>
      </c>
    </row>
    <row r="137" spans="1:17" ht="255">
      <c r="A137" s="13" t="s">
        <v>109</v>
      </c>
      <c r="B137" s="14" t="s">
        <v>110</v>
      </c>
      <c r="C137" s="22" t="s">
        <v>452</v>
      </c>
      <c r="D137" s="23" t="s">
        <v>453</v>
      </c>
      <c r="E137" s="12"/>
      <c r="F137" s="12"/>
      <c r="G137" s="49" t="s">
        <v>477</v>
      </c>
      <c r="H137" s="80" t="s">
        <v>478</v>
      </c>
      <c r="I137" s="80" t="s">
        <v>479</v>
      </c>
      <c r="J137" s="81" t="s">
        <v>480</v>
      </c>
      <c r="K137" s="128">
        <f>K139+K138</f>
        <v>696.2</v>
      </c>
      <c r="L137" s="128">
        <f aca="true" t="shared" si="45" ref="L137:Q137">L139+L138</f>
        <v>398.5</v>
      </c>
      <c r="M137" s="128">
        <f t="shared" si="45"/>
        <v>263</v>
      </c>
      <c r="N137" s="128">
        <f t="shared" si="45"/>
        <v>260</v>
      </c>
      <c r="O137" s="128">
        <f t="shared" si="45"/>
        <v>760.7</v>
      </c>
      <c r="P137" s="128">
        <f t="shared" si="45"/>
        <v>947.6999999999999</v>
      </c>
      <c r="Q137" s="128">
        <f t="shared" si="45"/>
        <v>1136.6</v>
      </c>
    </row>
    <row r="138" spans="1:17" ht="12.75">
      <c r="A138" s="13" t="s">
        <v>109</v>
      </c>
      <c r="B138" s="14"/>
      <c r="C138" s="22" t="s">
        <v>452</v>
      </c>
      <c r="D138" s="23"/>
      <c r="E138" s="12" t="s">
        <v>33</v>
      </c>
      <c r="F138" s="12" t="s">
        <v>13</v>
      </c>
      <c r="G138" s="49"/>
      <c r="H138" s="80"/>
      <c r="I138" s="80"/>
      <c r="J138" s="81"/>
      <c r="K138" s="109"/>
      <c r="L138" s="109"/>
      <c r="M138" s="109"/>
      <c r="N138" s="109"/>
      <c r="O138" s="109">
        <v>415.2</v>
      </c>
      <c r="P138" s="109">
        <v>848.8</v>
      </c>
      <c r="Q138" s="109">
        <v>1126.6</v>
      </c>
    </row>
    <row r="139" spans="1:17" ht="12.75">
      <c r="A139" s="13" t="s">
        <v>109</v>
      </c>
      <c r="B139" s="14"/>
      <c r="C139" s="22" t="s">
        <v>452</v>
      </c>
      <c r="D139" s="23"/>
      <c r="E139" s="12" t="s">
        <v>33</v>
      </c>
      <c r="F139" s="12" t="s">
        <v>20</v>
      </c>
      <c r="G139" s="49"/>
      <c r="H139" s="80"/>
      <c r="I139" s="80"/>
      <c r="J139" s="81"/>
      <c r="K139" s="109">
        <v>696.2</v>
      </c>
      <c r="L139" s="109">
        <v>398.5</v>
      </c>
      <c r="M139" s="109">
        <v>263</v>
      </c>
      <c r="N139" s="109">
        <v>260</v>
      </c>
      <c r="O139" s="109">
        <v>345.5</v>
      </c>
      <c r="P139" s="109">
        <v>98.9</v>
      </c>
      <c r="Q139" s="109">
        <v>10</v>
      </c>
    </row>
    <row r="140" spans="1:17" ht="255">
      <c r="A140" s="13" t="s">
        <v>109</v>
      </c>
      <c r="B140" s="14"/>
      <c r="C140" s="22" t="s">
        <v>446</v>
      </c>
      <c r="D140" s="23" t="s">
        <v>447</v>
      </c>
      <c r="E140" s="12"/>
      <c r="F140" s="12"/>
      <c r="G140" s="49" t="s">
        <v>185</v>
      </c>
      <c r="H140" s="80" t="s">
        <v>186</v>
      </c>
      <c r="I140" s="80" t="s">
        <v>187</v>
      </c>
      <c r="J140" s="81" t="s">
        <v>118</v>
      </c>
      <c r="K140" s="128">
        <f>K141</f>
        <v>0</v>
      </c>
      <c r="L140" s="128">
        <f aca="true" t="shared" si="46" ref="L140:Q140">L141</f>
        <v>0</v>
      </c>
      <c r="M140" s="128">
        <f t="shared" si="46"/>
        <v>1450.7</v>
      </c>
      <c r="N140" s="128">
        <f t="shared" si="46"/>
        <v>969.3</v>
      </c>
      <c r="O140" s="128">
        <f t="shared" si="46"/>
        <v>980.3</v>
      </c>
      <c r="P140" s="128">
        <f t="shared" si="46"/>
        <v>980.3</v>
      </c>
      <c r="Q140" s="128">
        <f t="shared" si="46"/>
        <v>980.3</v>
      </c>
    </row>
    <row r="141" spans="1:17" ht="12.75">
      <c r="A141" s="13" t="s">
        <v>109</v>
      </c>
      <c r="B141" s="14"/>
      <c r="C141" s="22" t="s">
        <v>446</v>
      </c>
      <c r="D141" s="23"/>
      <c r="E141" s="12" t="s">
        <v>49</v>
      </c>
      <c r="F141" s="12" t="s">
        <v>49</v>
      </c>
      <c r="G141" s="49"/>
      <c r="H141" s="80"/>
      <c r="I141" s="80"/>
      <c r="J141" s="81"/>
      <c r="K141" s="109"/>
      <c r="L141" s="109"/>
      <c r="M141" s="109">
        <v>1450.7</v>
      </c>
      <c r="N141" s="109">
        <v>969.3</v>
      </c>
      <c r="O141" s="109">
        <v>980.3</v>
      </c>
      <c r="P141" s="109">
        <v>980.3</v>
      </c>
      <c r="Q141" s="109">
        <v>980.3</v>
      </c>
    </row>
    <row r="142" spans="1:17" ht="409.5">
      <c r="A142" s="13" t="s">
        <v>109</v>
      </c>
      <c r="B142" s="14" t="s">
        <v>110</v>
      </c>
      <c r="C142" s="22" t="s">
        <v>454</v>
      </c>
      <c r="D142" s="23" t="s">
        <v>455</v>
      </c>
      <c r="E142" s="12"/>
      <c r="F142" s="12"/>
      <c r="G142" s="49" t="s">
        <v>140</v>
      </c>
      <c r="H142" s="80" t="s">
        <v>242</v>
      </c>
      <c r="I142" s="80" t="s">
        <v>103</v>
      </c>
      <c r="J142" s="81" t="s">
        <v>141</v>
      </c>
      <c r="K142" s="128">
        <f aca="true" t="shared" si="47" ref="K142:Q142">K143+K144</f>
        <v>2268434.1</v>
      </c>
      <c r="L142" s="128">
        <f t="shared" si="47"/>
        <v>2267303.9</v>
      </c>
      <c r="M142" s="128">
        <f t="shared" si="47"/>
        <v>2387107.9</v>
      </c>
      <c r="N142" s="128">
        <f t="shared" si="47"/>
        <v>2387107.9</v>
      </c>
      <c r="O142" s="128">
        <f t="shared" si="47"/>
        <v>2485393.7</v>
      </c>
      <c r="P142" s="128">
        <f t="shared" si="47"/>
        <v>2372669.6</v>
      </c>
      <c r="Q142" s="128">
        <f t="shared" si="47"/>
        <v>2358259.4</v>
      </c>
    </row>
    <row r="143" spans="1:17" ht="12.75">
      <c r="A143" s="13" t="s">
        <v>109</v>
      </c>
      <c r="B143" s="14"/>
      <c r="C143" s="22" t="s">
        <v>454</v>
      </c>
      <c r="D143" s="23"/>
      <c r="E143" s="12" t="s">
        <v>33</v>
      </c>
      <c r="F143" s="12" t="s">
        <v>13</v>
      </c>
      <c r="G143" s="49"/>
      <c r="H143" s="80"/>
      <c r="I143" s="80"/>
      <c r="J143" s="81"/>
      <c r="K143" s="109">
        <v>730505</v>
      </c>
      <c r="L143" s="110">
        <f>725664.7+7998.1-3157.8</f>
        <v>730504.9999999999</v>
      </c>
      <c r="M143" s="110">
        <v>739639.4</v>
      </c>
      <c r="N143" s="109">
        <v>739639.4</v>
      </c>
      <c r="O143" s="109">
        <v>762043.9</v>
      </c>
      <c r="P143" s="109">
        <v>721868.1</v>
      </c>
      <c r="Q143" s="109">
        <v>721868.1</v>
      </c>
    </row>
    <row r="144" spans="1:17" ht="12.75">
      <c r="A144" s="13" t="s">
        <v>109</v>
      </c>
      <c r="B144" s="14"/>
      <c r="C144" s="22" t="s">
        <v>454</v>
      </c>
      <c r="D144" s="23"/>
      <c r="E144" s="12" t="s">
        <v>33</v>
      </c>
      <c r="F144" s="12" t="s">
        <v>20</v>
      </c>
      <c r="G144" s="49"/>
      <c r="H144" s="80"/>
      <c r="I144" s="80"/>
      <c r="J144" s="81"/>
      <c r="K144" s="110">
        <v>1537929.1</v>
      </c>
      <c r="L144" s="110">
        <f>1545927.2-7998.1-1130.2</f>
        <v>1536798.9</v>
      </c>
      <c r="M144" s="109">
        <v>1647468.5</v>
      </c>
      <c r="N144" s="109">
        <f>1649824.7-2356.2</f>
        <v>1647468.5</v>
      </c>
      <c r="O144" s="109">
        <v>1723349.8</v>
      </c>
      <c r="P144" s="109">
        <v>1650801.5</v>
      </c>
      <c r="Q144" s="109">
        <v>1636391.3</v>
      </c>
    </row>
    <row r="145" spans="1:17" ht="409.5">
      <c r="A145" s="13" t="s">
        <v>109</v>
      </c>
      <c r="B145" s="14" t="s">
        <v>110</v>
      </c>
      <c r="C145" s="22" t="s">
        <v>458</v>
      </c>
      <c r="D145" s="23" t="s">
        <v>459</v>
      </c>
      <c r="E145" s="12"/>
      <c r="F145" s="12"/>
      <c r="G145" s="49" t="s">
        <v>456</v>
      </c>
      <c r="H145" s="80" t="s">
        <v>457</v>
      </c>
      <c r="I145" s="80" t="s">
        <v>146</v>
      </c>
      <c r="J145" s="81" t="s">
        <v>148</v>
      </c>
      <c r="K145" s="128">
        <f>K146+K147</f>
        <v>53872.4</v>
      </c>
      <c r="L145" s="128">
        <f aca="true" t="shared" si="48" ref="L145:Q145">L146+L147</f>
        <v>51866.7</v>
      </c>
      <c r="M145" s="128">
        <f t="shared" si="48"/>
        <v>54962.5</v>
      </c>
      <c r="N145" s="128">
        <f t="shared" si="48"/>
        <v>54960.5</v>
      </c>
      <c r="O145" s="128">
        <f t="shared" si="48"/>
        <v>67482.6</v>
      </c>
      <c r="P145" s="128">
        <f t="shared" si="48"/>
        <v>67482.6</v>
      </c>
      <c r="Q145" s="128">
        <f t="shared" si="48"/>
        <v>67482.6</v>
      </c>
    </row>
    <row r="146" spans="1:17" ht="14.25" customHeight="1" outlineLevel="1">
      <c r="A146" s="13" t="s">
        <v>109</v>
      </c>
      <c r="B146" s="14"/>
      <c r="C146" s="22" t="s">
        <v>458</v>
      </c>
      <c r="D146" s="23"/>
      <c r="E146" s="12" t="s">
        <v>33</v>
      </c>
      <c r="F146" s="12" t="s">
        <v>13</v>
      </c>
      <c r="G146" s="49"/>
      <c r="H146" s="80"/>
      <c r="I146" s="80"/>
      <c r="J146" s="81"/>
      <c r="K146" s="109">
        <v>29114.9</v>
      </c>
      <c r="L146" s="109">
        <f>21837.2+5272+1883.9</f>
        <v>28993.100000000002</v>
      </c>
      <c r="M146" s="109">
        <v>29101.5</v>
      </c>
      <c r="N146" s="109">
        <v>29101.5</v>
      </c>
      <c r="O146" s="109">
        <v>41471.2</v>
      </c>
      <c r="P146" s="109">
        <v>41471.2</v>
      </c>
      <c r="Q146" s="109">
        <v>41471.2</v>
      </c>
    </row>
    <row r="147" spans="1:17" ht="12.75">
      <c r="A147" s="13" t="s">
        <v>109</v>
      </c>
      <c r="B147" s="14"/>
      <c r="C147" s="22" t="s">
        <v>458</v>
      </c>
      <c r="D147" s="23"/>
      <c r="E147" s="12" t="s">
        <v>33</v>
      </c>
      <c r="F147" s="12" t="s">
        <v>20</v>
      </c>
      <c r="G147" s="49"/>
      <c r="H147" s="80"/>
      <c r="I147" s="80"/>
      <c r="J147" s="81"/>
      <c r="K147" s="110">
        <v>24757.5</v>
      </c>
      <c r="L147" s="110">
        <f>28877.5+1474-322-5272-1883.9</f>
        <v>22873.6</v>
      </c>
      <c r="M147" s="109">
        <v>25861</v>
      </c>
      <c r="N147" s="109">
        <f>23502.8+2356.2</f>
        <v>25859</v>
      </c>
      <c r="O147" s="110">
        <v>26011.4</v>
      </c>
      <c r="P147" s="110">
        <v>26011.4</v>
      </c>
      <c r="Q147" s="110">
        <v>26011.4</v>
      </c>
    </row>
    <row r="148" spans="1:17" ht="409.5">
      <c r="A148" s="13" t="s">
        <v>109</v>
      </c>
      <c r="B148" s="14" t="s">
        <v>110</v>
      </c>
      <c r="C148" s="22" t="s">
        <v>424</v>
      </c>
      <c r="D148" s="23" t="s">
        <v>423</v>
      </c>
      <c r="E148" s="12"/>
      <c r="F148" s="12"/>
      <c r="G148" s="49" t="s">
        <v>142</v>
      </c>
      <c r="H148" s="80" t="s">
        <v>241</v>
      </c>
      <c r="I148" s="80" t="s">
        <v>143</v>
      </c>
      <c r="J148" s="81" t="s">
        <v>144</v>
      </c>
      <c r="K148" s="128">
        <f>K149+K150+K152+K151</f>
        <v>65937</v>
      </c>
      <c r="L148" s="128">
        <f aca="true" t="shared" si="49" ref="L148:Q148">L149+L150+L152+L151</f>
        <v>65936</v>
      </c>
      <c r="M148" s="128">
        <f t="shared" si="49"/>
        <v>66825</v>
      </c>
      <c r="N148" s="128">
        <f t="shared" si="49"/>
        <v>66711</v>
      </c>
      <c r="O148" s="128">
        <f t="shared" si="49"/>
        <v>78751</v>
      </c>
      <c r="P148" s="128">
        <f t="shared" si="49"/>
        <v>78751</v>
      </c>
      <c r="Q148" s="128">
        <f t="shared" si="49"/>
        <v>78751</v>
      </c>
    </row>
    <row r="149" spans="1:17" ht="12.75">
      <c r="A149" s="13" t="s">
        <v>109</v>
      </c>
      <c r="B149" s="14"/>
      <c r="C149" s="22" t="s">
        <v>424</v>
      </c>
      <c r="D149" s="23"/>
      <c r="E149" s="12" t="s">
        <v>33</v>
      </c>
      <c r="F149" s="12" t="s">
        <v>13</v>
      </c>
      <c r="G149" s="49"/>
      <c r="H149" s="80"/>
      <c r="I149" s="80"/>
      <c r="J149" s="81"/>
      <c r="K149" s="109">
        <v>1890.6</v>
      </c>
      <c r="L149" s="109">
        <v>1890</v>
      </c>
      <c r="M149" s="109">
        <v>1803.2</v>
      </c>
      <c r="N149" s="109">
        <v>1711.6</v>
      </c>
      <c r="O149" s="109">
        <v>1792</v>
      </c>
      <c r="P149" s="109">
        <v>1792</v>
      </c>
      <c r="Q149" s="109">
        <v>1792</v>
      </c>
    </row>
    <row r="150" spans="1:17" ht="12.75">
      <c r="A150" s="13" t="s">
        <v>109</v>
      </c>
      <c r="B150" s="14"/>
      <c r="C150" s="22" t="s">
        <v>424</v>
      </c>
      <c r="D150" s="23"/>
      <c r="E150" s="12" t="s">
        <v>33</v>
      </c>
      <c r="F150" s="12" t="s">
        <v>20</v>
      </c>
      <c r="G150" s="49"/>
      <c r="H150" s="80"/>
      <c r="I150" s="80"/>
      <c r="J150" s="81"/>
      <c r="K150" s="109">
        <v>623.4</v>
      </c>
      <c r="L150" s="109">
        <v>623</v>
      </c>
      <c r="M150" s="109">
        <v>603</v>
      </c>
      <c r="N150" s="109">
        <v>580.6</v>
      </c>
      <c r="O150" s="109">
        <v>600</v>
      </c>
      <c r="P150" s="109">
        <v>600</v>
      </c>
      <c r="Q150" s="109">
        <v>600</v>
      </c>
    </row>
    <row r="151" spans="1:17" ht="12.75">
      <c r="A151" s="13" t="s">
        <v>109</v>
      </c>
      <c r="B151" s="14"/>
      <c r="C151" s="22" t="s">
        <v>424</v>
      </c>
      <c r="D151" s="23"/>
      <c r="E151" s="12" t="s">
        <v>33</v>
      </c>
      <c r="F151" s="12" t="s">
        <v>49</v>
      </c>
      <c r="G151" s="49"/>
      <c r="H151" s="80"/>
      <c r="I151" s="80"/>
      <c r="J151" s="81"/>
      <c r="K151" s="109">
        <v>1443</v>
      </c>
      <c r="L151" s="109">
        <v>1443</v>
      </c>
      <c r="M151" s="109">
        <v>1618.8</v>
      </c>
      <c r="N151" s="109">
        <v>1618.8</v>
      </c>
      <c r="O151" s="109">
        <v>1585</v>
      </c>
      <c r="P151" s="109">
        <v>1585</v>
      </c>
      <c r="Q151" s="109">
        <v>1585</v>
      </c>
    </row>
    <row r="152" spans="1:17" ht="12.75">
      <c r="A152" s="13" t="s">
        <v>109</v>
      </c>
      <c r="B152" s="14"/>
      <c r="C152" s="22" t="s">
        <v>424</v>
      </c>
      <c r="D152" s="23"/>
      <c r="E152" s="12" t="s">
        <v>35</v>
      </c>
      <c r="F152" s="12" t="s">
        <v>32</v>
      </c>
      <c r="G152" s="49"/>
      <c r="H152" s="80"/>
      <c r="I152" s="80"/>
      <c r="J152" s="81"/>
      <c r="K152" s="109">
        <v>61980</v>
      </c>
      <c r="L152" s="109">
        <v>61980</v>
      </c>
      <c r="M152" s="109">
        <v>62800</v>
      </c>
      <c r="N152" s="109">
        <v>62800</v>
      </c>
      <c r="O152" s="109">
        <v>74774</v>
      </c>
      <c r="P152" s="109">
        <v>74774</v>
      </c>
      <c r="Q152" s="109">
        <v>74774</v>
      </c>
    </row>
    <row r="153" spans="1:17" ht="127.5">
      <c r="A153" s="13" t="s">
        <v>109</v>
      </c>
      <c r="B153" s="14" t="s">
        <v>110</v>
      </c>
      <c r="C153" s="22" t="s">
        <v>460</v>
      </c>
      <c r="D153" s="23" t="s">
        <v>461</v>
      </c>
      <c r="E153" s="12"/>
      <c r="F153" s="12"/>
      <c r="G153" s="49" t="s">
        <v>145</v>
      </c>
      <c r="H153" s="80" t="s">
        <v>240</v>
      </c>
      <c r="I153" s="80" t="s">
        <v>146</v>
      </c>
      <c r="J153" s="81" t="s">
        <v>147</v>
      </c>
      <c r="K153" s="128">
        <f>K154</f>
        <v>19422.1</v>
      </c>
      <c r="L153" s="128">
        <f aca="true" t="shared" si="50" ref="L153:Q153">L154</f>
        <v>19420.7</v>
      </c>
      <c r="M153" s="128">
        <f t="shared" si="50"/>
        <v>19913.2</v>
      </c>
      <c r="N153" s="128">
        <f t="shared" si="50"/>
        <v>19864.4</v>
      </c>
      <c r="O153" s="128">
        <f t="shared" si="50"/>
        <v>22267</v>
      </c>
      <c r="P153" s="128">
        <f t="shared" si="50"/>
        <v>22267</v>
      </c>
      <c r="Q153" s="128">
        <f t="shared" si="50"/>
        <v>22267</v>
      </c>
    </row>
    <row r="154" spans="1:17" ht="12.75">
      <c r="A154" s="13" t="s">
        <v>109</v>
      </c>
      <c r="B154" s="14"/>
      <c r="C154" s="22" t="s">
        <v>460</v>
      </c>
      <c r="D154" s="23"/>
      <c r="E154" s="12" t="s">
        <v>33</v>
      </c>
      <c r="F154" s="12" t="s">
        <v>33</v>
      </c>
      <c r="G154" s="49"/>
      <c r="H154" s="80"/>
      <c r="I154" s="80"/>
      <c r="J154" s="81"/>
      <c r="K154" s="109">
        <v>19422.1</v>
      </c>
      <c r="L154" s="109">
        <v>19420.7</v>
      </c>
      <c r="M154" s="109">
        <v>19913.2</v>
      </c>
      <c r="N154" s="109">
        <v>19864.4</v>
      </c>
      <c r="O154" s="109">
        <v>22267</v>
      </c>
      <c r="P154" s="109">
        <v>22267</v>
      </c>
      <c r="Q154" s="109">
        <v>22267</v>
      </c>
    </row>
    <row r="155" spans="1:17" s="76" customFormat="1" ht="20.25" customHeight="1">
      <c r="A155" s="28" t="s">
        <v>156</v>
      </c>
      <c r="B155" s="198" t="s">
        <v>157</v>
      </c>
      <c r="C155" s="199"/>
      <c r="D155" s="199"/>
      <c r="E155" s="199"/>
      <c r="F155" s="199"/>
      <c r="G155" s="200"/>
      <c r="H155" s="32"/>
      <c r="I155" s="33"/>
      <c r="J155" s="33"/>
      <c r="K155" s="108">
        <f aca="true" t="shared" si="51" ref="K155:Q155">K183+K156+K160+K163+K168+K172+K174+K178+K181+K186+K189+K192</f>
        <v>462288.69999999995</v>
      </c>
      <c r="L155" s="108">
        <f t="shared" si="51"/>
        <v>461846.39999999997</v>
      </c>
      <c r="M155" s="108">
        <f t="shared" si="51"/>
        <v>539804.6</v>
      </c>
      <c r="N155" s="108">
        <f t="shared" si="51"/>
        <v>538427.2</v>
      </c>
      <c r="O155" s="108">
        <f t="shared" si="51"/>
        <v>584660.6</v>
      </c>
      <c r="P155" s="108">
        <f t="shared" si="51"/>
        <v>576554.0999999999</v>
      </c>
      <c r="Q155" s="108">
        <f t="shared" si="51"/>
        <v>576232.3999999999</v>
      </c>
    </row>
    <row r="156" spans="1:17" ht="255">
      <c r="A156" s="13" t="s">
        <v>156</v>
      </c>
      <c r="B156" s="14" t="s">
        <v>157</v>
      </c>
      <c r="C156" s="22" t="s">
        <v>371</v>
      </c>
      <c r="D156" s="23" t="s">
        <v>372</v>
      </c>
      <c r="E156" s="12"/>
      <c r="F156" s="12"/>
      <c r="G156" s="49" t="s">
        <v>162</v>
      </c>
      <c r="H156" s="80" t="s">
        <v>163</v>
      </c>
      <c r="I156" s="80" t="s">
        <v>164</v>
      </c>
      <c r="J156" s="81" t="s">
        <v>118</v>
      </c>
      <c r="K156" s="149">
        <f>SUBTOTAL(9,K157:K159)</f>
        <v>470</v>
      </c>
      <c r="L156" s="128">
        <f aca="true" t="shared" si="52" ref="L156:Q156">SUBTOTAL(9,L157:L159)</f>
        <v>470</v>
      </c>
      <c r="M156" s="128">
        <f t="shared" si="52"/>
        <v>183.9</v>
      </c>
      <c r="N156" s="128">
        <f t="shared" si="52"/>
        <v>183.9</v>
      </c>
      <c r="O156" s="128">
        <f t="shared" si="52"/>
        <v>183.9</v>
      </c>
      <c r="P156" s="128">
        <f t="shared" si="52"/>
        <v>183.9</v>
      </c>
      <c r="Q156" s="128">
        <f t="shared" si="52"/>
        <v>183.9</v>
      </c>
    </row>
    <row r="157" spans="1:17" ht="12.75">
      <c r="A157" s="13" t="s">
        <v>156</v>
      </c>
      <c r="B157" s="14"/>
      <c r="C157" s="22" t="s">
        <v>371</v>
      </c>
      <c r="D157" s="23"/>
      <c r="E157" s="12" t="s">
        <v>33</v>
      </c>
      <c r="F157" s="12" t="s">
        <v>20</v>
      </c>
      <c r="G157" s="49"/>
      <c r="H157" s="80"/>
      <c r="I157" s="80"/>
      <c r="J157" s="81"/>
      <c r="K157" s="110">
        <v>14</v>
      </c>
      <c r="L157" s="109">
        <v>14</v>
      </c>
      <c r="M157" s="109"/>
      <c r="N157" s="109"/>
      <c r="O157" s="109"/>
      <c r="P157" s="109"/>
      <c r="Q157" s="109"/>
    </row>
    <row r="158" spans="1:17" ht="12.75">
      <c r="A158" s="13" t="s">
        <v>156</v>
      </c>
      <c r="B158" s="14"/>
      <c r="C158" s="22" t="s">
        <v>371</v>
      </c>
      <c r="D158" s="23"/>
      <c r="E158" s="12" t="s">
        <v>33</v>
      </c>
      <c r="F158" s="12" t="s">
        <v>14</v>
      </c>
      <c r="G158" s="49"/>
      <c r="H158" s="80"/>
      <c r="I158" s="80"/>
      <c r="J158" s="81"/>
      <c r="K158" s="110"/>
      <c r="L158" s="109"/>
      <c r="M158" s="109">
        <v>20.9</v>
      </c>
      <c r="N158" s="109">
        <v>20.9</v>
      </c>
      <c r="O158" s="109">
        <v>20.9</v>
      </c>
      <c r="P158" s="109">
        <v>20.9</v>
      </c>
      <c r="Q158" s="109">
        <v>20.9</v>
      </c>
    </row>
    <row r="159" spans="1:17" ht="12.75">
      <c r="A159" s="13" t="s">
        <v>156</v>
      </c>
      <c r="B159" s="14"/>
      <c r="C159" s="22" t="s">
        <v>371</v>
      </c>
      <c r="D159" s="23"/>
      <c r="E159" s="12" t="s">
        <v>34</v>
      </c>
      <c r="F159" s="12" t="s">
        <v>13</v>
      </c>
      <c r="G159" s="49"/>
      <c r="H159" s="80"/>
      <c r="I159" s="80"/>
      <c r="J159" s="81"/>
      <c r="K159" s="110">
        <v>456</v>
      </c>
      <c r="L159" s="109">
        <v>456</v>
      </c>
      <c r="M159" s="109">
        <v>163</v>
      </c>
      <c r="N159" s="109">
        <v>163</v>
      </c>
      <c r="O159" s="109">
        <v>163</v>
      </c>
      <c r="P159" s="109">
        <v>163</v>
      </c>
      <c r="Q159" s="109">
        <v>163</v>
      </c>
    </row>
    <row r="160" spans="1:17" ht="255">
      <c r="A160" s="13" t="s">
        <v>156</v>
      </c>
      <c r="B160" s="14" t="s">
        <v>157</v>
      </c>
      <c r="C160" s="22" t="s">
        <v>373</v>
      </c>
      <c r="D160" s="23" t="s">
        <v>42</v>
      </c>
      <c r="E160" s="12"/>
      <c r="F160" s="12"/>
      <c r="G160" s="49" t="s">
        <v>165</v>
      </c>
      <c r="H160" s="80" t="s">
        <v>166</v>
      </c>
      <c r="I160" s="80"/>
      <c r="J160" s="81"/>
      <c r="K160" s="149">
        <f>K161+K162</f>
        <v>300</v>
      </c>
      <c r="L160" s="128">
        <f aca="true" t="shared" si="53" ref="L160:Q160">L161+L162</f>
        <v>300</v>
      </c>
      <c r="M160" s="128">
        <f t="shared" si="53"/>
        <v>0</v>
      </c>
      <c r="N160" s="128">
        <f t="shared" si="53"/>
        <v>0</v>
      </c>
      <c r="O160" s="128">
        <f t="shared" si="53"/>
        <v>0</v>
      </c>
      <c r="P160" s="128">
        <f t="shared" si="53"/>
        <v>0</v>
      </c>
      <c r="Q160" s="128">
        <f t="shared" si="53"/>
        <v>0</v>
      </c>
    </row>
    <row r="161" spans="1:17" ht="12.75" hidden="1" outlineLevel="1">
      <c r="A161" s="13" t="s">
        <v>156</v>
      </c>
      <c r="B161" s="14"/>
      <c r="C161" s="22" t="s">
        <v>373</v>
      </c>
      <c r="D161" s="23"/>
      <c r="E161" s="12" t="s">
        <v>33</v>
      </c>
      <c r="F161" s="12" t="s">
        <v>20</v>
      </c>
      <c r="G161" s="49"/>
      <c r="H161" s="80"/>
      <c r="I161" s="80"/>
      <c r="J161" s="81"/>
      <c r="K161" s="110"/>
      <c r="L161" s="109"/>
      <c r="M161" s="109"/>
      <c r="N161" s="109"/>
      <c r="O161" s="109"/>
      <c r="P161" s="109"/>
      <c r="Q161" s="109"/>
    </row>
    <row r="162" spans="1:17" ht="12.75" collapsed="1">
      <c r="A162" s="13" t="s">
        <v>156</v>
      </c>
      <c r="B162" s="14"/>
      <c r="C162" s="22" t="s">
        <v>373</v>
      </c>
      <c r="D162" s="23"/>
      <c r="E162" s="12" t="s">
        <v>34</v>
      </c>
      <c r="F162" s="12" t="s">
        <v>13</v>
      </c>
      <c r="G162" s="49"/>
      <c r="H162" s="80"/>
      <c r="I162" s="80"/>
      <c r="J162" s="81"/>
      <c r="K162" s="110">
        <v>300</v>
      </c>
      <c r="L162" s="109">
        <v>300</v>
      </c>
      <c r="M162" s="109"/>
      <c r="N162" s="109"/>
      <c r="O162" s="109"/>
      <c r="P162" s="109">
        <v>0</v>
      </c>
      <c r="Q162" s="109">
        <v>0</v>
      </c>
    </row>
    <row r="163" spans="1:17" ht="204">
      <c r="A163" s="13" t="s">
        <v>156</v>
      </c>
      <c r="B163" s="14" t="s">
        <v>157</v>
      </c>
      <c r="C163" s="22" t="s">
        <v>375</v>
      </c>
      <c r="D163" s="23" t="s">
        <v>376</v>
      </c>
      <c r="E163" s="12"/>
      <c r="F163" s="12"/>
      <c r="G163" s="49" t="s">
        <v>167</v>
      </c>
      <c r="H163" s="80" t="s">
        <v>168</v>
      </c>
      <c r="I163" s="80"/>
      <c r="J163" s="81" t="s">
        <v>169</v>
      </c>
      <c r="K163" s="149">
        <f aca="true" t="shared" si="54" ref="K163:Q163">K164+K165+K166+K167</f>
        <v>3038.9</v>
      </c>
      <c r="L163" s="128">
        <f t="shared" si="54"/>
        <v>3038.9</v>
      </c>
      <c r="M163" s="128">
        <f t="shared" si="54"/>
        <v>1449.9</v>
      </c>
      <c r="N163" s="128">
        <f t="shared" si="54"/>
        <v>1445.9</v>
      </c>
      <c r="O163" s="128">
        <f t="shared" si="54"/>
        <v>1150.2</v>
      </c>
      <c r="P163" s="128">
        <f t="shared" si="54"/>
        <v>1150.2</v>
      </c>
      <c r="Q163" s="128">
        <f t="shared" si="54"/>
        <v>1150.2</v>
      </c>
    </row>
    <row r="164" spans="1:17" ht="12.75">
      <c r="A164" s="13" t="s">
        <v>156</v>
      </c>
      <c r="B164" s="14"/>
      <c r="C164" s="22" t="s">
        <v>375</v>
      </c>
      <c r="D164" s="23"/>
      <c r="E164" s="12" t="s">
        <v>33</v>
      </c>
      <c r="F164" s="12" t="s">
        <v>20</v>
      </c>
      <c r="G164" s="49"/>
      <c r="H164" s="80"/>
      <c r="I164" s="80"/>
      <c r="J164" s="81"/>
      <c r="K164" s="110">
        <v>1323.7</v>
      </c>
      <c r="L164" s="110">
        <v>1323.7</v>
      </c>
      <c r="M164" s="109"/>
      <c r="N164" s="109"/>
      <c r="O164" s="109"/>
      <c r="P164" s="109"/>
      <c r="Q164" s="109"/>
    </row>
    <row r="165" spans="1:17" ht="12.75">
      <c r="A165" s="13" t="s">
        <v>156</v>
      </c>
      <c r="B165" s="14"/>
      <c r="C165" s="22" t="s">
        <v>375</v>
      </c>
      <c r="D165" s="23"/>
      <c r="E165" s="12" t="s">
        <v>33</v>
      </c>
      <c r="F165" s="12" t="s">
        <v>14</v>
      </c>
      <c r="G165" s="49"/>
      <c r="H165" s="80"/>
      <c r="I165" s="80"/>
      <c r="J165" s="81"/>
      <c r="K165" s="110"/>
      <c r="L165" s="109"/>
      <c r="M165" s="109">
        <v>170</v>
      </c>
      <c r="N165" s="109">
        <v>170</v>
      </c>
      <c r="O165" s="109">
        <v>170</v>
      </c>
      <c r="P165" s="109">
        <v>170</v>
      </c>
      <c r="Q165" s="109">
        <v>170</v>
      </c>
    </row>
    <row r="166" spans="1:17" ht="12.75">
      <c r="A166" s="13" t="s">
        <v>156</v>
      </c>
      <c r="B166" s="14"/>
      <c r="C166" s="22" t="s">
        <v>375</v>
      </c>
      <c r="D166" s="23"/>
      <c r="E166" s="12" t="s">
        <v>34</v>
      </c>
      <c r="F166" s="12" t="s">
        <v>13</v>
      </c>
      <c r="G166" s="49"/>
      <c r="H166" s="80"/>
      <c r="I166" s="80"/>
      <c r="J166" s="81"/>
      <c r="K166" s="110">
        <v>1626.2</v>
      </c>
      <c r="L166" s="109">
        <v>1626.2</v>
      </c>
      <c r="M166" s="109">
        <v>1195.4</v>
      </c>
      <c r="N166" s="109">
        <v>1191.4</v>
      </c>
      <c r="O166" s="109">
        <v>895.7</v>
      </c>
      <c r="P166" s="109">
        <v>895.7</v>
      </c>
      <c r="Q166" s="109">
        <v>895.7</v>
      </c>
    </row>
    <row r="167" spans="1:17" ht="12.75">
      <c r="A167" s="13" t="s">
        <v>156</v>
      </c>
      <c r="B167" s="14"/>
      <c r="C167" s="22" t="s">
        <v>375</v>
      </c>
      <c r="D167" s="23"/>
      <c r="E167" s="12" t="s">
        <v>34</v>
      </c>
      <c r="F167" s="12" t="s">
        <v>32</v>
      </c>
      <c r="G167" s="49"/>
      <c r="H167" s="80"/>
      <c r="I167" s="80"/>
      <c r="J167" s="81"/>
      <c r="K167" s="110">
        <v>89</v>
      </c>
      <c r="L167" s="109">
        <v>89</v>
      </c>
      <c r="M167" s="109">
        <v>84.5</v>
      </c>
      <c r="N167" s="109">
        <v>84.5</v>
      </c>
      <c r="O167" s="109">
        <v>84.5</v>
      </c>
      <c r="P167" s="109">
        <v>84.5</v>
      </c>
      <c r="Q167" s="109">
        <v>84.5</v>
      </c>
    </row>
    <row r="168" spans="1:17" ht="409.5">
      <c r="A168" s="13" t="s">
        <v>156</v>
      </c>
      <c r="B168" s="14" t="s">
        <v>157</v>
      </c>
      <c r="C168" s="22" t="s">
        <v>410</v>
      </c>
      <c r="D168" s="115" t="s">
        <v>129</v>
      </c>
      <c r="E168" s="12"/>
      <c r="F168" s="12"/>
      <c r="G168" s="49" t="s">
        <v>170</v>
      </c>
      <c r="H168" s="80" t="s">
        <v>171</v>
      </c>
      <c r="I168" s="80" t="s">
        <v>172</v>
      </c>
      <c r="J168" s="81" t="s">
        <v>173</v>
      </c>
      <c r="K168" s="149">
        <f>SUBTOTAL(9,K169:K171)</f>
        <v>170044.19999999998</v>
      </c>
      <c r="L168" s="128">
        <f aca="true" t="shared" si="55" ref="L168:Q168">SUBTOTAL(9,L169:L171)</f>
        <v>170040.19999999998</v>
      </c>
      <c r="M168" s="128">
        <f t="shared" si="55"/>
        <v>169375.5</v>
      </c>
      <c r="N168" s="128">
        <f t="shared" si="55"/>
        <v>169251.1</v>
      </c>
      <c r="O168" s="128">
        <f t="shared" si="55"/>
        <v>180501.1</v>
      </c>
      <c r="P168" s="128">
        <f t="shared" si="55"/>
        <v>178589.69999999998</v>
      </c>
      <c r="Q168" s="128">
        <f t="shared" si="55"/>
        <v>178590</v>
      </c>
    </row>
    <row r="169" spans="1:17" ht="12.75">
      <c r="A169" s="13" t="s">
        <v>156</v>
      </c>
      <c r="B169" s="14"/>
      <c r="C169" s="22" t="s">
        <v>410</v>
      </c>
      <c r="D169" s="23"/>
      <c r="E169" s="12" t="s">
        <v>33</v>
      </c>
      <c r="F169" s="12" t="s">
        <v>20</v>
      </c>
      <c r="G169" s="49"/>
      <c r="H169" s="80"/>
      <c r="I169" s="80"/>
      <c r="J169" s="81"/>
      <c r="K169" s="110">
        <v>168285.8</v>
      </c>
      <c r="L169" s="109">
        <v>168281.8</v>
      </c>
      <c r="M169" s="109"/>
      <c r="N169" s="109"/>
      <c r="O169" s="109"/>
      <c r="P169" s="109"/>
      <c r="Q169" s="109"/>
    </row>
    <row r="170" spans="1:17" ht="13.5" customHeight="1">
      <c r="A170" s="13" t="s">
        <v>156</v>
      </c>
      <c r="B170" s="14"/>
      <c r="C170" s="22" t="s">
        <v>410</v>
      </c>
      <c r="D170" s="23"/>
      <c r="E170" s="12" t="s">
        <v>33</v>
      </c>
      <c r="F170" s="12" t="s">
        <v>14</v>
      </c>
      <c r="G170" s="49"/>
      <c r="H170" s="80"/>
      <c r="I170" s="80"/>
      <c r="J170" s="81"/>
      <c r="K170" s="110"/>
      <c r="L170" s="109"/>
      <c r="M170" s="109">
        <v>168188.4</v>
      </c>
      <c r="N170" s="109">
        <v>168064</v>
      </c>
      <c r="O170" s="109">
        <v>179262.2</v>
      </c>
      <c r="P170" s="109">
        <v>177350.8</v>
      </c>
      <c r="Q170" s="109">
        <v>177351.1</v>
      </c>
    </row>
    <row r="171" spans="1:17" ht="12.75">
      <c r="A171" s="13" t="s">
        <v>156</v>
      </c>
      <c r="B171" s="14"/>
      <c r="C171" s="22" t="s">
        <v>410</v>
      </c>
      <c r="D171" s="23"/>
      <c r="E171" s="12" t="s">
        <v>33</v>
      </c>
      <c r="F171" s="12" t="s">
        <v>33</v>
      </c>
      <c r="G171" s="49"/>
      <c r="H171" s="80"/>
      <c r="I171" s="80"/>
      <c r="J171" s="81"/>
      <c r="K171" s="110">
        <v>1758.4</v>
      </c>
      <c r="L171" s="109">
        <v>1758.4</v>
      </c>
      <c r="M171" s="109">
        <v>1187.1</v>
      </c>
      <c r="N171" s="109">
        <v>1187.1</v>
      </c>
      <c r="O171" s="109">
        <v>1238.9</v>
      </c>
      <c r="P171" s="109">
        <v>1238.9</v>
      </c>
      <c r="Q171" s="109">
        <v>1238.9</v>
      </c>
    </row>
    <row r="172" spans="1:17" ht="204">
      <c r="A172" s="13" t="s">
        <v>156</v>
      </c>
      <c r="B172" s="14" t="s">
        <v>157</v>
      </c>
      <c r="C172" s="22" t="s">
        <v>411</v>
      </c>
      <c r="D172" s="23" t="s">
        <v>412</v>
      </c>
      <c r="E172" s="12"/>
      <c r="F172" s="12"/>
      <c r="G172" s="49" t="s">
        <v>174</v>
      </c>
      <c r="H172" s="80" t="s">
        <v>175</v>
      </c>
      <c r="I172" s="80" t="s">
        <v>176</v>
      </c>
      <c r="J172" s="81" t="s">
        <v>118</v>
      </c>
      <c r="K172" s="149">
        <f>K173</f>
        <v>6313</v>
      </c>
      <c r="L172" s="128">
        <f aca="true" t="shared" si="56" ref="L172:Q172">L173</f>
        <v>6313</v>
      </c>
      <c r="M172" s="128">
        <f t="shared" si="56"/>
        <v>84976.8</v>
      </c>
      <c r="N172" s="128">
        <f t="shared" si="56"/>
        <v>84976.8</v>
      </c>
      <c r="O172" s="128">
        <f t="shared" si="56"/>
        <v>103931.7</v>
      </c>
      <c r="P172" s="128">
        <f t="shared" si="56"/>
        <v>102995.5</v>
      </c>
      <c r="Q172" s="128">
        <f t="shared" si="56"/>
        <v>102995.5</v>
      </c>
    </row>
    <row r="173" spans="1:17" ht="12.75">
      <c r="A173" s="13" t="s">
        <v>156</v>
      </c>
      <c r="B173" s="14"/>
      <c r="C173" s="22" t="s">
        <v>411</v>
      </c>
      <c r="D173" s="23"/>
      <c r="E173" s="12" t="s">
        <v>34</v>
      </c>
      <c r="F173" s="12" t="s">
        <v>13</v>
      </c>
      <c r="G173" s="49"/>
      <c r="H173" s="80"/>
      <c r="I173" s="80"/>
      <c r="J173" s="81"/>
      <c r="K173" s="110">
        <f>73128.1-66815.1</f>
        <v>6313</v>
      </c>
      <c r="L173" s="109">
        <v>6313</v>
      </c>
      <c r="M173" s="109">
        <v>84976.8</v>
      </c>
      <c r="N173" s="110">
        <f>92295-7318.2</f>
        <v>84976.8</v>
      </c>
      <c r="O173" s="109">
        <v>103931.7</v>
      </c>
      <c r="P173" s="109">
        <v>102995.5</v>
      </c>
      <c r="Q173" s="109">
        <v>102995.5</v>
      </c>
    </row>
    <row r="174" spans="1:17" ht="270" customHeight="1">
      <c r="A174" s="13" t="s">
        <v>156</v>
      </c>
      <c r="B174" s="14" t="s">
        <v>157</v>
      </c>
      <c r="C174" s="22" t="s">
        <v>413</v>
      </c>
      <c r="D174" s="23" t="s">
        <v>414</v>
      </c>
      <c r="E174" s="12"/>
      <c r="F174" s="12"/>
      <c r="G174" s="49" t="s">
        <v>177</v>
      </c>
      <c r="H174" s="80" t="s">
        <v>178</v>
      </c>
      <c r="I174" s="80" t="s">
        <v>179</v>
      </c>
      <c r="J174" s="81" t="s">
        <v>118</v>
      </c>
      <c r="K174" s="149">
        <f>SUBTOTAL(9,K175:K177)</f>
        <v>36362.100000000006</v>
      </c>
      <c r="L174" s="128">
        <f aca="true" t="shared" si="57" ref="L174:Q174">SUBTOTAL(9,L175:L177)</f>
        <v>36362.1</v>
      </c>
      <c r="M174" s="128">
        <f t="shared" si="57"/>
        <v>63135.299999999996</v>
      </c>
      <c r="N174" s="128">
        <f t="shared" si="57"/>
        <v>62989.899999999994</v>
      </c>
      <c r="O174" s="128">
        <f t="shared" si="57"/>
        <v>48377.8</v>
      </c>
      <c r="P174" s="128">
        <f t="shared" si="57"/>
        <v>47898.3</v>
      </c>
      <c r="Q174" s="128">
        <f t="shared" si="57"/>
        <v>47898.3</v>
      </c>
    </row>
    <row r="175" spans="1:17" ht="12.75">
      <c r="A175" s="13" t="s">
        <v>156</v>
      </c>
      <c r="B175" s="14"/>
      <c r="C175" s="22" t="s">
        <v>413</v>
      </c>
      <c r="D175" s="23"/>
      <c r="E175" s="12" t="s">
        <v>33</v>
      </c>
      <c r="F175" s="12" t="s">
        <v>20</v>
      </c>
      <c r="G175" s="49"/>
      <c r="H175" s="80"/>
      <c r="I175" s="80"/>
      <c r="J175" s="81"/>
      <c r="K175" s="110">
        <v>20</v>
      </c>
      <c r="L175" s="109">
        <v>20</v>
      </c>
      <c r="M175" s="109"/>
      <c r="N175" s="109"/>
      <c r="O175" s="109"/>
      <c r="P175" s="109"/>
      <c r="Q175" s="109"/>
    </row>
    <row r="176" spans="1:17" ht="12.75">
      <c r="A176" s="13" t="s">
        <v>156</v>
      </c>
      <c r="B176" s="14"/>
      <c r="C176" s="22" t="s">
        <v>413</v>
      </c>
      <c r="D176" s="23"/>
      <c r="E176" s="12" t="s">
        <v>33</v>
      </c>
      <c r="F176" s="12" t="s">
        <v>14</v>
      </c>
      <c r="G176" s="49"/>
      <c r="H176" s="80"/>
      <c r="I176" s="80"/>
      <c r="J176" s="81"/>
      <c r="K176" s="110"/>
      <c r="L176" s="109">
        <f>L177-K177</f>
        <v>0</v>
      </c>
      <c r="M176" s="109">
        <v>1328.2</v>
      </c>
      <c r="N176" s="109">
        <v>1328.2</v>
      </c>
      <c r="O176" s="109">
        <v>20</v>
      </c>
      <c r="P176" s="109">
        <v>20</v>
      </c>
      <c r="Q176" s="109">
        <v>20</v>
      </c>
    </row>
    <row r="177" spans="1:17" ht="12.75">
      <c r="A177" s="13" t="s">
        <v>156</v>
      </c>
      <c r="B177" s="14"/>
      <c r="C177" s="22" t="s">
        <v>413</v>
      </c>
      <c r="D177" s="23"/>
      <c r="E177" s="12" t="s">
        <v>34</v>
      </c>
      <c r="F177" s="12" t="s">
        <v>13</v>
      </c>
      <c r="G177" s="49"/>
      <c r="H177" s="80"/>
      <c r="I177" s="80"/>
      <c r="J177" s="81"/>
      <c r="K177" s="110">
        <f>35040.3+1301.8</f>
        <v>36342.100000000006</v>
      </c>
      <c r="L177" s="109">
        <f>35033.1+1309</f>
        <v>36342.1</v>
      </c>
      <c r="M177" s="109">
        <v>61807.1</v>
      </c>
      <c r="N177" s="109">
        <f>61634.6+27.1</f>
        <v>61661.7</v>
      </c>
      <c r="O177" s="109">
        <v>48357.8</v>
      </c>
      <c r="P177" s="109">
        <v>47878.3</v>
      </c>
      <c r="Q177" s="109">
        <v>47878.3</v>
      </c>
    </row>
    <row r="178" spans="1:17" ht="191.25">
      <c r="A178" s="13" t="s">
        <v>156</v>
      </c>
      <c r="B178" s="14" t="s">
        <v>157</v>
      </c>
      <c r="C178" s="22" t="s">
        <v>415</v>
      </c>
      <c r="D178" s="23" t="s">
        <v>416</v>
      </c>
      <c r="E178" s="12"/>
      <c r="F178" s="12"/>
      <c r="G178" s="49" t="s">
        <v>180</v>
      </c>
      <c r="H178" s="80" t="s">
        <v>181</v>
      </c>
      <c r="I178" s="80" t="s">
        <v>182</v>
      </c>
      <c r="J178" s="81" t="s">
        <v>118</v>
      </c>
      <c r="K178" s="149">
        <f>K180+K179</f>
        <v>127756.5</v>
      </c>
      <c r="L178" s="128">
        <f aca="true" t="shared" si="58" ref="L178:Q178">L180+L179</f>
        <v>127682.5</v>
      </c>
      <c r="M178" s="128">
        <f t="shared" si="58"/>
        <v>151567.6</v>
      </c>
      <c r="N178" s="128">
        <f t="shared" si="58"/>
        <v>151260.5</v>
      </c>
      <c r="O178" s="128">
        <f t="shared" si="58"/>
        <v>166171.8</v>
      </c>
      <c r="P178" s="128">
        <f t="shared" si="58"/>
        <v>176408.9</v>
      </c>
      <c r="Q178" s="128">
        <f t="shared" si="58"/>
        <v>176406.1</v>
      </c>
    </row>
    <row r="179" spans="1:17" ht="12.75">
      <c r="A179" s="13" t="s">
        <v>156</v>
      </c>
      <c r="B179" s="14"/>
      <c r="C179" s="22" t="s">
        <v>415</v>
      </c>
      <c r="D179" s="23"/>
      <c r="E179" s="12" t="s">
        <v>33</v>
      </c>
      <c r="F179" s="12" t="s">
        <v>20</v>
      </c>
      <c r="G179" s="49"/>
      <c r="H179" s="80"/>
      <c r="I179" s="80"/>
      <c r="J179" s="81"/>
      <c r="K179" s="110">
        <v>358.3</v>
      </c>
      <c r="L179" s="109">
        <v>358.3</v>
      </c>
      <c r="M179" s="109"/>
      <c r="N179" s="109"/>
      <c r="O179" s="109"/>
      <c r="P179" s="109"/>
      <c r="Q179" s="109"/>
    </row>
    <row r="180" spans="1:17" ht="12.75">
      <c r="A180" s="13" t="s">
        <v>156</v>
      </c>
      <c r="B180" s="14"/>
      <c r="C180" s="22" t="s">
        <v>415</v>
      </c>
      <c r="D180" s="23"/>
      <c r="E180" s="12" t="s">
        <v>34</v>
      </c>
      <c r="F180" s="12" t="s">
        <v>13</v>
      </c>
      <c r="G180" s="49"/>
      <c r="H180" s="80"/>
      <c r="I180" s="80"/>
      <c r="J180" s="81"/>
      <c r="K180" s="110">
        <v>127398.2</v>
      </c>
      <c r="L180" s="109">
        <v>127324.2</v>
      </c>
      <c r="M180" s="109">
        <v>151567.6</v>
      </c>
      <c r="N180" s="109">
        <v>151260.5</v>
      </c>
      <c r="O180" s="109">
        <v>166171.8</v>
      </c>
      <c r="P180" s="109">
        <v>176408.9</v>
      </c>
      <c r="Q180" s="109">
        <v>176406.1</v>
      </c>
    </row>
    <row r="181" spans="1:17" ht="306">
      <c r="A181" s="13" t="s">
        <v>156</v>
      </c>
      <c r="B181" s="14" t="s">
        <v>157</v>
      </c>
      <c r="C181" s="22" t="s">
        <v>417</v>
      </c>
      <c r="D181" s="23" t="s">
        <v>418</v>
      </c>
      <c r="E181" s="12"/>
      <c r="F181" s="12"/>
      <c r="G181" s="49" t="s">
        <v>183</v>
      </c>
      <c r="H181" s="80" t="s">
        <v>238</v>
      </c>
      <c r="I181" s="80" t="s">
        <v>184</v>
      </c>
      <c r="J181" s="81" t="s">
        <v>118</v>
      </c>
      <c r="K181" s="149">
        <f>K182</f>
        <v>94450.6</v>
      </c>
      <c r="L181" s="128">
        <f aca="true" t="shared" si="59" ref="L181:Q181">L182</f>
        <v>94353.7</v>
      </c>
      <c r="M181" s="128">
        <f t="shared" si="59"/>
        <v>45076.4</v>
      </c>
      <c r="N181" s="128">
        <f t="shared" si="59"/>
        <v>44744.2</v>
      </c>
      <c r="O181" s="128">
        <f t="shared" si="59"/>
        <v>59194.6</v>
      </c>
      <c r="P181" s="128">
        <f t="shared" si="59"/>
        <v>45490.2</v>
      </c>
      <c r="Q181" s="128">
        <f t="shared" si="59"/>
        <v>45104.2</v>
      </c>
    </row>
    <row r="182" spans="1:17" ht="12.75">
      <c r="A182" s="13" t="s">
        <v>156</v>
      </c>
      <c r="B182" s="14"/>
      <c r="C182" s="22" t="s">
        <v>417</v>
      </c>
      <c r="D182" s="23"/>
      <c r="E182" s="12" t="s">
        <v>34</v>
      </c>
      <c r="F182" s="12" t="s">
        <v>13</v>
      </c>
      <c r="G182" s="49"/>
      <c r="H182" s="80"/>
      <c r="I182" s="80"/>
      <c r="J182" s="81"/>
      <c r="K182" s="110">
        <f>28937.3+65513.3</f>
        <v>94450.6</v>
      </c>
      <c r="L182" s="109">
        <f>94324.7+29</f>
        <v>94353.7</v>
      </c>
      <c r="M182" s="109">
        <v>45076.4</v>
      </c>
      <c r="N182" s="109">
        <f>37426+7318.2</f>
        <v>44744.2</v>
      </c>
      <c r="O182" s="109">
        <v>59194.6</v>
      </c>
      <c r="P182" s="109">
        <v>45490.2</v>
      </c>
      <c r="Q182" s="109">
        <v>45104.2</v>
      </c>
    </row>
    <row r="183" spans="1:17" ht="229.5">
      <c r="A183" s="13" t="s">
        <v>156</v>
      </c>
      <c r="B183" s="14" t="s">
        <v>157</v>
      </c>
      <c r="C183" s="22" t="s">
        <v>368</v>
      </c>
      <c r="D183" s="23" t="s">
        <v>369</v>
      </c>
      <c r="E183" s="12"/>
      <c r="F183" s="12"/>
      <c r="G183" s="49" t="s">
        <v>158</v>
      </c>
      <c r="H183" s="80" t="s">
        <v>159</v>
      </c>
      <c r="I183" s="80" t="s">
        <v>160</v>
      </c>
      <c r="J183" s="81" t="s">
        <v>161</v>
      </c>
      <c r="K183" s="149">
        <f>K185+K184</f>
        <v>23153.399999999998</v>
      </c>
      <c r="L183" s="128">
        <f aca="true" t="shared" si="60" ref="L183:Q183">L185+L184</f>
        <v>22886</v>
      </c>
      <c r="M183" s="128">
        <f t="shared" si="60"/>
        <v>23506.7</v>
      </c>
      <c r="N183" s="128">
        <f t="shared" si="60"/>
        <v>23053</v>
      </c>
      <c r="O183" s="128">
        <f t="shared" si="60"/>
        <v>23517.5</v>
      </c>
      <c r="P183" s="128">
        <f t="shared" si="60"/>
        <v>23523.399999999998</v>
      </c>
      <c r="Q183" s="128">
        <f t="shared" si="60"/>
        <v>23590.2</v>
      </c>
    </row>
    <row r="184" spans="1:17" ht="12.75">
      <c r="A184" s="13" t="s">
        <v>156</v>
      </c>
      <c r="B184" s="14"/>
      <c r="C184" s="22" t="s">
        <v>368</v>
      </c>
      <c r="D184" s="23"/>
      <c r="E184" s="12" t="s">
        <v>32</v>
      </c>
      <c r="F184" s="12" t="s">
        <v>35</v>
      </c>
      <c r="G184" s="49"/>
      <c r="H184" s="80"/>
      <c r="I184" s="80"/>
      <c r="J184" s="81"/>
      <c r="K184" s="110">
        <v>221.8</v>
      </c>
      <c r="L184" s="109">
        <v>221.8</v>
      </c>
      <c r="M184" s="109">
        <v>855.3</v>
      </c>
      <c r="N184" s="109">
        <v>855.1</v>
      </c>
      <c r="O184" s="109">
        <v>992.3</v>
      </c>
      <c r="P184" s="109">
        <v>992.3</v>
      </c>
      <c r="Q184" s="109">
        <v>992.3</v>
      </c>
    </row>
    <row r="185" spans="1:17" ht="12.75" customHeight="1">
      <c r="A185" s="13" t="s">
        <v>156</v>
      </c>
      <c r="B185" s="14"/>
      <c r="C185" s="153" t="s">
        <v>368</v>
      </c>
      <c r="D185" s="23"/>
      <c r="E185" s="12" t="s">
        <v>34</v>
      </c>
      <c r="F185" s="12" t="s">
        <v>32</v>
      </c>
      <c r="G185" s="49"/>
      <c r="H185" s="80"/>
      <c r="I185" s="80"/>
      <c r="J185" s="81"/>
      <c r="K185" s="110">
        <v>22931.6</v>
      </c>
      <c r="L185" s="109">
        <v>22664.2</v>
      </c>
      <c r="M185" s="109">
        <v>22651.4</v>
      </c>
      <c r="N185" s="109">
        <f>22297.4-99.5</f>
        <v>22197.9</v>
      </c>
      <c r="O185" s="109">
        <v>22525.2</v>
      </c>
      <c r="P185" s="109">
        <v>22531.1</v>
      </c>
      <c r="Q185" s="109">
        <v>22597.9</v>
      </c>
    </row>
    <row r="186" spans="1:17" ht="229.5">
      <c r="A186" s="13" t="s">
        <v>156</v>
      </c>
      <c r="B186" s="14" t="s">
        <v>157</v>
      </c>
      <c r="C186" s="22" t="s">
        <v>395</v>
      </c>
      <c r="D186" s="23" t="s">
        <v>419</v>
      </c>
      <c r="E186" s="12"/>
      <c r="F186" s="12"/>
      <c r="G186" s="49" t="s">
        <v>185</v>
      </c>
      <c r="H186" s="80" t="s">
        <v>186</v>
      </c>
      <c r="I186" s="80" t="s">
        <v>187</v>
      </c>
      <c r="J186" s="81" t="s">
        <v>118</v>
      </c>
      <c r="K186" s="149">
        <f>K187+K188</f>
        <v>400</v>
      </c>
      <c r="L186" s="128">
        <f aca="true" t="shared" si="61" ref="L186:Q186">L187+L188</f>
        <v>400</v>
      </c>
      <c r="M186" s="128">
        <f t="shared" si="61"/>
        <v>200</v>
      </c>
      <c r="N186" s="128">
        <f t="shared" si="61"/>
        <v>200</v>
      </c>
      <c r="O186" s="128">
        <f t="shared" si="61"/>
        <v>200</v>
      </c>
      <c r="P186" s="128">
        <f t="shared" si="61"/>
        <v>200</v>
      </c>
      <c r="Q186" s="128">
        <f t="shared" si="61"/>
        <v>200</v>
      </c>
    </row>
    <row r="187" spans="1:17" ht="12.75">
      <c r="A187" s="13" t="s">
        <v>156</v>
      </c>
      <c r="B187" s="14"/>
      <c r="C187" s="22" t="s">
        <v>395</v>
      </c>
      <c r="D187" s="23"/>
      <c r="E187" s="12" t="s">
        <v>33</v>
      </c>
      <c r="F187" s="12" t="s">
        <v>20</v>
      </c>
      <c r="G187" s="49"/>
      <c r="H187" s="80"/>
      <c r="I187" s="80"/>
      <c r="J187" s="81"/>
      <c r="K187" s="110">
        <v>100</v>
      </c>
      <c r="L187" s="109">
        <v>100</v>
      </c>
      <c r="M187" s="109"/>
      <c r="N187" s="109"/>
      <c r="O187" s="109"/>
      <c r="P187" s="109"/>
      <c r="Q187" s="109"/>
    </row>
    <row r="188" spans="1:17" ht="12.75">
      <c r="A188" s="13" t="s">
        <v>156</v>
      </c>
      <c r="B188" s="14"/>
      <c r="C188" s="22" t="s">
        <v>395</v>
      </c>
      <c r="D188" s="23"/>
      <c r="E188" s="12" t="s">
        <v>34</v>
      </c>
      <c r="F188" s="12" t="s">
        <v>13</v>
      </c>
      <c r="G188" s="49"/>
      <c r="H188" s="80"/>
      <c r="I188" s="80"/>
      <c r="J188" s="81"/>
      <c r="K188" s="110">
        <v>300</v>
      </c>
      <c r="L188" s="109">
        <v>300</v>
      </c>
      <c r="M188" s="109">
        <v>200</v>
      </c>
      <c r="N188" s="109">
        <v>200</v>
      </c>
      <c r="O188" s="109">
        <v>200</v>
      </c>
      <c r="P188" s="109">
        <v>200</v>
      </c>
      <c r="Q188" s="109">
        <v>200</v>
      </c>
    </row>
    <row r="189" spans="1:17" ht="255">
      <c r="A189" s="13" t="s">
        <v>156</v>
      </c>
      <c r="B189" s="14" t="s">
        <v>157</v>
      </c>
      <c r="C189" s="22" t="s">
        <v>452</v>
      </c>
      <c r="D189" s="23" t="s">
        <v>453</v>
      </c>
      <c r="E189" s="12"/>
      <c r="F189" s="12"/>
      <c r="G189" s="49" t="s">
        <v>477</v>
      </c>
      <c r="H189" s="80" t="s">
        <v>478</v>
      </c>
      <c r="I189" s="80" t="s">
        <v>479</v>
      </c>
      <c r="J189" s="81" t="s">
        <v>480</v>
      </c>
      <c r="K189" s="149">
        <f>K191+K190</f>
        <v>0</v>
      </c>
      <c r="L189" s="149">
        <f aca="true" t="shared" si="62" ref="L189:Q189">L191+L190</f>
        <v>0</v>
      </c>
      <c r="M189" s="149">
        <f t="shared" si="62"/>
        <v>312.5</v>
      </c>
      <c r="N189" s="149">
        <f t="shared" si="62"/>
        <v>302.5</v>
      </c>
      <c r="O189" s="149">
        <f t="shared" si="62"/>
        <v>1318</v>
      </c>
      <c r="P189" s="149">
        <f t="shared" si="62"/>
        <v>0</v>
      </c>
      <c r="Q189" s="149">
        <f t="shared" si="62"/>
        <v>0</v>
      </c>
    </row>
    <row r="190" spans="1:17" ht="12.75">
      <c r="A190" s="13" t="s">
        <v>156</v>
      </c>
      <c r="B190" s="14"/>
      <c r="C190" s="22" t="s">
        <v>452</v>
      </c>
      <c r="D190" s="23"/>
      <c r="E190" s="12" t="s">
        <v>33</v>
      </c>
      <c r="F190" s="12" t="s">
        <v>14</v>
      </c>
      <c r="G190" s="150"/>
      <c r="H190" s="80"/>
      <c r="I190" s="80"/>
      <c r="J190" s="81"/>
      <c r="K190" s="110"/>
      <c r="L190" s="110"/>
      <c r="M190" s="110"/>
      <c r="N190" s="110"/>
      <c r="O190" s="110">
        <v>273</v>
      </c>
      <c r="P190" s="110"/>
      <c r="Q190" s="110"/>
    </row>
    <row r="191" spans="1:17" ht="12.75">
      <c r="A191" s="13" t="s">
        <v>156</v>
      </c>
      <c r="B191" s="14"/>
      <c r="C191" s="22" t="s">
        <v>452</v>
      </c>
      <c r="D191" s="23"/>
      <c r="E191" s="12" t="s">
        <v>34</v>
      </c>
      <c r="F191" s="12" t="s">
        <v>13</v>
      </c>
      <c r="G191" s="150"/>
      <c r="H191" s="80"/>
      <c r="I191" s="80"/>
      <c r="J191" s="81"/>
      <c r="K191" s="110"/>
      <c r="L191" s="109"/>
      <c r="M191" s="109">
        <v>312.5</v>
      </c>
      <c r="N191" s="109">
        <v>302.5</v>
      </c>
      <c r="O191" s="109">
        <v>1045</v>
      </c>
      <c r="P191" s="109"/>
      <c r="Q191" s="109"/>
    </row>
    <row r="192" spans="1:17" ht="255">
      <c r="A192" s="13" t="s">
        <v>156</v>
      </c>
      <c r="B192" s="14" t="s">
        <v>157</v>
      </c>
      <c r="C192" s="22" t="s">
        <v>446</v>
      </c>
      <c r="D192" s="23" t="s">
        <v>447</v>
      </c>
      <c r="E192" s="12"/>
      <c r="F192" s="12"/>
      <c r="G192" s="49" t="s">
        <v>185</v>
      </c>
      <c r="H192" s="80" t="s">
        <v>186</v>
      </c>
      <c r="I192" s="80" t="s">
        <v>187</v>
      </c>
      <c r="J192" s="81" t="s">
        <v>118</v>
      </c>
      <c r="K192" s="149">
        <f aca="true" t="shared" si="63" ref="K192:Q192">K193</f>
        <v>0</v>
      </c>
      <c r="L192" s="149">
        <f t="shared" si="63"/>
        <v>0</v>
      </c>
      <c r="M192" s="149">
        <f t="shared" si="63"/>
        <v>20</v>
      </c>
      <c r="N192" s="149">
        <f t="shared" si="63"/>
        <v>19.4</v>
      </c>
      <c r="O192" s="149">
        <f t="shared" si="63"/>
        <v>114</v>
      </c>
      <c r="P192" s="149">
        <f t="shared" si="63"/>
        <v>114</v>
      </c>
      <c r="Q192" s="149">
        <f t="shared" si="63"/>
        <v>114</v>
      </c>
    </row>
    <row r="193" spans="1:17" ht="12.75">
      <c r="A193" s="13" t="s">
        <v>156</v>
      </c>
      <c r="B193" s="14"/>
      <c r="C193" s="22" t="s">
        <v>446</v>
      </c>
      <c r="D193" s="23"/>
      <c r="E193" s="12" t="s">
        <v>49</v>
      </c>
      <c r="F193" s="12" t="s">
        <v>49</v>
      </c>
      <c r="G193" s="110"/>
      <c r="H193" s="109"/>
      <c r="I193" s="109"/>
      <c r="J193" s="109"/>
      <c r="K193" s="109"/>
      <c r="L193" s="109"/>
      <c r="M193" s="109">
        <v>20</v>
      </c>
      <c r="N193" s="148">
        <v>19.4</v>
      </c>
      <c r="O193" s="148">
        <v>114</v>
      </c>
      <c r="P193" s="148">
        <v>114</v>
      </c>
      <c r="Q193" s="148">
        <v>114</v>
      </c>
    </row>
    <row r="194" spans="1:17" s="76" customFormat="1" ht="20.25" customHeight="1">
      <c r="A194" s="28" t="s">
        <v>188</v>
      </c>
      <c r="B194" s="198" t="s">
        <v>189</v>
      </c>
      <c r="C194" s="199"/>
      <c r="D194" s="199"/>
      <c r="E194" s="199"/>
      <c r="F194" s="199"/>
      <c r="G194" s="200"/>
      <c r="H194" s="32"/>
      <c r="I194" s="33"/>
      <c r="J194" s="33"/>
      <c r="K194" s="108">
        <f aca="true" t="shared" si="64" ref="K194:Q194">K213+K195++K197+K199+K203+K208+K216+K223+K221</f>
        <v>482677.29999999993</v>
      </c>
      <c r="L194" s="108">
        <f t="shared" si="64"/>
        <v>482425.19999999995</v>
      </c>
      <c r="M194" s="108">
        <f t="shared" si="64"/>
        <v>507939.89999999997</v>
      </c>
      <c r="N194" s="108">
        <f t="shared" si="64"/>
        <v>507407.5</v>
      </c>
      <c r="O194" s="108">
        <f t="shared" si="64"/>
        <v>520955.10000000003</v>
      </c>
      <c r="P194" s="108">
        <f t="shared" si="64"/>
        <v>516247.5</v>
      </c>
      <c r="Q194" s="108">
        <f t="shared" si="64"/>
        <v>516314.9</v>
      </c>
    </row>
    <row r="195" spans="1:17" ht="243" customHeight="1">
      <c r="A195" s="13" t="s">
        <v>188</v>
      </c>
      <c r="B195" s="14" t="s">
        <v>189</v>
      </c>
      <c r="C195" s="22" t="s">
        <v>371</v>
      </c>
      <c r="D195" s="23" t="s">
        <v>372</v>
      </c>
      <c r="E195" s="12"/>
      <c r="F195" s="12"/>
      <c r="G195" s="49" t="s">
        <v>276</v>
      </c>
      <c r="H195" s="80" t="s">
        <v>277</v>
      </c>
      <c r="I195" s="80" t="s">
        <v>278</v>
      </c>
      <c r="J195" s="81" t="s">
        <v>279</v>
      </c>
      <c r="K195" s="128">
        <f aca="true" t="shared" si="65" ref="K195:Q195">K196</f>
        <v>60</v>
      </c>
      <c r="L195" s="128">
        <f t="shared" si="65"/>
        <v>60</v>
      </c>
      <c r="M195" s="128">
        <f t="shared" si="65"/>
        <v>57</v>
      </c>
      <c r="N195" s="128">
        <f t="shared" si="65"/>
        <v>57</v>
      </c>
      <c r="O195" s="128">
        <f t="shared" si="65"/>
        <v>57</v>
      </c>
      <c r="P195" s="128">
        <f t="shared" si="65"/>
        <v>57</v>
      </c>
      <c r="Q195" s="128">
        <f t="shared" si="65"/>
        <v>57</v>
      </c>
    </row>
    <row r="196" spans="1:17" ht="12.75">
      <c r="A196" s="13" t="s">
        <v>188</v>
      </c>
      <c r="B196" s="14"/>
      <c r="C196" s="22" t="s">
        <v>371</v>
      </c>
      <c r="D196" s="23"/>
      <c r="E196" s="12" t="s">
        <v>79</v>
      </c>
      <c r="F196" s="12" t="s">
        <v>57</v>
      </c>
      <c r="G196" s="49"/>
      <c r="H196" s="80"/>
      <c r="I196" s="80"/>
      <c r="J196" s="81"/>
      <c r="K196" s="109">
        <v>60</v>
      </c>
      <c r="L196" s="109">
        <v>60</v>
      </c>
      <c r="M196" s="109">
        <v>57</v>
      </c>
      <c r="N196" s="109">
        <v>57</v>
      </c>
      <c r="O196" s="109">
        <v>57</v>
      </c>
      <c r="P196" s="109">
        <v>57</v>
      </c>
      <c r="Q196" s="109">
        <v>57</v>
      </c>
    </row>
    <row r="197" spans="1:17" ht="217.5" customHeight="1">
      <c r="A197" s="13" t="s">
        <v>188</v>
      </c>
      <c r="B197" s="14" t="s">
        <v>189</v>
      </c>
      <c r="C197" s="22" t="s">
        <v>373</v>
      </c>
      <c r="D197" s="23" t="s">
        <v>374</v>
      </c>
      <c r="E197" s="12"/>
      <c r="F197" s="12"/>
      <c r="G197" s="49" t="s">
        <v>280</v>
      </c>
      <c r="H197" s="80" t="s">
        <v>281</v>
      </c>
      <c r="I197" s="80" t="s">
        <v>282</v>
      </c>
      <c r="J197" s="81" t="s">
        <v>283</v>
      </c>
      <c r="K197" s="128">
        <f aca="true" t="shared" si="66" ref="K197:Q197">K198</f>
        <v>20</v>
      </c>
      <c r="L197" s="128">
        <f t="shared" si="66"/>
        <v>20</v>
      </c>
      <c r="M197" s="128">
        <f t="shared" si="66"/>
        <v>0</v>
      </c>
      <c r="N197" s="128">
        <f t="shared" si="66"/>
        <v>0</v>
      </c>
      <c r="O197" s="128">
        <f t="shared" si="66"/>
        <v>0</v>
      </c>
      <c r="P197" s="128">
        <f t="shared" si="66"/>
        <v>0</v>
      </c>
      <c r="Q197" s="128">
        <f t="shared" si="66"/>
        <v>0</v>
      </c>
    </row>
    <row r="198" spans="1:17" ht="12.75">
      <c r="A198" s="13" t="s">
        <v>188</v>
      </c>
      <c r="B198" s="14"/>
      <c r="C198" s="22" t="s">
        <v>373</v>
      </c>
      <c r="D198" s="23"/>
      <c r="E198" s="12" t="s">
        <v>79</v>
      </c>
      <c r="F198" s="12" t="s">
        <v>57</v>
      </c>
      <c r="G198" s="49"/>
      <c r="H198" s="80"/>
      <c r="I198" s="80"/>
      <c r="J198" s="81"/>
      <c r="K198" s="109">
        <v>20</v>
      </c>
      <c r="L198" s="109">
        <v>20</v>
      </c>
      <c r="M198" s="109"/>
      <c r="N198" s="109"/>
      <c r="O198" s="109"/>
      <c r="P198" s="109">
        <v>0</v>
      </c>
      <c r="Q198" s="109">
        <v>0</v>
      </c>
    </row>
    <row r="199" spans="1:17" ht="160.5" customHeight="1">
      <c r="A199" s="13" t="s">
        <v>188</v>
      </c>
      <c r="B199" s="14" t="s">
        <v>189</v>
      </c>
      <c r="C199" s="22" t="s">
        <v>375</v>
      </c>
      <c r="D199" s="23" t="s">
        <v>376</v>
      </c>
      <c r="E199" s="12"/>
      <c r="F199" s="12"/>
      <c r="G199" s="49" t="s">
        <v>284</v>
      </c>
      <c r="H199" s="80" t="s">
        <v>285</v>
      </c>
      <c r="I199" s="80" t="s">
        <v>286</v>
      </c>
      <c r="J199" s="81" t="s">
        <v>283</v>
      </c>
      <c r="K199" s="128">
        <f>K200+K202+K201</f>
        <v>1172.1</v>
      </c>
      <c r="L199" s="128">
        <f aca="true" t="shared" si="67" ref="L199:Q199">L200+L202+L201</f>
        <v>1168.8</v>
      </c>
      <c r="M199" s="128">
        <f t="shared" si="67"/>
        <v>998.8</v>
      </c>
      <c r="N199" s="128">
        <f t="shared" si="67"/>
        <v>986.8</v>
      </c>
      <c r="O199" s="128">
        <f t="shared" si="67"/>
        <v>998.8</v>
      </c>
      <c r="P199" s="128">
        <f t="shared" si="67"/>
        <v>998.8</v>
      </c>
      <c r="Q199" s="128">
        <f t="shared" si="67"/>
        <v>998.8</v>
      </c>
    </row>
    <row r="200" spans="1:17" ht="12.75">
      <c r="A200" s="13" t="s">
        <v>188</v>
      </c>
      <c r="B200" s="14"/>
      <c r="C200" s="22" t="s">
        <v>375</v>
      </c>
      <c r="D200" s="23"/>
      <c r="E200" s="12" t="s">
        <v>33</v>
      </c>
      <c r="F200" s="12" t="s">
        <v>20</v>
      </c>
      <c r="G200" s="49"/>
      <c r="H200" s="80"/>
      <c r="I200" s="80"/>
      <c r="J200" s="81"/>
      <c r="K200" s="109">
        <v>999.1</v>
      </c>
      <c r="L200" s="109">
        <v>999.1</v>
      </c>
      <c r="M200" s="109"/>
      <c r="N200" s="109"/>
      <c r="O200" s="109"/>
      <c r="P200" s="109"/>
      <c r="Q200" s="109"/>
    </row>
    <row r="201" spans="1:17" ht="12.75">
      <c r="A201" s="13" t="s">
        <v>188</v>
      </c>
      <c r="B201" s="14"/>
      <c r="C201" s="22" t="s">
        <v>375</v>
      </c>
      <c r="D201" s="23"/>
      <c r="E201" s="12" t="s">
        <v>33</v>
      </c>
      <c r="F201" s="12" t="s">
        <v>14</v>
      </c>
      <c r="G201" s="49"/>
      <c r="H201" s="80"/>
      <c r="I201" s="80"/>
      <c r="J201" s="81"/>
      <c r="K201" s="109"/>
      <c r="L201" s="109"/>
      <c r="M201" s="109">
        <v>826.8</v>
      </c>
      <c r="N201" s="109">
        <v>814.8</v>
      </c>
      <c r="O201" s="109"/>
      <c r="P201" s="109"/>
      <c r="Q201" s="109"/>
    </row>
    <row r="202" spans="1:17" ht="12.75">
      <c r="A202" s="13" t="s">
        <v>188</v>
      </c>
      <c r="B202" s="14"/>
      <c r="C202" s="22" t="s">
        <v>375</v>
      </c>
      <c r="D202" s="23"/>
      <c r="E202" s="12" t="s">
        <v>79</v>
      </c>
      <c r="F202" s="12" t="s">
        <v>13</v>
      </c>
      <c r="G202" s="49"/>
      <c r="H202" s="80"/>
      <c r="I202" s="80"/>
      <c r="J202" s="81"/>
      <c r="K202" s="109">
        <v>173</v>
      </c>
      <c r="L202" s="109">
        <v>169.7</v>
      </c>
      <c r="M202" s="109">
        <v>172</v>
      </c>
      <c r="N202" s="109">
        <v>172</v>
      </c>
      <c r="O202" s="109">
        <v>998.8</v>
      </c>
      <c r="P202" s="109">
        <v>998.8</v>
      </c>
      <c r="Q202" s="109">
        <v>998.8</v>
      </c>
    </row>
    <row r="203" spans="1:17" ht="409.5">
      <c r="A203" s="13" t="s">
        <v>188</v>
      </c>
      <c r="B203" s="14" t="s">
        <v>189</v>
      </c>
      <c r="C203" s="22" t="s">
        <v>410</v>
      </c>
      <c r="D203" s="115" t="s">
        <v>129</v>
      </c>
      <c r="E203" s="12"/>
      <c r="F203" s="12"/>
      <c r="G203" s="49" t="s">
        <v>287</v>
      </c>
      <c r="H203" s="80" t="s">
        <v>288</v>
      </c>
      <c r="I203" s="80" t="s">
        <v>289</v>
      </c>
      <c r="J203" s="81" t="s">
        <v>290</v>
      </c>
      <c r="K203" s="128">
        <f>K204+K206+K205+K207</f>
        <v>262295.6</v>
      </c>
      <c r="L203" s="128">
        <f aca="true" t="shared" si="68" ref="L203:Q203">L204+L206+L205+L207</f>
        <v>262181</v>
      </c>
      <c r="M203" s="128">
        <f t="shared" si="68"/>
        <v>275050.39999999997</v>
      </c>
      <c r="N203" s="128">
        <f t="shared" si="68"/>
        <v>274807.8</v>
      </c>
      <c r="O203" s="128">
        <f t="shared" si="68"/>
        <v>5183.6</v>
      </c>
      <c r="P203" s="128">
        <f t="shared" si="68"/>
        <v>5183.6</v>
      </c>
      <c r="Q203" s="128">
        <f t="shared" si="68"/>
        <v>5183.6</v>
      </c>
    </row>
    <row r="204" spans="1:17" ht="12.75">
      <c r="A204" s="13" t="s">
        <v>188</v>
      </c>
      <c r="B204" s="14"/>
      <c r="C204" s="22" t="s">
        <v>410</v>
      </c>
      <c r="D204" s="23"/>
      <c r="E204" s="12" t="s">
        <v>33</v>
      </c>
      <c r="F204" s="12" t="s">
        <v>20</v>
      </c>
      <c r="G204" s="49"/>
      <c r="H204" s="80"/>
      <c r="I204" s="80"/>
      <c r="J204" s="81"/>
      <c r="K204" s="109">
        <v>260231.1</v>
      </c>
      <c r="L204" s="109">
        <v>260116.6</v>
      </c>
      <c r="M204" s="109"/>
      <c r="N204" s="109"/>
      <c r="O204" s="109"/>
      <c r="P204" s="109"/>
      <c r="Q204" s="109"/>
    </row>
    <row r="205" spans="1:17" ht="12.75">
      <c r="A205" s="13" t="s">
        <v>188</v>
      </c>
      <c r="B205" s="14"/>
      <c r="C205" s="22" t="s">
        <v>410</v>
      </c>
      <c r="D205" s="23"/>
      <c r="E205" s="12" t="s">
        <v>33</v>
      </c>
      <c r="F205" s="12" t="s">
        <v>14</v>
      </c>
      <c r="G205" s="49"/>
      <c r="H205" s="80"/>
      <c r="I205" s="80"/>
      <c r="J205" s="81"/>
      <c r="K205" s="109"/>
      <c r="L205" s="109"/>
      <c r="M205" s="109">
        <v>272787.8</v>
      </c>
      <c r="N205" s="109">
        <f>272544+2</f>
        <v>272546</v>
      </c>
      <c r="O205" s="109"/>
      <c r="P205" s="109"/>
      <c r="Q205" s="109"/>
    </row>
    <row r="206" spans="1:17" ht="12.75">
      <c r="A206" s="13" t="s">
        <v>188</v>
      </c>
      <c r="B206" s="14"/>
      <c r="C206" s="22" t="s">
        <v>410</v>
      </c>
      <c r="D206" s="23"/>
      <c r="E206" s="12" t="s">
        <v>33</v>
      </c>
      <c r="F206" s="12" t="s">
        <v>33</v>
      </c>
      <c r="G206" s="49"/>
      <c r="H206" s="80"/>
      <c r="I206" s="80"/>
      <c r="J206" s="81"/>
      <c r="K206" s="109">
        <v>2064.5</v>
      </c>
      <c r="L206" s="109">
        <v>2064.4</v>
      </c>
      <c r="M206" s="109">
        <v>2262.6</v>
      </c>
      <c r="N206" s="109">
        <v>2261.8</v>
      </c>
      <c r="O206" s="109">
        <v>2238.3</v>
      </c>
      <c r="P206" s="109">
        <v>2238.3</v>
      </c>
      <c r="Q206" s="109">
        <v>2238.3</v>
      </c>
    </row>
    <row r="207" spans="1:17" ht="12.75">
      <c r="A207" s="13" t="s">
        <v>188</v>
      </c>
      <c r="B207" s="14"/>
      <c r="C207" s="22" t="s">
        <v>410</v>
      </c>
      <c r="D207" s="23"/>
      <c r="E207" s="12" t="s">
        <v>79</v>
      </c>
      <c r="F207" s="12" t="s">
        <v>13</v>
      </c>
      <c r="G207" s="49"/>
      <c r="H207" s="80"/>
      <c r="I207" s="80"/>
      <c r="J207" s="81"/>
      <c r="K207" s="109"/>
      <c r="L207" s="109"/>
      <c r="M207" s="109"/>
      <c r="N207" s="109"/>
      <c r="O207" s="109">
        <v>2945.3</v>
      </c>
      <c r="P207" s="109">
        <v>2945.3</v>
      </c>
      <c r="Q207" s="109">
        <v>2945.3</v>
      </c>
    </row>
    <row r="208" spans="1:17" ht="295.5" customHeight="1">
      <c r="A208" s="13" t="s">
        <v>188</v>
      </c>
      <c r="B208" s="14" t="s">
        <v>189</v>
      </c>
      <c r="C208" s="22" t="s">
        <v>420</v>
      </c>
      <c r="D208" s="23" t="s">
        <v>421</v>
      </c>
      <c r="E208" s="12"/>
      <c r="F208" s="12"/>
      <c r="G208" s="49" t="s">
        <v>291</v>
      </c>
      <c r="H208" s="80" t="s">
        <v>292</v>
      </c>
      <c r="I208" s="80" t="s">
        <v>293</v>
      </c>
      <c r="J208" s="81" t="s">
        <v>294</v>
      </c>
      <c r="K208" s="128">
        <f>K209+K211+K212+K210</f>
        <v>200307.49999999997</v>
      </c>
      <c r="L208" s="128">
        <f aca="true" t="shared" si="69" ref="L208:Q208">L209+L211+L212+L210</f>
        <v>200173.99999999997</v>
      </c>
      <c r="M208" s="128">
        <f t="shared" si="69"/>
        <v>212623.40000000002</v>
      </c>
      <c r="N208" s="128">
        <f t="shared" si="69"/>
        <v>212385</v>
      </c>
      <c r="O208" s="128">
        <f t="shared" si="69"/>
        <v>494765.30000000005</v>
      </c>
      <c r="P208" s="128">
        <f t="shared" si="69"/>
        <v>489848.2</v>
      </c>
      <c r="Q208" s="128">
        <f t="shared" si="69"/>
        <v>490129.80000000005</v>
      </c>
    </row>
    <row r="209" spans="1:17" ht="12.75">
      <c r="A209" s="13" t="s">
        <v>188</v>
      </c>
      <c r="B209" s="14"/>
      <c r="C209" s="22" t="s">
        <v>420</v>
      </c>
      <c r="D209" s="23"/>
      <c r="E209" s="12" t="s">
        <v>33</v>
      </c>
      <c r="F209" s="12" t="s">
        <v>20</v>
      </c>
      <c r="G209" s="49"/>
      <c r="H209" s="80"/>
      <c r="I209" s="80"/>
      <c r="J209" s="81"/>
      <c r="K209" s="109">
        <v>5941.9</v>
      </c>
      <c r="L209" s="109">
        <v>5941.9</v>
      </c>
      <c r="M209" s="109"/>
      <c r="N209" s="109"/>
      <c r="O209" s="109">
        <v>0</v>
      </c>
      <c r="P209" s="109">
        <v>0</v>
      </c>
      <c r="Q209" s="109">
        <v>0</v>
      </c>
    </row>
    <row r="210" spans="1:17" ht="12.75">
      <c r="A210" s="13" t="s">
        <v>188</v>
      </c>
      <c r="B210" s="14"/>
      <c r="C210" s="22" t="s">
        <v>420</v>
      </c>
      <c r="D210" s="23"/>
      <c r="E210" s="12" t="s">
        <v>33</v>
      </c>
      <c r="F210" s="12" t="s">
        <v>14</v>
      </c>
      <c r="G210" s="49"/>
      <c r="H210" s="80"/>
      <c r="I210" s="80"/>
      <c r="J210" s="81"/>
      <c r="K210" s="109"/>
      <c r="L210" s="109"/>
      <c r="M210" s="109">
        <v>4598.7</v>
      </c>
      <c r="N210" s="109">
        <v>4598.4</v>
      </c>
      <c r="O210" s="109"/>
      <c r="P210" s="109"/>
      <c r="Q210" s="109"/>
    </row>
    <row r="211" spans="1:17" ht="12.75">
      <c r="A211" s="13" t="s">
        <v>188</v>
      </c>
      <c r="B211" s="14"/>
      <c r="C211" s="22" t="s">
        <v>420</v>
      </c>
      <c r="D211" s="23"/>
      <c r="E211" s="12" t="s">
        <v>79</v>
      </c>
      <c r="F211" s="12" t="s">
        <v>13</v>
      </c>
      <c r="G211" s="49"/>
      <c r="H211" s="80"/>
      <c r="I211" s="80"/>
      <c r="J211" s="81"/>
      <c r="K211" s="109">
        <v>185732.8</v>
      </c>
      <c r="L211" s="109">
        <v>185599.3</v>
      </c>
      <c r="M211" s="109">
        <v>197593.1</v>
      </c>
      <c r="N211" s="109">
        <v>197367.2</v>
      </c>
      <c r="O211" s="109">
        <v>492203.9</v>
      </c>
      <c r="P211" s="109">
        <v>487286.8</v>
      </c>
      <c r="Q211" s="109">
        <v>487568.4</v>
      </c>
    </row>
    <row r="212" spans="1:17" ht="12.75">
      <c r="A212" s="13" t="s">
        <v>188</v>
      </c>
      <c r="B212" s="14"/>
      <c r="C212" s="22" t="s">
        <v>420</v>
      </c>
      <c r="D212" s="23"/>
      <c r="E212" s="12" t="s">
        <v>79</v>
      </c>
      <c r="F212" s="12" t="s">
        <v>20</v>
      </c>
      <c r="G212" s="49"/>
      <c r="H212" s="80"/>
      <c r="I212" s="80"/>
      <c r="J212" s="81"/>
      <c r="K212" s="109">
        <v>8632.8</v>
      </c>
      <c r="L212" s="109">
        <v>8632.8</v>
      </c>
      <c r="M212" s="109">
        <v>10431.6</v>
      </c>
      <c r="N212" s="109">
        <v>10419.4</v>
      </c>
      <c r="O212" s="109">
        <v>2561.4</v>
      </c>
      <c r="P212" s="109">
        <v>2561.4</v>
      </c>
      <c r="Q212" s="109">
        <v>2561.4</v>
      </c>
    </row>
    <row r="213" spans="1:17" ht="89.25">
      <c r="A213" s="13" t="s">
        <v>188</v>
      </c>
      <c r="B213" s="14" t="s">
        <v>189</v>
      </c>
      <c r="C213" s="22" t="s">
        <v>368</v>
      </c>
      <c r="D213" s="23" t="s">
        <v>369</v>
      </c>
      <c r="E213" s="12"/>
      <c r="F213" s="12"/>
      <c r="G213" s="49" t="s">
        <v>272</v>
      </c>
      <c r="H213" s="80" t="s">
        <v>273</v>
      </c>
      <c r="I213" s="80" t="s">
        <v>274</v>
      </c>
      <c r="J213" s="81" t="s">
        <v>275</v>
      </c>
      <c r="K213" s="128">
        <f>K215+K214</f>
        <v>18122.1</v>
      </c>
      <c r="L213" s="128">
        <f aca="true" t="shared" si="70" ref="L213:Q213">L215+L214</f>
        <v>18121.4</v>
      </c>
      <c r="M213" s="128">
        <f t="shared" si="70"/>
        <v>18319.2</v>
      </c>
      <c r="N213" s="128">
        <f t="shared" si="70"/>
        <v>18279.9</v>
      </c>
      <c r="O213" s="128">
        <f t="shared" si="70"/>
        <v>18742.100000000002</v>
      </c>
      <c r="P213" s="128">
        <f t="shared" si="70"/>
        <v>19018.3</v>
      </c>
      <c r="Q213" s="128">
        <f t="shared" si="70"/>
        <v>18804.100000000002</v>
      </c>
    </row>
    <row r="214" spans="1:17" ht="12.75">
      <c r="A214" s="13" t="s">
        <v>188</v>
      </c>
      <c r="B214" s="14"/>
      <c r="C214" s="22" t="s">
        <v>368</v>
      </c>
      <c r="D214" s="23"/>
      <c r="E214" s="12" t="s">
        <v>32</v>
      </c>
      <c r="F214" s="12" t="s">
        <v>35</v>
      </c>
      <c r="G214" s="49"/>
      <c r="H214" s="80"/>
      <c r="I214" s="80"/>
      <c r="J214" s="81"/>
      <c r="K214" s="109">
        <v>239</v>
      </c>
      <c r="L214" s="109">
        <v>238.7</v>
      </c>
      <c r="M214" s="109">
        <v>344</v>
      </c>
      <c r="N214" s="109">
        <v>344</v>
      </c>
      <c r="O214" s="109">
        <v>684.7</v>
      </c>
      <c r="P214" s="109">
        <v>684.7</v>
      </c>
      <c r="Q214" s="109">
        <v>684.7</v>
      </c>
    </row>
    <row r="215" spans="1:17" ht="12.75">
      <c r="A215" s="13" t="s">
        <v>188</v>
      </c>
      <c r="B215" s="14"/>
      <c r="C215" s="22" t="s">
        <v>368</v>
      </c>
      <c r="D215" s="23"/>
      <c r="E215" s="12" t="s">
        <v>79</v>
      </c>
      <c r="F215" s="12" t="s">
        <v>57</v>
      </c>
      <c r="G215" s="49"/>
      <c r="H215" s="80"/>
      <c r="I215" s="80"/>
      <c r="J215" s="81"/>
      <c r="K215" s="109">
        <v>17883.1</v>
      </c>
      <c r="L215" s="109">
        <v>17882.7</v>
      </c>
      <c r="M215" s="109">
        <v>17975.2</v>
      </c>
      <c r="N215" s="109">
        <f>17977.2-2-39.3</f>
        <v>17935.9</v>
      </c>
      <c r="O215" s="109">
        <v>18057.4</v>
      </c>
      <c r="P215" s="109">
        <v>18333.6</v>
      </c>
      <c r="Q215" s="109">
        <v>18119.4</v>
      </c>
    </row>
    <row r="216" spans="1:17" ht="408">
      <c r="A216" s="13" t="s">
        <v>188</v>
      </c>
      <c r="B216" s="14" t="s">
        <v>189</v>
      </c>
      <c r="C216" s="22" t="s">
        <v>395</v>
      </c>
      <c r="D216" s="23" t="s">
        <v>396</v>
      </c>
      <c r="E216" s="12"/>
      <c r="F216" s="12"/>
      <c r="G216" s="49" t="s">
        <v>295</v>
      </c>
      <c r="H216" s="80" t="s">
        <v>296</v>
      </c>
      <c r="I216" s="80" t="s">
        <v>297</v>
      </c>
      <c r="J216" s="81" t="s">
        <v>298</v>
      </c>
      <c r="K216" s="128">
        <f aca="true" t="shared" si="71" ref="K216:Q216">K217+K220+K218+K219</f>
        <v>700</v>
      </c>
      <c r="L216" s="128">
        <f t="shared" si="71"/>
        <v>700</v>
      </c>
      <c r="M216" s="128">
        <f t="shared" si="71"/>
        <v>795</v>
      </c>
      <c r="N216" s="128">
        <f t="shared" si="71"/>
        <v>795</v>
      </c>
      <c r="O216" s="128">
        <f t="shared" si="71"/>
        <v>795</v>
      </c>
      <c r="P216" s="128">
        <f t="shared" si="71"/>
        <v>795</v>
      </c>
      <c r="Q216" s="128">
        <f t="shared" si="71"/>
        <v>795</v>
      </c>
    </row>
    <row r="217" spans="1:17" ht="12.75">
      <c r="A217" s="13" t="s">
        <v>188</v>
      </c>
      <c r="B217" s="14"/>
      <c r="C217" s="22" t="s">
        <v>395</v>
      </c>
      <c r="D217" s="23"/>
      <c r="E217" s="12" t="s">
        <v>33</v>
      </c>
      <c r="F217" s="12" t="s">
        <v>20</v>
      </c>
      <c r="G217" s="49"/>
      <c r="H217" s="80"/>
      <c r="I217" s="80"/>
      <c r="J217" s="81"/>
      <c r="K217" s="109">
        <v>575</v>
      </c>
      <c r="L217" s="109">
        <v>575</v>
      </c>
      <c r="M217" s="109"/>
      <c r="N217" s="109"/>
      <c r="O217" s="109"/>
      <c r="P217" s="109"/>
      <c r="Q217" s="109"/>
    </row>
    <row r="218" spans="1:17" ht="12.75">
      <c r="A218" s="13" t="s">
        <v>188</v>
      </c>
      <c r="B218" s="14"/>
      <c r="C218" s="22" t="s">
        <v>395</v>
      </c>
      <c r="D218" s="23"/>
      <c r="E218" s="12" t="s">
        <v>33</v>
      </c>
      <c r="F218" s="12" t="s">
        <v>14</v>
      </c>
      <c r="G218" s="49"/>
      <c r="H218" s="80"/>
      <c r="I218" s="80"/>
      <c r="J218" s="81"/>
      <c r="K218" s="109"/>
      <c r="L218" s="109"/>
      <c r="M218" s="109">
        <v>695</v>
      </c>
      <c r="N218" s="109">
        <v>695</v>
      </c>
      <c r="O218" s="109"/>
      <c r="P218" s="109"/>
      <c r="Q218" s="109"/>
    </row>
    <row r="219" spans="1:17" ht="12.75" hidden="1" outlineLevel="1">
      <c r="A219" s="13" t="s">
        <v>188</v>
      </c>
      <c r="B219" s="14"/>
      <c r="C219" s="22" t="s">
        <v>395</v>
      </c>
      <c r="D219" s="23"/>
      <c r="E219" s="12" t="s">
        <v>49</v>
      </c>
      <c r="F219" s="12" t="s">
        <v>49</v>
      </c>
      <c r="G219" s="49"/>
      <c r="H219" s="80"/>
      <c r="I219" s="80"/>
      <c r="J219" s="81"/>
      <c r="K219" s="109"/>
      <c r="L219" s="109"/>
      <c r="M219" s="109"/>
      <c r="N219" s="109"/>
      <c r="O219" s="109"/>
      <c r="P219" s="109"/>
      <c r="Q219" s="109"/>
    </row>
    <row r="220" spans="1:17" ht="12.75" collapsed="1">
      <c r="A220" s="13" t="s">
        <v>188</v>
      </c>
      <c r="B220" s="14"/>
      <c r="C220" s="22" t="s">
        <v>395</v>
      </c>
      <c r="D220" s="23"/>
      <c r="E220" s="12" t="s">
        <v>79</v>
      </c>
      <c r="F220" s="12" t="s">
        <v>13</v>
      </c>
      <c r="G220" s="49"/>
      <c r="H220" s="80"/>
      <c r="I220" s="80"/>
      <c r="J220" s="81"/>
      <c r="K220" s="109">
        <v>125</v>
      </c>
      <c r="L220" s="109">
        <v>125</v>
      </c>
      <c r="M220" s="109">
        <v>100</v>
      </c>
      <c r="N220" s="109">
        <v>100</v>
      </c>
      <c r="O220" s="109">
        <v>795</v>
      </c>
      <c r="P220" s="109">
        <v>795</v>
      </c>
      <c r="Q220" s="109">
        <v>795</v>
      </c>
    </row>
    <row r="221" spans="1:17" ht="255">
      <c r="A221" s="13" t="s">
        <v>188</v>
      </c>
      <c r="B221" s="14" t="s">
        <v>189</v>
      </c>
      <c r="C221" s="22" t="s">
        <v>452</v>
      </c>
      <c r="D221" s="23" t="s">
        <v>453</v>
      </c>
      <c r="E221" s="12"/>
      <c r="F221" s="12"/>
      <c r="G221" s="49" t="s">
        <v>477</v>
      </c>
      <c r="H221" s="80" t="s">
        <v>478</v>
      </c>
      <c r="I221" s="80" t="s">
        <v>479</v>
      </c>
      <c r="J221" s="81" t="s">
        <v>480</v>
      </c>
      <c r="K221" s="128">
        <f aca="true" t="shared" si="72" ref="K221:Q221">K222</f>
        <v>0</v>
      </c>
      <c r="L221" s="128">
        <f t="shared" si="72"/>
        <v>0</v>
      </c>
      <c r="M221" s="128">
        <f t="shared" si="72"/>
        <v>0</v>
      </c>
      <c r="N221" s="128">
        <f t="shared" si="72"/>
        <v>0</v>
      </c>
      <c r="O221" s="128">
        <f t="shared" si="72"/>
        <v>162</v>
      </c>
      <c r="P221" s="128">
        <f t="shared" si="72"/>
        <v>95.3</v>
      </c>
      <c r="Q221" s="128">
        <f t="shared" si="72"/>
        <v>95.3</v>
      </c>
    </row>
    <row r="222" spans="1:17" ht="12.75">
      <c r="A222" s="13" t="s">
        <v>188</v>
      </c>
      <c r="B222" s="14"/>
      <c r="C222" s="22" t="s">
        <v>452</v>
      </c>
      <c r="D222" s="23"/>
      <c r="E222" s="12" t="s">
        <v>79</v>
      </c>
      <c r="F222" s="12" t="s">
        <v>13</v>
      </c>
      <c r="G222" s="150"/>
      <c r="H222" s="80"/>
      <c r="I222" s="80"/>
      <c r="J222" s="81"/>
      <c r="K222" s="109"/>
      <c r="L222" s="109"/>
      <c r="M222" s="109"/>
      <c r="N222" s="109"/>
      <c r="O222" s="109">
        <v>162</v>
      </c>
      <c r="P222" s="109">
        <v>95.3</v>
      </c>
      <c r="Q222" s="109">
        <v>95.3</v>
      </c>
    </row>
    <row r="223" spans="1:17" ht="255">
      <c r="A223" s="13" t="s">
        <v>188</v>
      </c>
      <c r="B223" s="14" t="s">
        <v>189</v>
      </c>
      <c r="C223" s="22" t="s">
        <v>446</v>
      </c>
      <c r="D223" s="23" t="s">
        <v>447</v>
      </c>
      <c r="E223" s="12"/>
      <c r="F223" s="12"/>
      <c r="G223" s="49" t="s">
        <v>185</v>
      </c>
      <c r="H223" s="80" t="s">
        <v>186</v>
      </c>
      <c r="I223" s="80" t="s">
        <v>187</v>
      </c>
      <c r="J223" s="81" t="s">
        <v>118</v>
      </c>
      <c r="K223" s="128">
        <f>K224</f>
        <v>0</v>
      </c>
      <c r="L223" s="128">
        <f aca="true" t="shared" si="73" ref="L223:Q223">L224</f>
        <v>0</v>
      </c>
      <c r="M223" s="128">
        <f t="shared" si="73"/>
        <v>96.1</v>
      </c>
      <c r="N223" s="128">
        <f t="shared" si="73"/>
        <v>96</v>
      </c>
      <c r="O223" s="128">
        <f t="shared" si="73"/>
        <v>251.3</v>
      </c>
      <c r="P223" s="128">
        <f t="shared" si="73"/>
        <v>251.3</v>
      </c>
      <c r="Q223" s="128">
        <f t="shared" si="73"/>
        <v>251.3</v>
      </c>
    </row>
    <row r="224" spans="1:17" ht="12.75">
      <c r="A224" s="13" t="s">
        <v>188</v>
      </c>
      <c r="B224" s="14"/>
      <c r="C224" s="22" t="s">
        <v>446</v>
      </c>
      <c r="D224" s="23"/>
      <c r="E224" s="12" t="s">
        <v>49</v>
      </c>
      <c r="F224" s="12" t="s">
        <v>49</v>
      </c>
      <c r="G224" s="150"/>
      <c r="H224" s="80"/>
      <c r="I224" s="80"/>
      <c r="J224" s="81"/>
      <c r="K224" s="109"/>
      <c r="L224" s="109"/>
      <c r="M224" s="109">
        <v>96.1</v>
      </c>
      <c r="N224" s="109">
        <v>96</v>
      </c>
      <c r="O224" s="109">
        <v>251.3</v>
      </c>
      <c r="P224" s="109">
        <v>251.3</v>
      </c>
      <c r="Q224" s="109">
        <v>251.3</v>
      </c>
    </row>
    <row r="225" spans="1:17" s="76" customFormat="1" ht="20.25" customHeight="1">
      <c r="A225" s="28" t="s">
        <v>190</v>
      </c>
      <c r="B225" s="205" t="s">
        <v>191</v>
      </c>
      <c r="C225" s="205"/>
      <c r="D225" s="205"/>
      <c r="E225" s="205"/>
      <c r="F225" s="205"/>
      <c r="G225" s="200"/>
      <c r="H225" s="32"/>
      <c r="I225" s="33"/>
      <c r="J225" s="33"/>
      <c r="K225" s="108">
        <f>K228+K230+K226</f>
        <v>56674.3</v>
      </c>
      <c r="L225" s="108">
        <f aca="true" t="shared" si="74" ref="L225:Q225">L228+L230+L226</f>
        <v>56208</v>
      </c>
      <c r="M225" s="108">
        <f t="shared" si="74"/>
        <v>59083.9</v>
      </c>
      <c r="N225" s="108">
        <f t="shared" si="74"/>
        <v>58725.8</v>
      </c>
      <c r="O225" s="108">
        <f t="shared" si="74"/>
        <v>55477.3</v>
      </c>
      <c r="P225" s="108">
        <f t="shared" si="74"/>
        <v>55034.8</v>
      </c>
      <c r="Q225" s="108">
        <f t="shared" si="74"/>
        <v>54007.899999999994</v>
      </c>
    </row>
    <row r="226" spans="1:245" s="76" customFormat="1" ht="37.5" customHeight="1">
      <c r="A226" s="13" t="s">
        <v>190</v>
      </c>
      <c r="B226" s="14" t="s">
        <v>191</v>
      </c>
      <c r="C226" s="22" t="s">
        <v>406</v>
      </c>
      <c r="D226" s="84" t="s">
        <v>407</v>
      </c>
      <c r="E226" s="12"/>
      <c r="F226" s="12"/>
      <c r="G226" s="49" t="s">
        <v>101</v>
      </c>
      <c r="H226" s="80" t="s">
        <v>102</v>
      </c>
      <c r="I226" s="80" t="s">
        <v>103</v>
      </c>
      <c r="J226" s="81" t="s">
        <v>104</v>
      </c>
      <c r="K226" s="128">
        <f>K227</f>
        <v>0</v>
      </c>
      <c r="L226" s="128">
        <f aca="true" t="shared" si="75" ref="L226:Q226">L227</f>
        <v>0</v>
      </c>
      <c r="M226" s="128">
        <f t="shared" si="75"/>
        <v>0</v>
      </c>
      <c r="N226" s="128">
        <f t="shared" si="75"/>
        <v>0</v>
      </c>
      <c r="O226" s="128">
        <f t="shared" si="75"/>
        <v>391</v>
      </c>
      <c r="P226" s="128">
        <f t="shared" si="75"/>
        <v>391</v>
      </c>
      <c r="Q226" s="128">
        <f t="shared" si="75"/>
        <v>391</v>
      </c>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row>
    <row r="227" spans="1:245" s="76" customFormat="1" ht="20.25" customHeight="1">
      <c r="A227" s="13" t="s">
        <v>190</v>
      </c>
      <c r="B227" s="14"/>
      <c r="C227" s="22" t="s">
        <v>406</v>
      </c>
      <c r="D227" s="23"/>
      <c r="E227" s="12" t="s">
        <v>35</v>
      </c>
      <c r="F227" s="12" t="s">
        <v>15</v>
      </c>
      <c r="G227" s="109"/>
      <c r="H227" s="109"/>
      <c r="I227" s="109"/>
      <c r="J227" s="109"/>
      <c r="K227" s="109"/>
      <c r="L227" s="109"/>
      <c r="M227" s="109"/>
      <c r="N227" s="154"/>
      <c r="O227" s="148">
        <v>391</v>
      </c>
      <c r="P227" s="148">
        <v>391</v>
      </c>
      <c r="Q227" s="148">
        <v>391</v>
      </c>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row>
    <row r="228" spans="1:17" ht="384.75" customHeight="1">
      <c r="A228" s="13" t="s">
        <v>190</v>
      </c>
      <c r="B228" s="14" t="s">
        <v>191</v>
      </c>
      <c r="C228" s="22" t="s">
        <v>424</v>
      </c>
      <c r="D228" s="23" t="s">
        <v>423</v>
      </c>
      <c r="E228" s="12"/>
      <c r="F228" s="12"/>
      <c r="G228" s="49" t="s">
        <v>192</v>
      </c>
      <c r="H228" s="80" t="s">
        <v>193</v>
      </c>
      <c r="I228" s="80" t="s">
        <v>194</v>
      </c>
      <c r="J228" s="81" t="s">
        <v>195</v>
      </c>
      <c r="K228" s="128">
        <f>K229</f>
        <v>24500</v>
      </c>
      <c r="L228" s="128">
        <f aca="true" t="shared" si="76" ref="L228:Q228">L229</f>
        <v>24499.3</v>
      </c>
      <c r="M228" s="128">
        <f t="shared" si="76"/>
        <v>27227.5</v>
      </c>
      <c r="N228" s="128">
        <f t="shared" si="76"/>
        <v>27206.8</v>
      </c>
      <c r="O228" s="128">
        <f t="shared" si="76"/>
        <v>22998</v>
      </c>
      <c r="P228" s="128">
        <f t="shared" si="76"/>
        <v>22555.5</v>
      </c>
      <c r="Q228" s="128">
        <f t="shared" si="76"/>
        <v>21528.6</v>
      </c>
    </row>
    <row r="229" spans="1:17" ht="12.75">
      <c r="A229" s="13" t="s">
        <v>190</v>
      </c>
      <c r="B229" s="14"/>
      <c r="C229" s="22" t="s">
        <v>424</v>
      </c>
      <c r="D229" s="23"/>
      <c r="E229" s="12" t="s">
        <v>35</v>
      </c>
      <c r="F229" s="12" t="s">
        <v>32</v>
      </c>
      <c r="G229" s="49"/>
      <c r="H229" s="80"/>
      <c r="I229" s="80"/>
      <c r="J229" s="81"/>
      <c r="K229" s="109">
        <v>24500</v>
      </c>
      <c r="L229" s="109">
        <v>24499.3</v>
      </c>
      <c r="M229" s="109">
        <v>27227.5</v>
      </c>
      <c r="N229" s="109">
        <v>27206.8</v>
      </c>
      <c r="O229" s="109">
        <v>22998</v>
      </c>
      <c r="P229" s="109">
        <v>22555.5</v>
      </c>
      <c r="Q229" s="109">
        <v>21528.6</v>
      </c>
    </row>
    <row r="230" spans="1:17" ht="213" customHeight="1">
      <c r="A230" s="13" t="s">
        <v>190</v>
      </c>
      <c r="B230" s="14" t="s">
        <v>191</v>
      </c>
      <c r="C230" s="22" t="s">
        <v>422</v>
      </c>
      <c r="D230" s="23" t="s">
        <v>423</v>
      </c>
      <c r="E230" s="12"/>
      <c r="F230" s="12"/>
      <c r="G230" s="49" t="s">
        <v>196</v>
      </c>
      <c r="H230" s="80" t="s">
        <v>237</v>
      </c>
      <c r="I230" s="80" t="s">
        <v>197</v>
      </c>
      <c r="J230" s="81" t="s">
        <v>198</v>
      </c>
      <c r="K230" s="128">
        <f aca="true" t="shared" si="77" ref="K230:Q230">K231</f>
        <v>32174.3</v>
      </c>
      <c r="L230" s="128">
        <f t="shared" si="77"/>
        <v>31708.7</v>
      </c>
      <c r="M230" s="128">
        <f t="shared" si="77"/>
        <v>31856.4</v>
      </c>
      <c r="N230" s="128">
        <f t="shared" si="77"/>
        <v>31519</v>
      </c>
      <c r="O230" s="128">
        <f t="shared" si="77"/>
        <v>32088.3</v>
      </c>
      <c r="P230" s="128">
        <f t="shared" si="77"/>
        <v>32088.3</v>
      </c>
      <c r="Q230" s="128">
        <f t="shared" si="77"/>
        <v>32088.3</v>
      </c>
    </row>
    <row r="231" spans="1:17" ht="12.75">
      <c r="A231" s="13" t="s">
        <v>190</v>
      </c>
      <c r="B231" s="14"/>
      <c r="C231" s="22" t="s">
        <v>422</v>
      </c>
      <c r="D231" s="23"/>
      <c r="E231" s="12" t="s">
        <v>35</v>
      </c>
      <c r="F231" s="12" t="s">
        <v>15</v>
      </c>
      <c r="G231" s="49"/>
      <c r="H231" s="80"/>
      <c r="I231" s="80"/>
      <c r="J231" s="81"/>
      <c r="K231" s="109">
        <v>32174.3</v>
      </c>
      <c r="L231" s="109">
        <v>31708.7</v>
      </c>
      <c r="M231" s="109">
        <v>31856.4</v>
      </c>
      <c r="N231" s="109">
        <v>31519</v>
      </c>
      <c r="O231" s="109">
        <v>32088.3</v>
      </c>
      <c r="P231" s="109">
        <v>32088.3</v>
      </c>
      <c r="Q231" s="109">
        <v>32088.3</v>
      </c>
    </row>
    <row r="232" spans="1:17" s="76" customFormat="1" ht="20.25" customHeight="1">
      <c r="A232" s="28" t="s">
        <v>199</v>
      </c>
      <c r="B232" s="198" t="s">
        <v>200</v>
      </c>
      <c r="C232" s="199"/>
      <c r="D232" s="199"/>
      <c r="E232" s="199"/>
      <c r="F232" s="199"/>
      <c r="G232" s="200"/>
      <c r="H232" s="32"/>
      <c r="I232" s="33"/>
      <c r="J232" s="33"/>
      <c r="K232" s="108">
        <f aca="true" t="shared" si="78" ref="K232:Q232">K265+K271+K233+K237+K241+K245+K248+K252+K258+K263+K256+K273+K239</f>
        <v>662437.9</v>
      </c>
      <c r="L232" s="108">
        <f t="shared" si="78"/>
        <v>578815.1</v>
      </c>
      <c r="M232" s="108">
        <f t="shared" si="78"/>
        <v>370282.39999999997</v>
      </c>
      <c r="N232" s="108">
        <f t="shared" si="78"/>
        <v>314863.00000000006</v>
      </c>
      <c r="O232" s="108">
        <f t="shared" si="78"/>
        <v>277051.3</v>
      </c>
      <c r="P232" s="108">
        <f t="shared" si="78"/>
        <v>244995.59999999998</v>
      </c>
      <c r="Q232" s="108">
        <f t="shared" si="78"/>
        <v>211432.99999999997</v>
      </c>
    </row>
    <row r="233" spans="1:17" ht="72.75" customHeight="1">
      <c r="A233" s="13" t="s">
        <v>199</v>
      </c>
      <c r="B233" s="14" t="s">
        <v>200</v>
      </c>
      <c r="C233" s="22" t="s">
        <v>425</v>
      </c>
      <c r="D233" s="23" t="s">
        <v>426</v>
      </c>
      <c r="E233" s="12"/>
      <c r="F233" s="12"/>
      <c r="G233" s="49" t="s">
        <v>299</v>
      </c>
      <c r="H233" s="80" t="s">
        <v>300</v>
      </c>
      <c r="I233" s="80" t="s">
        <v>301</v>
      </c>
      <c r="J233" s="81" t="s">
        <v>302</v>
      </c>
      <c r="K233" s="128">
        <f>SUM(K234:K236)</f>
        <v>268634.3</v>
      </c>
      <c r="L233" s="128">
        <f aca="true" t="shared" si="79" ref="L233:Q233">SUM(L234:L236)</f>
        <v>217183</v>
      </c>
      <c r="M233" s="128">
        <f t="shared" si="79"/>
        <v>154142.3</v>
      </c>
      <c r="N233" s="128">
        <f t="shared" si="79"/>
        <v>120890.8</v>
      </c>
      <c r="O233" s="128">
        <f t="shared" si="79"/>
        <v>18890.6</v>
      </c>
      <c r="P233" s="128">
        <f t="shared" si="79"/>
        <v>0</v>
      </c>
      <c r="Q233" s="128">
        <f t="shared" si="79"/>
        <v>0</v>
      </c>
    </row>
    <row r="234" spans="1:17" ht="12.75" hidden="1" outlineLevel="1">
      <c r="A234" s="13" t="s">
        <v>199</v>
      </c>
      <c r="B234" s="14"/>
      <c r="C234" s="22" t="s">
        <v>425</v>
      </c>
      <c r="D234" s="23"/>
      <c r="E234" s="12" t="s">
        <v>13</v>
      </c>
      <c r="F234" s="12" t="s">
        <v>16</v>
      </c>
      <c r="G234" s="49"/>
      <c r="H234" s="80"/>
      <c r="I234" s="80"/>
      <c r="J234" s="81"/>
      <c r="K234" s="109"/>
      <c r="L234" s="109"/>
      <c r="M234" s="109"/>
      <c r="N234" s="109"/>
      <c r="O234" s="109"/>
      <c r="P234" s="109"/>
      <c r="Q234" s="109"/>
    </row>
    <row r="235" spans="1:17" ht="12.75" collapsed="1">
      <c r="A235" s="13" t="s">
        <v>199</v>
      </c>
      <c r="B235" s="14"/>
      <c r="C235" s="22" t="s">
        <v>425</v>
      </c>
      <c r="D235" s="23"/>
      <c r="E235" s="12" t="s">
        <v>57</v>
      </c>
      <c r="F235" s="12" t="s">
        <v>20</v>
      </c>
      <c r="G235" s="49"/>
      <c r="H235" s="80"/>
      <c r="I235" s="80"/>
      <c r="J235" s="81"/>
      <c r="K235" s="109">
        <v>268634.3</v>
      </c>
      <c r="L235" s="109">
        <v>217183</v>
      </c>
      <c r="M235" s="109">
        <v>154142.3</v>
      </c>
      <c r="N235" s="109">
        <v>120890.8</v>
      </c>
      <c r="O235" s="109">
        <v>18890.6</v>
      </c>
      <c r="P235" s="109"/>
      <c r="Q235" s="109"/>
    </row>
    <row r="236" spans="1:17" ht="12.75" hidden="1" outlineLevel="1">
      <c r="A236" s="13" t="s">
        <v>199</v>
      </c>
      <c r="B236" s="14"/>
      <c r="C236" s="22" t="s">
        <v>425</v>
      </c>
      <c r="D236" s="23"/>
      <c r="E236" s="12" t="s">
        <v>33</v>
      </c>
      <c r="F236" s="12" t="s">
        <v>20</v>
      </c>
      <c r="G236" s="49"/>
      <c r="H236" s="80"/>
      <c r="I236" s="80"/>
      <c r="J236" s="81"/>
      <c r="K236" s="109"/>
      <c r="L236" s="109"/>
      <c r="M236" s="109"/>
      <c r="N236" s="109"/>
      <c r="O236" s="109"/>
      <c r="P236" s="109"/>
      <c r="Q236" s="109"/>
    </row>
    <row r="237" spans="1:17" ht="399" collapsed="1">
      <c r="A237" s="13" t="s">
        <v>199</v>
      </c>
      <c r="B237" s="14" t="s">
        <v>200</v>
      </c>
      <c r="C237" s="22" t="s">
        <v>427</v>
      </c>
      <c r="D237" s="115" t="s">
        <v>428</v>
      </c>
      <c r="E237" s="12"/>
      <c r="F237" s="12"/>
      <c r="G237" s="49" t="s">
        <v>303</v>
      </c>
      <c r="H237" s="80" t="s">
        <v>304</v>
      </c>
      <c r="I237" s="80" t="s">
        <v>301</v>
      </c>
      <c r="J237" s="81" t="s">
        <v>305</v>
      </c>
      <c r="K237" s="128">
        <f>K238</f>
        <v>98898.7</v>
      </c>
      <c r="L237" s="128">
        <f aca="true" t="shared" si="80" ref="L237:Q237">L238</f>
        <v>90350.7</v>
      </c>
      <c r="M237" s="128">
        <f t="shared" si="80"/>
        <v>51221.2</v>
      </c>
      <c r="N237" s="128">
        <f t="shared" si="80"/>
        <v>51221.2</v>
      </c>
      <c r="O237" s="128">
        <f t="shared" si="80"/>
        <v>110392.2</v>
      </c>
      <c r="P237" s="128">
        <f t="shared" si="80"/>
        <v>92817.3</v>
      </c>
      <c r="Q237" s="128">
        <f t="shared" si="80"/>
        <v>92817.3</v>
      </c>
    </row>
    <row r="238" spans="1:17" ht="12.75">
      <c r="A238" s="13" t="s">
        <v>199</v>
      </c>
      <c r="B238" s="14"/>
      <c r="C238" s="22" t="s">
        <v>427</v>
      </c>
      <c r="D238" s="23"/>
      <c r="E238" s="12" t="s">
        <v>32</v>
      </c>
      <c r="F238" s="12" t="s">
        <v>49</v>
      </c>
      <c r="G238" s="49"/>
      <c r="H238" s="80"/>
      <c r="I238" s="80"/>
      <c r="J238" s="81"/>
      <c r="K238" s="109">
        <v>98898.7</v>
      </c>
      <c r="L238" s="109">
        <v>90350.7</v>
      </c>
      <c r="M238" s="109">
        <v>51221.2</v>
      </c>
      <c r="N238" s="109">
        <v>51221.2</v>
      </c>
      <c r="O238" s="109">
        <v>110392.2</v>
      </c>
      <c r="P238" s="109">
        <v>92817.3</v>
      </c>
      <c r="Q238" s="109">
        <v>92817.3</v>
      </c>
    </row>
    <row r="239" spans="1:17" ht="357">
      <c r="A239" s="13" t="s">
        <v>199</v>
      </c>
      <c r="B239" s="14" t="s">
        <v>200</v>
      </c>
      <c r="C239" s="22" t="s">
        <v>402</v>
      </c>
      <c r="D239" s="23" t="s">
        <v>403</v>
      </c>
      <c r="E239" s="12"/>
      <c r="F239" s="12"/>
      <c r="G239" s="92" t="s">
        <v>330</v>
      </c>
      <c r="H239" s="80" t="s">
        <v>331</v>
      </c>
      <c r="I239" s="80" t="s">
        <v>332</v>
      </c>
      <c r="J239" s="81" t="s">
        <v>333</v>
      </c>
      <c r="K239" s="128">
        <f>K240</f>
        <v>0</v>
      </c>
      <c r="L239" s="128">
        <f aca="true" t="shared" si="81" ref="L239:Q239">L240</f>
        <v>0</v>
      </c>
      <c r="M239" s="128">
        <f t="shared" si="81"/>
        <v>0</v>
      </c>
      <c r="N239" s="128">
        <f t="shared" si="81"/>
        <v>0</v>
      </c>
      <c r="O239" s="128">
        <f t="shared" si="81"/>
        <v>0</v>
      </c>
      <c r="P239" s="128">
        <f t="shared" si="81"/>
        <v>34167.7</v>
      </c>
      <c r="Q239" s="128">
        <f t="shared" si="81"/>
        <v>0</v>
      </c>
    </row>
    <row r="240" spans="1:17" ht="12.75">
      <c r="A240" s="13" t="s">
        <v>199</v>
      </c>
      <c r="B240" s="14"/>
      <c r="C240" s="22" t="s">
        <v>402</v>
      </c>
      <c r="D240" s="23"/>
      <c r="E240" s="12" t="s">
        <v>57</v>
      </c>
      <c r="F240" s="12" t="s">
        <v>57</v>
      </c>
      <c r="G240" s="49"/>
      <c r="H240" s="80"/>
      <c r="I240" s="80"/>
      <c r="J240" s="81"/>
      <c r="K240" s="109"/>
      <c r="L240" s="109"/>
      <c r="M240" s="109"/>
      <c r="N240" s="109"/>
      <c r="O240" s="109"/>
      <c r="P240" s="109">
        <v>34167.7</v>
      </c>
      <c r="Q240" s="109"/>
    </row>
    <row r="241" spans="1:17" ht="76.5">
      <c r="A241" s="13" t="s">
        <v>199</v>
      </c>
      <c r="B241" s="14" t="s">
        <v>200</v>
      </c>
      <c r="C241" s="22" t="s">
        <v>375</v>
      </c>
      <c r="D241" s="23" t="s">
        <v>376</v>
      </c>
      <c r="E241" s="12"/>
      <c r="F241" s="12"/>
      <c r="G241" s="49" t="s">
        <v>306</v>
      </c>
      <c r="H241" s="80" t="s">
        <v>307</v>
      </c>
      <c r="I241" s="80" t="s">
        <v>308</v>
      </c>
      <c r="J241" s="81" t="s">
        <v>309</v>
      </c>
      <c r="K241" s="128">
        <f>K242+K244+K243</f>
        <v>53.4</v>
      </c>
      <c r="L241" s="128">
        <f aca="true" t="shared" si="82" ref="L241:Q241">L242+L244+L243</f>
        <v>53.4</v>
      </c>
      <c r="M241" s="128">
        <f t="shared" si="82"/>
        <v>54.9</v>
      </c>
      <c r="N241" s="128">
        <f t="shared" si="82"/>
        <v>53.4</v>
      </c>
      <c r="O241" s="128">
        <f t="shared" si="82"/>
        <v>5973</v>
      </c>
      <c r="P241" s="128">
        <f t="shared" si="82"/>
        <v>66.5</v>
      </c>
      <c r="Q241" s="128">
        <f t="shared" si="82"/>
        <v>66.5</v>
      </c>
    </row>
    <row r="242" spans="1:17" ht="12.75">
      <c r="A242" s="13" t="s">
        <v>199</v>
      </c>
      <c r="B242" s="14"/>
      <c r="C242" s="22" t="s">
        <v>375</v>
      </c>
      <c r="D242" s="23"/>
      <c r="E242" s="12" t="s">
        <v>13</v>
      </c>
      <c r="F242" s="12" t="s">
        <v>16</v>
      </c>
      <c r="G242" s="49"/>
      <c r="H242" s="80"/>
      <c r="I242" s="80"/>
      <c r="J242" s="81"/>
      <c r="K242" s="109">
        <v>53.4</v>
      </c>
      <c r="L242" s="109">
        <v>53.4</v>
      </c>
      <c r="M242" s="109">
        <v>54.9</v>
      </c>
      <c r="N242" s="109">
        <v>53.4</v>
      </c>
      <c r="O242" s="109">
        <v>66.5</v>
      </c>
      <c r="P242" s="109">
        <v>66.5</v>
      </c>
      <c r="Q242" s="109">
        <v>66.5</v>
      </c>
    </row>
    <row r="243" spans="1:17" ht="12.75">
      <c r="A243" s="13" t="s">
        <v>199</v>
      </c>
      <c r="B243" s="14"/>
      <c r="C243" s="22" t="s">
        <v>375</v>
      </c>
      <c r="D243" s="23"/>
      <c r="E243" s="12" t="s">
        <v>14</v>
      </c>
      <c r="F243" s="12" t="s">
        <v>49</v>
      </c>
      <c r="G243" s="49"/>
      <c r="H243" s="80"/>
      <c r="I243" s="80"/>
      <c r="J243" s="81"/>
      <c r="K243" s="109"/>
      <c r="L243" s="109"/>
      <c r="M243" s="109"/>
      <c r="N243" s="109"/>
      <c r="O243" s="109">
        <v>5906.5</v>
      </c>
      <c r="P243" s="109"/>
      <c r="Q243" s="109"/>
    </row>
    <row r="244" spans="1:17" ht="12.75" hidden="1" outlineLevel="1">
      <c r="A244" s="13" t="s">
        <v>199</v>
      </c>
      <c r="B244" s="14"/>
      <c r="C244" s="22" t="s">
        <v>375</v>
      </c>
      <c r="D244" s="23"/>
      <c r="E244" s="12" t="s">
        <v>33</v>
      </c>
      <c r="F244" s="12" t="s">
        <v>20</v>
      </c>
      <c r="G244" s="49"/>
      <c r="H244" s="80"/>
      <c r="I244" s="80"/>
      <c r="J244" s="81"/>
      <c r="K244" s="109"/>
      <c r="L244" s="109"/>
      <c r="M244" s="109"/>
      <c r="N244" s="109"/>
      <c r="O244" s="109"/>
      <c r="P244" s="109"/>
      <c r="Q244" s="109"/>
    </row>
    <row r="245" spans="1:17" ht="409.5" collapsed="1">
      <c r="A245" s="13" t="s">
        <v>199</v>
      </c>
      <c r="B245" s="14" t="s">
        <v>200</v>
      </c>
      <c r="C245" s="22" t="s">
        <v>410</v>
      </c>
      <c r="D245" s="115" t="s">
        <v>429</v>
      </c>
      <c r="E245" s="12"/>
      <c r="F245" s="12"/>
      <c r="G245" s="49" t="s">
        <v>202</v>
      </c>
      <c r="H245" s="80" t="s">
        <v>203</v>
      </c>
      <c r="I245" s="80" t="s">
        <v>38</v>
      </c>
      <c r="J245" s="81" t="s">
        <v>201</v>
      </c>
      <c r="K245" s="128">
        <f>K246+K247</f>
        <v>24792.8</v>
      </c>
      <c r="L245" s="128">
        <f aca="true" t="shared" si="83" ref="L245:Q245">L246+L247</f>
        <v>16774.4</v>
      </c>
      <c r="M245" s="128">
        <f t="shared" si="83"/>
        <v>9873.1</v>
      </c>
      <c r="N245" s="128">
        <f t="shared" si="83"/>
        <v>4741</v>
      </c>
      <c r="O245" s="128">
        <f t="shared" si="83"/>
        <v>10193.5</v>
      </c>
      <c r="P245" s="128">
        <f t="shared" si="83"/>
        <v>0</v>
      </c>
      <c r="Q245" s="128">
        <f t="shared" si="83"/>
        <v>0</v>
      </c>
    </row>
    <row r="246" spans="1:17" ht="12.75">
      <c r="A246" s="13" t="s">
        <v>199</v>
      </c>
      <c r="B246" s="14"/>
      <c r="C246" s="22" t="s">
        <v>410</v>
      </c>
      <c r="D246" s="23"/>
      <c r="E246" s="12" t="s">
        <v>33</v>
      </c>
      <c r="F246" s="12" t="s">
        <v>13</v>
      </c>
      <c r="G246" s="49"/>
      <c r="H246" s="80"/>
      <c r="I246" s="80"/>
      <c r="J246" s="81"/>
      <c r="K246" s="109">
        <v>1076.5</v>
      </c>
      <c r="L246" s="109">
        <v>1049.9</v>
      </c>
      <c r="M246" s="109">
        <v>1395.6</v>
      </c>
      <c r="N246" s="109"/>
      <c r="O246" s="109">
        <v>0</v>
      </c>
      <c r="P246" s="109">
        <v>0</v>
      </c>
      <c r="Q246" s="109">
        <v>0</v>
      </c>
    </row>
    <row r="247" spans="1:17" ht="12.75">
      <c r="A247" s="13" t="s">
        <v>199</v>
      </c>
      <c r="B247" s="14"/>
      <c r="C247" s="22" t="s">
        <v>410</v>
      </c>
      <c r="D247" s="23"/>
      <c r="E247" s="12" t="s">
        <v>33</v>
      </c>
      <c r="F247" s="12" t="s">
        <v>20</v>
      </c>
      <c r="G247" s="49"/>
      <c r="H247" s="80"/>
      <c r="I247" s="80"/>
      <c r="J247" s="81"/>
      <c r="K247" s="109">
        <v>23716.3</v>
      </c>
      <c r="L247" s="109">
        <v>15724.5</v>
      </c>
      <c r="M247" s="109">
        <v>8477.5</v>
      </c>
      <c r="N247" s="109">
        <v>4741</v>
      </c>
      <c r="O247" s="109">
        <v>10193.5</v>
      </c>
      <c r="P247" s="109">
        <v>0</v>
      </c>
      <c r="Q247" s="109">
        <v>0</v>
      </c>
    </row>
    <row r="248" spans="1:17" ht="114.75">
      <c r="A248" s="13" t="s">
        <v>199</v>
      </c>
      <c r="B248" s="14" t="s">
        <v>200</v>
      </c>
      <c r="C248" s="22" t="s">
        <v>413</v>
      </c>
      <c r="D248" s="23" t="s">
        <v>414</v>
      </c>
      <c r="E248" s="12"/>
      <c r="F248" s="12"/>
      <c r="G248" s="49" t="s">
        <v>204</v>
      </c>
      <c r="H248" s="80" t="s">
        <v>205</v>
      </c>
      <c r="I248" s="80"/>
      <c r="J248" s="81" t="s">
        <v>201</v>
      </c>
      <c r="K248" s="128">
        <f>K249+K251+K250</f>
        <v>250</v>
      </c>
      <c r="L248" s="128">
        <f aca="true" t="shared" si="84" ref="L248:Q248">L249+L251+L250</f>
        <v>250</v>
      </c>
      <c r="M248" s="128">
        <f t="shared" si="84"/>
        <v>7833.1</v>
      </c>
      <c r="N248" s="128">
        <f t="shared" si="84"/>
        <v>5747.5</v>
      </c>
      <c r="O248" s="128">
        <f t="shared" si="84"/>
        <v>0</v>
      </c>
      <c r="P248" s="128">
        <f t="shared" si="84"/>
        <v>0</v>
      </c>
      <c r="Q248" s="128">
        <f t="shared" si="84"/>
        <v>0</v>
      </c>
    </row>
    <row r="249" spans="1:17" ht="17.25" customHeight="1">
      <c r="A249" s="13" t="s">
        <v>199</v>
      </c>
      <c r="B249" s="14"/>
      <c r="C249" s="22" t="s">
        <v>413</v>
      </c>
      <c r="D249" s="23"/>
      <c r="E249" s="12" t="s">
        <v>33</v>
      </c>
      <c r="F249" s="12" t="s">
        <v>20</v>
      </c>
      <c r="G249" s="49"/>
      <c r="H249" s="80"/>
      <c r="I249" s="80"/>
      <c r="J249" s="81"/>
      <c r="K249" s="109">
        <v>250</v>
      </c>
      <c r="L249" s="109">
        <v>250</v>
      </c>
      <c r="M249" s="109"/>
      <c r="N249" s="109"/>
      <c r="O249" s="109">
        <v>0</v>
      </c>
      <c r="P249" s="109">
        <v>0</v>
      </c>
      <c r="Q249" s="109">
        <v>0</v>
      </c>
    </row>
    <row r="250" spans="1:17" ht="17.25" customHeight="1">
      <c r="A250" s="13" t="s">
        <v>199</v>
      </c>
      <c r="B250" s="14"/>
      <c r="C250" s="22" t="s">
        <v>413</v>
      </c>
      <c r="D250" s="23"/>
      <c r="E250" s="12" t="s">
        <v>33</v>
      </c>
      <c r="F250" s="12" t="s">
        <v>14</v>
      </c>
      <c r="G250" s="49"/>
      <c r="H250" s="80"/>
      <c r="I250" s="80"/>
      <c r="J250" s="81"/>
      <c r="K250" s="109"/>
      <c r="L250" s="109"/>
      <c r="M250" s="109">
        <v>1078.6</v>
      </c>
      <c r="N250" s="109"/>
      <c r="O250" s="109"/>
      <c r="P250" s="109"/>
      <c r="Q250" s="109"/>
    </row>
    <row r="251" spans="1:17" ht="12.75">
      <c r="A251" s="13" t="s">
        <v>199</v>
      </c>
      <c r="B251" s="14"/>
      <c r="C251" s="22" t="s">
        <v>413</v>
      </c>
      <c r="D251" s="23"/>
      <c r="E251" s="12" t="s">
        <v>34</v>
      </c>
      <c r="F251" s="12" t="s">
        <v>13</v>
      </c>
      <c r="G251" s="49"/>
      <c r="H251" s="80"/>
      <c r="I251" s="80"/>
      <c r="J251" s="81"/>
      <c r="K251" s="109"/>
      <c r="L251" s="109"/>
      <c r="M251" s="109">
        <v>6754.5</v>
      </c>
      <c r="N251" s="109">
        <v>5747.5</v>
      </c>
      <c r="O251" s="109"/>
      <c r="P251" s="109">
        <v>0</v>
      </c>
      <c r="Q251" s="109">
        <v>0</v>
      </c>
    </row>
    <row r="252" spans="1:17" ht="229.5">
      <c r="A252" s="13" t="s">
        <v>199</v>
      </c>
      <c r="B252" s="14" t="s">
        <v>200</v>
      </c>
      <c r="C252" s="22" t="s">
        <v>420</v>
      </c>
      <c r="D252" s="23" t="s">
        <v>421</v>
      </c>
      <c r="E252" s="12"/>
      <c r="F252" s="12"/>
      <c r="G252" s="49" t="s">
        <v>310</v>
      </c>
      <c r="H252" s="80" t="s">
        <v>311</v>
      </c>
      <c r="I252" s="80" t="s">
        <v>301</v>
      </c>
      <c r="J252" s="81" t="s">
        <v>309</v>
      </c>
      <c r="K252" s="128">
        <f>K253+K255+K254</f>
        <v>49704.7</v>
      </c>
      <c r="L252" s="128">
        <f aca="true" t="shared" si="85" ref="L252:Q252">L253+L255+L254</f>
        <v>46968.3</v>
      </c>
      <c r="M252" s="128">
        <f t="shared" si="85"/>
        <v>3491.7</v>
      </c>
      <c r="N252" s="128">
        <f t="shared" si="85"/>
        <v>3142.7</v>
      </c>
      <c r="O252" s="128">
        <f t="shared" si="85"/>
        <v>0</v>
      </c>
      <c r="P252" s="128">
        <f t="shared" si="85"/>
        <v>0</v>
      </c>
      <c r="Q252" s="128">
        <f t="shared" si="85"/>
        <v>0</v>
      </c>
    </row>
    <row r="253" spans="1:17" ht="12.75" hidden="1" outlineLevel="1">
      <c r="A253" s="13" t="s">
        <v>199</v>
      </c>
      <c r="B253" s="14"/>
      <c r="C253" s="22" t="s">
        <v>420</v>
      </c>
      <c r="D253" s="23"/>
      <c r="E253" s="12" t="s">
        <v>33</v>
      </c>
      <c r="F253" s="12" t="s">
        <v>20</v>
      </c>
      <c r="G253" s="49"/>
      <c r="H253" s="80"/>
      <c r="I253" s="80"/>
      <c r="J253" s="81"/>
      <c r="K253" s="109"/>
      <c r="L253" s="109"/>
      <c r="M253" s="109"/>
      <c r="N253" s="109"/>
      <c r="O253" s="109"/>
      <c r="P253" s="109"/>
      <c r="Q253" s="109"/>
    </row>
    <row r="254" spans="1:17" ht="12.75" collapsed="1">
      <c r="A254" s="13" t="s">
        <v>199</v>
      </c>
      <c r="B254" s="14"/>
      <c r="C254" s="22" t="s">
        <v>420</v>
      </c>
      <c r="D254" s="23"/>
      <c r="E254" s="12" t="s">
        <v>33</v>
      </c>
      <c r="F254" s="12" t="s">
        <v>14</v>
      </c>
      <c r="G254" s="49"/>
      <c r="H254" s="80"/>
      <c r="I254" s="80"/>
      <c r="J254" s="81"/>
      <c r="K254" s="109"/>
      <c r="L254" s="109"/>
      <c r="M254" s="109">
        <v>1039</v>
      </c>
      <c r="N254" s="109">
        <v>703.6</v>
      </c>
      <c r="O254" s="109"/>
      <c r="P254" s="109"/>
      <c r="Q254" s="109"/>
    </row>
    <row r="255" spans="1:17" ht="12.75">
      <c r="A255" s="13" t="s">
        <v>199</v>
      </c>
      <c r="B255" s="14"/>
      <c r="C255" s="22" t="s">
        <v>420</v>
      </c>
      <c r="D255" s="23"/>
      <c r="E255" s="12" t="s">
        <v>79</v>
      </c>
      <c r="F255" s="12" t="s">
        <v>20</v>
      </c>
      <c r="G255" s="49"/>
      <c r="H255" s="80"/>
      <c r="I255" s="80"/>
      <c r="J255" s="81"/>
      <c r="K255" s="109">
        <v>49704.7</v>
      </c>
      <c r="L255" s="109">
        <v>46968.3</v>
      </c>
      <c r="M255" s="109">
        <v>2452.7</v>
      </c>
      <c r="N255" s="109">
        <v>2439.1</v>
      </c>
      <c r="O255" s="109">
        <v>0</v>
      </c>
      <c r="P255" s="109">
        <v>0</v>
      </c>
      <c r="Q255" s="109">
        <v>0</v>
      </c>
    </row>
    <row r="256" spans="1:17" ht="409.5">
      <c r="A256" s="13" t="s">
        <v>199</v>
      </c>
      <c r="B256" s="14" t="s">
        <v>200</v>
      </c>
      <c r="C256" s="22" t="s">
        <v>430</v>
      </c>
      <c r="D256" s="115" t="s">
        <v>431</v>
      </c>
      <c r="E256" s="12"/>
      <c r="F256" s="12"/>
      <c r="G256" s="49" t="s">
        <v>312</v>
      </c>
      <c r="H256" s="80" t="s">
        <v>307</v>
      </c>
      <c r="I256" s="80" t="s">
        <v>313</v>
      </c>
      <c r="J256" s="81" t="s">
        <v>309</v>
      </c>
      <c r="K256" s="128">
        <f>K257</f>
        <v>50003.5</v>
      </c>
      <c r="L256" s="128">
        <f aca="true" t="shared" si="86" ref="L256:Q256">L257</f>
        <v>48849.1</v>
      </c>
      <c r="M256" s="128">
        <f t="shared" si="86"/>
        <v>5474.9</v>
      </c>
      <c r="N256" s="128">
        <f t="shared" si="86"/>
        <v>0</v>
      </c>
      <c r="O256" s="128">
        <f t="shared" si="86"/>
        <v>0</v>
      </c>
      <c r="P256" s="128">
        <f t="shared" si="86"/>
        <v>0</v>
      </c>
      <c r="Q256" s="128">
        <f t="shared" si="86"/>
        <v>0</v>
      </c>
    </row>
    <row r="257" spans="1:17" ht="12.75">
      <c r="A257" s="13" t="s">
        <v>199</v>
      </c>
      <c r="B257" s="14"/>
      <c r="C257" s="22" t="s">
        <v>430</v>
      </c>
      <c r="D257" s="23"/>
      <c r="E257" s="12" t="s">
        <v>57</v>
      </c>
      <c r="F257" s="12" t="s">
        <v>14</v>
      </c>
      <c r="G257" s="49"/>
      <c r="H257" s="80"/>
      <c r="I257" s="80"/>
      <c r="J257" s="81"/>
      <c r="K257" s="109">
        <v>50003.5</v>
      </c>
      <c r="L257" s="109">
        <v>48849.1</v>
      </c>
      <c r="M257" s="109">
        <v>5474.9</v>
      </c>
      <c r="N257" s="109">
        <v>0</v>
      </c>
      <c r="O257" s="109">
        <v>0</v>
      </c>
      <c r="P257" s="109">
        <v>0</v>
      </c>
      <c r="Q257" s="109">
        <v>0</v>
      </c>
    </row>
    <row r="258" spans="1:17" ht="409.5">
      <c r="A258" s="13" t="s">
        <v>199</v>
      </c>
      <c r="B258" s="14" t="s">
        <v>200</v>
      </c>
      <c r="C258" s="22" t="s">
        <v>408</v>
      </c>
      <c r="D258" s="23" t="s">
        <v>409</v>
      </c>
      <c r="E258" s="12"/>
      <c r="F258" s="12"/>
      <c r="G258" s="49" t="s">
        <v>306</v>
      </c>
      <c r="H258" s="80" t="s">
        <v>307</v>
      </c>
      <c r="I258" s="80" t="s">
        <v>301</v>
      </c>
      <c r="J258" s="81" t="s">
        <v>309</v>
      </c>
      <c r="K258" s="128">
        <f aca="true" t="shared" si="87" ref="K258:Q258">SUM(K259:K262)</f>
        <v>27157.899999999998</v>
      </c>
      <c r="L258" s="128">
        <f t="shared" si="87"/>
        <v>17325.399999999998</v>
      </c>
      <c r="M258" s="128">
        <f t="shared" si="87"/>
        <v>21130.6</v>
      </c>
      <c r="N258" s="128">
        <f t="shared" si="87"/>
        <v>13115.5</v>
      </c>
      <c r="O258" s="128">
        <f t="shared" si="87"/>
        <v>17612</v>
      </c>
      <c r="P258" s="128">
        <f t="shared" si="87"/>
        <v>7112.4</v>
      </c>
      <c r="Q258" s="128">
        <f t="shared" si="87"/>
        <v>7112.4</v>
      </c>
    </row>
    <row r="259" spans="1:17" ht="12.75">
      <c r="A259" s="13" t="s">
        <v>199</v>
      </c>
      <c r="B259" s="14"/>
      <c r="C259" s="22" t="s">
        <v>408</v>
      </c>
      <c r="D259" s="23"/>
      <c r="E259" s="12" t="s">
        <v>13</v>
      </c>
      <c r="F259" s="12" t="s">
        <v>16</v>
      </c>
      <c r="G259" s="49"/>
      <c r="H259" s="80"/>
      <c r="I259" s="80"/>
      <c r="J259" s="81"/>
      <c r="K259" s="109">
        <v>7667.9</v>
      </c>
      <c r="L259" s="109">
        <v>7619.9</v>
      </c>
      <c r="M259" s="109"/>
      <c r="N259" s="109"/>
      <c r="O259" s="109">
        <v>0</v>
      </c>
      <c r="P259" s="109">
        <v>0</v>
      </c>
      <c r="Q259" s="109">
        <v>0</v>
      </c>
    </row>
    <row r="260" spans="1:17" ht="12.75">
      <c r="A260" s="13" t="s">
        <v>199</v>
      </c>
      <c r="B260" s="14"/>
      <c r="C260" s="22" t="s">
        <v>408</v>
      </c>
      <c r="D260" s="23"/>
      <c r="E260" s="12" t="s">
        <v>32</v>
      </c>
      <c r="F260" s="12" t="s">
        <v>39</v>
      </c>
      <c r="G260" s="49"/>
      <c r="H260" s="80"/>
      <c r="I260" s="80"/>
      <c r="J260" s="81"/>
      <c r="K260" s="109">
        <v>11834.2</v>
      </c>
      <c r="L260" s="109">
        <f>4758.7+100</f>
        <v>4858.7</v>
      </c>
      <c r="M260" s="109">
        <v>9974.4</v>
      </c>
      <c r="N260" s="109">
        <v>3442.9</v>
      </c>
      <c r="O260" s="109">
        <v>17612</v>
      </c>
      <c r="P260" s="109">
        <v>7112.4</v>
      </c>
      <c r="Q260" s="109">
        <v>7112.4</v>
      </c>
    </row>
    <row r="261" spans="1:17" ht="12.75">
      <c r="A261" s="13" t="s">
        <v>199</v>
      </c>
      <c r="B261" s="14"/>
      <c r="C261" s="22" t="s">
        <v>408</v>
      </c>
      <c r="D261" s="23"/>
      <c r="E261" s="12" t="s">
        <v>57</v>
      </c>
      <c r="F261" s="12" t="s">
        <v>20</v>
      </c>
      <c r="G261" s="49"/>
      <c r="H261" s="80"/>
      <c r="I261" s="80"/>
      <c r="J261" s="81"/>
      <c r="K261" s="109"/>
      <c r="L261" s="109"/>
      <c r="M261" s="109">
        <v>1404.4</v>
      </c>
      <c r="N261" s="109"/>
      <c r="O261" s="109"/>
      <c r="P261" s="109"/>
      <c r="Q261" s="109"/>
    </row>
    <row r="262" spans="1:17" ht="12.75">
      <c r="A262" s="13" t="s">
        <v>199</v>
      </c>
      <c r="B262" s="14"/>
      <c r="C262" s="22" t="s">
        <v>408</v>
      </c>
      <c r="D262" s="23"/>
      <c r="E262" s="12" t="s">
        <v>49</v>
      </c>
      <c r="F262" s="12" t="s">
        <v>49</v>
      </c>
      <c r="G262" s="49"/>
      <c r="H262" s="80"/>
      <c r="I262" s="80"/>
      <c r="J262" s="81"/>
      <c r="K262" s="109">
        <v>7655.8</v>
      </c>
      <c r="L262" s="109">
        <v>4846.8</v>
      </c>
      <c r="M262" s="109">
        <v>9751.8</v>
      </c>
      <c r="N262" s="109">
        <f>9672.5+0.1</f>
        <v>9672.6</v>
      </c>
      <c r="O262" s="109">
        <v>0</v>
      </c>
      <c r="P262" s="109">
        <v>0</v>
      </c>
      <c r="Q262" s="109">
        <v>0</v>
      </c>
    </row>
    <row r="263" spans="1:17" ht="76.5">
      <c r="A263" s="13" t="s">
        <v>199</v>
      </c>
      <c r="B263" s="14" t="s">
        <v>200</v>
      </c>
      <c r="C263" s="22" t="s">
        <v>438</v>
      </c>
      <c r="D263" s="23"/>
      <c r="E263" s="12"/>
      <c r="F263" s="12"/>
      <c r="G263" s="49" t="s">
        <v>206</v>
      </c>
      <c r="H263" s="80" t="s">
        <v>207</v>
      </c>
      <c r="I263" s="80" t="s">
        <v>38</v>
      </c>
      <c r="J263" s="81" t="s">
        <v>208</v>
      </c>
      <c r="K263" s="128">
        <f>K264</f>
        <v>0</v>
      </c>
      <c r="L263" s="128">
        <f aca="true" t="shared" si="88" ref="L263:Q263">L264</f>
        <v>0</v>
      </c>
      <c r="M263" s="128">
        <f t="shared" si="88"/>
        <v>205.4</v>
      </c>
      <c r="N263" s="128">
        <f t="shared" si="88"/>
        <v>205.4</v>
      </c>
      <c r="O263" s="128">
        <f t="shared" si="88"/>
        <v>0</v>
      </c>
      <c r="P263" s="128">
        <f t="shared" si="88"/>
        <v>0</v>
      </c>
      <c r="Q263" s="128">
        <f t="shared" si="88"/>
        <v>0</v>
      </c>
    </row>
    <row r="264" spans="1:17" ht="12.75">
      <c r="A264" s="13" t="s">
        <v>199</v>
      </c>
      <c r="B264" s="14"/>
      <c r="C264" s="22" t="s">
        <v>438</v>
      </c>
      <c r="D264" s="23"/>
      <c r="E264" s="12" t="s">
        <v>14</v>
      </c>
      <c r="F264" s="12" t="s">
        <v>49</v>
      </c>
      <c r="G264" s="49"/>
      <c r="H264" s="80"/>
      <c r="I264" s="80"/>
      <c r="J264" s="81"/>
      <c r="K264" s="109"/>
      <c r="L264" s="109"/>
      <c r="M264" s="109">
        <v>205.4</v>
      </c>
      <c r="N264" s="109">
        <f>205.5-0.1</f>
        <v>205.4</v>
      </c>
      <c r="O264" s="109"/>
      <c r="P264" s="109"/>
      <c r="Q264" s="109"/>
    </row>
    <row r="265" spans="1:17" ht="76.5">
      <c r="A265" s="13" t="s">
        <v>199</v>
      </c>
      <c r="B265" s="14" t="s">
        <v>200</v>
      </c>
      <c r="C265" s="22" t="s">
        <v>368</v>
      </c>
      <c r="D265" s="23" t="s">
        <v>31</v>
      </c>
      <c r="E265" s="12"/>
      <c r="F265" s="12"/>
      <c r="G265" s="87" t="s">
        <v>314</v>
      </c>
      <c r="H265" s="88" t="s">
        <v>315</v>
      </c>
      <c r="I265" s="80" t="s">
        <v>316</v>
      </c>
      <c r="J265" s="89" t="s">
        <v>317</v>
      </c>
      <c r="K265" s="128">
        <f>SUM(K266:K270)</f>
        <v>103687.70000000001</v>
      </c>
      <c r="L265" s="128">
        <f aca="true" t="shared" si="89" ref="L265:Q265">SUM(L266:L270)</f>
        <v>103128.6</v>
      </c>
      <c r="M265" s="128">
        <f t="shared" si="89"/>
        <v>77569.5</v>
      </c>
      <c r="N265" s="128">
        <f t="shared" si="89"/>
        <v>76502.40000000001</v>
      </c>
      <c r="O265" s="128">
        <f t="shared" si="89"/>
        <v>73646.9</v>
      </c>
      <c r="P265" s="128">
        <f t="shared" si="89"/>
        <v>73436.09999999999</v>
      </c>
      <c r="Q265" s="128">
        <f t="shared" si="89"/>
        <v>73898.4</v>
      </c>
    </row>
    <row r="266" spans="1:17" ht="12.75">
      <c r="A266" s="13" t="s">
        <v>199</v>
      </c>
      <c r="B266" s="14"/>
      <c r="C266" s="22" t="s">
        <v>368</v>
      </c>
      <c r="D266" s="23"/>
      <c r="E266" s="12" t="s">
        <v>13</v>
      </c>
      <c r="F266" s="12" t="s">
        <v>16</v>
      </c>
      <c r="G266" s="49"/>
      <c r="H266" s="80"/>
      <c r="I266" s="80"/>
      <c r="J266" s="81"/>
      <c r="K266" s="109">
        <v>44689.9</v>
      </c>
      <c r="L266" s="109">
        <f>44116.1+67.9</f>
        <v>44184</v>
      </c>
      <c r="M266" s="109">
        <v>58733</v>
      </c>
      <c r="N266" s="109">
        <v>58137.4</v>
      </c>
      <c r="O266" s="109">
        <v>1703.2</v>
      </c>
      <c r="P266" s="109">
        <v>1703.2</v>
      </c>
      <c r="Q266" s="109">
        <v>1703.2</v>
      </c>
    </row>
    <row r="267" spans="1:17" ht="12.75">
      <c r="A267" s="13" t="s">
        <v>199</v>
      </c>
      <c r="B267" s="14"/>
      <c r="C267" s="22" t="s">
        <v>368</v>
      </c>
      <c r="D267" s="23"/>
      <c r="E267" s="12" t="s">
        <v>32</v>
      </c>
      <c r="F267" s="12" t="s">
        <v>35</v>
      </c>
      <c r="G267" s="49"/>
      <c r="H267" s="80"/>
      <c r="I267" s="80"/>
      <c r="J267" s="81"/>
      <c r="K267" s="109">
        <v>547.9</v>
      </c>
      <c r="L267" s="109">
        <v>494.7</v>
      </c>
      <c r="M267" s="109">
        <v>1921.2</v>
      </c>
      <c r="N267" s="109">
        <v>1449.7</v>
      </c>
      <c r="O267" s="109">
        <v>71943.7</v>
      </c>
      <c r="P267" s="109">
        <v>71732.9</v>
      </c>
      <c r="Q267" s="109">
        <v>72195.2</v>
      </c>
    </row>
    <row r="268" spans="1:17" ht="12.75">
      <c r="A268" s="13" t="s">
        <v>199</v>
      </c>
      <c r="B268" s="14"/>
      <c r="C268" s="22" t="s">
        <v>368</v>
      </c>
      <c r="D268" s="23"/>
      <c r="E268" s="12" t="s">
        <v>32</v>
      </c>
      <c r="F268" s="12" t="s">
        <v>39</v>
      </c>
      <c r="G268" s="49"/>
      <c r="H268" s="80"/>
      <c r="I268" s="80"/>
      <c r="J268" s="81"/>
      <c r="K268" s="109">
        <v>160</v>
      </c>
      <c r="L268" s="109">
        <v>160</v>
      </c>
      <c r="M268" s="109">
        <v>121</v>
      </c>
      <c r="N268" s="109">
        <v>121</v>
      </c>
      <c r="O268" s="109"/>
      <c r="P268" s="109"/>
      <c r="Q268" s="109"/>
    </row>
    <row r="269" spans="1:17" ht="12.75">
      <c r="A269" s="13" t="s">
        <v>199</v>
      </c>
      <c r="B269" s="14"/>
      <c r="C269" s="22" t="s">
        <v>368</v>
      </c>
      <c r="D269" s="23"/>
      <c r="E269" s="12" t="s">
        <v>49</v>
      </c>
      <c r="F269" s="12" t="s">
        <v>49</v>
      </c>
      <c r="G269" s="49"/>
      <c r="H269" s="80"/>
      <c r="I269" s="80"/>
      <c r="J269" s="81"/>
      <c r="K269" s="109">
        <v>7977.5</v>
      </c>
      <c r="L269" s="109">
        <v>7977.5</v>
      </c>
      <c r="M269" s="109">
        <v>10460.7</v>
      </c>
      <c r="N269" s="109">
        <v>10460.7</v>
      </c>
      <c r="O269" s="109">
        <v>0</v>
      </c>
      <c r="P269" s="109">
        <v>0</v>
      </c>
      <c r="Q269" s="109">
        <v>0</v>
      </c>
    </row>
    <row r="270" spans="1:17" ht="12.75">
      <c r="A270" s="13" t="s">
        <v>199</v>
      </c>
      <c r="B270" s="14"/>
      <c r="C270" s="22" t="s">
        <v>368</v>
      </c>
      <c r="D270" s="23"/>
      <c r="E270" s="12" t="s">
        <v>79</v>
      </c>
      <c r="F270" s="12" t="s">
        <v>20</v>
      </c>
      <c r="G270" s="49"/>
      <c r="H270" s="80"/>
      <c r="I270" s="80"/>
      <c r="J270" s="81"/>
      <c r="K270" s="109">
        <v>50312.4</v>
      </c>
      <c r="L270" s="109">
        <v>50312.4</v>
      </c>
      <c r="M270" s="109">
        <v>6333.6</v>
      </c>
      <c r="N270" s="109">
        <v>6333.6</v>
      </c>
      <c r="O270" s="109"/>
      <c r="P270" s="109"/>
      <c r="Q270" s="109"/>
    </row>
    <row r="271" spans="1:17" ht="211.5" customHeight="1">
      <c r="A271" s="13" t="s">
        <v>199</v>
      </c>
      <c r="B271" s="14" t="s">
        <v>200</v>
      </c>
      <c r="C271" s="22" t="s">
        <v>380</v>
      </c>
      <c r="D271" s="23" t="s">
        <v>381</v>
      </c>
      <c r="E271" s="12"/>
      <c r="F271" s="12"/>
      <c r="G271" s="132" t="s">
        <v>318</v>
      </c>
      <c r="H271" s="88" t="s">
        <v>307</v>
      </c>
      <c r="I271" s="80" t="s">
        <v>301</v>
      </c>
      <c r="J271" s="89" t="s">
        <v>309</v>
      </c>
      <c r="K271" s="128">
        <f>K272</f>
        <v>39254.9</v>
      </c>
      <c r="L271" s="128">
        <f aca="true" t="shared" si="90" ref="L271:Q271">L272</f>
        <v>37932.2</v>
      </c>
      <c r="M271" s="128">
        <f t="shared" si="90"/>
        <v>39261.9</v>
      </c>
      <c r="N271" s="128">
        <f t="shared" si="90"/>
        <v>39219.3</v>
      </c>
      <c r="O271" s="128">
        <f t="shared" si="90"/>
        <v>40343.1</v>
      </c>
      <c r="P271" s="128">
        <f t="shared" si="90"/>
        <v>37395.6</v>
      </c>
      <c r="Q271" s="128">
        <f t="shared" si="90"/>
        <v>37538.4</v>
      </c>
    </row>
    <row r="272" spans="1:17" ht="12.75">
      <c r="A272" s="13" t="s">
        <v>199</v>
      </c>
      <c r="B272" s="14"/>
      <c r="C272" s="22" t="s">
        <v>380</v>
      </c>
      <c r="D272" s="23"/>
      <c r="E272" s="12" t="s">
        <v>32</v>
      </c>
      <c r="F272" s="12" t="s">
        <v>39</v>
      </c>
      <c r="G272" s="49"/>
      <c r="H272" s="80"/>
      <c r="I272" s="80"/>
      <c r="J272" s="81"/>
      <c r="K272" s="109">
        <v>39254.9</v>
      </c>
      <c r="L272" s="109">
        <v>37932.2</v>
      </c>
      <c r="M272" s="109">
        <v>39261.9</v>
      </c>
      <c r="N272" s="109">
        <f>37876.9+1342.4</f>
        <v>39219.3</v>
      </c>
      <c r="O272" s="109">
        <v>40343.1</v>
      </c>
      <c r="P272" s="109">
        <v>37395.6</v>
      </c>
      <c r="Q272" s="109">
        <v>37538.4</v>
      </c>
    </row>
    <row r="273" spans="1:17" ht="255">
      <c r="A273" s="13" t="s">
        <v>199</v>
      </c>
      <c r="B273" s="14" t="s">
        <v>200</v>
      </c>
      <c r="C273" s="22" t="s">
        <v>452</v>
      </c>
      <c r="D273" s="23" t="s">
        <v>453</v>
      </c>
      <c r="E273" s="12"/>
      <c r="F273" s="12"/>
      <c r="G273" s="49" t="s">
        <v>464</v>
      </c>
      <c r="H273" s="80" t="s">
        <v>465</v>
      </c>
      <c r="I273" s="80" t="s">
        <v>466</v>
      </c>
      <c r="J273" s="81" t="s">
        <v>467</v>
      </c>
      <c r="K273" s="128">
        <f aca="true" t="shared" si="91" ref="K273:Q273">K274</f>
        <v>0</v>
      </c>
      <c r="L273" s="128">
        <f t="shared" si="91"/>
        <v>0</v>
      </c>
      <c r="M273" s="128">
        <f t="shared" si="91"/>
        <v>23.8</v>
      </c>
      <c r="N273" s="128">
        <f t="shared" si="91"/>
        <v>23.8</v>
      </c>
      <c r="O273" s="128">
        <f t="shared" si="91"/>
        <v>0</v>
      </c>
      <c r="P273" s="128">
        <f t="shared" si="91"/>
        <v>0</v>
      </c>
      <c r="Q273" s="128">
        <f t="shared" si="91"/>
        <v>0</v>
      </c>
    </row>
    <row r="274" spans="1:17" ht="16.5" customHeight="1">
      <c r="A274" s="13" t="s">
        <v>199</v>
      </c>
      <c r="B274" s="14"/>
      <c r="C274" s="22" t="s">
        <v>452</v>
      </c>
      <c r="D274" s="23"/>
      <c r="E274" s="12" t="s">
        <v>13</v>
      </c>
      <c r="F274" s="12" t="s">
        <v>16</v>
      </c>
      <c r="G274" s="49"/>
      <c r="H274" s="80"/>
      <c r="I274" s="80"/>
      <c r="J274" s="81"/>
      <c r="K274" s="109"/>
      <c r="L274" s="109"/>
      <c r="M274" s="109">
        <v>23.8</v>
      </c>
      <c r="N274" s="109">
        <v>23.8</v>
      </c>
      <c r="O274" s="109"/>
      <c r="P274" s="109"/>
      <c r="Q274" s="109"/>
    </row>
    <row r="275" spans="1:17" s="76" customFormat="1" ht="20.25" customHeight="1">
      <c r="A275" s="28" t="s">
        <v>210</v>
      </c>
      <c r="B275" s="198" t="s">
        <v>211</v>
      </c>
      <c r="C275" s="199"/>
      <c r="D275" s="199"/>
      <c r="E275" s="199"/>
      <c r="F275" s="199"/>
      <c r="G275" s="200"/>
      <c r="H275" s="32"/>
      <c r="I275" s="33"/>
      <c r="J275" s="33"/>
      <c r="K275" s="108">
        <f aca="true" t="shared" si="92" ref="K275:Q275">K310+K319+K278+K281+K285+K287+K289+K293+K296+K300+K307+K322+K328+K330+K333+K336+K276+K305+K298+K326</f>
        <v>1310024</v>
      </c>
      <c r="L275" s="108">
        <f t="shared" si="92"/>
        <v>1120194.3</v>
      </c>
      <c r="M275" s="108">
        <f t="shared" si="92"/>
        <v>1325051.8</v>
      </c>
      <c r="N275" s="108">
        <f t="shared" si="92"/>
        <v>1153551</v>
      </c>
      <c r="O275" s="108">
        <f t="shared" si="92"/>
        <v>1072727.5</v>
      </c>
      <c r="P275" s="108">
        <f t="shared" si="92"/>
        <v>895577.2</v>
      </c>
      <c r="Q275" s="108">
        <f t="shared" si="92"/>
        <v>919081.8</v>
      </c>
    </row>
    <row r="276" spans="1:17" ht="216.75">
      <c r="A276" s="13" t="s">
        <v>210</v>
      </c>
      <c r="B276" s="14"/>
      <c r="C276" s="22" t="s">
        <v>425</v>
      </c>
      <c r="D276" s="23" t="s">
        <v>426</v>
      </c>
      <c r="E276" s="12"/>
      <c r="F276" s="12"/>
      <c r="G276" s="49" t="s">
        <v>299</v>
      </c>
      <c r="H276" s="80" t="s">
        <v>300</v>
      </c>
      <c r="I276" s="80" t="s">
        <v>301</v>
      </c>
      <c r="J276" s="81" t="s">
        <v>302</v>
      </c>
      <c r="K276" s="128">
        <f>K277</f>
        <v>94218.1</v>
      </c>
      <c r="L276" s="128">
        <f aca="true" t="shared" si="93" ref="L276:Q276">L277</f>
        <v>89902.1</v>
      </c>
      <c r="M276" s="128">
        <f t="shared" si="93"/>
        <v>178356.1</v>
      </c>
      <c r="N276" s="128">
        <f t="shared" si="93"/>
        <v>124249.5</v>
      </c>
      <c r="O276" s="128">
        <f t="shared" si="93"/>
        <v>106788.9</v>
      </c>
      <c r="P276" s="128">
        <f t="shared" si="93"/>
        <v>42006.2</v>
      </c>
      <c r="Q276" s="128">
        <f t="shared" si="93"/>
        <v>38177.2</v>
      </c>
    </row>
    <row r="277" spans="1:17" ht="12.75">
      <c r="A277" s="13" t="s">
        <v>210</v>
      </c>
      <c r="B277" s="14"/>
      <c r="C277" s="22" t="s">
        <v>425</v>
      </c>
      <c r="D277" s="23"/>
      <c r="E277" s="12" t="s">
        <v>57</v>
      </c>
      <c r="F277" s="12" t="s">
        <v>20</v>
      </c>
      <c r="G277" s="49"/>
      <c r="H277" s="80"/>
      <c r="I277" s="80"/>
      <c r="J277" s="81"/>
      <c r="K277" s="109">
        <v>94218.1</v>
      </c>
      <c r="L277" s="109">
        <v>89902.1</v>
      </c>
      <c r="M277" s="109">
        <v>178356.1</v>
      </c>
      <c r="N277" s="109">
        <f>120295.5+3954</f>
        <v>124249.5</v>
      </c>
      <c r="O277" s="109">
        <v>106788.9</v>
      </c>
      <c r="P277" s="109">
        <v>42006.2</v>
      </c>
      <c r="Q277" s="109">
        <v>38177.2</v>
      </c>
    </row>
    <row r="278" spans="1:17" ht="399">
      <c r="A278" s="13" t="s">
        <v>210</v>
      </c>
      <c r="B278" s="14" t="s">
        <v>211</v>
      </c>
      <c r="C278" s="22" t="s">
        <v>427</v>
      </c>
      <c r="D278" s="115" t="s">
        <v>428</v>
      </c>
      <c r="E278" s="12"/>
      <c r="F278" s="12"/>
      <c r="G278" s="49" t="s">
        <v>213</v>
      </c>
      <c r="H278" s="80" t="s">
        <v>327</v>
      </c>
      <c r="I278" s="80" t="s">
        <v>328</v>
      </c>
      <c r="J278" s="81" t="s">
        <v>329</v>
      </c>
      <c r="K278" s="128">
        <f>K279+K280</f>
        <v>293830.1</v>
      </c>
      <c r="L278" s="128">
        <f aca="true" t="shared" si="94" ref="L278:Q278">L279+L280</f>
        <v>215328.3</v>
      </c>
      <c r="M278" s="128">
        <f t="shared" si="94"/>
        <v>263141.3</v>
      </c>
      <c r="N278" s="128">
        <f t="shared" si="94"/>
        <v>251259.5</v>
      </c>
      <c r="O278" s="128">
        <f t="shared" si="94"/>
        <v>231138.9</v>
      </c>
      <c r="P278" s="128">
        <f t="shared" si="94"/>
        <v>225025.5</v>
      </c>
      <c r="Q278" s="128">
        <f t="shared" si="94"/>
        <v>225025.5</v>
      </c>
    </row>
    <row r="279" spans="1:17" ht="12.75" outlineLevel="1">
      <c r="A279" s="13" t="s">
        <v>210</v>
      </c>
      <c r="B279" s="14"/>
      <c r="C279" s="22" t="s">
        <v>427</v>
      </c>
      <c r="D279" s="23"/>
      <c r="E279" s="12" t="s">
        <v>14</v>
      </c>
      <c r="F279" s="12" t="s">
        <v>41</v>
      </c>
      <c r="G279" s="49"/>
      <c r="H279" s="80"/>
      <c r="I279" s="80"/>
      <c r="J279" s="81"/>
      <c r="K279" s="109"/>
      <c r="L279" s="109"/>
      <c r="M279" s="109"/>
      <c r="N279" s="109"/>
      <c r="O279" s="109"/>
      <c r="P279" s="109"/>
      <c r="Q279" s="109"/>
    </row>
    <row r="280" spans="1:17" ht="12.75">
      <c r="A280" s="13" t="s">
        <v>210</v>
      </c>
      <c r="B280" s="14"/>
      <c r="C280" s="22" t="s">
        <v>427</v>
      </c>
      <c r="D280" s="23"/>
      <c r="E280" s="12" t="s">
        <v>32</v>
      </c>
      <c r="F280" s="12" t="s">
        <v>49</v>
      </c>
      <c r="G280" s="49"/>
      <c r="H280" s="80"/>
      <c r="I280" s="80"/>
      <c r="J280" s="81"/>
      <c r="K280" s="109">
        <v>293830.1</v>
      </c>
      <c r="L280" s="109">
        <v>215328.3</v>
      </c>
      <c r="M280" s="109">
        <v>263141.3</v>
      </c>
      <c r="N280" s="109">
        <f>250337.8+921.7</f>
        <v>251259.5</v>
      </c>
      <c r="O280" s="109">
        <v>231138.9</v>
      </c>
      <c r="P280" s="109">
        <v>225025.5</v>
      </c>
      <c r="Q280" s="109">
        <v>225025.5</v>
      </c>
    </row>
    <row r="281" spans="1:17" ht="381" customHeight="1">
      <c r="A281" s="13" t="s">
        <v>210</v>
      </c>
      <c r="B281" s="14" t="s">
        <v>211</v>
      </c>
      <c r="C281" s="22" t="s">
        <v>402</v>
      </c>
      <c r="D281" s="23" t="s">
        <v>403</v>
      </c>
      <c r="E281" s="12"/>
      <c r="F281" s="12"/>
      <c r="G281" s="92" t="s">
        <v>330</v>
      </c>
      <c r="H281" s="80" t="s">
        <v>331</v>
      </c>
      <c r="I281" s="80" t="s">
        <v>332</v>
      </c>
      <c r="J281" s="81" t="s">
        <v>333</v>
      </c>
      <c r="K281" s="128">
        <f aca="true" t="shared" si="95" ref="K281:Q281">SUM(K282:K284)</f>
        <v>137767.3</v>
      </c>
      <c r="L281" s="128">
        <f t="shared" si="95"/>
        <v>109581.79999999999</v>
      </c>
      <c r="M281" s="128">
        <f t="shared" si="95"/>
        <v>83025.6</v>
      </c>
      <c r="N281" s="128">
        <f t="shared" si="95"/>
        <v>67977.2</v>
      </c>
      <c r="O281" s="128">
        <f t="shared" si="95"/>
        <v>66821.4</v>
      </c>
      <c r="P281" s="128">
        <f t="shared" si="95"/>
        <v>27149.399999999998</v>
      </c>
      <c r="Q281" s="128">
        <f t="shared" si="95"/>
        <v>54350</v>
      </c>
    </row>
    <row r="282" spans="1:17" ht="12.75">
      <c r="A282" s="13" t="s">
        <v>210</v>
      </c>
      <c r="B282" s="14"/>
      <c r="C282" s="22" t="s">
        <v>402</v>
      </c>
      <c r="D282" s="23"/>
      <c r="E282" s="12" t="s">
        <v>57</v>
      </c>
      <c r="F282" s="12" t="s">
        <v>13</v>
      </c>
      <c r="G282" s="49"/>
      <c r="H282" s="80"/>
      <c r="I282" s="80"/>
      <c r="J282" s="81"/>
      <c r="K282" s="109">
        <v>49577.1</v>
      </c>
      <c r="L282" s="109">
        <v>26977.4</v>
      </c>
      <c r="M282" s="109">
        <v>42039.9</v>
      </c>
      <c r="N282" s="109">
        <f>27702.5+1040.5</f>
        <v>28743</v>
      </c>
      <c r="O282" s="109">
        <v>28191.5</v>
      </c>
      <c r="P282" s="109">
        <v>25430.8</v>
      </c>
      <c r="Q282" s="109">
        <v>28191.5</v>
      </c>
    </row>
    <row r="283" spans="1:17" ht="12.75" hidden="1" outlineLevel="1">
      <c r="A283" s="13" t="s">
        <v>210</v>
      </c>
      <c r="B283" s="14"/>
      <c r="C283" s="22" t="s">
        <v>402</v>
      </c>
      <c r="D283" s="23"/>
      <c r="E283" s="12" t="s">
        <v>57</v>
      </c>
      <c r="F283" s="12" t="s">
        <v>57</v>
      </c>
      <c r="G283" s="49"/>
      <c r="H283" s="80"/>
      <c r="I283" s="80"/>
      <c r="J283" s="81"/>
      <c r="K283" s="109"/>
      <c r="L283" s="109"/>
      <c r="M283" s="109"/>
      <c r="N283" s="109"/>
      <c r="O283" s="109"/>
      <c r="P283" s="109"/>
      <c r="Q283" s="109"/>
    </row>
    <row r="284" spans="1:17" ht="12.75" collapsed="1">
      <c r="A284" s="13" t="s">
        <v>210</v>
      </c>
      <c r="B284" s="14"/>
      <c r="C284" s="22" t="s">
        <v>402</v>
      </c>
      <c r="D284" s="23"/>
      <c r="E284" s="12" t="s">
        <v>35</v>
      </c>
      <c r="F284" s="12" t="s">
        <v>14</v>
      </c>
      <c r="G284" s="49"/>
      <c r="H284" s="80"/>
      <c r="I284" s="80"/>
      <c r="J284" s="81"/>
      <c r="K284" s="109">
        <v>88190.2</v>
      </c>
      <c r="L284" s="109">
        <v>82604.4</v>
      </c>
      <c r="M284" s="109">
        <v>40985.7</v>
      </c>
      <c r="N284" s="109">
        <v>39234.2</v>
      </c>
      <c r="O284" s="109">
        <v>38629.9</v>
      </c>
      <c r="P284" s="109">
        <v>1718.6</v>
      </c>
      <c r="Q284" s="109">
        <v>26158.5</v>
      </c>
    </row>
    <row r="285" spans="1:17" ht="285.75" customHeight="1">
      <c r="A285" s="13" t="s">
        <v>210</v>
      </c>
      <c r="B285" s="14" t="s">
        <v>211</v>
      </c>
      <c r="C285" s="22" t="s">
        <v>434</v>
      </c>
      <c r="D285" s="23" t="s">
        <v>435</v>
      </c>
      <c r="E285" s="12"/>
      <c r="F285" s="12"/>
      <c r="G285" s="49" t="s">
        <v>334</v>
      </c>
      <c r="H285" s="80" t="s">
        <v>335</v>
      </c>
      <c r="I285" s="80" t="s">
        <v>336</v>
      </c>
      <c r="J285" s="81" t="s">
        <v>337</v>
      </c>
      <c r="K285" s="128">
        <f>K286</f>
        <v>182340.8</v>
      </c>
      <c r="L285" s="128">
        <f aca="true" t="shared" si="96" ref="L285:Q285">L286</f>
        <v>182237.1</v>
      </c>
      <c r="M285" s="128">
        <f t="shared" si="96"/>
        <v>223205.4</v>
      </c>
      <c r="N285" s="128">
        <f t="shared" si="96"/>
        <v>208358.6</v>
      </c>
      <c r="O285" s="128">
        <f t="shared" si="96"/>
        <v>189764.4</v>
      </c>
      <c r="P285" s="128">
        <f t="shared" si="96"/>
        <v>189764.4</v>
      </c>
      <c r="Q285" s="128">
        <f t="shared" si="96"/>
        <v>189764.4</v>
      </c>
    </row>
    <row r="286" spans="1:17" ht="12.75">
      <c r="A286" s="13" t="s">
        <v>210</v>
      </c>
      <c r="B286" s="14"/>
      <c r="C286" s="22" t="s">
        <v>434</v>
      </c>
      <c r="D286" s="23"/>
      <c r="E286" s="12" t="s">
        <v>32</v>
      </c>
      <c r="F286" s="12" t="s">
        <v>34</v>
      </c>
      <c r="G286" s="49"/>
      <c r="H286" s="80"/>
      <c r="I286" s="80"/>
      <c r="J286" s="81"/>
      <c r="K286" s="109">
        <v>182340.8</v>
      </c>
      <c r="L286" s="109">
        <v>182237.1</v>
      </c>
      <c r="M286" s="109">
        <v>223205.4</v>
      </c>
      <c r="N286" s="109">
        <v>208358.6</v>
      </c>
      <c r="O286" s="109">
        <v>189764.4</v>
      </c>
      <c r="P286" s="109">
        <v>189764.4</v>
      </c>
      <c r="Q286" s="109">
        <v>189764.4</v>
      </c>
    </row>
    <row r="287" spans="1:17" ht="365.25" customHeight="1">
      <c r="A287" s="13" t="s">
        <v>210</v>
      </c>
      <c r="B287" s="14" t="s">
        <v>211</v>
      </c>
      <c r="C287" s="22" t="s">
        <v>373</v>
      </c>
      <c r="D287" s="23" t="s">
        <v>374</v>
      </c>
      <c r="E287" s="12"/>
      <c r="F287" s="12"/>
      <c r="G287" s="49" t="s">
        <v>338</v>
      </c>
      <c r="H287" s="80" t="s">
        <v>339</v>
      </c>
      <c r="I287" s="80" t="s">
        <v>340</v>
      </c>
      <c r="J287" s="81" t="s">
        <v>341</v>
      </c>
      <c r="K287" s="128">
        <f>K288</f>
        <v>4368.7</v>
      </c>
      <c r="L287" s="128">
        <f aca="true" t="shared" si="97" ref="L287:Q287">L288</f>
        <v>783</v>
      </c>
      <c r="M287" s="128">
        <f t="shared" si="97"/>
        <v>6953.3</v>
      </c>
      <c r="N287" s="128">
        <f t="shared" si="97"/>
        <v>4864.2</v>
      </c>
      <c r="O287" s="128">
        <f t="shared" si="97"/>
        <v>3051</v>
      </c>
      <c r="P287" s="128">
        <f t="shared" si="97"/>
        <v>3051</v>
      </c>
      <c r="Q287" s="128">
        <f t="shared" si="97"/>
        <v>3051</v>
      </c>
    </row>
    <row r="288" spans="1:17" ht="12.75">
      <c r="A288" s="13" t="s">
        <v>210</v>
      </c>
      <c r="B288" s="14"/>
      <c r="C288" s="22" t="s">
        <v>373</v>
      </c>
      <c r="D288" s="23"/>
      <c r="E288" s="12" t="s">
        <v>14</v>
      </c>
      <c r="F288" s="12" t="s">
        <v>41</v>
      </c>
      <c r="G288" s="49"/>
      <c r="H288" s="80"/>
      <c r="I288" s="80"/>
      <c r="J288" s="81"/>
      <c r="K288" s="109">
        <v>4368.7</v>
      </c>
      <c r="L288" s="109">
        <v>783</v>
      </c>
      <c r="M288" s="109">
        <v>6953.3</v>
      </c>
      <c r="N288" s="109">
        <v>4864.2</v>
      </c>
      <c r="O288" s="109">
        <v>3051</v>
      </c>
      <c r="P288" s="109">
        <v>3051</v>
      </c>
      <c r="Q288" s="109">
        <v>3051</v>
      </c>
    </row>
    <row r="289" spans="1:17" ht="102">
      <c r="A289" s="13" t="s">
        <v>210</v>
      </c>
      <c r="B289" s="14" t="s">
        <v>211</v>
      </c>
      <c r="C289" s="22" t="s">
        <v>375</v>
      </c>
      <c r="D289" s="23" t="s">
        <v>376</v>
      </c>
      <c r="E289" s="12"/>
      <c r="F289" s="12"/>
      <c r="G289" s="49" t="s">
        <v>342</v>
      </c>
      <c r="H289" s="80" t="s">
        <v>343</v>
      </c>
      <c r="I289" s="80" t="s">
        <v>344</v>
      </c>
      <c r="J289" s="81" t="s">
        <v>345</v>
      </c>
      <c r="K289" s="128">
        <f aca="true" t="shared" si="98" ref="K289:Q289">SUM(K290:K292)</f>
        <v>287.1</v>
      </c>
      <c r="L289" s="128">
        <f t="shared" si="98"/>
        <v>278.9</v>
      </c>
      <c r="M289" s="128">
        <f t="shared" si="98"/>
        <v>443.70000000000005</v>
      </c>
      <c r="N289" s="128">
        <f t="shared" si="98"/>
        <v>402.29999999999995</v>
      </c>
      <c r="O289" s="128">
        <f t="shared" si="98"/>
        <v>287.1</v>
      </c>
      <c r="P289" s="128">
        <f t="shared" si="98"/>
        <v>287.1</v>
      </c>
      <c r="Q289" s="128">
        <f t="shared" si="98"/>
        <v>287.1</v>
      </c>
    </row>
    <row r="290" spans="1:17" ht="12.75">
      <c r="A290" s="13" t="s">
        <v>210</v>
      </c>
      <c r="B290" s="14"/>
      <c r="C290" s="22" t="s">
        <v>375</v>
      </c>
      <c r="D290" s="23"/>
      <c r="E290" s="12" t="s">
        <v>13</v>
      </c>
      <c r="F290" s="12" t="s">
        <v>16</v>
      </c>
      <c r="G290" s="49"/>
      <c r="H290" s="80"/>
      <c r="I290" s="80"/>
      <c r="J290" s="81"/>
      <c r="K290" s="109">
        <v>47.2</v>
      </c>
      <c r="L290" s="109">
        <v>46.7</v>
      </c>
      <c r="M290" s="109">
        <v>26.6</v>
      </c>
      <c r="N290" s="109"/>
      <c r="O290" s="109">
        <v>26.6</v>
      </c>
      <c r="P290" s="109">
        <v>26.6</v>
      </c>
      <c r="Q290" s="109">
        <v>26.6</v>
      </c>
    </row>
    <row r="291" spans="1:17" ht="12.75">
      <c r="A291" s="13" t="s">
        <v>210</v>
      </c>
      <c r="B291" s="14"/>
      <c r="C291" s="22" t="s">
        <v>375</v>
      </c>
      <c r="D291" s="23"/>
      <c r="E291" s="12" t="s">
        <v>14</v>
      </c>
      <c r="F291" s="12" t="s">
        <v>49</v>
      </c>
      <c r="G291" s="49"/>
      <c r="H291" s="80"/>
      <c r="I291" s="80"/>
      <c r="J291" s="81"/>
      <c r="K291" s="109">
        <v>62</v>
      </c>
      <c r="L291" s="109">
        <v>62</v>
      </c>
      <c r="M291" s="109">
        <v>67</v>
      </c>
      <c r="N291" s="109">
        <v>66.9</v>
      </c>
      <c r="O291" s="109">
        <v>62</v>
      </c>
      <c r="P291" s="109">
        <v>62</v>
      </c>
      <c r="Q291" s="109">
        <v>62</v>
      </c>
    </row>
    <row r="292" spans="1:17" ht="12.75">
      <c r="A292" s="13" t="s">
        <v>210</v>
      </c>
      <c r="B292" s="14"/>
      <c r="C292" s="22" t="s">
        <v>375</v>
      </c>
      <c r="D292" s="23"/>
      <c r="E292" s="12" t="s">
        <v>57</v>
      </c>
      <c r="F292" s="12" t="s">
        <v>57</v>
      </c>
      <c r="G292" s="49"/>
      <c r="H292" s="80"/>
      <c r="I292" s="80"/>
      <c r="J292" s="81"/>
      <c r="K292" s="109">
        <v>177.9</v>
      </c>
      <c r="L292" s="109">
        <v>170.2</v>
      </c>
      <c r="M292" s="109">
        <v>350.1</v>
      </c>
      <c r="N292" s="109">
        <v>335.4</v>
      </c>
      <c r="O292" s="109">
        <v>198.5</v>
      </c>
      <c r="P292" s="109">
        <v>198.5</v>
      </c>
      <c r="Q292" s="109">
        <v>198.5</v>
      </c>
    </row>
    <row r="293" spans="1:17" ht="409.5">
      <c r="A293" s="13" t="s">
        <v>210</v>
      </c>
      <c r="B293" s="14" t="s">
        <v>211</v>
      </c>
      <c r="C293" s="22" t="s">
        <v>410</v>
      </c>
      <c r="D293" s="115" t="s">
        <v>429</v>
      </c>
      <c r="E293" s="12"/>
      <c r="F293" s="12"/>
      <c r="G293" s="49" t="s">
        <v>214</v>
      </c>
      <c r="H293" s="80" t="s">
        <v>215</v>
      </c>
      <c r="I293" s="80" t="s">
        <v>216</v>
      </c>
      <c r="J293" s="81" t="s">
        <v>217</v>
      </c>
      <c r="K293" s="128">
        <f>SUM(K294:K295)</f>
        <v>29647</v>
      </c>
      <c r="L293" s="128">
        <f aca="true" t="shared" si="99" ref="L293:Q293">SUM(L294:L295)</f>
        <v>7855.9</v>
      </c>
      <c r="M293" s="128">
        <f t="shared" si="99"/>
        <v>31033.4</v>
      </c>
      <c r="N293" s="128">
        <f t="shared" si="99"/>
        <v>12554.4</v>
      </c>
      <c r="O293" s="128">
        <f t="shared" si="99"/>
        <v>0</v>
      </c>
      <c r="P293" s="128">
        <f t="shared" si="99"/>
        <v>0</v>
      </c>
      <c r="Q293" s="128">
        <f t="shared" si="99"/>
        <v>0</v>
      </c>
    </row>
    <row r="294" spans="1:17" ht="12.75">
      <c r="A294" s="13" t="s">
        <v>210</v>
      </c>
      <c r="B294" s="14"/>
      <c r="C294" s="22" t="s">
        <v>410</v>
      </c>
      <c r="D294" s="23"/>
      <c r="E294" s="12" t="s">
        <v>33</v>
      </c>
      <c r="F294" s="12" t="s">
        <v>13</v>
      </c>
      <c r="G294" s="49"/>
      <c r="H294" s="80"/>
      <c r="I294" s="80"/>
      <c r="J294" s="81"/>
      <c r="K294" s="109">
        <v>13660.6</v>
      </c>
      <c r="L294" s="109">
        <v>4034.8</v>
      </c>
      <c r="M294" s="109">
        <v>13521.2</v>
      </c>
      <c r="N294" s="109">
        <f>923.4+99.5</f>
        <v>1022.9</v>
      </c>
      <c r="O294" s="109">
        <v>0</v>
      </c>
      <c r="P294" s="109">
        <v>0</v>
      </c>
      <c r="Q294" s="109">
        <v>0</v>
      </c>
    </row>
    <row r="295" spans="1:17" ht="12.75">
      <c r="A295" s="13" t="s">
        <v>210</v>
      </c>
      <c r="B295" s="14"/>
      <c r="C295" s="22" t="s">
        <v>410</v>
      </c>
      <c r="D295" s="23"/>
      <c r="E295" s="12" t="s">
        <v>33</v>
      </c>
      <c r="F295" s="12" t="s">
        <v>20</v>
      </c>
      <c r="G295" s="49"/>
      <c r="H295" s="80"/>
      <c r="I295" s="80"/>
      <c r="J295" s="81"/>
      <c r="K295" s="109">
        <v>15986.4</v>
      </c>
      <c r="L295" s="109">
        <v>3821.1</v>
      </c>
      <c r="M295" s="109">
        <v>17512.2</v>
      </c>
      <c r="N295" s="109">
        <v>11531.5</v>
      </c>
      <c r="O295" s="109">
        <v>0</v>
      </c>
      <c r="P295" s="109">
        <v>0</v>
      </c>
      <c r="Q295" s="109">
        <v>0</v>
      </c>
    </row>
    <row r="296" spans="1:17" ht="89.25">
      <c r="A296" s="13" t="s">
        <v>210</v>
      </c>
      <c r="B296" s="14" t="s">
        <v>211</v>
      </c>
      <c r="C296" s="22" t="s">
        <v>436</v>
      </c>
      <c r="D296" s="23" t="s">
        <v>437</v>
      </c>
      <c r="E296" s="12"/>
      <c r="F296" s="12"/>
      <c r="G296" s="49" t="s">
        <v>218</v>
      </c>
      <c r="H296" s="80" t="s">
        <v>346</v>
      </c>
      <c r="I296" s="80" t="s">
        <v>219</v>
      </c>
      <c r="J296" s="81" t="s">
        <v>347</v>
      </c>
      <c r="K296" s="128">
        <f>K297</f>
        <v>3572.5</v>
      </c>
      <c r="L296" s="128">
        <f aca="true" t="shared" si="100" ref="L296:Q296">L297</f>
        <v>3000.3</v>
      </c>
      <c r="M296" s="128">
        <f t="shared" si="100"/>
        <v>2395.2</v>
      </c>
      <c r="N296" s="128">
        <f t="shared" si="100"/>
        <v>2333</v>
      </c>
      <c r="O296" s="128">
        <f t="shared" si="100"/>
        <v>0</v>
      </c>
      <c r="P296" s="128">
        <f t="shared" si="100"/>
        <v>0</v>
      </c>
      <c r="Q296" s="128">
        <f t="shared" si="100"/>
        <v>0</v>
      </c>
    </row>
    <row r="297" spans="1:17" ht="12.75">
      <c r="A297" s="13" t="s">
        <v>210</v>
      </c>
      <c r="B297" s="14"/>
      <c r="C297" s="22" t="s">
        <v>436</v>
      </c>
      <c r="D297" s="23"/>
      <c r="E297" s="12" t="s">
        <v>57</v>
      </c>
      <c r="F297" s="12" t="s">
        <v>14</v>
      </c>
      <c r="G297" s="49"/>
      <c r="H297" s="80"/>
      <c r="I297" s="80"/>
      <c r="J297" s="81"/>
      <c r="K297" s="109">
        <v>3572.5</v>
      </c>
      <c r="L297" s="109">
        <f>2443.4+556.9</f>
        <v>3000.3</v>
      </c>
      <c r="M297" s="109">
        <v>2395.2</v>
      </c>
      <c r="N297" s="109">
        <v>2333</v>
      </c>
      <c r="O297" s="109"/>
      <c r="P297" s="109"/>
      <c r="Q297" s="109"/>
    </row>
    <row r="298" spans="1:17" ht="89.25">
      <c r="A298" s="13" t="s">
        <v>210</v>
      </c>
      <c r="B298" s="14" t="s">
        <v>211</v>
      </c>
      <c r="C298" s="22" t="s">
        <v>463</v>
      </c>
      <c r="D298" s="23"/>
      <c r="E298" s="12"/>
      <c r="F298" s="12"/>
      <c r="G298" s="49"/>
      <c r="H298" s="80"/>
      <c r="I298" s="80"/>
      <c r="J298" s="81"/>
      <c r="K298" s="128">
        <f>K299</f>
        <v>0</v>
      </c>
      <c r="L298" s="128">
        <f aca="true" t="shared" si="101" ref="L298:Q298">L299</f>
        <v>0</v>
      </c>
      <c r="M298" s="128">
        <f t="shared" si="101"/>
        <v>65.9</v>
      </c>
      <c r="N298" s="128">
        <f t="shared" si="101"/>
        <v>65.9</v>
      </c>
      <c r="O298" s="128">
        <f t="shared" si="101"/>
        <v>0</v>
      </c>
      <c r="P298" s="128">
        <f t="shared" si="101"/>
        <v>0</v>
      </c>
      <c r="Q298" s="128">
        <f t="shared" si="101"/>
        <v>0</v>
      </c>
    </row>
    <row r="299" spans="1:17" ht="12.75">
      <c r="A299" s="13" t="s">
        <v>210</v>
      </c>
      <c r="B299" s="14"/>
      <c r="C299" s="22" t="s">
        <v>463</v>
      </c>
      <c r="D299" s="23"/>
      <c r="E299" s="12" t="s">
        <v>15</v>
      </c>
      <c r="F299" s="12" t="s">
        <v>57</v>
      </c>
      <c r="G299" s="49"/>
      <c r="H299" s="80"/>
      <c r="I299" s="80"/>
      <c r="J299" s="81"/>
      <c r="K299" s="109"/>
      <c r="L299" s="109"/>
      <c r="M299" s="109">
        <v>65.9</v>
      </c>
      <c r="N299" s="109">
        <v>65.9</v>
      </c>
      <c r="O299" s="109"/>
      <c r="P299" s="109"/>
      <c r="Q299" s="109"/>
    </row>
    <row r="300" spans="1:17" ht="409.5">
      <c r="A300" s="13" t="s">
        <v>210</v>
      </c>
      <c r="B300" s="14" t="s">
        <v>211</v>
      </c>
      <c r="C300" s="22" t="s">
        <v>430</v>
      </c>
      <c r="D300" s="115" t="s">
        <v>209</v>
      </c>
      <c r="E300" s="12"/>
      <c r="F300" s="12"/>
      <c r="G300" s="49" t="s">
        <v>348</v>
      </c>
      <c r="H300" s="80" t="s">
        <v>349</v>
      </c>
      <c r="I300" s="80" t="s">
        <v>350</v>
      </c>
      <c r="J300" s="81" t="s">
        <v>351</v>
      </c>
      <c r="K300" s="128">
        <f>SUM(K301:K302)</f>
        <v>312260.7</v>
      </c>
      <c r="L300" s="128">
        <f aca="true" t="shared" si="102" ref="L300:Q300">SUM(L301:L302)</f>
        <v>264126.60000000003</v>
      </c>
      <c r="M300" s="128">
        <f t="shared" si="102"/>
        <v>262178.2</v>
      </c>
      <c r="N300" s="128">
        <f t="shared" si="102"/>
        <v>214884.59999999998</v>
      </c>
      <c r="O300" s="128">
        <f t="shared" si="102"/>
        <v>248968.9</v>
      </c>
      <c r="P300" s="128">
        <f t="shared" si="102"/>
        <v>183295.9</v>
      </c>
      <c r="Q300" s="128">
        <f t="shared" si="102"/>
        <v>183295.9</v>
      </c>
    </row>
    <row r="301" spans="1:17" ht="12.75" hidden="1" outlineLevel="1">
      <c r="A301" s="13" t="s">
        <v>210</v>
      </c>
      <c r="B301" s="14"/>
      <c r="C301" s="22" t="s">
        <v>430</v>
      </c>
      <c r="D301" s="23"/>
      <c r="E301" s="12" t="s">
        <v>32</v>
      </c>
      <c r="F301" s="12" t="s">
        <v>57</v>
      </c>
      <c r="G301" s="49"/>
      <c r="H301" s="80"/>
      <c r="I301" s="80"/>
      <c r="J301" s="81"/>
      <c r="K301" s="109"/>
      <c r="L301" s="109"/>
      <c r="M301" s="109"/>
      <c r="N301" s="109"/>
      <c r="O301" s="109"/>
      <c r="P301" s="109"/>
      <c r="Q301" s="109"/>
    </row>
    <row r="302" spans="1:17" ht="12.75" collapsed="1">
      <c r="A302" s="13" t="s">
        <v>210</v>
      </c>
      <c r="B302" s="14"/>
      <c r="C302" s="22" t="s">
        <v>430</v>
      </c>
      <c r="D302" s="23"/>
      <c r="E302" s="12" t="s">
        <v>57</v>
      </c>
      <c r="F302" s="12" t="s">
        <v>14</v>
      </c>
      <c r="G302" s="49"/>
      <c r="H302" s="80"/>
      <c r="I302" s="80"/>
      <c r="J302" s="81"/>
      <c r="K302" s="109">
        <v>312260.7</v>
      </c>
      <c r="L302" s="109">
        <f>263637.2+489.4</f>
        <v>264126.60000000003</v>
      </c>
      <c r="M302" s="109">
        <v>262178.2</v>
      </c>
      <c r="N302" s="109">
        <f>214324.8+559.8</f>
        <v>214884.59999999998</v>
      </c>
      <c r="O302" s="109">
        <v>248968.9</v>
      </c>
      <c r="P302" s="109">
        <v>183295.9</v>
      </c>
      <c r="Q302" s="109">
        <v>183295.9</v>
      </c>
    </row>
    <row r="303" spans="1:17" ht="89.25" hidden="1" outlineLevel="1">
      <c r="A303" s="13" t="s">
        <v>210</v>
      </c>
      <c r="B303" s="14" t="s">
        <v>211</v>
      </c>
      <c r="C303" s="22" t="s">
        <v>408</v>
      </c>
      <c r="D303" s="23"/>
      <c r="E303" s="12"/>
      <c r="F303" s="12"/>
      <c r="G303" s="49"/>
      <c r="H303" s="80"/>
      <c r="I303" s="80"/>
      <c r="J303" s="81"/>
      <c r="K303" s="109"/>
      <c r="L303" s="109"/>
      <c r="M303" s="109"/>
      <c r="N303" s="109"/>
      <c r="O303" s="109"/>
      <c r="P303" s="109"/>
      <c r="Q303" s="109"/>
    </row>
    <row r="304" spans="1:17" ht="12.75" hidden="1" outlineLevel="1">
      <c r="A304" s="13" t="s">
        <v>210</v>
      </c>
      <c r="B304" s="14"/>
      <c r="C304" s="22" t="s">
        <v>408</v>
      </c>
      <c r="D304" s="23"/>
      <c r="E304" s="12"/>
      <c r="F304" s="12"/>
      <c r="G304" s="49"/>
      <c r="H304" s="80"/>
      <c r="I304" s="80"/>
      <c r="J304" s="81"/>
      <c r="K304" s="109"/>
      <c r="L304" s="109"/>
      <c r="M304" s="109"/>
      <c r="N304" s="109"/>
      <c r="O304" s="109"/>
      <c r="P304" s="109"/>
      <c r="Q304" s="109"/>
    </row>
    <row r="305" spans="1:17" ht="409.5" collapsed="1">
      <c r="A305" s="13" t="s">
        <v>210</v>
      </c>
      <c r="B305" s="14"/>
      <c r="C305" s="22" t="s">
        <v>377</v>
      </c>
      <c r="D305" s="114" t="s">
        <v>319</v>
      </c>
      <c r="E305" s="34"/>
      <c r="F305" s="34"/>
      <c r="G305" s="135" t="s">
        <v>47</v>
      </c>
      <c r="H305" s="62" t="s">
        <v>258</v>
      </c>
      <c r="I305" s="62" t="s">
        <v>48</v>
      </c>
      <c r="J305" s="81"/>
      <c r="K305" s="128">
        <f>K306</f>
        <v>1286.5</v>
      </c>
      <c r="L305" s="128">
        <f aca="true" t="shared" si="103" ref="L305:Q305">L306</f>
        <v>350.3</v>
      </c>
      <c r="M305" s="128">
        <f t="shared" si="103"/>
        <v>674.6</v>
      </c>
      <c r="N305" s="128">
        <f t="shared" si="103"/>
        <v>564.6</v>
      </c>
      <c r="O305" s="128">
        <f t="shared" si="103"/>
        <v>0</v>
      </c>
      <c r="P305" s="128">
        <f t="shared" si="103"/>
        <v>0</v>
      </c>
      <c r="Q305" s="128">
        <f t="shared" si="103"/>
        <v>0</v>
      </c>
    </row>
    <row r="306" spans="1:17" ht="12.75">
      <c r="A306" s="13" t="s">
        <v>210</v>
      </c>
      <c r="B306" s="14"/>
      <c r="C306" s="22" t="s">
        <v>377</v>
      </c>
      <c r="D306" s="23"/>
      <c r="E306" s="12" t="s">
        <v>14</v>
      </c>
      <c r="F306" s="12" t="s">
        <v>49</v>
      </c>
      <c r="G306" s="49"/>
      <c r="H306" s="80"/>
      <c r="I306" s="80"/>
      <c r="J306" s="81"/>
      <c r="K306" s="109">
        <v>1286.5</v>
      </c>
      <c r="L306" s="109">
        <v>350.3</v>
      </c>
      <c r="M306" s="109">
        <v>674.6</v>
      </c>
      <c r="N306" s="109">
        <v>564.6</v>
      </c>
      <c r="O306" s="109"/>
      <c r="P306" s="109"/>
      <c r="Q306" s="109"/>
    </row>
    <row r="307" spans="1:17" ht="242.25">
      <c r="A307" s="13" t="s">
        <v>210</v>
      </c>
      <c r="B307" s="14" t="s">
        <v>211</v>
      </c>
      <c r="C307" s="22" t="s">
        <v>438</v>
      </c>
      <c r="D307" s="23" t="s">
        <v>439</v>
      </c>
      <c r="E307" s="12"/>
      <c r="F307" s="12"/>
      <c r="G307" s="49" t="s">
        <v>352</v>
      </c>
      <c r="H307" s="80" t="s">
        <v>353</v>
      </c>
      <c r="I307" s="80" t="s">
        <v>354</v>
      </c>
      <c r="J307" s="81" t="s">
        <v>355</v>
      </c>
      <c r="K307" s="128">
        <f>K309+K308</f>
        <v>21180.2</v>
      </c>
      <c r="L307" s="128">
        <f aca="true" t="shared" si="104" ref="L307:Q307">L309+L308</f>
        <v>20252.9</v>
      </c>
      <c r="M307" s="128">
        <f t="shared" si="104"/>
        <v>21715.4</v>
      </c>
      <c r="N307" s="128">
        <f t="shared" si="104"/>
        <v>20678.1</v>
      </c>
      <c r="O307" s="128">
        <f t="shared" si="104"/>
        <v>25604.7</v>
      </c>
      <c r="P307" s="128">
        <f t="shared" si="104"/>
        <v>25123</v>
      </c>
      <c r="Q307" s="128">
        <f t="shared" si="104"/>
        <v>25225.8</v>
      </c>
    </row>
    <row r="308" spans="1:17" ht="12.75">
      <c r="A308" s="13" t="s">
        <v>210</v>
      </c>
      <c r="B308" s="14"/>
      <c r="C308" s="22" t="s">
        <v>438</v>
      </c>
      <c r="D308" s="23"/>
      <c r="E308" s="12" t="s">
        <v>13</v>
      </c>
      <c r="F308" s="12" t="s">
        <v>16</v>
      </c>
      <c r="G308" s="49"/>
      <c r="H308" s="80"/>
      <c r="I308" s="80"/>
      <c r="J308" s="81"/>
      <c r="K308" s="109"/>
      <c r="L308" s="109"/>
      <c r="M308" s="109">
        <v>200</v>
      </c>
      <c r="N308" s="109">
        <v>180</v>
      </c>
      <c r="O308" s="109"/>
      <c r="P308" s="109"/>
      <c r="Q308" s="109"/>
    </row>
    <row r="309" spans="1:17" ht="12.75">
      <c r="A309" s="13" t="s">
        <v>210</v>
      </c>
      <c r="B309" s="14"/>
      <c r="C309" s="22" t="s">
        <v>438</v>
      </c>
      <c r="D309" s="23"/>
      <c r="E309" s="12" t="s">
        <v>14</v>
      </c>
      <c r="F309" s="12" t="s">
        <v>49</v>
      </c>
      <c r="G309" s="49"/>
      <c r="H309" s="80"/>
      <c r="I309" s="80"/>
      <c r="J309" s="81"/>
      <c r="K309" s="109">
        <v>21180.2</v>
      </c>
      <c r="L309" s="109">
        <v>20252.9</v>
      </c>
      <c r="M309" s="109">
        <v>21515.4</v>
      </c>
      <c r="N309" s="109">
        <f>20498.1</f>
        <v>20498.1</v>
      </c>
      <c r="O309" s="109">
        <v>25604.7</v>
      </c>
      <c r="P309" s="109">
        <v>25123</v>
      </c>
      <c r="Q309" s="109">
        <v>25225.8</v>
      </c>
    </row>
    <row r="310" spans="1:17" ht="369.75">
      <c r="A310" s="13" t="s">
        <v>210</v>
      </c>
      <c r="B310" s="14" t="s">
        <v>211</v>
      </c>
      <c r="C310" s="22" t="s">
        <v>368</v>
      </c>
      <c r="D310" s="23" t="s">
        <v>369</v>
      </c>
      <c r="E310" s="12"/>
      <c r="F310" s="12"/>
      <c r="G310" s="90" t="s">
        <v>320</v>
      </c>
      <c r="H310" s="91" t="s">
        <v>321</v>
      </c>
      <c r="I310" s="80" t="s">
        <v>322</v>
      </c>
      <c r="J310" s="81" t="s">
        <v>323</v>
      </c>
      <c r="K310" s="128">
        <f aca="true" t="shared" si="105" ref="K310:Q310">SUM(K311:K318)</f>
        <v>100804</v>
      </c>
      <c r="L310" s="128">
        <f t="shared" si="105"/>
        <v>100465.5</v>
      </c>
      <c r="M310" s="128">
        <f t="shared" si="105"/>
        <v>117255.2</v>
      </c>
      <c r="N310" s="128">
        <f t="shared" si="105"/>
        <v>112593.20000000001</v>
      </c>
      <c r="O310" s="128">
        <f t="shared" si="105"/>
        <v>59598.5</v>
      </c>
      <c r="P310" s="128">
        <f t="shared" si="105"/>
        <v>59464.7</v>
      </c>
      <c r="Q310" s="128">
        <f t="shared" si="105"/>
        <v>59807</v>
      </c>
    </row>
    <row r="311" spans="1:17" ht="12.75" customHeight="1" outlineLevel="1">
      <c r="A311" s="13" t="s">
        <v>210</v>
      </c>
      <c r="B311" s="14"/>
      <c r="C311" s="22" t="s">
        <v>368</v>
      </c>
      <c r="D311" s="23"/>
      <c r="E311" s="12" t="s">
        <v>14</v>
      </c>
      <c r="F311" s="12" t="s">
        <v>49</v>
      </c>
      <c r="G311" s="49"/>
      <c r="H311" s="80"/>
      <c r="I311" s="80"/>
      <c r="J311" s="81"/>
      <c r="K311" s="109"/>
      <c r="L311" s="109"/>
      <c r="M311" s="109">
        <v>141.5</v>
      </c>
      <c r="N311" s="109">
        <v>141.5</v>
      </c>
      <c r="O311" s="109"/>
      <c r="P311" s="109"/>
      <c r="Q311" s="109"/>
    </row>
    <row r="312" spans="1:17" ht="12.75">
      <c r="A312" s="13" t="s">
        <v>210</v>
      </c>
      <c r="B312" s="14"/>
      <c r="C312" s="22" t="s">
        <v>368</v>
      </c>
      <c r="D312" s="23"/>
      <c r="E312" s="12" t="s">
        <v>32</v>
      </c>
      <c r="F312" s="12" t="s">
        <v>49</v>
      </c>
      <c r="G312" s="49"/>
      <c r="H312" s="80"/>
      <c r="I312" s="80"/>
      <c r="J312" s="81"/>
      <c r="K312" s="109">
        <v>2426.8</v>
      </c>
      <c r="L312" s="109">
        <v>2426.8</v>
      </c>
      <c r="M312" s="109">
        <v>300</v>
      </c>
      <c r="N312" s="109">
        <v>300</v>
      </c>
      <c r="O312" s="109"/>
      <c r="P312" s="109"/>
      <c r="Q312" s="109"/>
    </row>
    <row r="313" spans="1:17" ht="12.75">
      <c r="A313" s="13" t="s">
        <v>210</v>
      </c>
      <c r="B313" s="14"/>
      <c r="C313" s="22" t="s">
        <v>368</v>
      </c>
      <c r="D313" s="23"/>
      <c r="E313" s="12" t="s">
        <v>32</v>
      </c>
      <c r="F313" s="12" t="s">
        <v>35</v>
      </c>
      <c r="G313" s="49"/>
      <c r="H313" s="80"/>
      <c r="I313" s="80"/>
      <c r="J313" s="81"/>
      <c r="K313" s="109">
        <v>690.5</v>
      </c>
      <c r="L313" s="109">
        <v>652.9</v>
      </c>
      <c r="M313" s="109">
        <v>988.8</v>
      </c>
      <c r="N313" s="109">
        <v>872.3</v>
      </c>
      <c r="O313" s="109">
        <v>1745.6</v>
      </c>
      <c r="P313" s="109">
        <v>1745.6</v>
      </c>
      <c r="Q313" s="109">
        <v>1745.6</v>
      </c>
    </row>
    <row r="314" spans="1:17" ht="12.75">
      <c r="A314" s="13" t="s">
        <v>210</v>
      </c>
      <c r="B314" s="14"/>
      <c r="C314" s="22" t="s">
        <v>368</v>
      </c>
      <c r="D314" s="23"/>
      <c r="E314" s="12" t="s">
        <v>57</v>
      </c>
      <c r="F314" s="12" t="s">
        <v>13</v>
      </c>
      <c r="G314" s="49"/>
      <c r="H314" s="80"/>
      <c r="I314" s="80"/>
      <c r="J314" s="81"/>
      <c r="K314" s="109">
        <v>5430.1</v>
      </c>
      <c r="L314" s="109">
        <v>5430.1</v>
      </c>
      <c r="M314" s="109">
        <v>4555.3</v>
      </c>
      <c r="N314" s="109">
        <v>4555.3</v>
      </c>
      <c r="O314" s="109"/>
      <c r="P314" s="109"/>
      <c r="Q314" s="109"/>
    </row>
    <row r="315" spans="1:17" ht="12.75">
      <c r="A315" s="13" t="s">
        <v>210</v>
      </c>
      <c r="B315" s="14"/>
      <c r="C315" s="22" t="s">
        <v>368</v>
      </c>
      <c r="D315" s="23"/>
      <c r="E315" s="12" t="s">
        <v>57</v>
      </c>
      <c r="F315" s="12" t="s">
        <v>20</v>
      </c>
      <c r="G315" s="49"/>
      <c r="H315" s="80"/>
      <c r="I315" s="80"/>
      <c r="J315" s="81"/>
      <c r="K315" s="109">
        <v>149.8</v>
      </c>
      <c r="L315" s="109">
        <v>149.8</v>
      </c>
      <c r="M315" s="109">
        <v>1909.5</v>
      </c>
      <c r="N315" s="109">
        <v>1909.5</v>
      </c>
      <c r="O315" s="109"/>
      <c r="P315" s="109"/>
      <c r="Q315" s="109"/>
    </row>
    <row r="316" spans="1:17" ht="12.75">
      <c r="A316" s="13" t="s">
        <v>210</v>
      </c>
      <c r="B316" s="14"/>
      <c r="C316" s="22" t="s">
        <v>368</v>
      </c>
      <c r="D316" s="23"/>
      <c r="E316" s="12" t="s">
        <v>57</v>
      </c>
      <c r="F316" s="12" t="s">
        <v>14</v>
      </c>
      <c r="G316" s="49"/>
      <c r="H316" s="80"/>
      <c r="I316" s="80"/>
      <c r="J316" s="81"/>
      <c r="K316" s="109">
        <v>33834.8</v>
      </c>
      <c r="L316" s="109">
        <v>33834.8</v>
      </c>
      <c r="M316" s="109">
        <v>44588.6</v>
      </c>
      <c r="N316" s="109">
        <v>44588.6</v>
      </c>
      <c r="O316" s="109"/>
      <c r="P316" s="109"/>
      <c r="Q316" s="109"/>
    </row>
    <row r="317" spans="1:17" ht="12.75">
      <c r="A317" s="13" t="s">
        <v>210</v>
      </c>
      <c r="B317" s="14"/>
      <c r="C317" s="22" t="s">
        <v>368</v>
      </c>
      <c r="D317" s="23"/>
      <c r="E317" s="12" t="s">
        <v>57</v>
      </c>
      <c r="F317" s="12" t="s">
        <v>57</v>
      </c>
      <c r="G317" s="49"/>
      <c r="H317" s="80"/>
      <c r="I317" s="80"/>
      <c r="J317" s="81"/>
      <c r="K317" s="109">
        <v>58272</v>
      </c>
      <c r="L317" s="109">
        <v>57971.1</v>
      </c>
      <c r="M317" s="109">
        <v>61821.5</v>
      </c>
      <c r="N317" s="109">
        <f>58616+57.9</f>
        <v>58673.9</v>
      </c>
      <c r="O317" s="109">
        <v>57852.9</v>
      </c>
      <c r="P317" s="109">
        <v>57719.1</v>
      </c>
      <c r="Q317" s="109">
        <v>58061.4</v>
      </c>
    </row>
    <row r="318" spans="1:17" ht="12.75">
      <c r="A318" s="13" t="s">
        <v>210</v>
      </c>
      <c r="B318" s="14"/>
      <c r="C318" s="22" t="s">
        <v>368</v>
      </c>
      <c r="D318" s="23"/>
      <c r="E318" s="12" t="s">
        <v>35</v>
      </c>
      <c r="F318" s="12" t="s">
        <v>14</v>
      </c>
      <c r="G318" s="49"/>
      <c r="H318" s="80"/>
      <c r="I318" s="80"/>
      <c r="J318" s="81"/>
      <c r="K318" s="109"/>
      <c r="L318" s="109"/>
      <c r="M318" s="109">
        <v>2950</v>
      </c>
      <c r="N318" s="109">
        <v>1552.1</v>
      </c>
      <c r="O318" s="109"/>
      <c r="P318" s="109"/>
      <c r="Q318" s="109"/>
    </row>
    <row r="319" spans="1:17" ht="237" customHeight="1">
      <c r="A319" s="13" t="s">
        <v>210</v>
      </c>
      <c r="B319" s="14" t="s">
        <v>211</v>
      </c>
      <c r="C319" s="22" t="s">
        <v>380</v>
      </c>
      <c r="D319" s="23" t="s">
        <v>381</v>
      </c>
      <c r="E319" s="12"/>
      <c r="F319" s="12"/>
      <c r="G319" s="49" t="s">
        <v>324</v>
      </c>
      <c r="H319" s="80" t="s">
        <v>325</v>
      </c>
      <c r="I319" s="80" t="s">
        <v>212</v>
      </c>
      <c r="J319" s="81" t="s">
        <v>326</v>
      </c>
      <c r="K319" s="128">
        <f>K320+K321</f>
        <v>122660.5</v>
      </c>
      <c r="L319" s="128">
        <f aca="true" t="shared" si="106" ref="L319:Q319">L320+L321</f>
        <v>121087.6</v>
      </c>
      <c r="M319" s="128">
        <f t="shared" si="106"/>
        <v>123744.29999999999</v>
      </c>
      <c r="N319" s="128">
        <f t="shared" si="106"/>
        <v>122606</v>
      </c>
      <c r="O319" s="128">
        <f t="shared" si="106"/>
        <v>127798.6</v>
      </c>
      <c r="P319" s="128">
        <f t="shared" si="106"/>
        <v>127485.5</v>
      </c>
      <c r="Q319" s="128">
        <f t="shared" si="106"/>
        <v>127138.9</v>
      </c>
    </row>
    <row r="320" spans="1:17" ht="12.75">
      <c r="A320" s="13" t="s">
        <v>210</v>
      </c>
      <c r="B320" s="14"/>
      <c r="C320" s="22" t="s">
        <v>380</v>
      </c>
      <c r="D320" s="23"/>
      <c r="E320" s="12" t="s">
        <v>13</v>
      </c>
      <c r="F320" s="12" t="s">
        <v>16</v>
      </c>
      <c r="G320" s="49"/>
      <c r="H320" s="80"/>
      <c r="I320" s="80"/>
      <c r="J320" s="81"/>
      <c r="K320" s="109">
        <v>58642</v>
      </c>
      <c r="L320" s="109">
        <v>57747.6</v>
      </c>
      <c r="M320" s="109">
        <v>58976.6</v>
      </c>
      <c r="N320" s="109">
        <f>58070.3+109.9</f>
        <v>58180.200000000004</v>
      </c>
      <c r="O320" s="109">
        <v>60232</v>
      </c>
      <c r="P320" s="109">
        <v>60365</v>
      </c>
      <c r="Q320" s="109">
        <v>60134.1</v>
      </c>
    </row>
    <row r="321" spans="1:17" ht="12.75">
      <c r="A321" s="13" t="s">
        <v>210</v>
      </c>
      <c r="B321" s="14"/>
      <c r="C321" s="22" t="s">
        <v>380</v>
      </c>
      <c r="D321" s="23"/>
      <c r="E321" s="12" t="s">
        <v>57</v>
      </c>
      <c r="F321" s="12" t="s">
        <v>57</v>
      </c>
      <c r="G321" s="49"/>
      <c r="H321" s="80"/>
      <c r="I321" s="80"/>
      <c r="J321" s="81"/>
      <c r="K321" s="109">
        <v>64018.5</v>
      </c>
      <c r="L321" s="109">
        <v>63340</v>
      </c>
      <c r="M321" s="109">
        <v>64767.7</v>
      </c>
      <c r="N321" s="109">
        <v>64425.8</v>
      </c>
      <c r="O321" s="109">
        <v>67566.6</v>
      </c>
      <c r="P321" s="109">
        <v>67120.5</v>
      </c>
      <c r="Q321" s="109">
        <v>67004.8</v>
      </c>
    </row>
    <row r="322" spans="1:17" ht="325.5">
      <c r="A322" s="13" t="s">
        <v>210</v>
      </c>
      <c r="B322" s="14" t="s">
        <v>211</v>
      </c>
      <c r="C322" s="22" t="s">
        <v>395</v>
      </c>
      <c r="D322" s="115" t="s">
        <v>396</v>
      </c>
      <c r="E322" s="12"/>
      <c r="F322" s="12"/>
      <c r="G322" s="49" t="s">
        <v>218</v>
      </c>
      <c r="H322" s="80" t="s">
        <v>346</v>
      </c>
      <c r="I322" s="80" t="s">
        <v>220</v>
      </c>
      <c r="J322" s="81" t="s">
        <v>347</v>
      </c>
      <c r="K322" s="128">
        <f>SUM(K323:K325)</f>
        <v>2905.2</v>
      </c>
      <c r="L322" s="128">
        <f aca="true" t="shared" si="107" ref="L322:Q322">SUM(L323:L325)</f>
        <v>2115.2</v>
      </c>
      <c r="M322" s="128">
        <f t="shared" si="107"/>
        <v>792.5</v>
      </c>
      <c r="N322" s="128">
        <f t="shared" si="107"/>
        <v>642.5</v>
      </c>
      <c r="O322" s="128">
        <f t="shared" si="107"/>
        <v>1400</v>
      </c>
      <c r="P322" s="128">
        <f t="shared" si="107"/>
        <v>1400</v>
      </c>
      <c r="Q322" s="128">
        <f t="shared" si="107"/>
        <v>1400</v>
      </c>
    </row>
    <row r="323" spans="1:17" ht="12.75">
      <c r="A323" s="13" t="s">
        <v>210</v>
      </c>
      <c r="B323" s="14"/>
      <c r="C323" s="22" t="s">
        <v>395</v>
      </c>
      <c r="D323" s="23"/>
      <c r="E323" s="12" t="s">
        <v>57</v>
      </c>
      <c r="F323" s="12" t="s">
        <v>13</v>
      </c>
      <c r="G323" s="49"/>
      <c r="H323" s="80"/>
      <c r="I323" s="80"/>
      <c r="J323" s="81"/>
      <c r="K323" s="109">
        <v>300</v>
      </c>
      <c r="L323" s="109"/>
      <c r="M323" s="109"/>
      <c r="N323" s="109"/>
      <c r="O323" s="109"/>
      <c r="P323" s="109"/>
      <c r="Q323" s="109"/>
    </row>
    <row r="324" spans="1:17" ht="12.75">
      <c r="A324" s="13" t="s">
        <v>210</v>
      </c>
      <c r="B324" s="14"/>
      <c r="C324" s="22" t="s">
        <v>395</v>
      </c>
      <c r="D324" s="23"/>
      <c r="E324" s="12" t="s">
        <v>57</v>
      </c>
      <c r="F324" s="12" t="s">
        <v>14</v>
      </c>
      <c r="G324" s="49"/>
      <c r="H324" s="80"/>
      <c r="I324" s="80"/>
      <c r="J324" s="81"/>
      <c r="K324" s="109">
        <v>2476.6</v>
      </c>
      <c r="L324" s="109">
        <v>1986.6</v>
      </c>
      <c r="M324" s="109">
        <v>542.5</v>
      </c>
      <c r="N324" s="109">
        <v>542.5</v>
      </c>
      <c r="O324" s="109">
        <v>700</v>
      </c>
      <c r="P324" s="109">
        <v>700</v>
      </c>
      <c r="Q324" s="109">
        <v>700</v>
      </c>
    </row>
    <row r="325" spans="1:17" ht="12.75">
      <c r="A325" s="13" t="s">
        <v>210</v>
      </c>
      <c r="B325" s="14"/>
      <c r="C325" s="22" t="s">
        <v>395</v>
      </c>
      <c r="D325" s="23"/>
      <c r="E325" s="12" t="s">
        <v>57</v>
      </c>
      <c r="F325" s="12" t="s">
        <v>57</v>
      </c>
      <c r="G325" s="49"/>
      <c r="H325" s="80"/>
      <c r="I325" s="80"/>
      <c r="J325" s="81"/>
      <c r="K325" s="109">
        <v>128.6</v>
      </c>
      <c r="L325" s="109">
        <v>128.6</v>
      </c>
      <c r="M325" s="109">
        <v>250</v>
      </c>
      <c r="N325" s="109">
        <v>100</v>
      </c>
      <c r="O325" s="109">
        <v>700</v>
      </c>
      <c r="P325" s="109">
        <v>700</v>
      </c>
      <c r="Q325" s="109">
        <v>700</v>
      </c>
    </row>
    <row r="326" spans="1:17" ht="255">
      <c r="A326" s="13" t="s">
        <v>210</v>
      </c>
      <c r="B326" s="14" t="s">
        <v>211</v>
      </c>
      <c r="C326" s="22" t="s">
        <v>446</v>
      </c>
      <c r="D326" s="23" t="s">
        <v>447</v>
      </c>
      <c r="E326" s="12"/>
      <c r="F326" s="12"/>
      <c r="G326" s="49" t="s">
        <v>185</v>
      </c>
      <c r="H326" s="80" t="s">
        <v>186</v>
      </c>
      <c r="I326" s="80" t="s">
        <v>187</v>
      </c>
      <c r="J326" s="81" t="s">
        <v>118</v>
      </c>
      <c r="K326" s="128">
        <f>K327</f>
        <v>0</v>
      </c>
      <c r="L326" s="128">
        <f aca="true" t="shared" si="108" ref="L326:Q326">L327</f>
        <v>0</v>
      </c>
      <c r="M326" s="128">
        <f t="shared" si="108"/>
        <v>2050</v>
      </c>
      <c r="N326" s="128">
        <f t="shared" si="108"/>
        <v>1869.4</v>
      </c>
      <c r="O326" s="128">
        <f t="shared" si="108"/>
        <v>6221.2</v>
      </c>
      <c r="P326" s="128">
        <f t="shared" si="108"/>
        <v>6221.2</v>
      </c>
      <c r="Q326" s="128">
        <f t="shared" si="108"/>
        <v>6221.2</v>
      </c>
    </row>
    <row r="327" spans="1:17" ht="12.75">
      <c r="A327" s="13" t="s">
        <v>210</v>
      </c>
      <c r="B327" s="14"/>
      <c r="C327" s="22" t="s">
        <v>446</v>
      </c>
      <c r="D327" s="23"/>
      <c r="E327" s="12" t="s">
        <v>49</v>
      </c>
      <c r="F327" s="12" t="s">
        <v>49</v>
      </c>
      <c r="G327" s="49"/>
      <c r="H327" s="80"/>
      <c r="I327" s="80"/>
      <c r="J327" s="81"/>
      <c r="K327" s="109"/>
      <c r="L327" s="109"/>
      <c r="M327" s="109">
        <v>2050</v>
      </c>
      <c r="N327" s="109">
        <v>1869.4</v>
      </c>
      <c r="O327" s="109">
        <v>6221.2</v>
      </c>
      <c r="P327" s="109">
        <v>6221.2</v>
      </c>
      <c r="Q327" s="109">
        <v>6221.2</v>
      </c>
    </row>
    <row r="328" spans="1:17" ht="409.5">
      <c r="A328" s="13" t="s">
        <v>210</v>
      </c>
      <c r="B328" s="14" t="s">
        <v>211</v>
      </c>
      <c r="C328" s="22" t="s">
        <v>424</v>
      </c>
      <c r="D328" s="23" t="s">
        <v>423</v>
      </c>
      <c r="E328" s="12"/>
      <c r="F328" s="12"/>
      <c r="G328" s="49" t="s">
        <v>356</v>
      </c>
      <c r="H328" s="80" t="s">
        <v>357</v>
      </c>
      <c r="I328" s="80" t="s">
        <v>358</v>
      </c>
      <c r="J328" s="81" t="s">
        <v>359</v>
      </c>
      <c r="K328" s="128">
        <f>K329</f>
        <v>480.5</v>
      </c>
      <c r="L328" s="128">
        <f aca="true" t="shared" si="109" ref="L328:Q328">L329</f>
        <v>480.5</v>
      </c>
      <c r="M328" s="128">
        <f t="shared" si="109"/>
        <v>1157</v>
      </c>
      <c r="N328" s="128">
        <f t="shared" si="109"/>
        <v>1093.1</v>
      </c>
      <c r="O328" s="128">
        <f t="shared" si="109"/>
        <v>0</v>
      </c>
      <c r="P328" s="128">
        <f t="shared" si="109"/>
        <v>0</v>
      </c>
      <c r="Q328" s="128">
        <f t="shared" si="109"/>
        <v>0</v>
      </c>
    </row>
    <row r="329" spans="1:17" ht="12.75">
      <c r="A329" s="13" t="s">
        <v>210</v>
      </c>
      <c r="B329" s="14"/>
      <c r="C329" s="22" t="s">
        <v>424</v>
      </c>
      <c r="D329" s="23"/>
      <c r="E329" s="12" t="s">
        <v>35</v>
      </c>
      <c r="F329" s="12" t="s">
        <v>32</v>
      </c>
      <c r="G329" s="49"/>
      <c r="H329" s="80"/>
      <c r="I329" s="80"/>
      <c r="J329" s="81"/>
      <c r="K329" s="109">
        <v>480.5</v>
      </c>
      <c r="L329" s="109">
        <v>480.5</v>
      </c>
      <c r="M329" s="109">
        <v>1157</v>
      </c>
      <c r="N329" s="109">
        <f>753.1+340</f>
        <v>1093.1</v>
      </c>
      <c r="O329" s="109">
        <v>0</v>
      </c>
      <c r="P329" s="109">
        <v>0</v>
      </c>
      <c r="Q329" s="109">
        <v>0</v>
      </c>
    </row>
    <row r="330" spans="1:17" ht="318.75">
      <c r="A330" s="13" t="s">
        <v>210</v>
      </c>
      <c r="B330" s="14" t="s">
        <v>211</v>
      </c>
      <c r="C330" s="22" t="s">
        <v>440</v>
      </c>
      <c r="D330" s="23" t="s">
        <v>441</v>
      </c>
      <c r="E330" s="12"/>
      <c r="F330" s="12"/>
      <c r="G330" s="49" t="s">
        <v>360</v>
      </c>
      <c r="H330" s="80" t="s">
        <v>361</v>
      </c>
      <c r="I330" s="80" t="s">
        <v>362</v>
      </c>
      <c r="J330" s="81" t="s">
        <v>363</v>
      </c>
      <c r="K330" s="128">
        <f>K331+K332</f>
        <v>1876</v>
      </c>
      <c r="L330" s="128">
        <f aca="true" t="shared" si="110" ref="L330:Q330">L331+L332</f>
        <v>1841.2</v>
      </c>
      <c r="M330" s="128">
        <f t="shared" si="110"/>
        <v>6216.9</v>
      </c>
      <c r="N330" s="128">
        <f t="shared" si="110"/>
        <v>6196</v>
      </c>
      <c r="O330" s="128">
        <f t="shared" si="110"/>
        <v>4615.5</v>
      </c>
      <c r="P330" s="128">
        <f t="shared" si="110"/>
        <v>4615.5</v>
      </c>
      <c r="Q330" s="128">
        <f t="shared" si="110"/>
        <v>4615.5</v>
      </c>
    </row>
    <row r="331" spans="1:17" ht="12.75">
      <c r="A331" s="13" t="s">
        <v>210</v>
      </c>
      <c r="B331" s="14"/>
      <c r="C331" s="22" t="s">
        <v>440</v>
      </c>
      <c r="D331" s="23"/>
      <c r="E331" s="12" t="s">
        <v>32</v>
      </c>
      <c r="F331" s="12" t="s">
        <v>57</v>
      </c>
      <c r="G331" s="49"/>
      <c r="H331" s="80"/>
      <c r="I331" s="80"/>
      <c r="J331" s="81"/>
      <c r="K331" s="109">
        <v>1876</v>
      </c>
      <c r="L331" s="109">
        <v>1841.2</v>
      </c>
      <c r="M331" s="109">
        <v>6216.9</v>
      </c>
      <c r="N331" s="109">
        <v>6196</v>
      </c>
      <c r="O331" s="109">
        <v>4418</v>
      </c>
      <c r="P331" s="109">
        <v>4418</v>
      </c>
      <c r="Q331" s="109">
        <v>4418</v>
      </c>
    </row>
    <row r="332" spans="1:17" ht="12.75">
      <c r="A332" s="13" t="s">
        <v>210</v>
      </c>
      <c r="B332" s="14"/>
      <c r="C332" s="22" t="s">
        <v>440</v>
      </c>
      <c r="D332" s="23"/>
      <c r="E332" s="12" t="s">
        <v>15</v>
      </c>
      <c r="F332" s="12" t="s">
        <v>57</v>
      </c>
      <c r="G332" s="49"/>
      <c r="H332" s="80"/>
      <c r="I332" s="80"/>
      <c r="J332" s="81"/>
      <c r="K332" s="109"/>
      <c r="L332" s="109"/>
      <c r="M332" s="109"/>
      <c r="N332" s="109"/>
      <c r="O332" s="109">
        <v>197.5</v>
      </c>
      <c r="P332" s="109">
        <v>197.5</v>
      </c>
      <c r="Q332" s="109">
        <v>197.5</v>
      </c>
    </row>
    <row r="333" spans="1:17" ht="280.5">
      <c r="A333" s="13" t="s">
        <v>210</v>
      </c>
      <c r="B333" s="14" t="s">
        <v>211</v>
      </c>
      <c r="C333" s="22" t="s">
        <v>442</v>
      </c>
      <c r="D333" s="23" t="s">
        <v>443</v>
      </c>
      <c r="E333" s="12"/>
      <c r="F333" s="12"/>
      <c r="G333" s="49" t="s">
        <v>364</v>
      </c>
      <c r="H333" s="80" t="s">
        <v>365</v>
      </c>
      <c r="I333" s="80" t="s">
        <v>221</v>
      </c>
      <c r="J333" s="81" t="s">
        <v>222</v>
      </c>
      <c r="K333" s="128">
        <f>K334+K335</f>
        <v>520.8</v>
      </c>
      <c r="L333" s="128">
        <f aca="true" t="shared" si="111" ref="L333:Q333">L334+L335</f>
        <v>489.1</v>
      </c>
      <c r="M333" s="128">
        <f t="shared" si="111"/>
        <v>615.8000000000001</v>
      </c>
      <c r="N333" s="128">
        <f t="shared" si="111"/>
        <v>358.9</v>
      </c>
      <c r="O333" s="128">
        <f t="shared" si="111"/>
        <v>636.4</v>
      </c>
      <c r="P333" s="128">
        <f t="shared" si="111"/>
        <v>655.8000000000001</v>
      </c>
      <c r="Q333" s="128">
        <f t="shared" si="111"/>
        <v>690.3000000000001</v>
      </c>
    </row>
    <row r="334" spans="1:17" ht="12.75">
      <c r="A334" s="13" t="s">
        <v>210</v>
      </c>
      <c r="B334" s="14"/>
      <c r="C334" s="22" t="s">
        <v>442</v>
      </c>
      <c r="D334" s="23"/>
      <c r="E334" s="12" t="s">
        <v>57</v>
      </c>
      <c r="F334" s="12" t="s">
        <v>20</v>
      </c>
      <c r="G334" s="49"/>
      <c r="H334" s="80"/>
      <c r="I334" s="80"/>
      <c r="J334" s="81"/>
      <c r="K334" s="109">
        <v>520.8</v>
      </c>
      <c r="L334" s="109">
        <v>489.1</v>
      </c>
      <c r="M334" s="109">
        <v>613.2</v>
      </c>
      <c r="N334" s="109">
        <v>358.9</v>
      </c>
      <c r="O334" s="109">
        <v>633.8</v>
      </c>
      <c r="P334" s="109">
        <v>653.2</v>
      </c>
      <c r="Q334" s="109">
        <v>687.7</v>
      </c>
    </row>
    <row r="335" spans="1:17" ht="12.75">
      <c r="A335" s="13" t="s">
        <v>210</v>
      </c>
      <c r="B335" s="14"/>
      <c r="C335" s="22" t="s">
        <v>442</v>
      </c>
      <c r="D335" s="23"/>
      <c r="E335" s="12" t="s">
        <v>57</v>
      </c>
      <c r="F335" s="12" t="s">
        <v>57</v>
      </c>
      <c r="G335" s="49"/>
      <c r="H335" s="80"/>
      <c r="I335" s="80"/>
      <c r="J335" s="81"/>
      <c r="K335" s="109"/>
      <c r="L335" s="109"/>
      <c r="M335" s="109">
        <v>2.6</v>
      </c>
      <c r="N335" s="109"/>
      <c r="O335" s="109">
        <v>2.6</v>
      </c>
      <c r="P335" s="109">
        <v>2.6</v>
      </c>
      <c r="Q335" s="109">
        <v>2.6</v>
      </c>
    </row>
    <row r="336" spans="1:17" ht="395.25">
      <c r="A336" s="13" t="s">
        <v>210</v>
      </c>
      <c r="B336" s="14" t="s">
        <v>211</v>
      </c>
      <c r="C336" s="22" t="s">
        <v>444</v>
      </c>
      <c r="D336" s="23" t="s">
        <v>445</v>
      </c>
      <c r="E336" s="12"/>
      <c r="F336" s="12"/>
      <c r="G336" s="49" t="s">
        <v>223</v>
      </c>
      <c r="H336" s="80" t="s">
        <v>224</v>
      </c>
      <c r="I336" s="80" t="s">
        <v>225</v>
      </c>
      <c r="J336" s="81" t="s">
        <v>226</v>
      </c>
      <c r="K336" s="128">
        <f aca="true" t="shared" si="112" ref="K336:Q336">K337</f>
        <v>18</v>
      </c>
      <c r="L336" s="128">
        <f t="shared" si="112"/>
        <v>18</v>
      </c>
      <c r="M336" s="128">
        <f t="shared" si="112"/>
        <v>32</v>
      </c>
      <c r="N336" s="128">
        <f t="shared" si="112"/>
        <v>0</v>
      </c>
      <c r="O336" s="128">
        <f t="shared" si="112"/>
        <v>32</v>
      </c>
      <c r="P336" s="128">
        <f t="shared" si="112"/>
        <v>32</v>
      </c>
      <c r="Q336" s="128">
        <f t="shared" si="112"/>
        <v>32</v>
      </c>
    </row>
    <row r="337" spans="1:17" ht="12.75">
      <c r="A337" s="13" t="s">
        <v>210</v>
      </c>
      <c r="B337" s="14"/>
      <c r="C337" s="22" t="s">
        <v>444</v>
      </c>
      <c r="D337" s="23"/>
      <c r="E337" s="12" t="s">
        <v>57</v>
      </c>
      <c r="F337" s="12" t="s">
        <v>57</v>
      </c>
      <c r="G337" s="49"/>
      <c r="H337" s="80"/>
      <c r="I337" s="80"/>
      <c r="J337" s="81"/>
      <c r="K337" s="109">
        <v>18</v>
      </c>
      <c r="L337" s="109">
        <v>18</v>
      </c>
      <c r="M337" s="109">
        <v>32</v>
      </c>
      <c r="N337" s="109"/>
      <c r="O337" s="109">
        <v>32</v>
      </c>
      <c r="P337" s="109">
        <v>32</v>
      </c>
      <c r="Q337" s="109">
        <v>32</v>
      </c>
    </row>
    <row r="338" spans="1:17" s="76" customFormat="1" ht="25.5" customHeight="1">
      <c r="A338" s="28" t="s">
        <v>227</v>
      </c>
      <c r="B338" s="198" t="s">
        <v>228</v>
      </c>
      <c r="C338" s="199"/>
      <c r="D338" s="199"/>
      <c r="E338" s="199"/>
      <c r="F338" s="199"/>
      <c r="G338" s="199"/>
      <c r="H338" s="200"/>
      <c r="I338" s="33"/>
      <c r="J338" s="33"/>
      <c r="K338" s="108">
        <f>K339</f>
        <v>14401.9</v>
      </c>
      <c r="L338" s="108">
        <f aca="true" t="shared" si="113" ref="L338:Q339">L339</f>
        <v>14377.2</v>
      </c>
      <c r="M338" s="108">
        <f t="shared" si="113"/>
        <v>15589.6</v>
      </c>
      <c r="N338" s="108">
        <f t="shared" si="113"/>
        <v>15588.7</v>
      </c>
      <c r="O338" s="108">
        <f t="shared" si="113"/>
        <v>10685.8</v>
      </c>
      <c r="P338" s="108">
        <f t="shared" si="113"/>
        <v>10723</v>
      </c>
      <c r="Q338" s="108">
        <f t="shared" si="113"/>
        <v>10648</v>
      </c>
    </row>
    <row r="339" spans="1:17" ht="140.25">
      <c r="A339" s="13" t="s">
        <v>227</v>
      </c>
      <c r="B339" s="14" t="s">
        <v>228</v>
      </c>
      <c r="C339" s="22" t="s">
        <v>432</v>
      </c>
      <c r="D339" s="23" t="s">
        <v>433</v>
      </c>
      <c r="E339" s="12"/>
      <c r="F339" s="12"/>
      <c r="G339" s="49" t="s">
        <v>229</v>
      </c>
      <c r="H339" s="80" t="s">
        <v>230</v>
      </c>
      <c r="I339" s="80" t="s">
        <v>231</v>
      </c>
      <c r="J339" s="81" t="s">
        <v>232</v>
      </c>
      <c r="K339" s="128">
        <f>K340</f>
        <v>14401.9</v>
      </c>
      <c r="L339" s="128">
        <f t="shared" si="113"/>
        <v>14377.2</v>
      </c>
      <c r="M339" s="128">
        <f t="shared" si="113"/>
        <v>15589.6</v>
      </c>
      <c r="N339" s="128">
        <f t="shared" si="113"/>
        <v>15588.7</v>
      </c>
      <c r="O339" s="128">
        <f t="shared" si="113"/>
        <v>10685.8</v>
      </c>
      <c r="P339" s="128">
        <f t="shared" si="113"/>
        <v>10723</v>
      </c>
      <c r="Q339" s="128">
        <f t="shared" si="113"/>
        <v>10648</v>
      </c>
    </row>
    <row r="340" spans="1:17" ht="12.75">
      <c r="A340" s="13" t="s">
        <v>227</v>
      </c>
      <c r="B340" s="14"/>
      <c r="C340" s="22" t="s">
        <v>432</v>
      </c>
      <c r="D340" s="23"/>
      <c r="E340" s="12" t="s">
        <v>14</v>
      </c>
      <c r="F340" s="12" t="s">
        <v>32</v>
      </c>
      <c r="G340" s="49"/>
      <c r="H340" s="80"/>
      <c r="I340" s="80"/>
      <c r="J340" s="81"/>
      <c r="K340" s="109">
        <v>14401.9</v>
      </c>
      <c r="L340" s="109">
        <v>14377.2</v>
      </c>
      <c r="M340" s="109">
        <v>15589.6</v>
      </c>
      <c r="N340" s="109">
        <v>15588.7</v>
      </c>
      <c r="O340" s="109">
        <v>10685.8</v>
      </c>
      <c r="P340" s="109">
        <v>10723</v>
      </c>
      <c r="Q340" s="109">
        <v>10648</v>
      </c>
    </row>
    <row r="341" spans="1:17" s="76" customFormat="1" ht="20.25" customHeight="1">
      <c r="A341" s="28"/>
      <c r="B341" s="198" t="s">
        <v>233</v>
      </c>
      <c r="C341" s="199"/>
      <c r="D341" s="199"/>
      <c r="E341" s="199"/>
      <c r="F341" s="199"/>
      <c r="G341" s="199"/>
      <c r="H341" s="200"/>
      <c r="I341" s="33"/>
      <c r="J341" s="33"/>
      <c r="K341" s="108">
        <f aca="true" t="shared" si="114" ref="K341:Q341">K14+K21+K63+K71+K94+K155+K194+K225+K232+K275+K338</f>
        <v>7505752.7</v>
      </c>
      <c r="L341" s="108">
        <f t="shared" si="114"/>
        <v>7190808.100000001</v>
      </c>
      <c r="M341" s="108">
        <f t="shared" si="114"/>
        <v>6963660.9</v>
      </c>
      <c r="N341" s="108">
        <f t="shared" si="114"/>
        <v>6669821.1</v>
      </c>
      <c r="O341" s="108">
        <f t="shared" si="114"/>
        <v>6683523.999999999</v>
      </c>
      <c r="P341" s="108">
        <f t="shared" si="114"/>
        <v>6319186.899999999</v>
      </c>
      <c r="Q341" s="108">
        <f t="shared" si="114"/>
        <v>6303685.9</v>
      </c>
    </row>
    <row r="342" spans="7:17" ht="12.75">
      <c r="G342" s="1"/>
      <c r="H342" s="1"/>
      <c r="I342" s="1"/>
      <c r="J342" s="1"/>
      <c r="K342" s="1"/>
      <c r="L342" s="1"/>
      <c r="M342" s="1"/>
      <c r="N342" s="1"/>
      <c r="O342" s="1"/>
      <c r="P342" s="1"/>
      <c r="Q342" s="1"/>
    </row>
    <row r="343" spans="2:17" ht="15.75" customHeight="1">
      <c r="B343" s="1" t="s">
        <v>234</v>
      </c>
      <c r="G343" s="1"/>
      <c r="H343" s="1"/>
      <c r="I343" s="1"/>
      <c r="J343" s="1"/>
      <c r="M343" s="1"/>
      <c r="N343" s="1"/>
      <c r="O343" s="1"/>
      <c r="P343" s="1"/>
      <c r="Q343" s="1"/>
    </row>
    <row r="344" spans="2:17" ht="12.75">
      <c r="B344" s="1" t="s">
        <v>235</v>
      </c>
      <c r="G344" s="1"/>
      <c r="H344" s="1"/>
      <c r="I344" s="1"/>
      <c r="J344" s="1"/>
      <c r="M344" s="1"/>
      <c r="N344" s="1"/>
      <c r="O344" s="1"/>
      <c r="P344" s="1"/>
      <c r="Q344" s="1"/>
    </row>
    <row r="345" spans="7:17" ht="12.75">
      <c r="G345" s="1"/>
      <c r="H345" s="1"/>
      <c r="I345" s="1"/>
      <c r="J345" s="1"/>
      <c r="K345" s="1"/>
      <c r="L345" s="1"/>
      <c r="M345" s="1"/>
      <c r="N345" s="1"/>
      <c r="O345" s="1"/>
      <c r="P345" s="1"/>
      <c r="Q345" s="1"/>
    </row>
    <row r="346" spans="7:17" ht="12.75">
      <c r="G346" s="1"/>
      <c r="H346" s="1"/>
      <c r="I346" s="1"/>
      <c r="J346" s="1"/>
      <c r="K346" s="1"/>
      <c r="M346" s="1"/>
      <c r="N346" s="1"/>
      <c r="O346" s="1"/>
      <c r="P346" s="1"/>
      <c r="Q346" s="1"/>
    </row>
    <row r="347" spans="7:17" ht="12.75">
      <c r="G347" s="1"/>
      <c r="H347" s="1"/>
      <c r="I347" s="1"/>
      <c r="J347" s="1"/>
      <c r="K347" s="1"/>
      <c r="M347" s="1"/>
      <c r="N347" s="1"/>
      <c r="O347" s="1"/>
      <c r="P347" s="1"/>
      <c r="Q347" s="1"/>
    </row>
    <row r="348" spans="7:17" ht="12.75">
      <c r="G348" s="1"/>
      <c r="H348" s="1"/>
      <c r="I348" s="1"/>
      <c r="J348" s="1"/>
      <c r="M348" s="1"/>
      <c r="N348" s="1"/>
      <c r="O348" s="1"/>
      <c r="P348" s="1"/>
      <c r="Q348" s="1"/>
    </row>
    <row r="349" spans="7:17" ht="12.75">
      <c r="G349" s="1"/>
      <c r="H349" s="1"/>
      <c r="I349" s="1"/>
      <c r="J349" s="1"/>
      <c r="L349" s="1"/>
      <c r="M349" s="1"/>
      <c r="N349" s="1"/>
      <c r="O349" s="1"/>
      <c r="P349" s="1"/>
      <c r="Q349" s="1"/>
    </row>
    <row r="350" spans="7:17" ht="12.75">
      <c r="G350" s="1"/>
      <c r="H350" s="1"/>
      <c r="I350" s="1"/>
      <c r="J350" s="1"/>
      <c r="K350" s="1"/>
      <c r="M350" s="1"/>
      <c r="N350" s="1"/>
      <c r="O350" s="1"/>
      <c r="P350" s="1"/>
      <c r="Q350" s="1"/>
    </row>
    <row r="351" spans="7:17" ht="12.75">
      <c r="G351" s="1"/>
      <c r="H351" s="1"/>
      <c r="I351" s="1"/>
      <c r="J351" s="1"/>
      <c r="K351" s="1"/>
      <c r="L351" s="1"/>
      <c r="M351" s="1"/>
      <c r="N351" s="1"/>
      <c r="O351" s="1"/>
      <c r="P351" s="1"/>
      <c r="Q351" s="1"/>
    </row>
    <row r="352" spans="7:17" ht="12.75">
      <c r="G352" s="1"/>
      <c r="H352" s="1"/>
      <c r="I352" s="1"/>
      <c r="J352" s="1"/>
      <c r="K352" s="1"/>
      <c r="L352" s="1"/>
      <c r="M352" s="1"/>
      <c r="N352" s="1"/>
      <c r="O352" s="1"/>
      <c r="P352" s="1"/>
      <c r="Q352" s="1"/>
    </row>
    <row r="353" spans="7:17" ht="12.75">
      <c r="G353" s="1"/>
      <c r="H353" s="1"/>
      <c r="I353" s="1"/>
      <c r="J353" s="1"/>
      <c r="K353" s="1"/>
      <c r="L353" s="1"/>
      <c r="M353" s="1"/>
      <c r="N353" s="1"/>
      <c r="O353" s="1"/>
      <c r="P353" s="1"/>
      <c r="Q353" s="1"/>
    </row>
    <row r="354" spans="7:17" ht="12.75">
      <c r="G354" s="1"/>
      <c r="H354" s="1"/>
      <c r="I354" s="1"/>
      <c r="J354" s="1"/>
      <c r="K354" s="1"/>
      <c r="L354" s="1"/>
      <c r="M354" s="1"/>
      <c r="N354" s="1"/>
      <c r="O354" s="1"/>
      <c r="P354" s="1"/>
      <c r="Q354" s="1"/>
    </row>
  </sheetData>
  <sheetProtection/>
  <autoFilter ref="A13:Q341"/>
  <mergeCells count="38">
    <mergeCell ref="B338:H338"/>
    <mergeCell ref="B341:H341"/>
    <mergeCell ref="B94:G94"/>
    <mergeCell ref="B155:G155"/>
    <mergeCell ref="B194:G194"/>
    <mergeCell ref="B225:G225"/>
    <mergeCell ref="B232:G232"/>
    <mergeCell ref="B275:G275"/>
    <mergeCell ref="N32:N33"/>
    <mergeCell ref="O32:O33"/>
    <mergeCell ref="P32:P33"/>
    <mergeCell ref="Q32:Q33"/>
    <mergeCell ref="B63:G63"/>
    <mergeCell ref="B71:G71"/>
    <mergeCell ref="H32:H33"/>
    <mergeCell ref="I32:I33"/>
    <mergeCell ref="J32:J33"/>
    <mergeCell ref="K32:K33"/>
    <mergeCell ref="L32:L33"/>
    <mergeCell ref="M32:M33"/>
    <mergeCell ref="B21:D21"/>
    <mergeCell ref="G32:G33"/>
    <mergeCell ref="I11:I12"/>
    <mergeCell ref="J11:J12"/>
    <mergeCell ref="K11:L11"/>
    <mergeCell ref="M11:N11"/>
    <mergeCell ref="F11:F12"/>
    <mergeCell ref="G11:H12"/>
    <mergeCell ref="P11:Q11"/>
    <mergeCell ref="B14:D14"/>
    <mergeCell ref="M4:O4"/>
    <mergeCell ref="A9:Q9"/>
    <mergeCell ref="A10:B12"/>
    <mergeCell ref="C10:D12"/>
    <mergeCell ref="E10:F10"/>
    <mergeCell ref="G10:J10"/>
    <mergeCell ref="K10:Q10"/>
    <mergeCell ref="E11:E12"/>
  </mergeCells>
  <printOptions/>
  <pageMargins left="0.1968503937007874" right="0.1968503937007874" top="0.5905511811023623" bottom="0.1968503937007874" header="0.1968503937007874" footer="0.5118110236220472"/>
  <pageSetup fitToHeight="53"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 г. Нефтеюганск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Останина Марина</dc:creator>
  <cp:keywords/>
  <dc:description/>
  <cp:lastModifiedBy>KolesnikovaEV</cp:lastModifiedBy>
  <cp:lastPrinted>2018-01-25T04:43:23Z</cp:lastPrinted>
  <dcterms:created xsi:type="dcterms:W3CDTF">2010-12-30T05:23:12Z</dcterms:created>
  <dcterms:modified xsi:type="dcterms:W3CDTF">2018-02-01T06:13:50Z</dcterms:modified>
  <cp:category/>
  <cp:version/>
  <cp:contentType/>
  <cp:contentStatus/>
</cp:coreProperties>
</file>