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45" windowWidth="14805" windowHeight="6870" activeTab="2"/>
  </bookViews>
  <sheets>
    <sheet name="Таблица 1 Показатели" sheetId="6" r:id="rId1"/>
    <sheet name="Таблица 2 Финанс по меропр. " sheetId="12" r:id="rId2"/>
    <sheet name="Таблица 3 " sheetId="7" r:id="rId3"/>
  </sheets>
  <definedNames>
    <definedName name="_xlnm.Print_Area" localSheetId="0">'Таблица 1 Показатели'!$A$1:$K$47</definedName>
    <definedName name="_xlnm.Print_Area" localSheetId="1">'Таблица 2 Финанс по меропр. '!$A$1:$Q$118</definedName>
  </definedNames>
  <calcPr calcId="145621"/>
</workbook>
</file>

<file path=xl/calcChain.xml><?xml version="1.0" encoding="utf-8"?>
<calcChain xmlns="http://schemas.openxmlformats.org/spreadsheetml/2006/main">
  <c r="C15" i="7" l="1"/>
  <c r="I77" i="12" l="1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49" i="12"/>
  <c r="F17" i="6" l="1"/>
  <c r="Q117" i="12" l="1"/>
  <c r="R116" i="12"/>
  <c r="Q116" i="12"/>
  <c r="J116" i="12"/>
  <c r="F116" i="12"/>
  <c r="P113" i="12"/>
  <c r="I113" i="12"/>
  <c r="M113" i="12" s="1"/>
  <c r="E113" i="12"/>
  <c r="L112" i="12"/>
  <c r="K112" i="12"/>
  <c r="J112" i="12"/>
  <c r="H112" i="12"/>
  <c r="G112" i="12"/>
  <c r="F112" i="12"/>
  <c r="E112" i="12"/>
  <c r="D112" i="12"/>
  <c r="P111" i="12"/>
  <c r="I111" i="12"/>
  <c r="E111" i="12"/>
  <c r="P110" i="12"/>
  <c r="I110" i="12"/>
  <c r="E110" i="12"/>
  <c r="L109" i="12"/>
  <c r="K109" i="12"/>
  <c r="K116" i="12" s="1"/>
  <c r="J109" i="12"/>
  <c r="H109" i="12"/>
  <c r="G109" i="12"/>
  <c r="G116" i="12" s="1"/>
  <c r="F109" i="12"/>
  <c r="D109" i="12"/>
  <c r="D116" i="12" s="1"/>
  <c r="R105" i="12"/>
  <c r="Q105" i="12"/>
  <c r="L105" i="12"/>
  <c r="K105" i="12"/>
  <c r="J105" i="12"/>
  <c r="N105" i="12" s="1"/>
  <c r="H105" i="12"/>
  <c r="P105" i="12" s="1"/>
  <c r="G105" i="12"/>
  <c r="F105" i="12"/>
  <c r="D105" i="12"/>
  <c r="I104" i="12"/>
  <c r="E104" i="12"/>
  <c r="N103" i="12"/>
  <c r="I103" i="12"/>
  <c r="M103" i="12" s="1"/>
  <c r="E103" i="12"/>
  <c r="P102" i="12"/>
  <c r="I102" i="12"/>
  <c r="M102" i="12" s="1"/>
  <c r="E102" i="12"/>
  <c r="N101" i="12"/>
  <c r="I101" i="12"/>
  <c r="M101" i="12" s="1"/>
  <c r="P100" i="12"/>
  <c r="I100" i="12"/>
  <c r="E100" i="12"/>
  <c r="P99" i="12"/>
  <c r="I99" i="12"/>
  <c r="E99" i="12"/>
  <c r="L98" i="12"/>
  <c r="K98" i="12"/>
  <c r="J98" i="12"/>
  <c r="N98" i="12" s="1"/>
  <c r="H98" i="12"/>
  <c r="G98" i="12"/>
  <c r="F98" i="12"/>
  <c r="E98" i="12"/>
  <c r="D98" i="12"/>
  <c r="Q94" i="12"/>
  <c r="J94" i="12"/>
  <c r="E94" i="12"/>
  <c r="N93" i="12"/>
  <c r="I93" i="12"/>
  <c r="M93" i="12" s="1"/>
  <c r="E93" i="12"/>
  <c r="P92" i="12"/>
  <c r="I92" i="12"/>
  <c r="M92" i="12" s="1"/>
  <c r="E92" i="12"/>
  <c r="N91" i="12"/>
  <c r="I91" i="12"/>
  <c r="M91" i="12" s="1"/>
  <c r="E91" i="12"/>
  <c r="P90" i="12"/>
  <c r="I90" i="12"/>
  <c r="I89" i="12" s="1"/>
  <c r="M89" i="12" s="1"/>
  <c r="E90" i="12"/>
  <c r="D90" i="12"/>
  <c r="P89" i="12"/>
  <c r="L89" i="12"/>
  <c r="L94" i="12" s="1"/>
  <c r="P94" i="12" s="1"/>
  <c r="K89" i="12"/>
  <c r="K94" i="12" s="1"/>
  <c r="J89" i="12"/>
  <c r="H89" i="12"/>
  <c r="H94" i="12" s="1"/>
  <c r="G89" i="12"/>
  <c r="G94" i="12" s="1"/>
  <c r="F89" i="12"/>
  <c r="F94" i="12" s="1"/>
  <c r="E89" i="12"/>
  <c r="D89" i="12"/>
  <c r="D94" i="12" s="1"/>
  <c r="P85" i="12"/>
  <c r="N85" i="12"/>
  <c r="L85" i="12"/>
  <c r="K85" i="12"/>
  <c r="J85" i="12"/>
  <c r="H85" i="12"/>
  <c r="G85" i="12"/>
  <c r="F85" i="12"/>
  <c r="N84" i="12"/>
  <c r="M84" i="12"/>
  <c r="I84" i="12"/>
  <c r="E84" i="12"/>
  <c r="D84" i="12"/>
  <c r="D85" i="12" s="1"/>
  <c r="P83" i="12"/>
  <c r="I83" i="12"/>
  <c r="I85" i="12" s="1"/>
  <c r="E83" i="12"/>
  <c r="E85" i="12" s="1"/>
  <c r="N82" i="12"/>
  <c r="I82" i="12"/>
  <c r="M82" i="12" s="1"/>
  <c r="E82" i="12"/>
  <c r="L81" i="12"/>
  <c r="P81" i="12" s="1"/>
  <c r="K81" i="12"/>
  <c r="J81" i="12"/>
  <c r="N81" i="12" s="1"/>
  <c r="I81" i="12"/>
  <c r="H81" i="12"/>
  <c r="G81" i="12"/>
  <c r="F81" i="12"/>
  <c r="D81" i="12"/>
  <c r="P76" i="12"/>
  <c r="N76" i="12"/>
  <c r="I76" i="12"/>
  <c r="I75" i="12" s="1"/>
  <c r="M75" i="12" s="1"/>
  <c r="E76" i="12"/>
  <c r="L75" i="12"/>
  <c r="K75" i="12"/>
  <c r="J75" i="12"/>
  <c r="H75" i="12"/>
  <c r="G75" i="12"/>
  <c r="F75" i="12"/>
  <c r="E75" i="12"/>
  <c r="D75" i="12"/>
  <c r="I74" i="12"/>
  <c r="E74" i="12"/>
  <c r="D74" i="12" s="1"/>
  <c r="I73" i="12"/>
  <c r="N73" i="12" s="1"/>
  <c r="M73" i="12" s="1"/>
  <c r="E73" i="12"/>
  <c r="D73" i="12"/>
  <c r="N72" i="12"/>
  <c r="M72" i="12"/>
  <c r="I72" i="12"/>
  <c r="E72" i="12"/>
  <c r="D72" i="12"/>
  <c r="I71" i="12"/>
  <c r="E71" i="12"/>
  <c r="D71" i="12" s="1"/>
  <c r="I70" i="12"/>
  <c r="E70" i="12"/>
  <c r="D70" i="12" s="1"/>
  <c r="M69" i="12"/>
  <c r="I69" i="12"/>
  <c r="N69" i="12" s="1"/>
  <c r="E69" i="12"/>
  <c r="D69" i="12"/>
  <c r="N68" i="12"/>
  <c r="M68" i="12" s="1"/>
  <c r="I68" i="12"/>
  <c r="E68" i="12"/>
  <c r="D68" i="12"/>
  <c r="I67" i="12"/>
  <c r="N67" i="12" s="1"/>
  <c r="E67" i="12"/>
  <c r="D67" i="12"/>
  <c r="O67" i="12" s="1"/>
  <c r="N66" i="12"/>
  <c r="M66" i="12"/>
  <c r="I66" i="12"/>
  <c r="E66" i="12"/>
  <c r="D66" i="12"/>
  <c r="N65" i="12"/>
  <c r="M65" i="12" s="1"/>
  <c r="I65" i="12"/>
  <c r="E65" i="12"/>
  <c r="D65" i="12"/>
  <c r="I64" i="12"/>
  <c r="E64" i="12"/>
  <c r="D64" i="12" s="1"/>
  <c r="I63" i="12"/>
  <c r="N63" i="12" s="1"/>
  <c r="M63" i="12" s="1"/>
  <c r="E63" i="12"/>
  <c r="D63" i="12"/>
  <c r="P62" i="12"/>
  <c r="M62" i="12" s="1"/>
  <c r="K62" i="12"/>
  <c r="J62" i="12"/>
  <c r="H62" i="12"/>
  <c r="G62" i="12"/>
  <c r="F62" i="12"/>
  <c r="E62" i="12"/>
  <c r="P61" i="12"/>
  <c r="E61" i="12"/>
  <c r="N61" i="12" s="1"/>
  <c r="M61" i="12" s="1"/>
  <c r="D61" i="12"/>
  <c r="O61" i="12" s="1"/>
  <c r="P60" i="12"/>
  <c r="N60" i="12"/>
  <c r="M60" i="12" s="1"/>
  <c r="E60" i="12"/>
  <c r="D60" i="12"/>
  <c r="P59" i="12"/>
  <c r="N59" i="12"/>
  <c r="M59" i="12" s="1"/>
  <c r="E59" i="12"/>
  <c r="D59" i="12"/>
  <c r="P58" i="12"/>
  <c r="N58" i="12"/>
  <c r="M58" i="12" s="1"/>
  <c r="E58" i="12"/>
  <c r="P57" i="12"/>
  <c r="N57" i="12"/>
  <c r="M57" i="12" s="1"/>
  <c r="E57" i="12"/>
  <c r="P56" i="12"/>
  <c r="E56" i="12"/>
  <c r="N56" i="12" s="1"/>
  <c r="M56" i="12" s="1"/>
  <c r="D56" i="12"/>
  <c r="P55" i="12"/>
  <c r="N55" i="12"/>
  <c r="M55" i="12" s="1"/>
  <c r="E55" i="12"/>
  <c r="D55" i="12"/>
  <c r="P54" i="12"/>
  <c r="N54" i="12"/>
  <c r="M54" i="12" s="1"/>
  <c r="E54" i="12"/>
  <c r="D54" i="12"/>
  <c r="P53" i="12"/>
  <c r="N53" i="12"/>
  <c r="M53" i="12" s="1"/>
  <c r="E53" i="12"/>
  <c r="D53" i="12"/>
  <c r="P52" i="12"/>
  <c r="E52" i="12"/>
  <c r="N52" i="12" s="1"/>
  <c r="M52" i="12" s="1"/>
  <c r="D52" i="12"/>
  <c r="P51" i="12"/>
  <c r="N51" i="12"/>
  <c r="M51" i="12"/>
  <c r="E51" i="12"/>
  <c r="D51" i="12"/>
  <c r="O51" i="12" s="1"/>
  <c r="P50" i="12"/>
  <c r="N50" i="12"/>
  <c r="M50" i="12" s="1"/>
  <c r="E50" i="12"/>
  <c r="D50" i="12" s="1"/>
  <c r="P49" i="12"/>
  <c r="L49" i="12"/>
  <c r="K49" i="12"/>
  <c r="J49" i="12"/>
  <c r="H49" i="12"/>
  <c r="G49" i="12"/>
  <c r="F49" i="12"/>
  <c r="E49" i="12"/>
  <c r="P48" i="12"/>
  <c r="O48" i="12"/>
  <c r="N48" i="12"/>
  <c r="E48" i="12"/>
  <c r="D48" i="12"/>
  <c r="P47" i="12"/>
  <c r="O47" i="12"/>
  <c r="E47" i="12"/>
  <c r="N47" i="12" s="1"/>
  <c r="D47" i="12"/>
  <c r="E46" i="12"/>
  <c r="N46" i="12" s="1"/>
  <c r="D46" i="12"/>
  <c r="O46" i="12" s="1"/>
  <c r="E45" i="12"/>
  <c r="P44" i="12"/>
  <c r="O44" i="12"/>
  <c r="N44" i="12"/>
  <c r="E44" i="12"/>
  <c r="D44" i="12"/>
  <c r="P43" i="12"/>
  <c r="E43" i="12"/>
  <c r="N43" i="12" s="1"/>
  <c r="D43" i="12"/>
  <c r="O43" i="12" s="1"/>
  <c r="P42" i="12"/>
  <c r="E42" i="12"/>
  <c r="N42" i="12" s="1"/>
  <c r="D42" i="12"/>
  <c r="M41" i="12"/>
  <c r="L41" i="12"/>
  <c r="K41" i="12"/>
  <c r="J41" i="12"/>
  <c r="I41" i="12"/>
  <c r="N41" i="12" s="1"/>
  <c r="H41" i="12"/>
  <c r="G41" i="12"/>
  <c r="F41" i="12"/>
  <c r="F32" i="12" s="1"/>
  <c r="E41" i="12"/>
  <c r="I40" i="12"/>
  <c r="E40" i="12"/>
  <c r="D40" i="12" s="1"/>
  <c r="O40" i="12" s="1"/>
  <c r="N39" i="12"/>
  <c r="I39" i="12"/>
  <c r="P39" i="12" s="1"/>
  <c r="M39" i="12" s="1"/>
  <c r="E39" i="12"/>
  <c r="D39" i="12"/>
  <c r="O39" i="12" s="1"/>
  <c r="P38" i="12"/>
  <c r="M38" i="12"/>
  <c r="I38" i="12"/>
  <c r="N38" i="12" s="1"/>
  <c r="E38" i="12"/>
  <c r="D38" i="12"/>
  <c r="O38" i="12" s="1"/>
  <c r="P37" i="12"/>
  <c r="I37" i="12"/>
  <c r="E37" i="12"/>
  <c r="D37" i="12" s="1"/>
  <c r="O37" i="12" s="1"/>
  <c r="I36" i="12"/>
  <c r="E36" i="12"/>
  <c r="N36" i="12" s="1"/>
  <c r="D36" i="12"/>
  <c r="O36" i="12" s="1"/>
  <c r="N35" i="12"/>
  <c r="I35" i="12"/>
  <c r="P35" i="12" s="1"/>
  <c r="M35" i="12" s="1"/>
  <c r="E35" i="12"/>
  <c r="D35" i="12"/>
  <c r="O35" i="12" s="1"/>
  <c r="I34" i="12"/>
  <c r="E34" i="12"/>
  <c r="D34" i="12"/>
  <c r="O34" i="12" s="1"/>
  <c r="L33" i="12"/>
  <c r="L32" i="12" s="1"/>
  <c r="K33" i="12"/>
  <c r="K32" i="12" s="1"/>
  <c r="K77" i="12" s="1"/>
  <c r="K117" i="12" s="1"/>
  <c r="H33" i="12"/>
  <c r="H32" i="12" s="1"/>
  <c r="G33" i="12"/>
  <c r="G32" i="12" s="1"/>
  <c r="G77" i="12" s="1"/>
  <c r="G117" i="12" s="1"/>
  <c r="J32" i="12"/>
  <c r="N31" i="12"/>
  <c r="I31" i="12"/>
  <c r="M31" i="12" s="1"/>
  <c r="E31" i="12"/>
  <c r="N30" i="12"/>
  <c r="I30" i="12"/>
  <c r="M30" i="12" s="1"/>
  <c r="E30" i="12"/>
  <c r="N29" i="12"/>
  <c r="I29" i="12"/>
  <c r="M29" i="12" s="1"/>
  <c r="E29" i="12"/>
  <c r="N28" i="12"/>
  <c r="I28" i="12"/>
  <c r="M28" i="12" s="1"/>
  <c r="E28" i="12"/>
  <c r="N27" i="12"/>
  <c r="I27" i="12"/>
  <c r="M27" i="12" s="1"/>
  <c r="E27" i="12"/>
  <c r="N26" i="12"/>
  <c r="I26" i="12"/>
  <c r="M26" i="12" s="1"/>
  <c r="E26" i="12"/>
  <c r="J25" i="12"/>
  <c r="F25" i="12"/>
  <c r="E25" i="12"/>
  <c r="D25" i="12"/>
  <c r="N24" i="12"/>
  <c r="I24" i="12"/>
  <c r="E24" i="12"/>
  <c r="J23" i="12"/>
  <c r="F23" i="12"/>
  <c r="E23" i="12"/>
  <c r="D23" i="12"/>
  <c r="N22" i="12"/>
  <c r="I22" i="12"/>
  <c r="E22" i="12"/>
  <c r="D22" i="12"/>
  <c r="N21" i="12"/>
  <c r="I21" i="12"/>
  <c r="E21" i="12"/>
  <c r="D21" i="12" s="1"/>
  <c r="L20" i="12"/>
  <c r="L77" i="12" s="1"/>
  <c r="K20" i="12"/>
  <c r="H20" i="12"/>
  <c r="H77" i="12" s="1"/>
  <c r="G20" i="12"/>
  <c r="F20" i="12"/>
  <c r="F15" i="12" s="1"/>
  <c r="E20" i="12"/>
  <c r="D20" i="12"/>
  <c r="U19" i="12"/>
  <c r="P19" i="12"/>
  <c r="I19" i="12"/>
  <c r="M19" i="12" s="1"/>
  <c r="E19" i="12"/>
  <c r="N18" i="12"/>
  <c r="I18" i="12"/>
  <c r="M18" i="12" s="1"/>
  <c r="E18" i="12"/>
  <c r="P17" i="12"/>
  <c r="I17" i="12"/>
  <c r="M17" i="12" s="1"/>
  <c r="E17" i="12"/>
  <c r="D17" i="12"/>
  <c r="P16" i="12"/>
  <c r="M16" i="12"/>
  <c r="I16" i="12"/>
  <c r="E16" i="12"/>
  <c r="D16" i="12"/>
  <c r="L15" i="12"/>
  <c r="K15" i="12"/>
  <c r="G15" i="12"/>
  <c r="E15" i="12"/>
  <c r="D15" i="12"/>
  <c r="M67" i="12" l="1"/>
  <c r="N94" i="12"/>
  <c r="N23" i="12"/>
  <c r="J20" i="12"/>
  <c r="I33" i="12"/>
  <c r="N34" i="12"/>
  <c r="D62" i="12"/>
  <c r="P98" i="12"/>
  <c r="N64" i="12"/>
  <c r="M64" i="12" s="1"/>
  <c r="P112" i="12"/>
  <c r="M22" i="12"/>
  <c r="P34" i="12"/>
  <c r="P36" i="12"/>
  <c r="M36" i="12" s="1"/>
  <c r="N37" i="12"/>
  <c r="M37" i="12" s="1"/>
  <c r="N40" i="12"/>
  <c r="O42" i="12"/>
  <c r="P45" i="12"/>
  <c r="D45" i="12"/>
  <c r="O45" i="12" s="1"/>
  <c r="P46" i="12"/>
  <c r="N70" i="12"/>
  <c r="M70" i="12" s="1"/>
  <c r="N71" i="12"/>
  <c r="M71" i="12" s="1"/>
  <c r="P75" i="12"/>
  <c r="M76" i="12"/>
  <c r="N89" i="12"/>
  <c r="M100" i="12"/>
  <c r="L116" i="12"/>
  <c r="P109" i="12"/>
  <c r="I112" i="12"/>
  <c r="M112" i="12" s="1"/>
  <c r="P41" i="12"/>
  <c r="P77" i="12"/>
  <c r="M110" i="12"/>
  <c r="I109" i="12"/>
  <c r="P40" i="12"/>
  <c r="N49" i="12"/>
  <c r="M49" i="12" s="1"/>
  <c r="N74" i="12"/>
  <c r="M74" i="12" s="1"/>
  <c r="I98" i="12"/>
  <c r="M98" i="12" s="1"/>
  <c r="E77" i="12"/>
  <c r="M21" i="12"/>
  <c r="M24" i="12"/>
  <c r="H15" i="12"/>
  <c r="P15" i="12" s="1"/>
  <c r="Q79" i="12"/>
  <c r="I23" i="12"/>
  <c r="I25" i="12"/>
  <c r="M25" i="12" s="1"/>
  <c r="N25" i="12"/>
  <c r="E33" i="12"/>
  <c r="E32" i="12" s="1"/>
  <c r="P32" i="12"/>
  <c r="N45" i="12"/>
  <c r="D49" i="12"/>
  <c r="P67" i="12"/>
  <c r="F77" i="12"/>
  <c r="F117" i="12" s="1"/>
  <c r="E81" i="12"/>
  <c r="M81" i="12" s="1"/>
  <c r="M85" i="12"/>
  <c r="M90" i="12"/>
  <c r="I94" i="12"/>
  <c r="M94" i="12" s="1"/>
  <c r="I105" i="12"/>
  <c r="M99" i="12"/>
  <c r="E105" i="12"/>
  <c r="S105" i="12" s="1"/>
  <c r="H116" i="12"/>
  <c r="H117" i="12" s="1"/>
  <c r="E109" i="12"/>
  <c r="E116" i="12" s="1"/>
  <c r="M111" i="12"/>
  <c r="L117" i="12"/>
  <c r="D33" i="12"/>
  <c r="M83" i="12"/>
  <c r="F30" i="6"/>
  <c r="N33" i="12" l="1"/>
  <c r="I32" i="12"/>
  <c r="M32" i="12" s="1"/>
  <c r="P33" i="12"/>
  <c r="M105" i="12"/>
  <c r="T105" i="12"/>
  <c r="O33" i="12"/>
  <c r="M23" i="12"/>
  <c r="I20" i="12"/>
  <c r="T76" i="12"/>
  <c r="E117" i="12"/>
  <c r="S117" i="12" s="1"/>
  <c r="M109" i="12"/>
  <c r="I116" i="12"/>
  <c r="M116" i="12" s="1"/>
  <c r="M40" i="12"/>
  <c r="J15" i="12"/>
  <c r="N15" i="12" s="1"/>
  <c r="N20" i="12"/>
  <c r="J77" i="12"/>
  <c r="P117" i="12"/>
  <c r="P116" i="12"/>
  <c r="D41" i="12"/>
  <c r="O41" i="12" s="1"/>
  <c r="M34" i="12"/>
  <c r="M33" i="12" s="1"/>
  <c r="D32" i="12" l="1"/>
  <c r="D77" i="12" s="1"/>
  <c r="D117" i="12" s="1"/>
  <c r="R79" i="12"/>
  <c r="J117" i="12"/>
  <c r="N117" i="12" s="1"/>
  <c r="N77" i="12"/>
  <c r="M20" i="12"/>
  <c r="I15" i="12"/>
  <c r="M15" i="12" s="1"/>
  <c r="M77" i="12" l="1"/>
  <c r="I117" i="12"/>
  <c r="U76" i="12"/>
  <c r="U79" i="12" s="1"/>
  <c r="T117" i="12" l="1"/>
  <c r="M117" i="12"/>
  <c r="F18" i="6" l="1"/>
  <c r="E18" i="6"/>
  <c r="F15" i="6"/>
  <c r="E15" i="6"/>
  <c r="H44" i="6" l="1"/>
  <c r="G44" i="6"/>
  <c r="H43" i="6" l="1"/>
  <c r="G43" i="6"/>
  <c r="L17" i="7" l="1"/>
  <c r="I18" i="7"/>
  <c r="I17" i="7"/>
  <c r="K17" i="7" l="1"/>
  <c r="J17" i="7"/>
  <c r="H16" i="6" l="1"/>
  <c r="H17" i="6"/>
  <c r="H19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G16" i="6"/>
  <c r="G17" i="6"/>
  <c r="G19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H15" i="6" l="1"/>
  <c r="G15" i="6"/>
  <c r="H20" i="6"/>
  <c r="G20" i="6"/>
  <c r="G18" i="6" s="1"/>
  <c r="H18" i="6" l="1"/>
</calcChain>
</file>

<file path=xl/sharedStrings.xml><?xml version="1.0" encoding="utf-8"?>
<sst xmlns="http://schemas.openxmlformats.org/spreadsheetml/2006/main" count="412" uniqueCount="276">
  <si>
    <t>№ п/п</t>
  </si>
  <si>
    <t>Отклонение</t>
  </si>
  <si>
    <t>ИТОГО</t>
  </si>
  <si>
    <t>относительное значение (%)</t>
  </si>
  <si>
    <t>1.1</t>
  </si>
  <si>
    <t>ОБ</t>
  </si>
  <si>
    <t>1.2</t>
  </si>
  <si>
    <t>Итого по подпрограмме I</t>
  </si>
  <si>
    <t>2.1</t>
  </si>
  <si>
    <t>Итого по подпрограмме II</t>
  </si>
  <si>
    <t>Подпрограмма III. Отдых и  оздоровление детей</t>
  </si>
  <si>
    <t>Цель подпрограммы III: Повышение качества жизни и здоровья детей.</t>
  </si>
  <si>
    <t>3.1</t>
  </si>
  <si>
    <t>Итого по подпрограмме III</t>
  </si>
  <si>
    <t>4.1</t>
  </si>
  <si>
    <t>Итого по подпрограмме IV</t>
  </si>
  <si>
    <t>5.1</t>
  </si>
  <si>
    <t>3n3</t>
  </si>
  <si>
    <t>5.2</t>
  </si>
  <si>
    <t>Обеспечение функционирования казённого учреждения.</t>
  </si>
  <si>
    <t>Итого по подпрограмме V</t>
  </si>
  <si>
    <t>Итого по программе:</t>
  </si>
  <si>
    <t>Таблица № 1</t>
  </si>
  <si>
    <t>Отчёт</t>
  </si>
  <si>
    <t xml:space="preserve">о ходе реализации муниципальной (ведомственной) программы города Нефтеюганска </t>
  </si>
  <si>
    <t>(отчётный период)</t>
  </si>
  <si>
    <t xml:space="preserve">Наименование целевых показателей     </t>
  </si>
  <si>
    <t>Единица измерения</t>
  </si>
  <si>
    <t>Результат реализации Программы</t>
  </si>
  <si>
    <t>Пояснение</t>
  </si>
  <si>
    <t>абсолютное значение                   (+/-)</t>
  </si>
  <si>
    <t>6=5-4</t>
  </si>
  <si>
    <t>7=5/4*100-100</t>
  </si>
  <si>
    <t>%</t>
  </si>
  <si>
    <t>руб.</t>
  </si>
  <si>
    <t>чел.</t>
  </si>
  <si>
    <t>Информация направлена:</t>
  </si>
  <si>
    <t>metod_ugansk &lt;metod_ugansk@mail.ru&gt;, МКУУУиООУ Кабинет 9 &lt;9uuioou@mail.ru&gt;, inspektor_ugask &lt;inspektor_ugask@yandex.ru&gt;, Plastun_BP_ot &lt;plastun_bp_ot@mail.ru&gt;, SolovyovaOV@mail.ru, natalya.dodon@mail.ru</t>
  </si>
  <si>
    <t xml:space="preserve">Цель  I. Обеспечение доступности качественного образования, соответствующего требованиям инновационного развития экономики региона, современным </t>
  </si>
  <si>
    <t>Подпрограмма I. Дошкольное, общее и дополнительное образование.</t>
  </si>
  <si>
    <t>Задача 1. Создание условий для повышения доступности и качества дошкольного общего и дополнительного образования.</t>
  </si>
  <si>
    <t>Развитие материально-технической базы образовательных организаций (показатель № 10)</t>
  </si>
  <si>
    <t>Цель II. Формирование системы оценки качества образования.</t>
  </si>
  <si>
    <t xml:space="preserve">Подпрограмма II. Совершенствование системы оценки качества образования и информационная прозрачность системы образования. </t>
  </si>
  <si>
    <t>Задача 2. Обеспечение совершенствования системы оценки качества образования и информационной прозрачности системы образования.</t>
  </si>
  <si>
    <t>Развитие системы оценки качества образования  и информационной прозрачности системы образования (показатель № 11)</t>
  </si>
  <si>
    <t>Организация летнего отдыха и оздоровления (показатели №№ 12,13)</t>
  </si>
  <si>
    <t>Цель IV: Повышение эффективности реализации молодёжной политики, вовлечение молодёжи в социальную практику.</t>
  </si>
  <si>
    <t xml:space="preserve">Подпрограмма IV.Молодежь Нефтеюганска. </t>
  </si>
  <si>
    <t>Задача 4. Создание условий для успешной социализации и эффективной самореализации молодежи.</t>
  </si>
  <si>
    <t>Обеспечение развития молодежной политики (показатели №№ 14,15,16,17,18,19)</t>
  </si>
  <si>
    <t>Цель V. Реализация единой государственной политики и совершенствование качества муниципальных услуг в сфере образования и молодёжной политики.</t>
  </si>
  <si>
    <t>Задача 5. Совершенствование эффективности и качества исполнения функций  в сфере образования и  молодёжной политики.</t>
  </si>
  <si>
    <t>Обеспечение функций управления и контроля (надзора) в сфере образования и молодёжной политики (показатель № 20)</t>
  </si>
  <si>
    <t>Число получателей услуг дополнительного образования для детей (численность детей и молодёжи в возрасте от 5 до 18 лет) (человек)</t>
  </si>
  <si>
    <t>Численность педагогических работников дошкольных образовательных организаций (человек)</t>
  </si>
  <si>
    <t>Численность педагогических работников общеобразовательных организаций (человек)</t>
  </si>
  <si>
    <t>Численность педагогических работников организаций дополнительного образования (человек)</t>
  </si>
  <si>
    <t>Размер среднемесячной заработной платы педагогических работников дошкольных образовательных организаций (рублей)</t>
  </si>
  <si>
    <t>Размер среднемесячной заработной платы педагогических работников общеобразовательных организаций (рублей)</t>
  </si>
  <si>
    <t>Размер среднемесячной заработной платы педагогических работников организаций дополнительного образования (рублей)</t>
  </si>
  <si>
    <t>Число созданных/реорганизованных и (или) ликвидированных образовательных организаций</t>
  </si>
  <si>
    <t xml:space="preserve">Соотношение результатов единого государственного экзамена (в расчете на 1 предмет) в 10% общеобразовательных организаций с лучшими результатами единого государственного экзамена к среднему баллу единого государственного экзамена (в расчете на 1 предмет) в 10% общеобразовательных организаций с худшими результатами единого государственного экзамена </t>
  </si>
  <si>
    <t xml:space="preserve">*ежеквартально – до 15 числа месяца, следующего за отчетным периодом; ежегодно – до 25 числа месяца, следующего за отчетным годом.
</t>
  </si>
  <si>
    <t>*ежеквартально – до 15 числа месяца, следующего за отчетным периодом; ежегодно – до 25 числа месяца, следующего за отчетным годом.</t>
  </si>
  <si>
    <t xml:space="preserve">Задача 3. Создание условий для организации полноценного отдыха и оздоровления детей. </t>
  </si>
  <si>
    <t xml:space="preserve">Подпрограмма V. Организация деятельности в сфере образования и молодёжной политики. 
</t>
  </si>
  <si>
    <t>Расходы на обеспечение деятельности (оказание услуг) муниципальных учреждений.</t>
  </si>
  <si>
    <t>Реализация мероприятий.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</si>
  <si>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автономного округа.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</si>
  <si>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годы".</t>
  </si>
  <si>
    <t>Осуществление переданного полномочия на реализацию основных общеобразовательных программ.</t>
  </si>
  <si>
    <t>Осуществление переданного полномочия на реализацию основных общеобразовательных программ в дошкольных образовательных организациях.</t>
  </si>
  <si>
    <t>Дополнительное финансовое обеспечение мероприятий по организации питания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программам.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</si>
  <si>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муниципального образования.</t>
  </si>
  <si>
    <t>Осуществление переданного полномочия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</si>
  <si>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Иные межбюджетные трансферты на реализацию в сфере занятости населения.</t>
  </si>
  <si>
    <t>Иные межбюджетные трансферты в рамках наказов избирателей депутатам Думы ХМАО-Югры за счет средств автономного округа</t>
  </si>
  <si>
    <t>1.2.1</t>
  </si>
  <si>
    <t>Капитальный ремонт объекта "Нежилое здание школы № 1"</t>
  </si>
  <si>
    <t>Замена вводного кабеля нежилого строения детского сада № 12</t>
  </si>
  <si>
    <t>Замена вводного кабеля нежилого строения детского сада № 13</t>
  </si>
  <si>
    <t>Реализация мероприятий на развитие общественной инфраструктуры и реализация приоритетных направлений.</t>
  </si>
  <si>
    <t>1.2.2</t>
  </si>
  <si>
    <t>Выполнение обследования объектов «Учебный корпус. Расширение здания лицея», расположенный по адресу: г.Нефтеюганск, 10 микрорайон, здание №32, 32/1</t>
  </si>
  <si>
    <t>Иные межбюджетные трансферты на организацию и проведение единого государственного экзамена</t>
  </si>
  <si>
    <t>Реализация мероприятий</t>
  </si>
  <si>
    <t xml:space="preserve">Мероприятия по организации отдыха и оздоровления детей </t>
  </si>
  <si>
    <t>На оплату стоимости питания детям школьного возраста в оздоровительных лагерях с дневным пребыванием детей за счет средств автономного округа</t>
  </si>
  <si>
    <t xml:space="preserve">На оплату стоимости питания детям школьного возраста в оздоровительных лагерях с дневным пребыванием детей  </t>
  </si>
  <si>
    <t>Осуществление переданного полномочия на организацию отдыха и оздоровления детей</t>
  </si>
  <si>
    <t xml:space="preserve">Расходы на обеспечение деятельности (оказание услуг) муниципальных учреждений </t>
  </si>
  <si>
    <t xml:space="preserve">Реализация мероприятий </t>
  </si>
  <si>
    <t>Реализация мероприятий по содействию трудоустройства граждан за счет средств автономного округа</t>
  </si>
  <si>
    <t xml:space="preserve">Реализация мероприятий по содействию трудоустройства граждан  </t>
  </si>
  <si>
    <t>2.1.1</t>
  </si>
  <si>
    <t>2.1.2</t>
  </si>
  <si>
    <t>1.1.1</t>
  </si>
  <si>
    <t>1.1.2</t>
  </si>
  <si>
    <t>1.1.3</t>
  </si>
  <si>
    <t>1.1.4</t>
  </si>
  <si>
    <t>1.1.5</t>
  </si>
  <si>
    <t>1.1.7</t>
  </si>
  <si>
    <t>1.1.8</t>
  </si>
  <si>
    <t>1.1.10</t>
  </si>
  <si>
    <t>1.1.11</t>
  </si>
  <si>
    <t>1.1.12</t>
  </si>
  <si>
    <t>1.1.13</t>
  </si>
  <si>
    <t>3.1.1</t>
  </si>
  <si>
    <t>3.1.2</t>
  </si>
  <si>
    <t>3.1.3</t>
  </si>
  <si>
    <t>3.1.4</t>
  </si>
  <si>
    <t>4.1.1</t>
  </si>
  <si>
    <t>4.1.2</t>
  </si>
  <si>
    <t>4.1.3</t>
  </si>
  <si>
    <t>4.1.4</t>
  </si>
  <si>
    <t>4.1.5</t>
  </si>
  <si>
    <t xml:space="preserve">Расходы на обеспечение функций органов местного самоуправления </t>
  </si>
  <si>
    <t>5.1.1</t>
  </si>
  <si>
    <t>5.2.1</t>
  </si>
  <si>
    <t>Расходы на обеспечение деятельности (оказание услуг) муниципальных учреждений</t>
  </si>
  <si>
    <r>
      <t xml:space="preserve">Муниципальный заказчик (муниципальный заказчик – координатор) муниципальной программы: </t>
    </r>
    <r>
      <rPr>
        <u/>
        <sz val="14"/>
        <rFont val="Times New Roman"/>
        <family val="1"/>
        <charset val="204"/>
      </rPr>
      <t>Департамент образования и молодёжной политики администрации города Нефтеюганска</t>
    </r>
    <r>
      <rPr>
        <sz val="14"/>
        <rFont val="Times New Roman"/>
        <family val="1"/>
        <charset val="204"/>
      </rPr>
      <t xml:space="preserve">
</t>
    </r>
  </si>
  <si>
    <r>
      <t>Наименование муниципальнй программы и срок её реализации:  М</t>
    </r>
    <r>
      <rPr>
        <u/>
        <sz val="14"/>
        <rFont val="Times New Roman"/>
        <family val="1"/>
        <charset val="204"/>
      </rPr>
      <t xml:space="preserve">униципальная программа города Нефтеюганска «Развитие образования и молодёжной политики в городе Нефтеюганске на 2014-2020 годы»
</t>
    </r>
  </si>
  <si>
    <t>1.1.</t>
  </si>
  <si>
    <t>Численность обучающихся по программам общего образования в муниципальных общеобразовательных организациях (человек)</t>
  </si>
  <si>
    <t>Численность обучающихся по программам общего образования в частных общеобразовательных организациях (человек)</t>
  </si>
  <si>
    <t>2.1.</t>
  </si>
  <si>
    <t>Численность детей в возрасте 6-17 лет, охваченных отдыхом и оздоровлением  за пределами города на базе оздоровительных учреждений различных типов, санаторно-курортных учреждений (человек)</t>
  </si>
  <si>
    <t>Число социально значимых молодёжных проектов, заявленных на городские конкурсы (единицы)</t>
  </si>
  <si>
    <t>Численность молодых людей в возрасте 14 - 30 лет, вовлечённых в реализуемые проекты и программы в сфере поддержки талантливой молодёжи (человек)</t>
  </si>
  <si>
    <t>Численность молодых людей 14 - 20 лет, трудоустроенных за счет создания временных и постоянных рабочих мест (человек)</t>
  </si>
  <si>
    <t>Численность молодых людей в возрасте 14 - 30 лет, вовлеченных в общественные объединения (человек)</t>
  </si>
  <si>
    <t>Численность молодых людей в возрасте 14 - 30 лет, участвующих в добровольческой деятельности (человек)</t>
  </si>
  <si>
    <t>Удельный вес численности молодых людей, состоящих в патриотических клубах, центрах, учреждениях и вовлеченных в мероприятия патриотической направленности, в общей численности допризывной молодежи (проценты)</t>
  </si>
  <si>
    <t>Исполнение муниципальных заданий на оказание муниципальных услуг (выполнение работ) в соответствии с перечнем (%)</t>
  </si>
  <si>
    <t>Численность получателей услуг по организации питания обучающихся в общеобразовательных организациях (человек)</t>
  </si>
  <si>
    <t>Размер расходов на частичную оплату продуктов питания и услуг по организации питания обучающихся в общеобразовательных организациях, за исключением отдельных категорий обучающихся, которым предоставляется социальная поддержка в виде предоставления питания в учебное время, в расчете на одного ребенка в день, установленный Правительством автономного округа</t>
  </si>
  <si>
    <t xml:space="preserve">Развитие системы дошкольного, общего и дополнительного образования (показатели № 1, 1.1, 2, 2.1, 3, 4, 5, 6, 7, 8, 9, 21, 22, 23)
</t>
  </si>
  <si>
    <t>Реализация мероприятий на развитие общественной инфраструктуры и реализация приоритетных направлений за счет средств бюджета автономного округа</t>
  </si>
  <si>
    <t>1.2.3</t>
  </si>
  <si>
    <t>1.2.4</t>
  </si>
  <si>
    <t>Проведение капитальных ремонтов зданий, сооружений, предназначенных для размещения муниципальных образовательных организаций</t>
  </si>
  <si>
    <t>Обеспечение функционирования переданного имущества  на период проведения капитальных ремонтов, зданий, сооружений, предназначенных для размещения муниципальных образовательных организаций</t>
  </si>
  <si>
    <t>1.2.5</t>
  </si>
  <si>
    <t>1.2.6</t>
  </si>
  <si>
    <t>Укрепление комплексной безопасности муниципальных образовательных организаций</t>
  </si>
  <si>
    <t>Иные межбюджетные трансферты на реализацию проекта, имеющих статух региональных инновационных площадок за счет средств автономного округа</t>
  </si>
  <si>
    <t>2.1.3</t>
  </si>
  <si>
    <t>ДОиМП</t>
  </si>
  <si>
    <t>ДЖКХ</t>
  </si>
  <si>
    <t>Цель муниципальной программы: Повышение доступности, качества и эффективности системы образования и молодёжной политики</t>
  </si>
  <si>
    <t>Капитальный ремонт здания МБОУ "Школа развития № 24"</t>
  </si>
  <si>
    <t>Текущий ремонт МБОУ СОШ №1</t>
  </si>
  <si>
    <t>Текущий ремонт МБОУ СОШ №2 им.А.И.Исаевой</t>
  </si>
  <si>
    <t>Текущий ремонт МБОУ СОШ №5</t>
  </si>
  <si>
    <t>«Здание», расположенное по адресу: 13 микрорайон, здание 24</t>
  </si>
  <si>
    <t>"Нежилое строение гаража" (здание мастерских МБОУ «СОШ №10»)</t>
  </si>
  <si>
    <t>«Здание», расположенное по адресу: 13 микрорайон, здание 24 (фасад, кровля)</t>
  </si>
  <si>
    <t>«Нежилое здание средней школы №14», расположенное по адресу: 11б микрорайон, ул.Центральная, здание №18</t>
  </si>
  <si>
    <t>«Нежилое строение учебной лаборатории», расположенное по адресу: 8 микрорайон, строение №28/1 (МБОУ ДО «Центр дополнительного образования»)</t>
  </si>
  <si>
    <t>Капитальный ремонт объекта "Нежилое здание школы №3"</t>
  </si>
  <si>
    <t>ПИР Детский сад на 300 мест в 16 мкр г.Нефтеюганска -тех.присоединение</t>
  </si>
  <si>
    <t>ПИР Капитальный ремонт объекта "Нежилое здание школы №1" -на устр-во фасада</t>
  </si>
  <si>
    <t>Утепление фасада здания с установкой металлокасет по адресу: г.Нефтеюганск 12 мкр.,здание № 22(МБДОУ "Детский сад № 25 Ромашка")</t>
  </si>
  <si>
    <t>Прибретение и монтаж ограждения по адресу: г. Нефтеюганск 12мкр., здание № 22(МБДОУ Детский сад № 25 "Ромашка")</t>
  </si>
  <si>
    <t>Приобретение и монтаж веранд по адресу: г.Нефтеюганск, 3мкр., здание № 18 (МБДОУ Детский сад № 10 "Гусельки")</t>
  </si>
  <si>
    <t>Приобретение и монтаж ограждений по адресу: г.Нефтеюганск, 11мкр., здание №109 (МБДОУ Детский сад № 2 "Гусельки")</t>
  </si>
  <si>
    <t>"Здание", расположенное по адресу:13 микрорайон, здание № 24 (ремонт наружных инженерных сетей)</t>
  </si>
  <si>
    <t>Утепление фасада здания с установкой металлокасет по адресу: г.Нефтеюганск 8А мкр.,здание № 17(МБОУ "СОШ № 8")</t>
  </si>
  <si>
    <t>"Здание", расположенное по адресу:13 микрорайон, здание № 24 (благоустройство)</t>
  </si>
  <si>
    <t xml:space="preserve">Приобретение МАФ по адресу:13 микрорайон, здание № 24 </t>
  </si>
  <si>
    <t>4.1.6</t>
  </si>
  <si>
    <t>Иные межбюджетные трансферты на организацию деятельности молодёжных отрядов за счет средств бюджета автономного округа</t>
  </si>
  <si>
    <t>Н.В.Филинова</t>
  </si>
  <si>
    <t>Н.О.Евсеева</t>
  </si>
  <si>
    <t>Численность воспитанников в дошкольных образовательных  организациях (человек)</t>
  </si>
  <si>
    <t>Численность воспитанников в частных организациях, осуществляющих образовательную деятельность по реализации образовательных программ дошкольного образования (человек)</t>
  </si>
  <si>
    <t>Численность воспитанников в муниципальных дошкольных образовательных  организациях (человек)</t>
  </si>
  <si>
    <t>1.2.</t>
  </si>
  <si>
    <t>Численность обучающихся по программам общего образования в общеобразовательных организациях (человек)</t>
  </si>
  <si>
    <t>2.2.</t>
  </si>
  <si>
    <t>Численность детей в возрасте от 6 до 17 лет (включительно),  отдохнувших в детских оздоровительных лагерях с дневным пребыванием детей (человек), в возрасте от 8 до 17 лет (включительно) – в палаточных лагерях (человек)</t>
  </si>
  <si>
    <t>Содействие в трудоустройстве незанятых инвалидов на оборудование (оснащение) для них рабочих мест</t>
  </si>
  <si>
    <t>шт</t>
  </si>
  <si>
    <t>Н.В.Фомина</t>
  </si>
  <si>
    <t>М.Ф.Гришечкина</t>
  </si>
  <si>
    <t>Н.А.Низамова</t>
  </si>
  <si>
    <t>Т.В.Лямова</t>
  </si>
  <si>
    <t>Н.Ю.Мичурина</t>
  </si>
  <si>
    <t>Таблица № 3</t>
  </si>
  <si>
    <r>
      <t>(</t>
    </r>
    <r>
      <rPr>
        <b/>
        <u/>
        <sz val="12"/>
        <color indexed="8"/>
        <rFont val="Times New Roman"/>
        <family val="1"/>
        <charset val="204"/>
      </rPr>
      <t>годовая</t>
    </r>
    <r>
      <rPr>
        <b/>
        <sz val="12"/>
        <color indexed="8"/>
        <rFont val="Times New Roman"/>
        <family val="1"/>
        <charset val="204"/>
      </rPr>
      <t>)</t>
    </r>
  </si>
  <si>
    <t xml:space="preserve">Отчёт
о ходе реализации муниципальной (ведомственной) программы города Нефтеюганска
и использования финансовых средств
за январь-декабрь 2015 г.
(отчётный период)
</t>
  </si>
  <si>
    <t xml:space="preserve">Наименование Программы и срок её реализации: Муниципальная программа города Нефтеюганска «Развитие образования и молодёжной политики в городе Нефтеюганске на 2014-2020 годы»
</t>
  </si>
  <si>
    <t xml:space="preserve">Наименование подпрограмм: 
Подпрограмма I. Дошкольное, общее и дополнительное образование.
Подпрограмма II. Совершенствование системы оценки качества образования и информационная прозрачность системы образования. 
Подпрограмма III. Отдых и  оздоровление детей.
Подпрограмма IV.Молодежь Нефтеюганска. 
Подпрограмма V. Организация деятельности в сфере образования и молодёжной политики.
</t>
  </si>
  <si>
    <r>
      <rPr>
        <sz val="14"/>
        <color indexed="8"/>
        <rFont val="Times New Roman"/>
        <family val="1"/>
        <charset val="204"/>
      </rPr>
      <t>Ответственный исполнитель Программы: Департамент образования и молодёжной политики администрации города Нефтеюганска</t>
    </r>
  </si>
  <si>
    <t>Наименование показателя</t>
  </si>
  <si>
    <t>Показатель</t>
  </si>
  <si>
    <t>Примечание</t>
  </si>
  <si>
    <t>Доля выполненных мероприятий от общего числа запланированных мероприятий Программы в отчетном году (выполненным признается также и мероприятие, которое выполнено более 70%)</t>
  </si>
  <si>
    <t>% </t>
  </si>
  <si>
    <t xml:space="preserve">Доля выполненных мероприятий от общего числа запланированных мероприятий капитального строительства, предусмотренных в Программе в отчетном году </t>
  </si>
  <si>
    <t>-</t>
  </si>
  <si>
    <t xml:space="preserve">Доля выполненных мероприятий от общего числа запланированных мероприятий Программы с начала ее реализации (выполненным признается также и мероприятие, которое выполнено более 70%) </t>
  </si>
  <si>
    <t>Доля выполненных мероприятий от общего числа запланированных мероприятий капитального строительства, предусмотренных в Программе с начала ее реализации</t>
  </si>
  <si>
    <t>Общее количество запланированных мероприятий капитального строительства - 0, из них  выполненных - 0.</t>
  </si>
  <si>
    <t>всего</t>
  </si>
  <si>
    <t>Финансовое обеспечение Программы с момента начала ее реализации</t>
  </si>
  <si>
    <t>тыс. руб.</t>
  </si>
  <si>
    <t>фактический объем финансового обеспечения/запланированный объем финансового обеспечения.</t>
  </si>
  <si>
    <t>факт</t>
  </si>
  <si>
    <t>Финансовое обеспечение Программы в отчетном финансовом году</t>
  </si>
  <si>
    <t>Фактический объем финансового обеспечения/запланированный объем финансового обеспечения.</t>
  </si>
  <si>
    <t>план</t>
  </si>
  <si>
    <t>Отношение фактического кассового расхода по Программе из бюджета города Нефтеюганска к запланированному объему финансирования в отчетном финансовом году</t>
  </si>
  <si>
    <t> %</t>
  </si>
  <si>
    <t>Количество изменений, внесенных в программу за отчетный год реализации программы (без учета внесенных изменений, связанных с финансированием программы)</t>
  </si>
  <si>
    <t>единиц </t>
  </si>
  <si>
    <t>Доля достигнутых значений показателей Программы от запланированных значений показателей</t>
  </si>
  <si>
    <t>*ежегодно – до 25 числа месяца, следующего за отчетным годом.</t>
  </si>
  <si>
    <t>Д/с № 12 к 5 СОШ</t>
  </si>
  <si>
    <t xml:space="preserve">Общее количество запланированных мероприятий капитального строительства - 0, из них  выполненных -0. </t>
  </si>
  <si>
    <t>плановое значение на 2017 год</t>
  </si>
  <si>
    <t>Численность обучающихся в муниципальных ощеобразовательных организациях, занимающихся во вторую сменту (человек).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</si>
  <si>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 (основных общеобразовательных программ).</t>
  </si>
  <si>
    <t>1.1.5.1</t>
  </si>
  <si>
    <t>1.1.5.2.</t>
  </si>
  <si>
    <t>1.1.5.3.</t>
  </si>
  <si>
    <t>1.1.6.</t>
  </si>
  <si>
    <t>1.1.9.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</si>
  <si>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</si>
  <si>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Дополнительное финансовое обеспечение мероприятий по организации питания обучающихся в муниципальных общеобразовательных организациях за счет средств бюджета автономного округа.</t>
  </si>
  <si>
    <t>Количество сертификатов направленных на создание условий для осуществления присмотра и ухода за детьми, содержания детей в частных организациях,  вляющих образовательную деятельность по реализации образовательных программ дошкольного образования</t>
  </si>
  <si>
    <t>Доля детей в возрасте от 5 до 18 лет, получающих дополнительное образование с использованием сертификата дополнительного образования (процент)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</si>
  <si>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</si>
  <si>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1.3.</t>
  </si>
  <si>
    <t>1.3.1</t>
  </si>
  <si>
    <t>Развитие Функционирования и обеспечения системы персонифицированного финансирования дополнительного образования (показатель№26)</t>
  </si>
  <si>
    <t>Реализация мероприятий Функционирования и обеспечения системы персонифицированного финансирования дополнительного образования (показатель№26)</t>
  </si>
  <si>
    <t>5.1.2.</t>
  </si>
  <si>
    <t>Прочие мероприятия органов местного самоуправления</t>
  </si>
  <si>
    <t>Осуществление переданного полномочия Семь гномов Православка</t>
  </si>
  <si>
    <t>ДГиЗО, ДОиМП, ДЖКХ</t>
  </si>
  <si>
    <t>ДГиЗО, ДОиМП</t>
  </si>
  <si>
    <t>ДГиЗО</t>
  </si>
  <si>
    <t>МБОУ "Средняя общеобразовательная кадетская школа № 4",Обследование фундамента и стен помещений актового зала, столовой расположенная по адресу 7 мкр., строение 31</t>
  </si>
  <si>
    <t>МБОУ Лицей № 1", расположенный по адресу 16А мкр., строение 84Обследование несущих конструкций здания</t>
  </si>
  <si>
    <t xml:space="preserve">МБДОУ "Детский сад № 25 "Ромашка", расположенный по адресу 12 мкр., строение 22Утепление фасада здания с установкой металлокасет </t>
  </si>
  <si>
    <t xml:space="preserve">МБОУ "Средняя общеобразовательная школа № 8", расположенная по адресу 8А мкр., строение 17Утепление фасада </t>
  </si>
  <si>
    <t>МБДОУ "Детский сад № 2 "Колосок", расположенный по адресу 11 мкр., строение 109Приобретение и монтаж ограждения</t>
  </si>
  <si>
    <t>МБОУ "Средняя общеобразовательная школа № 13" , расположенная по адресу 14 мкр., строение 20 Приобретение и монтаж ограждения</t>
  </si>
  <si>
    <t>Таблица № 2</t>
  </si>
  <si>
    <t>Исполнители: И.Н.Варфоломеева,                                                                                                                                                                                                                                                                                    И.А.Парамонова, Э.М.Строева                                                                      23 82 28</t>
  </si>
  <si>
    <t>и использования финансовых средств за  2017 год</t>
  </si>
  <si>
    <r>
      <t xml:space="preserve">(квартальная, </t>
    </r>
    <r>
      <rPr>
        <u/>
        <sz val="12"/>
        <rFont val="Times New Roman"/>
        <family val="1"/>
        <charset val="204"/>
      </rPr>
      <t>годовая)</t>
    </r>
  </si>
  <si>
    <t>Исполнитель:Э.М.Строева, 23 82 24</t>
  </si>
  <si>
    <t>фактическое значение за 2017 год</t>
  </si>
  <si>
    <t>Количество запланированных показателей – 26, количество достигнутых из них -26.</t>
  </si>
  <si>
    <t>Отчёт о ходе исполнении комплексного плана (сетевого графика) по реализации муниципальной программы города Нефтеюганска «Развитие образования и молодёжной политики в городе Нефтеюганске на 2014-2020 годы» (постановление администрации города Нефтеюганска Нефтеюганска  от  29.10.2013 №1212-п  Об утверждении муниципальной программы города Нефтеюганска "Развитие образования и молодежной политики в городе Нефтеюганске на 2014-2020 годы") за 2017 год</t>
  </si>
  <si>
    <t xml:space="preserve">Наименование основных мероприятий  </t>
  </si>
  <si>
    <t>Ответственный исполнитель ГРБС</t>
  </si>
  <si>
    <t>ПЛАН на 2017 год (рублей)</t>
  </si>
  <si>
    <t>Кассовый расход на 2017 год (рублей)</t>
  </si>
  <si>
    <t>% исполнения к плану года</t>
  </si>
  <si>
    <t>окружной бюджет</t>
  </si>
  <si>
    <t>федеральный бюджет</t>
  </si>
  <si>
    <t>местный бюджет</t>
  </si>
  <si>
    <t>302   304</t>
  </si>
  <si>
    <t>Во исполнении Указа президента №599 от 07.05.2012 г " О мерах по реализации госудаственной политики и науки" увеличилась численность детей при создании условий</t>
  </si>
  <si>
    <r>
      <t>Сумма фактического кассового расхода средств местного бюджета – 662 062,426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color indexed="63"/>
        <rFont val="Times New Roman"/>
        <family val="1"/>
        <charset val="204"/>
      </rPr>
      <t>тыс. руб., запланированный объем финансирования 705 183,595 тыс. руб.</t>
    </r>
  </si>
  <si>
    <t>Общее количество запланированных мероприятий - 8, из них выполненных -7. По мероприятию 1.2.Развитие материально-технической базы образовательных организаций наличие переходящих обязательств</t>
  </si>
  <si>
    <t>Постановления администрации города от 20.03.2017 № 164-п, от 02.06.2017 № 351-п, от 28.06.2017 № 411-п, от 31.08.2017 № 549-п, от 26.10.2017 № 644-п, № 696-п от 20.11.2017,  № 778-п от 21.12.2017</t>
  </si>
  <si>
    <t>Исполняющий обязанности директора Департамента                                                 Т.В.Лямова</t>
  </si>
  <si>
    <t>Исполняющий обязанности директора Департамента</t>
  </si>
  <si>
    <t>2014 год: план 29 мероприятий/факт  29 мероприятий;  2015 год: план 21 мероприятие/факт 21 мероприятие; 2016 год: план 7 мероприятий/факт 6 мероприятий (с переходящими обязательствами); 2017 год: план 8 мероприятий/факт 7 мероприятий (с переходящими обязательствами.</t>
  </si>
  <si>
    <t>3 521 226,481 /    3 574 873,516</t>
  </si>
  <si>
    <t xml:space="preserve"> 13 443 634,568/ 13 350 638,774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</si>
</sst>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"/>
    <numFmt numFmtId="166" formatCode="0.0"/>
    <numFmt numFmtId="167" formatCode="0.0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6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3"/>
      <color theme="3"/>
      <name val="Times New Roman"/>
      <family val="1"/>
      <charset val="204"/>
    </font>
    <font>
      <sz val="14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4"/>
      <color theme="3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4" tint="-0.249977111117893"/>
      <name val="Times New Roman"/>
      <family val="1"/>
      <charset val="204"/>
    </font>
    <font>
      <sz val="14"/>
      <color theme="4" tint="-0.499984740745262"/>
      <name val="Times New Roman"/>
      <family val="1"/>
      <charset val="204"/>
    </font>
    <font>
      <b/>
      <sz val="9"/>
      <color rgb="FF7030A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8" fillId="0" borderId="0"/>
    <xf numFmtId="164" fontId="11" fillId="0" borderId="0" applyFont="0" applyFill="0" applyBorder="0" applyAlignment="0" applyProtection="0"/>
    <xf numFmtId="0" fontId="15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2">
    <xf numFmtId="0" fontId="0" fillId="0" borderId="0" xfId="0"/>
    <xf numFmtId="49" fontId="10" fillId="2" borderId="0" xfId="4" applyNumberFormat="1" applyFont="1" applyFill="1" applyAlignment="1">
      <alignment horizontal="center" vertical="center" wrapText="1"/>
    </xf>
    <xf numFmtId="49" fontId="10" fillId="2" borderId="0" xfId="4" applyNumberFormat="1" applyFont="1" applyFill="1" applyBorder="1" applyAlignment="1">
      <alignment horizontal="center" vertical="center" wrapText="1"/>
    </xf>
    <xf numFmtId="0" fontId="14" fillId="2" borderId="0" xfId="4" applyFont="1" applyFill="1"/>
    <xf numFmtId="0" fontId="10" fillId="2" borderId="0" xfId="4" applyFont="1" applyFill="1"/>
    <xf numFmtId="0" fontId="10" fillId="2" borderId="1" xfId="4" applyFont="1" applyFill="1" applyBorder="1" applyAlignment="1">
      <alignment horizontal="center" vertical="center"/>
    </xf>
    <xf numFmtId="0" fontId="14" fillId="2" borderId="0" xfId="4" applyFont="1" applyFill="1" applyAlignment="1">
      <alignment horizontal="center" vertical="center"/>
    </xf>
    <xf numFmtId="0" fontId="10" fillId="2" borderId="0" xfId="4" applyFont="1" applyFill="1" applyAlignment="1">
      <alignment vertical="center"/>
    </xf>
    <xf numFmtId="0" fontId="10" fillId="2" borderId="0" xfId="4" applyFont="1" applyFill="1" applyAlignment="1">
      <alignment horizontal="center" vertical="top"/>
    </xf>
    <xf numFmtId="0" fontId="19" fillId="2" borderId="0" xfId="4" applyFont="1" applyFill="1" applyBorder="1" applyAlignment="1">
      <alignment vertical="center" wrapText="1"/>
    </xf>
    <xf numFmtId="0" fontId="10" fillId="2" borderId="0" xfId="4" applyFont="1" applyFill="1" applyBorder="1" applyAlignment="1">
      <alignment horizontal="center"/>
    </xf>
    <xf numFmtId="0" fontId="14" fillId="2" borderId="0" xfId="4" applyFont="1" applyFill="1" applyBorder="1" applyAlignment="1">
      <alignment horizontal="center"/>
    </xf>
    <xf numFmtId="0" fontId="14" fillId="2" borderId="0" xfId="4" applyFont="1" applyFill="1" applyAlignment="1">
      <alignment horizontal="center"/>
    </xf>
    <xf numFmtId="0" fontId="9" fillId="2" borderId="0" xfId="4" applyFont="1" applyFill="1" applyBorder="1"/>
    <xf numFmtId="0" fontId="9" fillId="2" borderId="0" xfId="4" applyFont="1" applyFill="1"/>
    <xf numFmtId="0" fontId="9" fillId="2" borderId="0" xfId="1" applyFont="1" applyFill="1" applyBorder="1"/>
    <xf numFmtId="0" fontId="10" fillId="2" borderId="1" xfId="4" applyFont="1" applyFill="1" applyBorder="1" applyAlignment="1">
      <alignment horizontal="center" vertical="center" wrapText="1"/>
    </xf>
    <xf numFmtId="0" fontId="9" fillId="2" borderId="0" xfId="4" applyFont="1" applyFill="1" applyAlignment="1">
      <alignment horizontal="center"/>
    </xf>
    <xf numFmtId="0" fontId="10" fillId="2" borderId="0" xfId="4" applyFont="1" applyFill="1" applyAlignment="1">
      <alignment horizontal="center"/>
    </xf>
    <xf numFmtId="0" fontId="10" fillId="2" borderId="0" xfId="4" applyFont="1" applyFill="1" applyAlignment="1">
      <alignment horizontal="center" vertical="center"/>
    </xf>
    <xf numFmtId="0" fontId="9" fillId="2" borderId="0" xfId="4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3" fontId="10" fillId="0" borderId="1" xfId="4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0" xfId="3" applyFont="1" applyFill="1"/>
    <xf numFmtId="4" fontId="24" fillId="2" borderId="1" xfId="3" applyNumberFormat="1" applyFont="1" applyFill="1" applyBorder="1" applyAlignment="1">
      <alignment horizontal="center" vertical="center"/>
    </xf>
    <xf numFmtId="4" fontId="24" fillId="2" borderId="1" xfId="3" applyNumberFormat="1" applyFont="1" applyFill="1" applyBorder="1" applyAlignment="1">
      <alignment horizontal="center" vertical="center" wrapText="1"/>
    </xf>
    <xf numFmtId="4" fontId="25" fillId="2" borderId="1" xfId="3" applyNumberFormat="1" applyFont="1" applyFill="1" applyBorder="1" applyAlignment="1">
      <alignment horizontal="center" vertical="center"/>
    </xf>
    <xf numFmtId="4" fontId="25" fillId="2" borderId="1" xfId="3" applyNumberFormat="1" applyFont="1" applyFill="1" applyBorder="1" applyAlignment="1">
      <alignment horizontal="center" vertical="center" wrapText="1"/>
    </xf>
    <xf numFmtId="4" fontId="9" fillId="2" borderId="1" xfId="3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 wrapText="1"/>
    </xf>
    <xf numFmtId="0" fontId="24" fillId="2" borderId="12" xfId="3" applyFont="1" applyFill="1" applyBorder="1" applyAlignment="1">
      <alignment horizontal="left" vertical="top" wrapText="1"/>
    </xf>
    <xf numFmtId="0" fontId="25" fillId="2" borderId="12" xfId="3" applyFont="1" applyFill="1" applyBorder="1" applyAlignment="1">
      <alignment horizontal="left" vertical="top" wrapText="1"/>
    </xf>
    <xf numFmtId="0" fontId="25" fillId="2" borderId="1" xfId="3" applyFont="1" applyFill="1" applyBorder="1" applyAlignment="1">
      <alignment vertical="top"/>
    </xf>
    <xf numFmtId="0" fontId="18" fillId="2" borderId="1" xfId="0" applyFont="1" applyFill="1" applyBorder="1" applyAlignment="1">
      <alignment vertical="top" wrapText="1"/>
    </xf>
    <xf numFmtId="0" fontId="25" fillId="2" borderId="1" xfId="3" applyFont="1" applyFill="1" applyBorder="1" applyAlignment="1">
      <alignment horizontal="left" vertical="top" wrapText="1"/>
    </xf>
    <xf numFmtId="49" fontId="25" fillId="2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top" wrapText="1"/>
    </xf>
    <xf numFmtId="4" fontId="9" fillId="3" borderId="1" xfId="3" applyNumberFormat="1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left" vertical="top" wrapText="1"/>
    </xf>
    <xf numFmtId="0" fontId="9" fillId="3" borderId="1" xfId="3" applyFont="1" applyFill="1" applyBorder="1" applyAlignment="1">
      <alignment vertical="top" wrapText="1"/>
    </xf>
    <xf numFmtId="0" fontId="9" fillId="3" borderId="14" xfId="3" applyFont="1" applyFill="1" applyBorder="1" applyAlignment="1">
      <alignment horizontal="left" vertical="top" wrapText="1"/>
    </xf>
    <xf numFmtId="4" fontId="9" fillId="3" borderId="1" xfId="0" applyNumberFormat="1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/>
    </xf>
    <xf numFmtId="4" fontId="10" fillId="0" borderId="1" xfId="4" applyNumberFormat="1" applyFont="1" applyFill="1" applyBorder="1" applyAlignment="1">
      <alignment horizontal="center" vertical="center" wrapText="1"/>
    </xf>
    <xf numFmtId="0" fontId="10" fillId="0" borderId="0" xfId="4" applyFont="1" applyFill="1"/>
    <xf numFmtId="0" fontId="10" fillId="0" borderId="0" xfId="4" applyFont="1" applyFill="1" applyAlignment="1">
      <alignment vertical="center"/>
    </xf>
    <xf numFmtId="16" fontId="10" fillId="0" borderId="1" xfId="4" applyNumberFormat="1" applyFont="1" applyFill="1" applyBorder="1" applyAlignment="1">
      <alignment horizontal="center" vertical="center" wrapText="1"/>
    </xf>
    <xf numFmtId="2" fontId="10" fillId="0" borderId="1" xfId="4" applyNumberFormat="1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7" fillId="2" borderId="0" xfId="4" applyFont="1" applyFill="1" applyBorder="1" applyAlignment="1">
      <alignment vertical="center"/>
    </xf>
    <xf numFmtId="0" fontId="10" fillId="2" borderId="0" xfId="4" applyFont="1" applyFill="1" applyBorder="1" applyAlignment="1">
      <alignment vertical="center"/>
    </xf>
    <xf numFmtId="49" fontId="30" fillId="2" borderId="0" xfId="0" applyNumberFormat="1" applyFont="1" applyFill="1" applyAlignment="1">
      <alignment horizontal="center" vertical="center"/>
    </xf>
    <xf numFmtId="0" fontId="30" fillId="2" borderId="0" xfId="0" applyFont="1" applyFill="1"/>
    <xf numFmtId="0" fontId="18" fillId="2" borderId="0" xfId="0" applyFont="1" applyFill="1" applyAlignment="1">
      <alignment horizontal="center"/>
    </xf>
    <xf numFmtId="0" fontId="18" fillId="2" borderId="0" xfId="0" applyFont="1" applyFill="1" applyAlignment="1"/>
    <xf numFmtId="2" fontId="30" fillId="2" borderId="0" xfId="0" applyNumberFormat="1" applyFont="1" applyFill="1"/>
    <xf numFmtId="166" fontId="30" fillId="2" borderId="0" xfId="0" applyNumberFormat="1" applyFont="1" applyFill="1"/>
    <xf numFmtId="0" fontId="31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49" fontId="30" fillId="2" borderId="0" xfId="0" applyNumberFormat="1" applyFont="1" applyFill="1" applyBorder="1" applyAlignment="1">
      <alignment horizontal="center" vertical="top"/>
    </xf>
    <xf numFmtId="0" fontId="33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vertical="center" wrapText="1"/>
    </xf>
    <xf numFmtId="0" fontId="33" fillId="2" borderId="1" xfId="0" applyFont="1" applyFill="1" applyBorder="1" applyAlignment="1">
      <alignment horizontal="left" vertical="top" wrapText="1"/>
    </xf>
    <xf numFmtId="0" fontId="30" fillId="2" borderId="0" xfId="0" applyFont="1" applyFill="1" applyAlignment="1">
      <alignment horizontal="center"/>
    </xf>
    <xf numFmtId="1" fontId="30" fillId="2" borderId="0" xfId="0" applyNumberFormat="1" applyFont="1" applyFill="1" applyAlignment="1">
      <alignment horizontal="center"/>
    </xf>
    <xf numFmtId="0" fontId="20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4" fontId="33" fillId="2" borderId="1" xfId="0" applyNumberFormat="1" applyFont="1" applyFill="1" applyBorder="1" applyAlignment="1">
      <alignment horizontal="center" vertical="center" wrapText="1"/>
    </xf>
    <xf numFmtId="165" fontId="33" fillId="2" borderId="1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/>
    </xf>
    <xf numFmtId="165" fontId="20" fillId="2" borderId="1" xfId="0" applyNumberFormat="1" applyFont="1" applyFill="1" applyBorder="1" applyAlignment="1">
      <alignment horizontal="center" vertical="center"/>
    </xf>
    <xf numFmtId="166" fontId="30" fillId="2" borderId="0" xfId="0" applyNumberFormat="1" applyFont="1" applyFill="1" applyAlignment="1">
      <alignment horizontal="center"/>
    </xf>
    <xf numFmtId="4" fontId="20" fillId="2" borderId="0" xfId="0" applyNumberFormat="1" applyFont="1" applyFill="1" applyAlignment="1">
      <alignment horizontal="center" vertical="center"/>
    </xf>
    <xf numFmtId="0" fontId="20" fillId="2" borderId="1" xfId="0" applyFont="1" applyFill="1" applyBorder="1" applyAlignment="1">
      <alignment horizontal="left" vertical="top" wrapText="1"/>
    </xf>
    <xf numFmtId="4" fontId="30" fillId="2" borderId="0" xfId="0" applyNumberFormat="1" applyFont="1" applyFill="1" applyAlignment="1">
      <alignment horizontal="center"/>
    </xf>
    <xf numFmtId="0" fontId="36" fillId="2" borderId="0" xfId="0" applyFont="1" applyFill="1" applyAlignment="1"/>
    <xf numFmtId="166" fontId="36" fillId="2" borderId="0" xfId="0" applyNumberFormat="1" applyFont="1" applyFill="1" applyAlignment="1"/>
    <xf numFmtId="49" fontId="24" fillId="0" borderId="11" xfId="0" applyNumberFormat="1" applyFont="1" applyFill="1" applyBorder="1" applyAlignment="1">
      <alignment horizontal="left" vertical="top" wrapText="1"/>
    </xf>
    <xf numFmtId="4" fontId="24" fillId="0" borderId="11" xfId="3" applyNumberFormat="1" applyFont="1" applyFill="1" applyBorder="1" applyAlignment="1">
      <alignment horizontal="center" vertical="center"/>
    </xf>
    <xf numFmtId="4" fontId="24" fillId="0" borderId="1" xfId="3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left" vertical="top" wrapText="1"/>
    </xf>
    <xf numFmtId="3" fontId="25" fillId="0" borderId="1" xfId="3" applyNumberFormat="1" applyFont="1" applyFill="1" applyBorder="1" applyAlignment="1">
      <alignment horizontal="center" vertical="center"/>
    </xf>
    <xf numFmtId="3" fontId="30" fillId="2" borderId="0" xfId="0" applyNumberFormat="1" applyFont="1" applyFill="1"/>
    <xf numFmtId="49" fontId="30" fillId="2" borderId="0" xfId="0" applyNumberFormat="1" applyFont="1" applyFill="1" applyAlignment="1">
      <alignment horizontal="left" vertical="center"/>
    </xf>
    <xf numFmtId="0" fontId="16" fillId="0" borderId="1" xfId="4" applyFont="1" applyFill="1" applyBorder="1" applyAlignment="1">
      <alignment horizontal="center" vertical="center"/>
    </xf>
    <xf numFmtId="3" fontId="16" fillId="0" borderId="1" xfId="4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4" fillId="2" borderId="0" xfId="4" applyFont="1" applyFill="1" applyBorder="1" applyAlignment="1">
      <alignment vertical="center"/>
    </xf>
    <xf numFmtId="0" fontId="14" fillId="2" borderId="0" xfId="4" applyFont="1" applyFill="1" applyAlignment="1">
      <alignment vertical="center"/>
    </xf>
    <xf numFmtId="2" fontId="10" fillId="0" borderId="1" xfId="4" applyNumberFormat="1" applyFont="1" applyFill="1" applyBorder="1" applyAlignment="1">
      <alignment horizontal="left" vertical="center" wrapText="1"/>
    </xf>
    <xf numFmtId="0" fontId="10" fillId="2" borderId="1" xfId="4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left" vertical="center" wrapText="1"/>
    </xf>
    <xf numFmtId="4" fontId="17" fillId="0" borderId="0" xfId="4" applyNumberFormat="1" applyFont="1" applyFill="1"/>
    <xf numFmtId="4" fontId="17" fillId="0" borderId="0" xfId="4" applyNumberFormat="1" applyFont="1" applyFill="1" applyAlignment="1">
      <alignment horizontal="left" vertical="center"/>
    </xf>
    <xf numFmtId="4" fontId="37" fillId="0" borderId="0" xfId="4" applyNumberFormat="1" applyFont="1" applyFill="1" applyAlignment="1">
      <alignment horizontal="center"/>
    </xf>
    <xf numFmtId="0" fontId="37" fillId="0" borderId="0" xfId="1" applyFont="1" applyFill="1" applyBorder="1"/>
    <xf numFmtId="0" fontId="10" fillId="2" borderId="0" xfId="11" applyFont="1" applyFill="1" applyAlignment="1">
      <alignment horizontal="center" vertical="center"/>
    </xf>
    <xf numFmtId="0" fontId="10" fillId="2" borderId="0" xfId="11" applyFont="1" applyFill="1" applyAlignment="1">
      <alignment vertical="top"/>
    </xf>
    <xf numFmtId="0" fontId="10" fillId="2" borderId="0" xfId="11" applyFont="1" applyFill="1"/>
    <xf numFmtId="0" fontId="10" fillId="2" borderId="0" xfId="11" applyFont="1" applyFill="1" applyAlignment="1">
      <alignment horizontal="left" vertical="center"/>
    </xf>
    <xf numFmtId="4" fontId="10" fillId="5" borderId="0" xfId="4" applyNumberFormat="1" applyFont="1" applyFill="1"/>
    <xf numFmtId="4" fontId="14" fillId="5" borderId="0" xfId="4" applyNumberFormat="1" applyFont="1" applyFill="1"/>
    <xf numFmtId="4" fontId="10" fillId="0" borderId="0" xfId="4" applyNumberFormat="1" applyFont="1" applyFill="1"/>
    <xf numFmtId="0" fontId="10" fillId="0" borderId="0" xfId="4" applyFont="1" applyFill="1" applyAlignment="1">
      <alignment horizontal="center" vertical="center"/>
    </xf>
    <xf numFmtId="0" fontId="10" fillId="0" borderId="0" xfId="4" applyFont="1" applyFill="1" applyAlignment="1">
      <alignment horizontal="center"/>
    </xf>
    <xf numFmtId="0" fontId="10" fillId="0" borderId="0" xfId="4" applyFont="1" applyFill="1" applyAlignment="1">
      <alignment horizontal="left" vertical="center"/>
    </xf>
    <xf numFmtId="0" fontId="9" fillId="0" borderId="0" xfId="4" applyFont="1" applyFill="1" applyAlignment="1">
      <alignment horizontal="center" vertical="center"/>
    </xf>
    <xf numFmtId="0" fontId="9" fillId="0" borderId="0" xfId="4" applyFont="1" applyFill="1" applyAlignment="1">
      <alignment vertical="center"/>
    </xf>
    <xf numFmtId="0" fontId="9" fillId="0" borderId="0" xfId="4" applyFont="1" applyFill="1" applyAlignment="1">
      <alignment horizontal="center"/>
    </xf>
    <xf numFmtId="4" fontId="9" fillId="0" borderId="0" xfId="4" applyNumberFormat="1" applyFont="1" applyFill="1" applyAlignment="1">
      <alignment horizontal="center"/>
    </xf>
    <xf numFmtId="0" fontId="10" fillId="2" borderId="0" xfId="12" applyFont="1" applyFill="1" applyAlignment="1">
      <alignment horizontal="center" vertical="center"/>
    </xf>
    <xf numFmtId="0" fontId="10" fillId="2" borderId="0" xfId="12" applyFont="1" applyFill="1" applyAlignment="1">
      <alignment vertical="top"/>
    </xf>
    <xf numFmtId="0" fontId="10" fillId="2" borderId="0" xfId="12" applyFont="1" applyFill="1"/>
    <xf numFmtId="0" fontId="10" fillId="2" borderId="0" xfId="12" applyFont="1" applyFill="1" applyAlignment="1">
      <alignment horizontal="left" vertical="center"/>
    </xf>
    <xf numFmtId="2" fontId="10" fillId="2" borderId="0" xfId="12" applyNumberFormat="1" applyFont="1" applyFill="1" applyAlignment="1">
      <alignment horizontal="left" vertical="center"/>
    </xf>
    <xf numFmtId="49" fontId="10" fillId="2" borderId="0" xfId="12" applyNumberFormat="1" applyFont="1" applyFill="1" applyAlignment="1">
      <alignment horizontal="center" vertical="center" wrapText="1"/>
    </xf>
    <xf numFmtId="0" fontId="10" fillId="2" borderId="0" xfId="12" applyFont="1" applyFill="1" applyAlignment="1">
      <alignment horizontal="center" vertical="top"/>
    </xf>
    <xf numFmtId="49" fontId="10" fillId="2" borderId="0" xfId="12" applyNumberFormat="1" applyFont="1" applyFill="1" applyBorder="1" applyAlignment="1">
      <alignment horizontal="center" vertical="center" wrapText="1"/>
    </xf>
    <xf numFmtId="0" fontId="10" fillId="2" borderId="2" xfId="12" applyFont="1" applyFill="1" applyBorder="1" applyAlignment="1">
      <alignment vertical="center" wrapText="1"/>
    </xf>
    <xf numFmtId="0" fontId="10" fillId="2" borderId="0" xfId="12" applyFont="1" applyFill="1" applyBorder="1" applyAlignment="1">
      <alignment vertical="center" wrapText="1"/>
    </xf>
    <xf numFmtId="0" fontId="16" fillId="2" borderId="1" xfId="12" applyFont="1" applyFill="1" applyBorder="1" applyAlignment="1">
      <alignment horizontal="center" vertical="center" wrapText="1"/>
    </xf>
    <xf numFmtId="0" fontId="10" fillId="2" borderId="1" xfId="12" applyFont="1" applyFill="1" applyBorder="1" applyAlignment="1">
      <alignment horizontal="center" vertical="center" wrapText="1"/>
    </xf>
    <xf numFmtId="0" fontId="10" fillId="2" borderId="0" xfId="12" applyFont="1" applyFill="1" applyBorder="1" applyAlignment="1">
      <alignment horizontal="center" vertical="center" wrapText="1"/>
    </xf>
    <xf numFmtId="0" fontId="10" fillId="2" borderId="1" xfId="12" applyFont="1" applyFill="1" applyBorder="1" applyAlignment="1">
      <alignment horizontal="center" vertical="top" wrapText="1"/>
    </xf>
    <xf numFmtId="1" fontId="10" fillId="2" borderId="1" xfId="12" applyNumberFormat="1" applyFont="1" applyFill="1" applyBorder="1" applyAlignment="1">
      <alignment horizontal="center" vertical="center" wrapText="1"/>
    </xf>
    <xf numFmtId="49" fontId="12" fillId="2" borderId="1" xfId="12" applyNumberFormat="1" applyFont="1" applyFill="1" applyBorder="1" applyAlignment="1">
      <alignment horizontal="center" vertical="center" wrapText="1"/>
    </xf>
    <xf numFmtId="4" fontId="12" fillId="2" borderId="1" xfId="12" applyNumberFormat="1" applyFont="1" applyFill="1" applyBorder="1" applyAlignment="1">
      <alignment horizontal="center" vertical="center" wrapText="1"/>
    </xf>
    <xf numFmtId="2" fontId="12" fillId="2" borderId="1" xfId="12" applyNumberFormat="1" applyFont="1" applyFill="1" applyBorder="1" applyAlignment="1">
      <alignment horizontal="center" vertical="center" wrapText="1"/>
    </xf>
    <xf numFmtId="0" fontId="13" fillId="2" borderId="0" xfId="12" applyFont="1" applyFill="1" applyBorder="1" applyAlignment="1">
      <alignment horizontal="center" vertical="center" wrapText="1"/>
    </xf>
    <xf numFmtId="0" fontId="13" fillId="2" borderId="0" xfId="12" applyFont="1" applyFill="1" applyAlignment="1">
      <alignment horizontal="center" vertical="center"/>
    </xf>
    <xf numFmtId="0" fontId="30" fillId="0" borderId="0" xfId="0" applyFont="1"/>
    <xf numFmtId="4" fontId="13" fillId="2" borderId="0" xfId="12" applyNumberFormat="1" applyFont="1" applyFill="1"/>
    <xf numFmtId="0" fontId="13" fillId="2" borderId="0" xfId="12" applyFont="1" applyFill="1"/>
    <xf numFmtId="49" fontId="10" fillId="3" borderId="1" xfId="12" applyNumberFormat="1" applyFont="1" applyFill="1" applyBorder="1" applyAlignment="1">
      <alignment horizontal="center" vertical="center" wrapText="1"/>
    </xf>
    <xf numFmtId="4" fontId="10" fillId="3" borderId="1" xfId="12" applyNumberFormat="1" applyFont="1" applyFill="1" applyBorder="1" applyAlignment="1">
      <alignment horizontal="center" vertical="center" wrapText="1"/>
    </xf>
    <xf numFmtId="4" fontId="10" fillId="4" borderId="1" xfId="12" applyNumberFormat="1" applyFont="1" applyFill="1" applyBorder="1" applyAlignment="1">
      <alignment horizontal="center" vertical="center" wrapText="1"/>
    </xf>
    <xf numFmtId="2" fontId="10" fillId="3" borderId="1" xfId="12" applyNumberFormat="1" applyFont="1" applyFill="1" applyBorder="1" applyAlignment="1">
      <alignment horizontal="center" vertical="center" wrapText="1"/>
    </xf>
    <xf numFmtId="4" fontId="10" fillId="3" borderId="0" xfId="12" applyNumberFormat="1" applyFont="1" applyFill="1" applyAlignment="1">
      <alignment horizontal="center" vertical="center"/>
    </xf>
    <xf numFmtId="0" fontId="10" fillId="3" borderId="0" xfId="12" applyFont="1" applyFill="1" applyAlignment="1">
      <alignment horizontal="center" vertical="center"/>
    </xf>
    <xf numFmtId="4" fontId="10" fillId="3" borderId="0" xfId="12" applyNumberFormat="1" applyFont="1" applyFill="1"/>
    <xf numFmtId="0" fontId="10" fillId="3" borderId="0" xfId="12" applyFont="1" applyFill="1"/>
    <xf numFmtId="165" fontId="10" fillId="3" borderId="0" xfId="12" applyNumberFormat="1" applyFont="1" applyFill="1" applyAlignment="1">
      <alignment horizontal="center" vertical="center"/>
    </xf>
    <xf numFmtId="165" fontId="10" fillId="3" borderId="1" xfId="12" applyNumberFormat="1" applyFont="1" applyFill="1" applyBorder="1" applyAlignment="1">
      <alignment horizontal="center" vertical="center" wrapText="1"/>
    </xf>
    <xf numFmtId="4" fontId="10" fillId="3" borderId="0" xfId="12" applyNumberFormat="1" applyFont="1" applyFill="1" applyBorder="1" applyAlignment="1">
      <alignment horizontal="center" vertical="center" wrapText="1"/>
    </xf>
    <xf numFmtId="49" fontId="10" fillId="0" borderId="1" xfId="12" applyNumberFormat="1" applyFont="1" applyFill="1" applyBorder="1" applyAlignment="1">
      <alignment horizontal="center" vertical="center" wrapText="1"/>
    </xf>
    <xf numFmtId="4" fontId="10" fillId="0" borderId="1" xfId="12" applyNumberFormat="1" applyFont="1" applyFill="1" applyBorder="1" applyAlignment="1">
      <alignment horizontal="center" vertical="center" wrapText="1"/>
    </xf>
    <xf numFmtId="4" fontId="10" fillId="0" borderId="0" xfId="12" applyNumberFormat="1" applyFont="1" applyFill="1" applyBorder="1" applyAlignment="1">
      <alignment horizontal="center" vertical="center" wrapText="1"/>
    </xf>
    <xf numFmtId="0" fontId="10" fillId="0" borderId="0" xfId="12" applyFont="1" applyFill="1" applyAlignment="1">
      <alignment horizontal="center" vertical="center"/>
    </xf>
    <xf numFmtId="0" fontId="10" fillId="0" borderId="0" xfId="12" applyFont="1" applyFill="1" applyAlignment="1">
      <alignment horizontal="left"/>
    </xf>
    <xf numFmtId="0" fontId="10" fillId="0" borderId="0" xfId="12" applyFont="1" applyFill="1"/>
    <xf numFmtId="4" fontId="10" fillId="0" borderId="0" xfId="12" applyNumberFormat="1" applyFont="1" applyFill="1" applyAlignment="1">
      <alignment horizontal="center" vertical="center"/>
    </xf>
    <xf numFmtId="167" fontId="10" fillId="3" borderId="0" xfId="12" applyNumberFormat="1" applyFont="1" applyFill="1" applyAlignment="1">
      <alignment horizontal="center" vertical="center"/>
    </xf>
    <xf numFmtId="2" fontId="10" fillId="3" borderId="0" xfId="12" applyNumberFormat="1" applyFont="1" applyFill="1" applyAlignment="1">
      <alignment horizontal="center" vertical="center"/>
    </xf>
    <xf numFmtId="0" fontId="12" fillId="2" borderId="1" xfId="12" applyFont="1" applyFill="1" applyBorder="1" applyAlignment="1">
      <alignment horizontal="left" vertical="top" wrapText="1"/>
    </xf>
    <xf numFmtId="0" fontId="12" fillId="2" borderId="1" xfId="12" applyFont="1" applyFill="1" applyBorder="1" applyAlignment="1">
      <alignment horizontal="center" vertical="center" wrapText="1"/>
    </xf>
    <xf numFmtId="4" fontId="12" fillId="2" borderId="0" xfId="12" applyNumberFormat="1" applyFont="1" applyFill="1" applyBorder="1" applyAlignment="1">
      <alignment horizontal="center" vertical="center" wrapText="1"/>
    </xf>
    <xf numFmtId="0" fontId="12" fillId="2" borderId="0" xfId="12" applyFont="1" applyFill="1" applyAlignment="1">
      <alignment horizontal="center" vertical="center"/>
    </xf>
    <xf numFmtId="0" fontId="12" fillId="2" borderId="0" xfId="12" applyFont="1" applyFill="1"/>
    <xf numFmtId="49" fontId="10" fillId="2" borderId="1" xfId="12" applyNumberFormat="1" applyFont="1" applyFill="1" applyBorder="1" applyAlignment="1">
      <alignment horizontal="center" vertical="center" wrapText="1"/>
    </xf>
    <xf numFmtId="4" fontId="10" fillId="2" borderId="1" xfId="12" applyNumberFormat="1" applyFont="1" applyFill="1" applyBorder="1" applyAlignment="1">
      <alignment horizontal="center" vertical="center" wrapText="1"/>
    </xf>
    <xf numFmtId="2" fontId="10" fillId="2" borderId="1" xfId="12" applyNumberFormat="1" applyFont="1" applyFill="1" applyBorder="1" applyAlignment="1">
      <alignment horizontal="center" vertical="center" wrapText="1"/>
    </xf>
    <xf numFmtId="4" fontId="10" fillId="2" borderId="0" xfId="12" applyNumberFormat="1" applyFont="1" applyFill="1" applyBorder="1" applyAlignment="1">
      <alignment horizontal="center" vertical="center" wrapText="1"/>
    </xf>
    <xf numFmtId="4" fontId="27" fillId="2" borderId="1" xfId="12" applyNumberFormat="1" applyFont="1" applyFill="1" applyBorder="1" applyAlignment="1">
      <alignment horizontal="center" vertical="center" wrapText="1"/>
    </xf>
    <xf numFmtId="2" fontId="27" fillId="2" borderId="1" xfId="12" applyNumberFormat="1" applyFont="1" applyFill="1" applyBorder="1" applyAlignment="1">
      <alignment horizontal="center" vertical="center" wrapText="1"/>
    </xf>
    <xf numFmtId="165" fontId="21" fillId="2" borderId="0" xfId="12" applyNumberFormat="1" applyFont="1" applyFill="1" applyAlignment="1">
      <alignment horizontal="center" vertical="center"/>
    </xf>
    <xf numFmtId="0" fontId="21" fillId="2" borderId="0" xfId="12" applyFont="1" applyFill="1" applyAlignment="1">
      <alignment horizontal="center" vertical="center"/>
    </xf>
    <xf numFmtId="0" fontId="21" fillId="2" borderId="0" xfId="12" applyFont="1" applyFill="1"/>
    <xf numFmtId="165" fontId="10" fillId="2" borderId="0" xfId="12" applyNumberFormat="1" applyFont="1" applyFill="1" applyAlignment="1">
      <alignment horizontal="center" vertical="center"/>
    </xf>
    <xf numFmtId="4" fontId="27" fillId="0" borderId="1" xfId="12" applyNumberFormat="1" applyFont="1" applyFill="1" applyBorder="1" applyAlignment="1">
      <alignment horizontal="center" vertical="center" wrapText="1"/>
    </xf>
    <xf numFmtId="2" fontId="27" fillId="0" borderId="1" xfId="12" applyNumberFormat="1" applyFont="1" applyFill="1" applyBorder="1" applyAlignment="1">
      <alignment horizontal="center" vertical="center" wrapText="1"/>
    </xf>
    <xf numFmtId="165" fontId="21" fillId="0" borderId="0" xfId="12" applyNumberFormat="1" applyFont="1" applyFill="1" applyAlignment="1">
      <alignment horizontal="center" vertical="center"/>
    </xf>
    <xf numFmtId="0" fontId="21" fillId="0" borderId="0" xfId="12" applyFont="1" applyFill="1" applyAlignment="1">
      <alignment horizontal="center" vertical="center"/>
    </xf>
    <xf numFmtId="0" fontId="21" fillId="0" borderId="0" xfId="12" applyFont="1" applyFill="1"/>
    <xf numFmtId="4" fontId="12" fillId="2" borderId="0" xfId="12" applyNumberFormat="1" applyFont="1" applyFill="1" applyAlignment="1">
      <alignment horizontal="center" vertical="center"/>
    </xf>
    <xf numFmtId="4" fontId="10" fillId="2" borderId="0" xfId="12" applyNumberFormat="1" applyFont="1" applyFill="1" applyAlignment="1">
      <alignment horizontal="center" vertical="center"/>
    </xf>
    <xf numFmtId="4" fontId="12" fillId="2" borderId="0" xfId="12" applyNumberFormat="1" applyFont="1" applyFill="1"/>
    <xf numFmtId="4" fontId="10" fillId="2" borderId="0" xfId="12" applyNumberFormat="1" applyFont="1" applyFill="1"/>
    <xf numFmtId="4" fontId="10" fillId="2" borderId="0" xfId="12" applyNumberFormat="1" applyFont="1" applyFill="1" applyAlignment="1"/>
    <xf numFmtId="0" fontId="10" fillId="2" borderId="0" xfId="12" applyFont="1" applyFill="1" applyAlignment="1">
      <alignment vertical="center"/>
    </xf>
    <xf numFmtId="0" fontId="12" fillId="2" borderId="1" xfId="12" applyFont="1" applyFill="1" applyBorder="1" applyAlignment="1">
      <alignment vertical="top"/>
    </xf>
    <xf numFmtId="4" fontId="40" fillId="2" borderId="1" xfId="12" applyNumberFormat="1" applyFont="1" applyFill="1" applyBorder="1" applyAlignment="1">
      <alignment vertical="center"/>
    </xf>
    <xf numFmtId="4" fontId="13" fillId="2" borderId="0" xfId="12" applyNumberFormat="1" applyFont="1" applyFill="1" applyAlignment="1">
      <alignment horizontal="center" vertical="center"/>
    </xf>
    <xf numFmtId="49" fontId="12" fillId="2" borderId="1" xfId="12" applyNumberFormat="1" applyFont="1" applyFill="1" applyBorder="1" applyAlignment="1">
      <alignment horizontal="left" vertical="top" wrapText="1"/>
    </xf>
    <xf numFmtId="49" fontId="13" fillId="2" borderId="1" xfId="12" applyNumberFormat="1" applyFont="1" applyFill="1" applyBorder="1" applyAlignment="1">
      <alignment horizontal="center" vertical="center" wrapText="1"/>
    </xf>
    <xf numFmtId="0" fontId="12" fillId="2" borderId="1" xfId="12" applyFont="1" applyFill="1" applyBorder="1" applyAlignment="1">
      <alignment vertical="center"/>
    </xf>
    <xf numFmtId="0" fontId="12" fillId="2" borderId="0" xfId="12" applyFont="1" applyFill="1" applyBorder="1" applyAlignment="1">
      <alignment horizontal="center" vertical="center"/>
    </xf>
    <xf numFmtId="4" fontId="12" fillId="2" borderId="1" xfId="12" applyNumberFormat="1" applyFont="1" applyFill="1" applyBorder="1" applyAlignment="1">
      <alignment horizontal="center" vertical="center"/>
    </xf>
    <xf numFmtId="1" fontId="10" fillId="2" borderId="0" xfId="12" applyNumberFormat="1" applyFont="1" applyFill="1" applyBorder="1" applyAlignment="1">
      <alignment horizontal="center" vertical="center" wrapText="1"/>
    </xf>
    <xf numFmtId="0" fontId="10" fillId="3" borderId="1" xfId="12" applyFont="1" applyFill="1" applyBorder="1" applyAlignment="1">
      <alignment horizontal="center" vertical="center" wrapText="1"/>
    </xf>
    <xf numFmtId="1" fontId="12" fillId="2" borderId="0" xfId="12" applyNumberFormat="1" applyFont="1" applyFill="1" applyBorder="1" applyAlignment="1">
      <alignment horizontal="center" vertical="center" wrapText="1"/>
    </xf>
    <xf numFmtId="1" fontId="10" fillId="3" borderId="0" xfId="12" applyNumberFormat="1" applyFont="1" applyFill="1" applyBorder="1" applyAlignment="1">
      <alignment horizontal="center" vertical="center" wrapText="1"/>
    </xf>
    <xf numFmtId="0" fontId="12" fillId="2" borderId="1" xfId="12" applyFont="1" applyFill="1" applyBorder="1" applyAlignment="1">
      <alignment horizontal="center" vertical="center"/>
    </xf>
    <xf numFmtId="0" fontId="12" fillId="2" borderId="1" xfId="12" applyFont="1" applyFill="1" applyBorder="1" applyAlignment="1">
      <alignment horizontal="left" vertical="center"/>
    </xf>
    <xf numFmtId="165" fontId="10" fillId="3" borderId="0" xfId="12" applyNumberFormat="1" applyFont="1" applyFill="1" applyBorder="1" applyAlignment="1">
      <alignment horizontal="center" vertical="center" wrapText="1"/>
    </xf>
    <xf numFmtId="0" fontId="10" fillId="3" borderId="0" xfId="12" applyFont="1" applyFill="1" applyAlignment="1">
      <alignment vertical="center"/>
    </xf>
    <xf numFmtId="0" fontId="13" fillId="2" borderId="0" xfId="12" applyFont="1" applyFill="1" applyAlignment="1">
      <alignment vertical="center"/>
    </xf>
    <xf numFmtId="167" fontId="12" fillId="2" borderId="0" xfId="12" applyNumberFormat="1" applyFont="1" applyFill="1" applyAlignment="1">
      <alignment horizontal="center" vertical="center"/>
    </xf>
    <xf numFmtId="4" fontId="13" fillId="2" borderId="0" xfId="12" applyNumberFormat="1" applyFont="1" applyFill="1" applyAlignment="1">
      <alignment vertical="center"/>
    </xf>
    <xf numFmtId="0" fontId="9" fillId="2" borderId="0" xfId="12" applyFont="1" applyFill="1" applyAlignment="1">
      <alignment horizontal="center" vertical="center"/>
    </xf>
    <xf numFmtId="0" fontId="9" fillId="2" borderId="0" xfId="12" applyFont="1" applyFill="1"/>
    <xf numFmtId="4" fontId="9" fillId="2" borderId="0" xfId="12" applyNumberFormat="1" applyFont="1" applyFill="1"/>
    <xf numFmtId="4" fontId="10" fillId="3" borderId="1" xfId="12" applyNumberFormat="1" applyFont="1" applyFill="1" applyBorder="1" applyAlignment="1">
      <alignment horizontal="center" vertical="center"/>
    </xf>
    <xf numFmtId="165" fontId="10" fillId="2" borderId="0" xfId="12" applyNumberFormat="1" applyFont="1" applyFill="1"/>
    <xf numFmtId="4" fontId="10" fillId="2" borderId="0" xfId="12" applyNumberFormat="1" applyFont="1" applyFill="1" applyBorder="1"/>
    <xf numFmtId="2" fontId="10" fillId="2" borderId="0" xfId="12" applyNumberFormat="1" applyFont="1" applyFill="1"/>
    <xf numFmtId="49" fontId="9" fillId="2" borderId="0" xfId="12" applyNumberFormat="1" applyFont="1" applyFill="1" applyAlignment="1">
      <alignment horizontal="center" vertical="center"/>
    </xf>
    <xf numFmtId="49" fontId="9" fillId="2" borderId="0" xfId="12" applyNumberFormat="1" applyFont="1" applyFill="1" applyBorder="1" applyAlignment="1">
      <alignment horizontal="left"/>
    </xf>
    <xf numFmtId="0" fontId="9" fillId="2" borderId="0" xfId="12" applyFont="1" applyFill="1" applyBorder="1"/>
    <xf numFmtId="4" fontId="9" fillId="2" borderId="0" xfId="12" applyNumberFormat="1" applyFont="1" applyFill="1" applyBorder="1"/>
    <xf numFmtId="2" fontId="9" fillId="2" borderId="0" xfId="12" applyNumberFormat="1" applyFont="1" applyFill="1" applyBorder="1"/>
    <xf numFmtId="0" fontId="10" fillId="2" borderId="0" xfId="12" applyFont="1" applyFill="1" applyBorder="1"/>
    <xf numFmtId="49" fontId="10" fillId="2" borderId="0" xfId="12" applyNumberFormat="1" applyFont="1" applyFill="1" applyBorder="1" applyAlignment="1">
      <alignment horizontal="center" vertical="center"/>
    </xf>
    <xf numFmtId="0" fontId="10" fillId="2" borderId="0" xfId="12" applyFont="1" applyFill="1" applyBorder="1" applyAlignment="1"/>
    <xf numFmtId="2" fontId="10" fillId="2" borderId="0" xfId="12" applyNumberFormat="1" applyFont="1" applyFill="1" applyBorder="1"/>
    <xf numFmtId="0" fontId="10" fillId="2" borderId="0" xfId="12" applyFont="1" applyFill="1" applyBorder="1" applyAlignment="1">
      <alignment vertical="top"/>
    </xf>
    <xf numFmtId="4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3" fillId="2" borderId="1" xfId="0" applyNumberFormat="1" applyFont="1" applyFill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horizontal="center" vertical="center" wrapText="1"/>
    </xf>
    <xf numFmtId="49" fontId="9" fillId="2" borderId="0" xfId="1" applyNumberFormat="1" applyFont="1" applyFill="1" applyBorder="1" applyAlignment="1">
      <alignment horizontal="left" wrapText="1"/>
    </xf>
    <xf numFmtId="0" fontId="10" fillId="2" borderId="0" xfId="4" applyFont="1" applyFill="1" applyBorder="1" applyAlignment="1">
      <alignment horizontal="left" vertical="center" wrapText="1"/>
    </xf>
    <xf numFmtId="49" fontId="23" fillId="2" borderId="0" xfId="1" applyNumberFormat="1" applyFont="1" applyFill="1" applyBorder="1" applyAlignment="1">
      <alignment horizontal="left" vertical="center"/>
    </xf>
    <xf numFmtId="0" fontId="10" fillId="2" borderId="7" xfId="4" applyFont="1" applyFill="1" applyBorder="1" applyAlignment="1">
      <alignment horizontal="center" vertical="center" wrapText="1"/>
    </xf>
    <xf numFmtId="0" fontId="10" fillId="2" borderId="9" xfId="4" applyFont="1" applyFill="1" applyBorder="1" applyAlignment="1">
      <alignment horizontal="center" vertical="center" wrapText="1"/>
    </xf>
    <xf numFmtId="0" fontId="10" fillId="2" borderId="4" xfId="4" applyFont="1" applyFill="1" applyBorder="1" applyAlignment="1">
      <alignment horizontal="center" vertical="center" wrapText="1"/>
    </xf>
    <xf numFmtId="0" fontId="10" fillId="2" borderId="6" xfId="4" applyFont="1" applyFill="1" applyBorder="1" applyAlignment="1">
      <alignment horizontal="center" vertical="center" wrapText="1"/>
    </xf>
    <xf numFmtId="0" fontId="10" fillId="2" borderId="14" xfId="4" applyFont="1" applyFill="1" applyBorder="1" applyAlignment="1">
      <alignment horizontal="center" vertical="center" wrapText="1"/>
    </xf>
    <xf numFmtId="0" fontId="10" fillId="2" borderId="12" xfId="4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0" fillId="2" borderId="10" xfId="4" applyFont="1" applyFill="1" applyBorder="1" applyAlignment="1">
      <alignment horizontal="center" vertical="center" wrapText="1"/>
    </xf>
    <xf numFmtId="0" fontId="10" fillId="2" borderId="11" xfId="4" applyFont="1" applyFill="1" applyBorder="1" applyAlignment="1">
      <alignment horizontal="center" vertical="center" wrapText="1"/>
    </xf>
    <xf numFmtId="0" fontId="10" fillId="2" borderId="8" xfId="4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0" fillId="0" borderId="10" xfId="4" applyFont="1" applyFill="1" applyBorder="1" applyAlignment="1">
      <alignment horizontal="left" vertical="center" wrapText="1"/>
    </xf>
    <xf numFmtId="0" fontId="10" fillId="0" borderId="13" xfId="4" applyFont="1" applyFill="1" applyBorder="1" applyAlignment="1">
      <alignment horizontal="left" vertical="center" wrapText="1"/>
    </xf>
    <xf numFmtId="0" fontId="10" fillId="0" borderId="11" xfId="4" applyFont="1" applyFill="1" applyBorder="1" applyAlignment="1">
      <alignment horizontal="left" vertical="center" wrapText="1"/>
    </xf>
    <xf numFmtId="0" fontId="10" fillId="0" borderId="0" xfId="4" applyFont="1" applyFill="1" applyAlignment="1">
      <alignment horizontal="center"/>
    </xf>
    <xf numFmtId="0" fontId="10" fillId="0" borderId="0" xfId="4" applyFont="1" applyFill="1" applyAlignment="1">
      <alignment horizontal="center" vertical="center"/>
    </xf>
    <xf numFmtId="0" fontId="9" fillId="0" borderId="0" xfId="4" applyFont="1" applyFill="1" applyAlignment="1">
      <alignment horizontal="center"/>
    </xf>
    <xf numFmtId="49" fontId="9" fillId="2" borderId="0" xfId="4" applyNumberFormat="1" applyFont="1" applyFill="1" applyAlignment="1">
      <alignment horizontal="left" vertical="top" wrapText="1"/>
    </xf>
    <xf numFmtId="49" fontId="9" fillId="2" borderId="0" xfId="4" applyNumberFormat="1" applyFont="1" applyFill="1" applyBorder="1" applyAlignment="1">
      <alignment vertical="top" wrapText="1"/>
    </xf>
    <xf numFmtId="0" fontId="16" fillId="2" borderId="5" xfId="4" applyFont="1" applyFill="1" applyBorder="1" applyAlignment="1">
      <alignment horizontal="center" vertical="top"/>
    </xf>
    <xf numFmtId="0" fontId="10" fillId="2" borderId="1" xfId="4" applyFont="1" applyFill="1" applyBorder="1" applyAlignment="1">
      <alignment horizontal="center" vertical="center" wrapText="1"/>
    </xf>
    <xf numFmtId="0" fontId="10" fillId="2" borderId="0" xfId="12" applyFont="1" applyFill="1" applyAlignment="1">
      <alignment horizontal="center"/>
    </xf>
    <xf numFmtId="0" fontId="16" fillId="2" borderId="0" xfId="12" applyFont="1" applyFill="1" applyAlignment="1">
      <alignment horizontal="center" vertical="center"/>
    </xf>
    <xf numFmtId="49" fontId="9" fillId="2" borderId="0" xfId="12" applyNumberFormat="1" applyFont="1" applyFill="1" applyAlignment="1">
      <alignment horizontal="center" vertical="top" wrapText="1"/>
    </xf>
    <xf numFmtId="49" fontId="9" fillId="2" borderId="5" xfId="12" applyNumberFormat="1" applyFont="1" applyFill="1" applyBorder="1" applyAlignment="1">
      <alignment horizontal="center" vertical="top" wrapText="1"/>
    </xf>
    <xf numFmtId="0" fontId="10" fillId="2" borderId="10" xfId="12" applyFont="1" applyFill="1" applyBorder="1" applyAlignment="1">
      <alignment horizontal="center" vertical="center" wrapText="1"/>
    </xf>
    <xf numFmtId="0" fontId="10" fillId="2" borderId="11" xfId="12" applyFont="1" applyFill="1" applyBorder="1" applyAlignment="1">
      <alignment horizontal="center" vertical="center" wrapText="1"/>
    </xf>
    <xf numFmtId="0" fontId="10" fillId="2" borderId="13" xfId="12" applyFont="1" applyFill="1" applyBorder="1" applyAlignment="1">
      <alignment horizontal="center" vertical="center" wrapText="1"/>
    </xf>
    <xf numFmtId="0" fontId="10" fillId="2" borderId="1" xfId="12" applyFont="1" applyFill="1" applyBorder="1" applyAlignment="1">
      <alignment horizontal="center" vertical="center" wrapText="1"/>
    </xf>
    <xf numFmtId="49" fontId="10" fillId="2" borderId="10" xfId="12" applyNumberFormat="1" applyFont="1" applyFill="1" applyBorder="1" applyAlignment="1">
      <alignment horizontal="center" vertical="center" wrapText="1"/>
    </xf>
    <xf numFmtId="49" fontId="10" fillId="2" borderId="13" xfId="12" applyNumberFormat="1" applyFont="1" applyFill="1" applyBorder="1" applyAlignment="1">
      <alignment horizontal="center" vertical="center" wrapText="1"/>
    </xf>
    <xf numFmtId="49" fontId="10" fillId="2" borderId="11" xfId="12" applyNumberFormat="1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0" fillId="2" borderId="4" xfId="12" applyFont="1" applyFill="1" applyBorder="1" applyAlignment="1">
      <alignment horizontal="center" vertical="center" wrapText="1"/>
    </xf>
    <xf numFmtId="0" fontId="10" fillId="2" borderId="5" xfId="12" applyFont="1" applyFill="1" applyBorder="1" applyAlignment="1">
      <alignment horizontal="center" vertical="center" wrapText="1"/>
    </xf>
    <xf numFmtId="0" fontId="10" fillId="2" borderId="6" xfId="12" applyFont="1" applyFill="1" applyBorder="1" applyAlignment="1">
      <alignment horizontal="center" vertical="center" wrapText="1"/>
    </xf>
    <xf numFmtId="0" fontId="10" fillId="2" borderId="2" xfId="12" applyFont="1" applyFill="1" applyBorder="1" applyAlignment="1">
      <alignment horizontal="center" vertical="center" wrapText="1"/>
    </xf>
    <xf numFmtId="0" fontId="10" fillId="2" borderId="0" xfId="12" applyFont="1" applyFill="1" applyBorder="1" applyAlignment="1">
      <alignment horizontal="center" vertical="center" wrapText="1"/>
    </xf>
    <xf numFmtId="0" fontId="10" fillId="2" borderId="3" xfId="12" applyFont="1" applyFill="1" applyBorder="1" applyAlignment="1">
      <alignment horizontal="center" vertical="center" wrapText="1"/>
    </xf>
    <xf numFmtId="49" fontId="21" fillId="2" borderId="10" xfId="12" applyNumberFormat="1" applyFont="1" applyFill="1" applyBorder="1" applyAlignment="1">
      <alignment horizontal="center" vertical="center" wrapText="1"/>
    </xf>
    <xf numFmtId="49" fontId="21" fillId="2" borderId="13" xfId="12" applyNumberFormat="1" applyFont="1" applyFill="1" applyBorder="1" applyAlignment="1">
      <alignment horizontal="center" vertical="center" wrapText="1"/>
    </xf>
    <xf numFmtId="49" fontId="21" fillId="2" borderId="11" xfId="12" applyNumberFormat="1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4" fontId="9" fillId="2" borderId="0" xfId="12" applyNumberFormat="1" applyFont="1" applyFill="1" applyBorder="1" applyAlignment="1">
      <alignment horizontal="center"/>
    </xf>
    <xf numFmtId="0" fontId="9" fillId="2" borderId="0" xfId="12" applyFont="1" applyFill="1" applyBorder="1" applyAlignment="1">
      <alignment horizontal="center"/>
    </xf>
    <xf numFmtId="4" fontId="10" fillId="2" borderId="0" xfId="12" applyNumberFormat="1" applyFont="1" applyFill="1" applyBorder="1" applyAlignment="1">
      <alignment horizontal="center"/>
    </xf>
    <xf numFmtId="0" fontId="10" fillId="2" borderId="0" xfId="12" applyFont="1" applyFill="1" applyBorder="1" applyAlignment="1">
      <alignment horizontal="center"/>
    </xf>
    <xf numFmtId="165" fontId="10" fillId="2" borderId="0" xfId="12" applyNumberFormat="1" applyFont="1" applyFill="1" applyAlignment="1">
      <alignment horizontal="center"/>
    </xf>
    <xf numFmtId="0" fontId="10" fillId="2" borderId="7" xfId="12" applyFont="1" applyFill="1" applyBorder="1" applyAlignment="1">
      <alignment horizontal="center" vertical="center"/>
    </xf>
    <xf numFmtId="0" fontId="10" fillId="2" borderId="8" xfId="12" applyFont="1" applyFill="1" applyBorder="1" applyAlignment="1">
      <alignment horizontal="center" vertical="center"/>
    </xf>
    <xf numFmtId="0" fontId="10" fillId="2" borderId="9" xfId="12" applyFont="1" applyFill="1" applyBorder="1" applyAlignment="1">
      <alignment horizontal="center" vertical="center"/>
    </xf>
    <xf numFmtId="0" fontId="10" fillId="2" borderId="2" xfId="12" applyFont="1" applyFill="1" applyBorder="1" applyAlignment="1">
      <alignment horizontal="center" vertical="center"/>
    </xf>
    <xf numFmtId="0" fontId="10" fillId="2" borderId="0" xfId="12" applyFont="1" applyFill="1" applyBorder="1" applyAlignment="1">
      <alignment horizontal="center" vertical="center"/>
    </xf>
    <xf numFmtId="0" fontId="10" fillId="2" borderId="3" xfId="12" applyFont="1" applyFill="1" applyBorder="1" applyAlignment="1">
      <alignment horizontal="center" vertical="center"/>
    </xf>
    <xf numFmtId="0" fontId="10" fillId="2" borderId="2" xfId="12" applyFont="1" applyFill="1" applyBorder="1" applyAlignment="1">
      <alignment horizontal="center" vertical="top" wrapText="1"/>
    </xf>
    <xf numFmtId="0" fontId="10" fillId="2" borderId="0" xfId="12" applyFont="1" applyFill="1" applyBorder="1" applyAlignment="1">
      <alignment horizontal="center" vertical="top" wrapText="1"/>
    </xf>
    <xf numFmtId="0" fontId="10" fillId="2" borderId="3" xfId="12" applyFont="1" applyFill="1" applyBorder="1" applyAlignment="1">
      <alignment horizontal="center" vertical="top" wrapText="1"/>
    </xf>
    <xf numFmtId="0" fontId="10" fillId="2" borderId="4" xfId="12" applyFont="1" applyFill="1" applyBorder="1" applyAlignment="1">
      <alignment horizontal="center" vertical="center"/>
    </xf>
    <xf numFmtId="0" fontId="10" fillId="2" borderId="5" xfId="12" applyFont="1" applyFill="1" applyBorder="1" applyAlignment="1">
      <alignment horizontal="center" vertical="center"/>
    </xf>
    <xf numFmtId="0" fontId="10" fillId="2" borderId="6" xfId="12" applyFont="1" applyFill="1" applyBorder="1" applyAlignment="1">
      <alignment horizontal="center" vertical="center"/>
    </xf>
    <xf numFmtId="0" fontId="10" fillId="2" borderId="0" xfId="4" applyFont="1" applyFill="1" applyAlignment="1">
      <alignment horizontal="left"/>
    </xf>
    <xf numFmtId="0" fontId="10" fillId="2" borderId="0" xfId="4" applyFont="1" applyFill="1" applyAlignment="1">
      <alignment horizontal="left" vertical="center"/>
    </xf>
    <xf numFmtId="0" fontId="12" fillId="2" borderId="1" xfId="12" applyFont="1" applyFill="1" applyBorder="1" applyAlignment="1">
      <alignment horizontal="center" vertical="center"/>
    </xf>
    <xf numFmtId="0" fontId="10" fillId="2" borderId="8" xfId="12" applyFont="1" applyFill="1" applyBorder="1" applyAlignment="1">
      <alignment horizontal="left" vertical="top" wrapText="1"/>
    </xf>
    <xf numFmtId="49" fontId="10" fillId="2" borderId="2" xfId="12" applyNumberFormat="1" applyFont="1" applyFill="1" applyBorder="1" applyAlignment="1">
      <alignment horizontal="center" vertical="center" wrapText="1"/>
    </xf>
    <xf numFmtId="49" fontId="10" fillId="2" borderId="0" xfId="12" applyNumberFormat="1" applyFont="1" applyFill="1" applyBorder="1" applyAlignment="1">
      <alignment horizontal="center" vertical="center" wrapText="1"/>
    </xf>
    <xf numFmtId="49" fontId="10" fillId="2" borderId="3" xfId="12" applyNumberFormat="1" applyFont="1" applyFill="1" applyBorder="1" applyAlignment="1">
      <alignment horizontal="center" vertical="center" wrapText="1"/>
    </xf>
    <xf numFmtId="0" fontId="10" fillId="2" borderId="2" xfId="12" applyFont="1" applyFill="1" applyBorder="1" applyAlignment="1">
      <alignment horizontal="center" vertical="top"/>
    </xf>
    <xf numFmtId="0" fontId="10" fillId="2" borderId="0" xfId="12" applyFont="1" applyFill="1" applyBorder="1" applyAlignment="1">
      <alignment horizontal="center" vertical="top"/>
    </xf>
    <xf numFmtId="0" fontId="10" fillId="2" borderId="3" xfId="12" applyFont="1" applyFill="1" applyBorder="1" applyAlignment="1">
      <alignment horizontal="center" vertical="top"/>
    </xf>
    <xf numFmtId="49" fontId="26" fillId="2" borderId="10" xfId="12" applyNumberFormat="1" applyFont="1" applyFill="1" applyBorder="1" applyAlignment="1">
      <alignment horizontal="center" vertical="center" wrapText="1"/>
    </xf>
    <xf numFmtId="49" fontId="26" fillId="2" borderId="13" xfId="12" applyNumberFormat="1" applyFont="1" applyFill="1" applyBorder="1" applyAlignment="1">
      <alignment horizontal="center" vertical="center" wrapText="1"/>
    </xf>
    <xf numFmtId="49" fontId="26" fillId="2" borderId="11" xfId="12" applyNumberFormat="1" applyFont="1" applyFill="1" applyBorder="1" applyAlignment="1">
      <alignment horizontal="center" vertical="center" wrapText="1"/>
    </xf>
    <xf numFmtId="49" fontId="27" fillId="0" borderId="10" xfId="12" applyNumberFormat="1" applyFont="1" applyFill="1" applyBorder="1" applyAlignment="1">
      <alignment horizontal="center" vertical="center" wrapText="1"/>
    </xf>
    <xf numFmtId="49" fontId="27" fillId="0" borderId="13" xfId="12" applyNumberFormat="1" applyFont="1" applyFill="1" applyBorder="1" applyAlignment="1">
      <alignment horizontal="center" vertical="center" wrapText="1"/>
    </xf>
    <xf numFmtId="49" fontId="27" fillId="0" borderId="11" xfId="12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49" fontId="35" fillId="2" borderId="8" xfId="0" applyNumberFormat="1" applyFont="1" applyFill="1" applyBorder="1" applyAlignment="1">
      <alignment horizontal="left" vertical="center"/>
    </xf>
    <xf numFmtId="4" fontId="9" fillId="2" borderId="5" xfId="1" applyNumberFormat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49" fontId="30" fillId="2" borderId="0" xfId="0" applyNumberFormat="1" applyFont="1" applyFill="1" applyAlignment="1">
      <alignment horizontal="center" vertical="top" wrapText="1"/>
    </xf>
    <xf numFmtId="49" fontId="30" fillId="2" borderId="0" xfId="0" applyNumberFormat="1" applyFont="1" applyFill="1" applyAlignment="1">
      <alignment horizontal="center" vertical="top"/>
    </xf>
    <xf numFmtId="49" fontId="30" fillId="2" borderId="0" xfId="0" applyNumberFormat="1" applyFont="1" applyFill="1" applyBorder="1" applyAlignment="1">
      <alignment horizontal="center" vertical="top"/>
    </xf>
    <xf numFmtId="49" fontId="23" fillId="2" borderId="0" xfId="0" applyNumberFormat="1" applyFont="1" applyFill="1" applyBorder="1" applyAlignment="1">
      <alignment horizontal="left" vertical="top" wrapText="1"/>
    </xf>
    <xf numFmtId="49" fontId="30" fillId="2" borderId="0" xfId="0" applyNumberFormat="1" applyFont="1" applyFill="1" applyBorder="1" applyAlignment="1">
      <alignment horizontal="left" vertical="top"/>
    </xf>
    <xf numFmtId="49" fontId="30" fillId="2" borderId="0" xfId="0" applyNumberFormat="1" applyFont="1" applyFill="1" applyBorder="1" applyAlignment="1">
      <alignment horizontal="left" vertical="center" wrapText="1"/>
    </xf>
    <xf numFmtId="49" fontId="30" fillId="2" borderId="0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</cellXfs>
  <cellStyles count="13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53"/>
  <sheetViews>
    <sheetView view="pageBreakPreview" zoomScale="70" zoomScaleNormal="70" zoomScaleSheetLayoutView="70" workbookViewId="0">
      <selection activeCell="H35" sqref="H35"/>
    </sheetView>
  </sheetViews>
  <sheetFormatPr defaultColWidth="9.140625" defaultRowHeight="15.75" x14ac:dyDescent="0.25"/>
  <cols>
    <col min="1" max="1" width="6" style="19" customWidth="1"/>
    <col min="2" max="2" width="57.5703125" style="7" customWidth="1"/>
    <col min="3" max="3" width="45.85546875" style="7" customWidth="1"/>
    <col min="4" max="4" width="12" style="18" customWidth="1"/>
    <col min="5" max="5" width="12.5703125" style="116" customWidth="1"/>
    <col min="6" max="6" width="14.85546875" style="108" customWidth="1"/>
    <col min="7" max="7" width="12.7109375" style="4" customWidth="1"/>
    <col min="8" max="8" width="15.85546875" style="4" customWidth="1"/>
    <col min="9" max="9" width="24.28515625" style="19" customWidth="1"/>
    <col min="10" max="10" width="9.140625" style="7" hidden="1" customWidth="1"/>
    <col min="11" max="11" width="0.7109375" style="7" customWidth="1"/>
    <col min="12" max="12" width="19.28515625" style="4" customWidth="1"/>
    <col min="13" max="13" width="13.85546875" style="4" customWidth="1"/>
    <col min="14" max="248" width="9.140625" style="4"/>
    <col min="249" max="249" width="5.42578125" style="4" customWidth="1"/>
    <col min="250" max="250" width="85" style="4" customWidth="1"/>
    <col min="251" max="251" width="12.42578125" style="4" customWidth="1"/>
    <col min="252" max="252" width="13.42578125" style="4" customWidth="1"/>
    <col min="253" max="253" width="15.28515625" style="4" customWidth="1"/>
    <col min="254" max="254" width="14.85546875" style="4" customWidth="1"/>
    <col min="255" max="255" width="15.5703125" style="4" customWidth="1"/>
    <col min="256" max="265" width="0" style="4" hidden="1" customWidth="1"/>
    <col min="266" max="504" width="9.140625" style="4"/>
    <col min="505" max="505" width="5.42578125" style="4" customWidth="1"/>
    <col min="506" max="506" width="85" style="4" customWidth="1"/>
    <col min="507" max="507" width="12.42578125" style="4" customWidth="1"/>
    <col min="508" max="508" width="13.42578125" style="4" customWidth="1"/>
    <col min="509" max="509" width="15.28515625" style="4" customWidth="1"/>
    <col min="510" max="510" width="14.85546875" style="4" customWidth="1"/>
    <col min="511" max="511" width="15.5703125" style="4" customWidth="1"/>
    <col min="512" max="521" width="0" style="4" hidden="1" customWidth="1"/>
    <col min="522" max="760" width="9.140625" style="4"/>
    <col min="761" max="761" width="5.42578125" style="4" customWidth="1"/>
    <col min="762" max="762" width="85" style="4" customWidth="1"/>
    <col min="763" max="763" width="12.42578125" style="4" customWidth="1"/>
    <col min="764" max="764" width="13.42578125" style="4" customWidth="1"/>
    <col min="765" max="765" width="15.28515625" style="4" customWidth="1"/>
    <col min="766" max="766" width="14.85546875" style="4" customWidth="1"/>
    <col min="767" max="767" width="15.5703125" style="4" customWidth="1"/>
    <col min="768" max="777" width="0" style="4" hidden="1" customWidth="1"/>
    <col min="778" max="1016" width="9.140625" style="4"/>
    <col min="1017" max="1017" width="5.42578125" style="4" customWidth="1"/>
    <col min="1018" max="1018" width="85" style="4" customWidth="1"/>
    <col min="1019" max="1019" width="12.42578125" style="4" customWidth="1"/>
    <col min="1020" max="1020" width="13.42578125" style="4" customWidth="1"/>
    <col min="1021" max="1021" width="15.28515625" style="4" customWidth="1"/>
    <col min="1022" max="1022" width="14.85546875" style="4" customWidth="1"/>
    <col min="1023" max="1023" width="15.5703125" style="4" customWidth="1"/>
    <col min="1024" max="1033" width="0" style="4" hidden="1" customWidth="1"/>
    <col min="1034" max="1272" width="9.140625" style="4"/>
    <col min="1273" max="1273" width="5.42578125" style="4" customWidth="1"/>
    <col min="1274" max="1274" width="85" style="4" customWidth="1"/>
    <col min="1275" max="1275" width="12.42578125" style="4" customWidth="1"/>
    <col min="1276" max="1276" width="13.42578125" style="4" customWidth="1"/>
    <col min="1277" max="1277" width="15.28515625" style="4" customWidth="1"/>
    <col min="1278" max="1278" width="14.85546875" style="4" customWidth="1"/>
    <col min="1279" max="1279" width="15.5703125" style="4" customWidth="1"/>
    <col min="1280" max="1289" width="0" style="4" hidden="1" customWidth="1"/>
    <col min="1290" max="1528" width="9.140625" style="4"/>
    <col min="1529" max="1529" width="5.42578125" style="4" customWidth="1"/>
    <col min="1530" max="1530" width="85" style="4" customWidth="1"/>
    <col min="1531" max="1531" width="12.42578125" style="4" customWidth="1"/>
    <col min="1532" max="1532" width="13.42578125" style="4" customWidth="1"/>
    <col min="1533" max="1533" width="15.28515625" style="4" customWidth="1"/>
    <col min="1534" max="1534" width="14.85546875" style="4" customWidth="1"/>
    <col min="1535" max="1535" width="15.5703125" style="4" customWidth="1"/>
    <col min="1536" max="1545" width="0" style="4" hidden="1" customWidth="1"/>
    <col min="1546" max="1784" width="9.140625" style="4"/>
    <col min="1785" max="1785" width="5.42578125" style="4" customWidth="1"/>
    <col min="1786" max="1786" width="85" style="4" customWidth="1"/>
    <col min="1787" max="1787" width="12.42578125" style="4" customWidth="1"/>
    <col min="1788" max="1788" width="13.42578125" style="4" customWidth="1"/>
    <col min="1789" max="1789" width="15.28515625" style="4" customWidth="1"/>
    <col min="1790" max="1790" width="14.85546875" style="4" customWidth="1"/>
    <col min="1791" max="1791" width="15.5703125" style="4" customWidth="1"/>
    <col min="1792" max="1801" width="0" style="4" hidden="1" customWidth="1"/>
    <col min="1802" max="2040" width="9.140625" style="4"/>
    <col min="2041" max="2041" width="5.42578125" style="4" customWidth="1"/>
    <col min="2042" max="2042" width="85" style="4" customWidth="1"/>
    <col min="2043" max="2043" width="12.42578125" style="4" customWidth="1"/>
    <col min="2044" max="2044" width="13.42578125" style="4" customWidth="1"/>
    <col min="2045" max="2045" width="15.28515625" style="4" customWidth="1"/>
    <col min="2046" max="2046" width="14.85546875" style="4" customWidth="1"/>
    <col min="2047" max="2047" width="15.5703125" style="4" customWidth="1"/>
    <col min="2048" max="2057" width="0" style="4" hidden="1" customWidth="1"/>
    <col min="2058" max="2296" width="9.140625" style="4"/>
    <col min="2297" max="2297" width="5.42578125" style="4" customWidth="1"/>
    <col min="2298" max="2298" width="85" style="4" customWidth="1"/>
    <col min="2299" max="2299" width="12.42578125" style="4" customWidth="1"/>
    <col min="2300" max="2300" width="13.42578125" style="4" customWidth="1"/>
    <col min="2301" max="2301" width="15.28515625" style="4" customWidth="1"/>
    <col min="2302" max="2302" width="14.85546875" style="4" customWidth="1"/>
    <col min="2303" max="2303" width="15.5703125" style="4" customWidth="1"/>
    <col min="2304" max="2313" width="0" style="4" hidden="1" customWidth="1"/>
    <col min="2314" max="2552" width="9.140625" style="4"/>
    <col min="2553" max="2553" width="5.42578125" style="4" customWidth="1"/>
    <col min="2554" max="2554" width="85" style="4" customWidth="1"/>
    <col min="2555" max="2555" width="12.42578125" style="4" customWidth="1"/>
    <col min="2556" max="2556" width="13.42578125" style="4" customWidth="1"/>
    <col min="2557" max="2557" width="15.28515625" style="4" customWidth="1"/>
    <col min="2558" max="2558" width="14.85546875" style="4" customWidth="1"/>
    <col min="2559" max="2559" width="15.5703125" style="4" customWidth="1"/>
    <col min="2560" max="2569" width="0" style="4" hidden="1" customWidth="1"/>
    <col min="2570" max="2808" width="9.140625" style="4"/>
    <col min="2809" max="2809" width="5.42578125" style="4" customWidth="1"/>
    <col min="2810" max="2810" width="85" style="4" customWidth="1"/>
    <col min="2811" max="2811" width="12.42578125" style="4" customWidth="1"/>
    <col min="2812" max="2812" width="13.42578125" style="4" customWidth="1"/>
    <col min="2813" max="2813" width="15.28515625" style="4" customWidth="1"/>
    <col min="2814" max="2814" width="14.85546875" style="4" customWidth="1"/>
    <col min="2815" max="2815" width="15.5703125" style="4" customWidth="1"/>
    <col min="2816" max="2825" width="0" style="4" hidden="1" customWidth="1"/>
    <col min="2826" max="3064" width="9.140625" style="4"/>
    <col min="3065" max="3065" width="5.42578125" style="4" customWidth="1"/>
    <col min="3066" max="3066" width="85" style="4" customWidth="1"/>
    <col min="3067" max="3067" width="12.42578125" style="4" customWidth="1"/>
    <col min="3068" max="3068" width="13.42578125" style="4" customWidth="1"/>
    <col min="3069" max="3069" width="15.28515625" style="4" customWidth="1"/>
    <col min="3070" max="3070" width="14.85546875" style="4" customWidth="1"/>
    <col min="3071" max="3071" width="15.5703125" style="4" customWidth="1"/>
    <col min="3072" max="3081" width="0" style="4" hidden="1" customWidth="1"/>
    <col min="3082" max="3320" width="9.140625" style="4"/>
    <col min="3321" max="3321" width="5.42578125" style="4" customWidth="1"/>
    <col min="3322" max="3322" width="85" style="4" customWidth="1"/>
    <col min="3323" max="3323" width="12.42578125" style="4" customWidth="1"/>
    <col min="3324" max="3324" width="13.42578125" style="4" customWidth="1"/>
    <col min="3325" max="3325" width="15.28515625" style="4" customWidth="1"/>
    <col min="3326" max="3326" width="14.85546875" style="4" customWidth="1"/>
    <col min="3327" max="3327" width="15.5703125" style="4" customWidth="1"/>
    <col min="3328" max="3337" width="0" style="4" hidden="1" customWidth="1"/>
    <col min="3338" max="3576" width="9.140625" style="4"/>
    <col min="3577" max="3577" width="5.42578125" style="4" customWidth="1"/>
    <col min="3578" max="3578" width="85" style="4" customWidth="1"/>
    <col min="3579" max="3579" width="12.42578125" style="4" customWidth="1"/>
    <col min="3580" max="3580" width="13.42578125" style="4" customWidth="1"/>
    <col min="3581" max="3581" width="15.28515625" style="4" customWidth="1"/>
    <col min="3582" max="3582" width="14.85546875" style="4" customWidth="1"/>
    <col min="3583" max="3583" width="15.5703125" style="4" customWidth="1"/>
    <col min="3584" max="3593" width="0" style="4" hidden="1" customWidth="1"/>
    <col min="3594" max="3832" width="9.140625" style="4"/>
    <col min="3833" max="3833" width="5.42578125" style="4" customWidth="1"/>
    <col min="3834" max="3834" width="85" style="4" customWidth="1"/>
    <col min="3835" max="3835" width="12.42578125" style="4" customWidth="1"/>
    <col min="3836" max="3836" width="13.42578125" style="4" customWidth="1"/>
    <col min="3837" max="3837" width="15.28515625" style="4" customWidth="1"/>
    <col min="3838" max="3838" width="14.85546875" style="4" customWidth="1"/>
    <col min="3839" max="3839" width="15.5703125" style="4" customWidth="1"/>
    <col min="3840" max="3849" width="0" style="4" hidden="1" customWidth="1"/>
    <col min="3850" max="4088" width="9.140625" style="4"/>
    <col min="4089" max="4089" width="5.42578125" style="4" customWidth="1"/>
    <col min="4090" max="4090" width="85" style="4" customWidth="1"/>
    <col min="4091" max="4091" width="12.42578125" style="4" customWidth="1"/>
    <col min="4092" max="4092" width="13.42578125" style="4" customWidth="1"/>
    <col min="4093" max="4093" width="15.28515625" style="4" customWidth="1"/>
    <col min="4094" max="4094" width="14.85546875" style="4" customWidth="1"/>
    <col min="4095" max="4095" width="15.5703125" style="4" customWidth="1"/>
    <col min="4096" max="4105" width="0" style="4" hidden="1" customWidth="1"/>
    <col min="4106" max="4344" width="9.140625" style="4"/>
    <col min="4345" max="4345" width="5.42578125" style="4" customWidth="1"/>
    <col min="4346" max="4346" width="85" style="4" customWidth="1"/>
    <col min="4347" max="4347" width="12.42578125" style="4" customWidth="1"/>
    <col min="4348" max="4348" width="13.42578125" style="4" customWidth="1"/>
    <col min="4349" max="4349" width="15.28515625" style="4" customWidth="1"/>
    <col min="4350" max="4350" width="14.85546875" style="4" customWidth="1"/>
    <col min="4351" max="4351" width="15.5703125" style="4" customWidth="1"/>
    <col min="4352" max="4361" width="0" style="4" hidden="1" customWidth="1"/>
    <col min="4362" max="4600" width="9.140625" style="4"/>
    <col min="4601" max="4601" width="5.42578125" style="4" customWidth="1"/>
    <col min="4602" max="4602" width="85" style="4" customWidth="1"/>
    <col min="4603" max="4603" width="12.42578125" style="4" customWidth="1"/>
    <col min="4604" max="4604" width="13.42578125" style="4" customWidth="1"/>
    <col min="4605" max="4605" width="15.28515625" style="4" customWidth="1"/>
    <col min="4606" max="4606" width="14.85546875" style="4" customWidth="1"/>
    <col min="4607" max="4607" width="15.5703125" style="4" customWidth="1"/>
    <col min="4608" max="4617" width="0" style="4" hidden="1" customWidth="1"/>
    <col min="4618" max="4856" width="9.140625" style="4"/>
    <col min="4857" max="4857" width="5.42578125" style="4" customWidth="1"/>
    <col min="4858" max="4858" width="85" style="4" customWidth="1"/>
    <col min="4859" max="4859" width="12.42578125" style="4" customWidth="1"/>
    <col min="4860" max="4860" width="13.42578125" style="4" customWidth="1"/>
    <col min="4861" max="4861" width="15.28515625" style="4" customWidth="1"/>
    <col min="4862" max="4862" width="14.85546875" style="4" customWidth="1"/>
    <col min="4863" max="4863" width="15.5703125" style="4" customWidth="1"/>
    <col min="4864" max="4873" width="0" style="4" hidden="1" customWidth="1"/>
    <col min="4874" max="5112" width="9.140625" style="4"/>
    <col min="5113" max="5113" width="5.42578125" style="4" customWidth="1"/>
    <col min="5114" max="5114" width="85" style="4" customWidth="1"/>
    <col min="5115" max="5115" width="12.42578125" style="4" customWidth="1"/>
    <col min="5116" max="5116" width="13.42578125" style="4" customWidth="1"/>
    <col min="5117" max="5117" width="15.28515625" style="4" customWidth="1"/>
    <col min="5118" max="5118" width="14.85546875" style="4" customWidth="1"/>
    <col min="5119" max="5119" width="15.5703125" style="4" customWidth="1"/>
    <col min="5120" max="5129" width="0" style="4" hidden="1" customWidth="1"/>
    <col min="5130" max="5368" width="9.140625" style="4"/>
    <col min="5369" max="5369" width="5.42578125" style="4" customWidth="1"/>
    <col min="5370" max="5370" width="85" style="4" customWidth="1"/>
    <col min="5371" max="5371" width="12.42578125" style="4" customWidth="1"/>
    <col min="5372" max="5372" width="13.42578125" style="4" customWidth="1"/>
    <col min="5373" max="5373" width="15.28515625" style="4" customWidth="1"/>
    <col min="5374" max="5374" width="14.85546875" style="4" customWidth="1"/>
    <col min="5375" max="5375" width="15.5703125" style="4" customWidth="1"/>
    <col min="5376" max="5385" width="0" style="4" hidden="1" customWidth="1"/>
    <col min="5386" max="5624" width="9.140625" style="4"/>
    <col min="5625" max="5625" width="5.42578125" style="4" customWidth="1"/>
    <col min="5626" max="5626" width="85" style="4" customWidth="1"/>
    <col min="5627" max="5627" width="12.42578125" style="4" customWidth="1"/>
    <col min="5628" max="5628" width="13.42578125" style="4" customWidth="1"/>
    <col min="5629" max="5629" width="15.28515625" style="4" customWidth="1"/>
    <col min="5630" max="5630" width="14.85546875" style="4" customWidth="1"/>
    <col min="5631" max="5631" width="15.5703125" style="4" customWidth="1"/>
    <col min="5632" max="5641" width="0" style="4" hidden="1" customWidth="1"/>
    <col min="5642" max="5880" width="9.140625" style="4"/>
    <col min="5881" max="5881" width="5.42578125" style="4" customWidth="1"/>
    <col min="5882" max="5882" width="85" style="4" customWidth="1"/>
    <col min="5883" max="5883" width="12.42578125" style="4" customWidth="1"/>
    <col min="5884" max="5884" width="13.42578125" style="4" customWidth="1"/>
    <col min="5885" max="5885" width="15.28515625" style="4" customWidth="1"/>
    <col min="5886" max="5886" width="14.85546875" style="4" customWidth="1"/>
    <col min="5887" max="5887" width="15.5703125" style="4" customWidth="1"/>
    <col min="5888" max="5897" width="0" style="4" hidden="1" customWidth="1"/>
    <col min="5898" max="6136" width="9.140625" style="4"/>
    <col min="6137" max="6137" width="5.42578125" style="4" customWidth="1"/>
    <col min="6138" max="6138" width="85" style="4" customWidth="1"/>
    <col min="6139" max="6139" width="12.42578125" style="4" customWidth="1"/>
    <col min="6140" max="6140" width="13.42578125" style="4" customWidth="1"/>
    <col min="6141" max="6141" width="15.28515625" style="4" customWidth="1"/>
    <col min="6142" max="6142" width="14.85546875" style="4" customWidth="1"/>
    <col min="6143" max="6143" width="15.5703125" style="4" customWidth="1"/>
    <col min="6144" max="6153" width="0" style="4" hidden="1" customWidth="1"/>
    <col min="6154" max="6392" width="9.140625" style="4"/>
    <col min="6393" max="6393" width="5.42578125" style="4" customWidth="1"/>
    <col min="6394" max="6394" width="85" style="4" customWidth="1"/>
    <col min="6395" max="6395" width="12.42578125" style="4" customWidth="1"/>
    <col min="6396" max="6396" width="13.42578125" style="4" customWidth="1"/>
    <col min="6397" max="6397" width="15.28515625" style="4" customWidth="1"/>
    <col min="6398" max="6398" width="14.85546875" style="4" customWidth="1"/>
    <col min="6399" max="6399" width="15.5703125" style="4" customWidth="1"/>
    <col min="6400" max="6409" width="0" style="4" hidden="1" customWidth="1"/>
    <col min="6410" max="6648" width="9.140625" style="4"/>
    <col min="6649" max="6649" width="5.42578125" style="4" customWidth="1"/>
    <col min="6650" max="6650" width="85" style="4" customWidth="1"/>
    <col min="6651" max="6651" width="12.42578125" style="4" customWidth="1"/>
    <col min="6652" max="6652" width="13.42578125" style="4" customWidth="1"/>
    <col min="6653" max="6653" width="15.28515625" style="4" customWidth="1"/>
    <col min="6654" max="6654" width="14.85546875" style="4" customWidth="1"/>
    <col min="6655" max="6655" width="15.5703125" style="4" customWidth="1"/>
    <col min="6656" max="6665" width="0" style="4" hidden="1" customWidth="1"/>
    <col min="6666" max="6904" width="9.140625" style="4"/>
    <col min="6905" max="6905" width="5.42578125" style="4" customWidth="1"/>
    <col min="6906" max="6906" width="85" style="4" customWidth="1"/>
    <col min="6907" max="6907" width="12.42578125" style="4" customWidth="1"/>
    <col min="6908" max="6908" width="13.42578125" style="4" customWidth="1"/>
    <col min="6909" max="6909" width="15.28515625" style="4" customWidth="1"/>
    <col min="6910" max="6910" width="14.85546875" style="4" customWidth="1"/>
    <col min="6911" max="6911" width="15.5703125" style="4" customWidth="1"/>
    <col min="6912" max="6921" width="0" style="4" hidden="1" customWidth="1"/>
    <col min="6922" max="7160" width="9.140625" style="4"/>
    <col min="7161" max="7161" width="5.42578125" style="4" customWidth="1"/>
    <col min="7162" max="7162" width="85" style="4" customWidth="1"/>
    <col min="7163" max="7163" width="12.42578125" style="4" customWidth="1"/>
    <col min="7164" max="7164" width="13.42578125" style="4" customWidth="1"/>
    <col min="7165" max="7165" width="15.28515625" style="4" customWidth="1"/>
    <col min="7166" max="7166" width="14.85546875" style="4" customWidth="1"/>
    <col min="7167" max="7167" width="15.5703125" style="4" customWidth="1"/>
    <col min="7168" max="7177" width="0" style="4" hidden="1" customWidth="1"/>
    <col min="7178" max="7416" width="9.140625" style="4"/>
    <col min="7417" max="7417" width="5.42578125" style="4" customWidth="1"/>
    <col min="7418" max="7418" width="85" style="4" customWidth="1"/>
    <col min="7419" max="7419" width="12.42578125" style="4" customWidth="1"/>
    <col min="7420" max="7420" width="13.42578125" style="4" customWidth="1"/>
    <col min="7421" max="7421" width="15.28515625" style="4" customWidth="1"/>
    <col min="7422" max="7422" width="14.85546875" style="4" customWidth="1"/>
    <col min="7423" max="7423" width="15.5703125" style="4" customWidth="1"/>
    <col min="7424" max="7433" width="0" style="4" hidden="1" customWidth="1"/>
    <col min="7434" max="7672" width="9.140625" style="4"/>
    <col min="7673" max="7673" width="5.42578125" style="4" customWidth="1"/>
    <col min="7674" max="7674" width="85" style="4" customWidth="1"/>
    <col min="7675" max="7675" width="12.42578125" style="4" customWidth="1"/>
    <col min="7676" max="7676" width="13.42578125" style="4" customWidth="1"/>
    <col min="7677" max="7677" width="15.28515625" style="4" customWidth="1"/>
    <col min="7678" max="7678" width="14.85546875" style="4" customWidth="1"/>
    <col min="7679" max="7679" width="15.5703125" style="4" customWidth="1"/>
    <col min="7680" max="7689" width="0" style="4" hidden="1" customWidth="1"/>
    <col min="7690" max="7928" width="9.140625" style="4"/>
    <col min="7929" max="7929" width="5.42578125" style="4" customWidth="1"/>
    <col min="7930" max="7930" width="85" style="4" customWidth="1"/>
    <col min="7931" max="7931" width="12.42578125" style="4" customWidth="1"/>
    <col min="7932" max="7932" width="13.42578125" style="4" customWidth="1"/>
    <col min="7933" max="7933" width="15.28515625" style="4" customWidth="1"/>
    <col min="7934" max="7934" width="14.85546875" style="4" customWidth="1"/>
    <col min="7935" max="7935" width="15.5703125" style="4" customWidth="1"/>
    <col min="7936" max="7945" width="0" style="4" hidden="1" customWidth="1"/>
    <col min="7946" max="8184" width="9.140625" style="4"/>
    <col min="8185" max="8185" width="5.42578125" style="4" customWidth="1"/>
    <col min="8186" max="8186" width="85" style="4" customWidth="1"/>
    <col min="8187" max="8187" width="12.42578125" style="4" customWidth="1"/>
    <col min="8188" max="8188" width="13.42578125" style="4" customWidth="1"/>
    <col min="8189" max="8189" width="15.28515625" style="4" customWidth="1"/>
    <col min="8190" max="8190" width="14.85546875" style="4" customWidth="1"/>
    <col min="8191" max="8191" width="15.5703125" style="4" customWidth="1"/>
    <col min="8192" max="8201" width="0" style="4" hidden="1" customWidth="1"/>
    <col min="8202" max="8440" width="9.140625" style="4"/>
    <col min="8441" max="8441" width="5.42578125" style="4" customWidth="1"/>
    <col min="8442" max="8442" width="85" style="4" customWidth="1"/>
    <col min="8443" max="8443" width="12.42578125" style="4" customWidth="1"/>
    <col min="8444" max="8444" width="13.42578125" style="4" customWidth="1"/>
    <col min="8445" max="8445" width="15.28515625" style="4" customWidth="1"/>
    <col min="8446" max="8446" width="14.85546875" style="4" customWidth="1"/>
    <col min="8447" max="8447" width="15.5703125" style="4" customWidth="1"/>
    <col min="8448" max="8457" width="0" style="4" hidden="1" customWidth="1"/>
    <col min="8458" max="8696" width="9.140625" style="4"/>
    <col min="8697" max="8697" width="5.42578125" style="4" customWidth="1"/>
    <col min="8698" max="8698" width="85" style="4" customWidth="1"/>
    <col min="8699" max="8699" width="12.42578125" style="4" customWidth="1"/>
    <col min="8700" max="8700" width="13.42578125" style="4" customWidth="1"/>
    <col min="8701" max="8701" width="15.28515625" style="4" customWidth="1"/>
    <col min="8702" max="8702" width="14.85546875" style="4" customWidth="1"/>
    <col min="8703" max="8703" width="15.5703125" style="4" customWidth="1"/>
    <col min="8704" max="8713" width="0" style="4" hidden="1" customWidth="1"/>
    <col min="8714" max="8952" width="9.140625" style="4"/>
    <col min="8953" max="8953" width="5.42578125" style="4" customWidth="1"/>
    <col min="8954" max="8954" width="85" style="4" customWidth="1"/>
    <col min="8955" max="8955" width="12.42578125" style="4" customWidth="1"/>
    <col min="8956" max="8956" width="13.42578125" style="4" customWidth="1"/>
    <col min="8957" max="8957" width="15.28515625" style="4" customWidth="1"/>
    <col min="8958" max="8958" width="14.85546875" style="4" customWidth="1"/>
    <col min="8959" max="8959" width="15.5703125" style="4" customWidth="1"/>
    <col min="8960" max="8969" width="0" style="4" hidden="1" customWidth="1"/>
    <col min="8970" max="9208" width="9.140625" style="4"/>
    <col min="9209" max="9209" width="5.42578125" style="4" customWidth="1"/>
    <col min="9210" max="9210" width="85" style="4" customWidth="1"/>
    <col min="9211" max="9211" width="12.42578125" style="4" customWidth="1"/>
    <col min="9212" max="9212" width="13.42578125" style="4" customWidth="1"/>
    <col min="9213" max="9213" width="15.28515625" style="4" customWidth="1"/>
    <col min="9214" max="9214" width="14.85546875" style="4" customWidth="1"/>
    <col min="9215" max="9215" width="15.5703125" style="4" customWidth="1"/>
    <col min="9216" max="9225" width="0" style="4" hidden="1" customWidth="1"/>
    <col min="9226" max="9464" width="9.140625" style="4"/>
    <col min="9465" max="9465" width="5.42578125" style="4" customWidth="1"/>
    <col min="9466" max="9466" width="85" style="4" customWidth="1"/>
    <col min="9467" max="9467" width="12.42578125" style="4" customWidth="1"/>
    <col min="9468" max="9468" width="13.42578125" style="4" customWidth="1"/>
    <col min="9469" max="9469" width="15.28515625" style="4" customWidth="1"/>
    <col min="9470" max="9470" width="14.85546875" style="4" customWidth="1"/>
    <col min="9471" max="9471" width="15.5703125" style="4" customWidth="1"/>
    <col min="9472" max="9481" width="0" style="4" hidden="1" customWidth="1"/>
    <col min="9482" max="9720" width="9.140625" style="4"/>
    <col min="9721" max="9721" width="5.42578125" style="4" customWidth="1"/>
    <col min="9722" max="9722" width="85" style="4" customWidth="1"/>
    <col min="9723" max="9723" width="12.42578125" style="4" customWidth="1"/>
    <col min="9724" max="9724" width="13.42578125" style="4" customWidth="1"/>
    <col min="9725" max="9725" width="15.28515625" style="4" customWidth="1"/>
    <col min="9726" max="9726" width="14.85546875" style="4" customWidth="1"/>
    <col min="9727" max="9727" width="15.5703125" style="4" customWidth="1"/>
    <col min="9728" max="9737" width="0" style="4" hidden="1" customWidth="1"/>
    <col min="9738" max="9976" width="9.140625" style="4"/>
    <col min="9977" max="9977" width="5.42578125" style="4" customWidth="1"/>
    <col min="9978" max="9978" width="85" style="4" customWidth="1"/>
    <col min="9979" max="9979" width="12.42578125" style="4" customWidth="1"/>
    <col min="9980" max="9980" width="13.42578125" style="4" customWidth="1"/>
    <col min="9981" max="9981" width="15.28515625" style="4" customWidth="1"/>
    <col min="9982" max="9982" width="14.85546875" style="4" customWidth="1"/>
    <col min="9983" max="9983" width="15.5703125" style="4" customWidth="1"/>
    <col min="9984" max="9993" width="0" style="4" hidden="1" customWidth="1"/>
    <col min="9994" max="10232" width="9.140625" style="4"/>
    <col min="10233" max="10233" width="5.42578125" style="4" customWidth="1"/>
    <col min="10234" max="10234" width="85" style="4" customWidth="1"/>
    <col min="10235" max="10235" width="12.42578125" style="4" customWidth="1"/>
    <col min="10236" max="10236" width="13.42578125" style="4" customWidth="1"/>
    <col min="10237" max="10237" width="15.28515625" style="4" customWidth="1"/>
    <col min="10238" max="10238" width="14.85546875" style="4" customWidth="1"/>
    <col min="10239" max="10239" width="15.5703125" style="4" customWidth="1"/>
    <col min="10240" max="10249" width="0" style="4" hidden="1" customWidth="1"/>
    <col min="10250" max="10488" width="9.140625" style="4"/>
    <col min="10489" max="10489" width="5.42578125" style="4" customWidth="1"/>
    <col min="10490" max="10490" width="85" style="4" customWidth="1"/>
    <col min="10491" max="10491" width="12.42578125" style="4" customWidth="1"/>
    <col min="10492" max="10492" width="13.42578125" style="4" customWidth="1"/>
    <col min="10493" max="10493" width="15.28515625" style="4" customWidth="1"/>
    <col min="10494" max="10494" width="14.85546875" style="4" customWidth="1"/>
    <col min="10495" max="10495" width="15.5703125" style="4" customWidth="1"/>
    <col min="10496" max="10505" width="0" style="4" hidden="1" customWidth="1"/>
    <col min="10506" max="10744" width="9.140625" style="4"/>
    <col min="10745" max="10745" width="5.42578125" style="4" customWidth="1"/>
    <col min="10746" max="10746" width="85" style="4" customWidth="1"/>
    <col min="10747" max="10747" width="12.42578125" style="4" customWidth="1"/>
    <col min="10748" max="10748" width="13.42578125" style="4" customWidth="1"/>
    <col min="10749" max="10749" width="15.28515625" style="4" customWidth="1"/>
    <col min="10750" max="10750" width="14.85546875" style="4" customWidth="1"/>
    <col min="10751" max="10751" width="15.5703125" style="4" customWidth="1"/>
    <col min="10752" max="10761" width="0" style="4" hidden="1" customWidth="1"/>
    <col min="10762" max="11000" width="9.140625" style="4"/>
    <col min="11001" max="11001" width="5.42578125" style="4" customWidth="1"/>
    <col min="11002" max="11002" width="85" style="4" customWidth="1"/>
    <col min="11003" max="11003" width="12.42578125" style="4" customWidth="1"/>
    <col min="11004" max="11004" width="13.42578125" style="4" customWidth="1"/>
    <col min="11005" max="11005" width="15.28515625" style="4" customWidth="1"/>
    <col min="11006" max="11006" width="14.85546875" style="4" customWidth="1"/>
    <col min="11007" max="11007" width="15.5703125" style="4" customWidth="1"/>
    <col min="11008" max="11017" width="0" style="4" hidden="1" customWidth="1"/>
    <col min="11018" max="11256" width="9.140625" style="4"/>
    <col min="11257" max="11257" width="5.42578125" style="4" customWidth="1"/>
    <col min="11258" max="11258" width="85" style="4" customWidth="1"/>
    <col min="11259" max="11259" width="12.42578125" style="4" customWidth="1"/>
    <col min="11260" max="11260" width="13.42578125" style="4" customWidth="1"/>
    <col min="11261" max="11261" width="15.28515625" style="4" customWidth="1"/>
    <col min="11262" max="11262" width="14.85546875" style="4" customWidth="1"/>
    <col min="11263" max="11263" width="15.5703125" style="4" customWidth="1"/>
    <col min="11264" max="11273" width="0" style="4" hidden="1" customWidth="1"/>
    <col min="11274" max="11512" width="9.140625" style="4"/>
    <col min="11513" max="11513" width="5.42578125" style="4" customWidth="1"/>
    <col min="11514" max="11514" width="85" style="4" customWidth="1"/>
    <col min="11515" max="11515" width="12.42578125" style="4" customWidth="1"/>
    <col min="11516" max="11516" width="13.42578125" style="4" customWidth="1"/>
    <col min="11517" max="11517" width="15.28515625" style="4" customWidth="1"/>
    <col min="11518" max="11518" width="14.85546875" style="4" customWidth="1"/>
    <col min="11519" max="11519" width="15.5703125" style="4" customWidth="1"/>
    <col min="11520" max="11529" width="0" style="4" hidden="1" customWidth="1"/>
    <col min="11530" max="11768" width="9.140625" style="4"/>
    <col min="11769" max="11769" width="5.42578125" style="4" customWidth="1"/>
    <col min="11770" max="11770" width="85" style="4" customWidth="1"/>
    <col min="11771" max="11771" width="12.42578125" style="4" customWidth="1"/>
    <col min="11772" max="11772" width="13.42578125" style="4" customWidth="1"/>
    <col min="11773" max="11773" width="15.28515625" style="4" customWidth="1"/>
    <col min="11774" max="11774" width="14.85546875" style="4" customWidth="1"/>
    <col min="11775" max="11775" width="15.5703125" style="4" customWidth="1"/>
    <col min="11776" max="11785" width="0" style="4" hidden="1" customWidth="1"/>
    <col min="11786" max="12024" width="9.140625" style="4"/>
    <col min="12025" max="12025" width="5.42578125" style="4" customWidth="1"/>
    <col min="12026" max="12026" width="85" style="4" customWidth="1"/>
    <col min="12027" max="12027" width="12.42578125" style="4" customWidth="1"/>
    <col min="12028" max="12028" width="13.42578125" style="4" customWidth="1"/>
    <col min="12029" max="12029" width="15.28515625" style="4" customWidth="1"/>
    <col min="12030" max="12030" width="14.85546875" style="4" customWidth="1"/>
    <col min="12031" max="12031" width="15.5703125" style="4" customWidth="1"/>
    <col min="12032" max="12041" width="0" style="4" hidden="1" customWidth="1"/>
    <col min="12042" max="12280" width="9.140625" style="4"/>
    <col min="12281" max="12281" width="5.42578125" style="4" customWidth="1"/>
    <col min="12282" max="12282" width="85" style="4" customWidth="1"/>
    <col min="12283" max="12283" width="12.42578125" style="4" customWidth="1"/>
    <col min="12284" max="12284" width="13.42578125" style="4" customWidth="1"/>
    <col min="12285" max="12285" width="15.28515625" style="4" customWidth="1"/>
    <col min="12286" max="12286" width="14.85546875" style="4" customWidth="1"/>
    <col min="12287" max="12287" width="15.5703125" style="4" customWidth="1"/>
    <col min="12288" max="12297" width="0" style="4" hidden="1" customWidth="1"/>
    <col min="12298" max="12536" width="9.140625" style="4"/>
    <col min="12537" max="12537" width="5.42578125" style="4" customWidth="1"/>
    <col min="12538" max="12538" width="85" style="4" customWidth="1"/>
    <col min="12539" max="12539" width="12.42578125" style="4" customWidth="1"/>
    <col min="12540" max="12540" width="13.42578125" style="4" customWidth="1"/>
    <col min="12541" max="12541" width="15.28515625" style="4" customWidth="1"/>
    <col min="12542" max="12542" width="14.85546875" style="4" customWidth="1"/>
    <col min="12543" max="12543" width="15.5703125" style="4" customWidth="1"/>
    <col min="12544" max="12553" width="0" style="4" hidden="1" customWidth="1"/>
    <col min="12554" max="12792" width="9.140625" style="4"/>
    <col min="12793" max="12793" width="5.42578125" style="4" customWidth="1"/>
    <col min="12794" max="12794" width="85" style="4" customWidth="1"/>
    <col min="12795" max="12795" width="12.42578125" style="4" customWidth="1"/>
    <col min="12796" max="12796" width="13.42578125" style="4" customWidth="1"/>
    <col min="12797" max="12797" width="15.28515625" style="4" customWidth="1"/>
    <col min="12798" max="12798" width="14.85546875" style="4" customWidth="1"/>
    <col min="12799" max="12799" width="15.5703125" style="4" customWidth="1"/>
    <col min="12800" max="12809" width="0" style="4" hidden="1" customWidth="1"/>
    <col min="12810" max="13048" width="9.140625" style="4"/>
    <col min="13049" max="13049" width="5.42578125" style="4" customWidth="1"/>
    <col min="13050" max="13050" width="85" style="4" customWidth="1"/>
    <col min="13051" max="13051" width="12.42578125" style="4" customWidth="1"/>
    <col min="13052" max="13052" width="13.42578125" style="4" customWidth="1"/>
    <col min="13053" max="13053" width="15.28515625" style="4" customWidth="1"/>
    <col min="13054" max="13054" width="14.85546875" style="4" customWidth="1"/>
    <col min="13055" max="13055" width="15.5703125" style="4" customWidth="1"/>
    <col min="13056" max="13065" width="0" style="4" hidden="1" customWidth="1"/>
    <col min="13066" max="13304" width="9.140625" style="4"/>
    <col min="13305" max="13305" width="5.42578125" style="4" customWidth="1"/>
    <col min="13306" max="13306" width="85" style="4" customWidth="1"/>
    <col min="13307" max="13307" width="12.42578125" style="4" customWidth="1"/>
    <col min="13308" max="13308" width="13.42578125" style="4" customWidth="1"/>
    <col min="13309" max="13309" width="15.28515625" style="4" customWidth="1"/>
    <col min="13310" max="13310" width="14.85546875" style="4" customWidth="1"/>
    <col min="13311" max="13311" width="15.5703125" style="4" customWidth="1"/>
    <col min="13312" max="13321" width="0" style="4" hidden="1" customWidth="1"/>
    <col min="13322" max="13560" width="9.140625" style="4"/>
    <col min="13561" max="13561" width="5.42578125" style="4" customWidth="1"/>
    <col min="13562" max="13562" width="85" style="4" customWidth="1"/>
    <col min="13563" max="13563" width="12.42578125" style="4" customWidth="1"/>
    <col min="13564" max="13564" width="13.42578125" style="4" customWidth="1"/>
    <col min="13565" max="13565" width="15.28515625" style="4" customWidth="1"/>
    <col min="13566" max="13566" width="14.85546875" style="4" customWidth="1"/>
    <col min="13567" max="13567" width="15.5703125" style="4" customWidth="1"/>
    <col min="13568" max="13577" width="0" style="4" hidden="1" customWidth="1"/>
    <col min="13578" max="13816" width="9.140625" style="4"/>
    <col min="13817" max="13817" width="5.42578125" style="4" customWidth="1"/>
    <col min="13818" max="13818" width="85" style="4" customWidth="1"/>
    <col min="13819" max="13819" width="12.42578125" style="4" customWidth="1"/>
    <col min="13820" max="13820" width="13.42578125" style="4" customWidth="1"/>
    <col min="13821" max="13821" width="15.28515625" style="4" customWidth="1"/>
    <col min="13822" max="13822" width="14.85546875" style="4" customWidth="1"/>
    <col min="13823" max="13823" width="15.5703125" style="4" customWidth="1"/>
    <col min="13824" max="13833" width="0" style="4" hidden="1" customWidth="1"/>
    <col min="13834" max="14072" width="9.140625" style="4"/>
    <col min="14073" max="14073" width="5.42578125" style="4" customWidth="1"/>
    <col min="14074" max="14074" width="85" style="4" customWidth="1"/>
    <col min="14075" max="14075" width="12.42578125" style="4" customWidth="1"/>
    <col min="14076" max="14076" width="13.42578125" style="4" customWidth="1"/>
    <col min="14077" max="14077" width="15.28515625" style="4" customWidth="1"/>
    <col min="14078" max="14078" width="14.85546875" style="4" customWidth="1"/>
    <col min="14079" max="14079" width="15.5703125" style="4" customWidth="1"/>
    <col min="14080" max="14089" width="0" style="4" hidden="1" customWidth="1"/>
    <col min="14090" max="14328" width="9.140625" style="4"/>
    <col min="14329" max="14329" width="5.42578125" style="4" customWidth="1"/>
    <col min="14330" max="14330" width="85" style="4" customWidth="1"/>
    <col min="14331" max="14331" width="12.42578125" style="4" customWidth="1"/>
    <col min="14332" max="14332" width="13.42578125" style="4" customWidth="1"/>
    <col min="14333" max="14333" width="15.28515625" style="4" customWidth="1"/>
    <col min="14334" max="14334" width="14.85546875" style="4" customWidth="1"/>
    <col min="14335" max="14335" width="15.5703125" style="4" customWidth="1"/>
    <col min="14336" max="14345" width="0" style="4" hidden="1" customWidth="1"/>
    <col min="14346" max="14584" width="9.140625" style="4"/>
    <col min="14585" max="14585" width="5.42578125" style="4" customWidth="1"/>
    <col min="14586" max="14586" width="85" style="4" customWidth="1"/>
    <col min="14587" max="14587" width="12.42578125" style="4" customWidth="1"/>
    <col min="14588" max="14588" width="13.42578125" style="4" customWidth="1"/>
    <col min="14589" max="14589" width="15.28515625" style="4" customWidth="1"/>
    <col min="14590" max="14590" width="14.85546875" style="4" customWidth="1"/>
    <col min="14591" max="14591" width="15.5703125" style="4" customWidth="1"/>
    <col min="14592" max="14601" width="0" style="4" hidden="1" customWidth="1"/>
    <col min="14602" max="14840" width="9.140625" style="4"/>
    <col min="14841" max="14841" width="5.42578125" style="4" customWidth="1"/>
    <col min="14842" max="14842" width="85" style="4" customWidth="1"/>
    <col min="14843" max="14843" width="12.42578125" style="4" customWidth="1"/>
    <col min="14844" max="14844" width="13.42578125" style="4" customWidth="1"/>
    <col min="14845" max="14845" width="15.28515625" style="4" customWidth="1"/>
    <col min="14846" max="14846" width="14.85546875" style="4" customWidth="1"/>
    <col min="14847" max="14847" width="15.5703125" style="4" customWidth="1"/>
    <col min="14848" max="14857" width="0" style="4" hidden="1" customWidth="1"/>
    <col min="14858" max="15096" width="9.140625" style="4"/>
    <col min="15097" max="15097" width="5.42578125" style="4" customWidth="1"/>
    <col min="15098" max="15098" width="85" style="4" customWidth="1"/>
    <col min="15099" max="15099" width="12.42578125" style="4" customWidth="1"/>
    <col min="15100" max="15100" width="13.42578125" style="4" customWidth="1"/>
    <col min="15101" max="15101" width="15.28515625" style="4" customWidth="1"/>
    <col min="15102" max="15102" width="14.85546875" style="4" customWidth="1"/>
    <col min="15103" max="15103" width="15.5703125" style="4" customWidth="1"/>
    <col min="15104" max="15113" width="0" style="4" hidden="1" customWidth="1"/>
    <col min="15114" max="15352" width="9.140625" style="4"/>
    <col min="15353" max="15353" width="5.42578125" style="4" customWidth="1"/>
    <col min="15354" max="15354" width="85" style="4" customWidth="1"/>
    <col min="15355" max="15355" width="12.42578125" style="4" customWidth="1"/>
    <col min="15356" max="15356" width="13.42578125" style="4" customWidth="1"/>
    <col min="15357" max="15357" width="15.28515625" style="4" customWidth="1"/>
    <col min="15358" max="15358" width="14.85546875" style="4" customWidth="1"/>
    <col min="15359" max="15359" width="15.5703125" style="4" customWidth="1"/>
    <col min="15360" max="15369" width="0" style="4" hidden="1" customWidth="1"/>
    <col min="15370" max="15608" width="9.140625" style="4"/>
    <col min="15609" max="15609" width="5.42578125" style="4" customWidth="1"/>
    <col min="15610" max="15610" width="85" style="4" customWidth="1"/>
    <col min="15611" max="15611" width="12.42578125" style="4" customWidth="1"/>
    <col min="15612" max="15612" width="13.42578125" style="4" customWidth="1"/>
    <col min="15613" max="15613" width="15.28515625" style="4" customWidth="1"/>
    <col min="15614" max="15614" width="14.85546875" style="4" customWidth="1"/>
    <col min="15615" max="15615" width="15.5703125" style="4" customWidth="1"/>
    <col min="15616" max="15625" width="0" style="4" hidden="1" customWidth="1"/>
    <col min="15626" max="15864" width="9.140625" style="4"/>
    <col min="15865" max="15865" width="5.42578125" style="4" customWidth="1"/>
    <col min="15866" max="15866" width="85" style="4" customWidth="1"/>
    <col min="15867" max="15867" width="12.42578125" style="4" customWidth="1"/>
    <col min="15868" max="15868" width="13.42578125" style="4" customWidth="1"/>
    <col min="15869" max="15869" width="15.28515625" style="4" customWidth="1"/>
    <col min="15870" max="15870" width="14.85546875" style="4" customWidth="1"/>
    <col min="15871" max="15871" width="15.5703125" style="4" customWidth="1"/>
    <col min="15872" max="15881" width="0" style="4" hidden="1" customWidth="1"/>
    <col min="15882" max="16120" width="9.140625" style="4"/>
    <col min="16121" max="16121" width="5.42578125" style="4" customWidth="1"/>
    <col min="16122" max="16122" width="85" style="4" customWidth="1"/>
    <col min="16123" max="16123" width="12.42578125" style="4" customWidth="1"/>
    <col min="16124" max="16124" width="13.42578125" style="4" customWidth="1"/>
    <col min="16125" max="16125" width="15.28515625" style="4" customWidth="1"/>
    <col min="16126" max="16126" width="14.85546875" style="4" customWidth="1"/>
    <col min="16127" max="16127" width="15.5703125" style="4" customWidth="1"/>
    <col min="16128" max="16137" width="0" style="4" hidden="1" customWidth="1"/>
    <col min="16138" max="16384" width="9.140625" style="4"/>
  </cols>
  <sheetData>
    <row r="1" spans="1:16" x14ac:dyDescent="0.25">
      <c r="A1" s="119"/>
      <c r="B1" s="56"/>
      <c r="C1" s="56"/>
      <c r="D1" s="120"/>
      <c r="E1" s="118"/>
      <c r="G1" s="257" t="s">
        <v>22</v>
      </c>
      <c r="H1" s="257"/>
    </row>
    <row r="2" spans="1:16" x14ac:dyDescent="0.25">
      <c r="A2" s="119"/>
      <c r="B2" s="56"/>
      <c r="C2" s="56"/>
      <c r="D2" s="120"/>
      <c r="E2" s="118"/>
      <c r="F2" s="109"/>
      <c r="G2" s="258" t="s">
        <v>253</v>
      </c>
      <c r="H2" s="258"/>
    </row>
    <row r="3" spans="1:16" x14ac:dyDescent="0.25">
      <c r="A3" s="119"/>
      <c r="B3" s="56"/>
      <c r="C3" s="56"/>
      <c r="D3" s="120"/>
      <c r="E3" s="118"/>
      <c r="F3" s="109"/>
      <c r="G3" s="121"/>
      <c r="H3" s="121"/>
    </row>
    <row r="4" spans="1:16" ht="16.5" customHeight="1" x14ac:dyDescent="0.3">
      <c r="A4" s="259" t="s">
        <v>23</v>
      </c>
      <c r="B4" s="259"/>
      <c r="C4" s="259"/>
      <c r="D4" s="259"/>
      <c r="E4" s="259"/>
      <c r="F4" s="259"/>
      <c r="G4" s="259"/>
      <c r="H4" s="259"/>
    </row>
    <row r="5" spans="1:16" ht="18.75" x14ac:dyDescent="0.3">
      <c r="A5" s="259" t="s">
        <v>24</v>
      </c>
      <c r="B5" s="259"/>
      <c r="C5" s="259"/>
      <c r="D5" s="259"/>
      <c r="E5" s="259"/>
      <c r="F5" s="259"/>
      <c r="G5" s="259"/>
      <c r="H5" s="259"/>
    </row>
    <row r="6" spans="1:16" ht="18.75" x14ac:dyDescent="0.3">
      <c r="A6" s="259" t="s">
        <v>252</v>
      </c>
      <c r="B6" s="259"/>
      <c r="C6" s="259"/>
      <c r="D6" s="259"/>
      <c r="E6" s="259"/>
      <c r="F6" s="259"/>
      <c r="G6" s="259"/>
      <c r="H6" s="259"/>
    </row>
    <row r="7" spans="1:16" x14ac:dyDescent="0.25">
      <c r="A7" s="257" t="s">
        <v>25</v>
      </c>
      <c r="B7" s="257"/>
      <c r="C7" s="257"/>
      <c r="D7" s="257"/>
      <c r="E7" s="257"/>
      <c r="F7" s="257"/>
      <c r="G7" s="257"/>
      <c r="H7" s="257"/>
    </row>
    <row r="8" spans="1:16" ht="14.25" customHeight="1" x14ac:dyDescent="0.3">
      <c r="A8" s="122"/>
      <c r="B8" s="123"/>
      <c r="C8" s="123"/>
      <c r="D8" s="124"/>
      <c r="E8" s="125"/>
      <c r="F8" s="110"/>
      <c r="G8" s="124"/>
      <c r="H8" s="124"/>
    </row>
    <row r="9" spans="1:16" s="8" customFormat="1" ht="42" customHeight="1" x14ac:dyDescent="0.25">
      <c r="A9" s="260" t="s">
        <v>122</v>
      </c>
      <c r="B9" s="260"/>
      <c r="C9" s="260"/>
      <c r="D9" s="260"/>
      <c r="E9" s="260"/>
      <c r="F9" s="260"/>
      <c r="G9" s="260"/>
      <c r="H9" s="260"/>
      <c r="I9" s="1"/>
      <c r="J9" s="7"/>
      <c r="K9" s="7"/>
    </row>
    <row r="10" spans="1:16" ht="38.25" customHeight="1" x14ac:dyDescent="0.25">
      <c r="A10" s="261" t="s">
        <v>121</v>
      </c>
      <c r="B10" s="261"/>
      <c r="C10" s="261"/>
      <c r="D10" s="261"/>
      <c r="E10" s="261"/>
      <c r="F10" s="261"/>
      <c r="G10" s="261"/>
      <c r="H10" s="261"/>
      <c r="I10" s="2"/>
    </row>
    <row r="11" spans="1:16" ht="10.5" customHeight="1" x14ac:dyDescent="0.25">
      <c r="A11" s="262"/>
      <c r="B11" s="262"/>
      <c r="C11" s="262"/>
      <c r="D11" s="262"/>
      <c r="E11" s="262"/>
      <c r="F11" s="262"/>
      <c r="G11" s="262"/>
      <c r="H11" s="262"/>
    </row>
    <row r="12" spans="1:16" ht="32.25" customHeight="1" x14ac:dyDescent="0.25">
      <c r="A12" s="263" t="s">
        <v>0</v>
      </c>
      <c r="B12" s="238" t="s">
        <v>26</v>
      </c>
      <c r="C12" s="239"/>
      <c r="D12" s="263" t="s">
        <v>27</v>
      </c>
      <c r="E12" s="263" t="s">
        <v>28</v>
      </c>
      <c r="F12" s="263"/>
      <c r="G12" s="263" t="s">
        <v>1</v>
      </c>
      <c r="H12" s="263"/>
      <c r="I12" s="248" t="s">
        <v>29</v>
      </c>
    </row>
    <row r="13" spans="1:16" ht="93" customHeight="1" x14ac:dyDescent="0.25">
      <c r="A13" s="263"/>
      <c r="B13" s="240"/>
      <c r="C13" s="241"/>
      <c r="D13" s="263"/>
      <c r="E13" s="54" t="s">
        <v>221</v>
      </c>
      <c r="F13" s="54" t="s">
        <v>255</v>
      </c>
      <c r="G13" s="16" t="s">
        <v>30</v>
      </c>
      <c r="H13" s="16" t="s">
        <v>3</v>
      </c>
      <c r="I13" s="249"/>
      <c r="J13" s="9"/>
    </row>
    <row r="14" spans="1:16" s="18" customFormat="1" ht="15.75" customHeight="1" x14ac:dyDescent="0.25">
      <c r="A14" s="16">
        <v>1</v>
      </c>
      <c r="B14" s="242">
        <v>2</v>
      </c>
      <c r="C14" s="243"/>
      <c r="D14" s="16">
        <v>3</v>
      </c>
      <c r="E14" s="28">
        <v>4</v>
      </c>
      <c r="F14" s="28">
        <v>5</v>
      </c>
      <c r="G14" s="16" t="s">
        <v>31</v>
      </c>
      <c r="H14" s="16" t="s">
        <v>32</v>
      </c>
      <c r="I14" s="5"/>
      <c r="J14" s="9"/>
      <c r="K14" s="7"/>
    </row>
    <row r="15" spans="1:16" s="55" customFormat="1" ht="32.1" customHeight="1" x14ac:dyDescent="0.25">
      <c r="A15" s="25">
        <v>1</v>
      </c>
      <c r="B15" s="244" t="s">
        <v>175</v>
      </c>
      <c r="C15" s="245"/>
      <c r="D15" s="25" t="s">
        <v>35</v>
      </c>
      <c r="E15" s="23">
        <f>E16+E17</f>
        <v>7052</v>
      </c>
      <c r="F15" s="24">
        <f t="shared" ref="F15:G15" si="0">F16+F17</f>
        <v>7305</v>
      </c>
      <c r="G15" s="23">
        <f t="shared" si="0"/>
        <v>253</v>
      </c>
      <c r="H15" s="23">
        <f>H16+H17</f>
        <v>10.457803130027784</v>
      </c>
      <c r="I15" s="254" t="s">
        <v>267</v>
      </c>
      <c r="J15" s="56" t="s">
        <v>174</v>
      </c>
      <c r="K15" s="56"/>
      <c r="L15" s="56"/>
    </row>
    <row r="16" spans="1:16" s="55" customFormat="1" ht="32.1" customHeight="1" x14ac:dyDescent="0.25">
      <c r="A16" s="57" t="s">
        <v>123</v>
      </c>
      <c r="B16" s="244" t="s">
        <v>176</v>
      </c>
      <c r="C16" s="245"/>
      <c r="D16" s="25" t="s">
        <v>35</v>
      </c>
      <c r="E16" s="23">
        <v>215</v>
      </c>
      <c r="F16" s="24">
        <v>230</v>
      </c>
      <c r="G16" s="28">
        <f t="shared" ref="G16:G42" si="1">F16-E16</f>
        <v>15</v>
      </c>
      <c r="H16" s="28">
        <f t="shared" ref="H16:H42" si="2">F16/E16*100-100</f>
        <v>6.9767441860465027</v>
      </c>
      <c r="I16" s="255"/>
      <c r="J16" s="56" t="s">
        <v>174</v>
      </c>
      <c r="K16" s="56"/>
      <c r="L16" s="56"/>
      <c r="M16" s="56"/>
      <c r="N16" s="56"/>
      <c r="O16" s="56"/>
      <c r="P16" s="56"/>
    </row>
    <row r="17" spans="1:16" s="55" customFormat="1" ht="32.1" customHeight="1" x14ac:dyDescent="0.25">
      <c r="A17" s="25" t="s">
        <v>178</v>
      </c>
      <c r="B17" s="244" t="s">
        <v>177</v>
      </c>
      <c r="C17" s="245"/>
      <c r="D17" s="25" t="s">
        <v>35</v>
      </c>
      <c r="E17" s="23">
        <v>6837</v>
      </c>
      <c r="F17" s="24">
        <f>7305-230</f>
        <v>7075</v>
      </c>
      <c r="G17" s="28">
        <f t="shared" si="1"/>
        <v>238</v>
      </c>
      <c r="H17" s="28">
        <f t="shared" si="2"/>
        <v>3.4810589439812816</v>
      </c>
      <c r="I17" s="255"/>
      <c r="J17" s="56" t="s">
        <v>174</v>
      </c>
      <c r="K17" s="56"/>
      <c r="L17" s="56"/>
      <c r="M17" s="56"/>
      <c r="N17" s="56"/>
      <c r="O17" s="56"/>
      <c r="P17" s="56"/>
    </row>
    <row r="18" spans="1:16" s="55" customFormat="1" ht="32.1" customHeight="1" x14ac:dyDescent="0.25">
      <c r="A18" s="25">
        <v>2</v>
      </c>
      <c r="B18" s="244" t="s">
        <v>179</v>
      </c>
      <c r="C18" s="245"/>
      <c r="D18" s="25" t="s">
        <v>35</v>
      </c>
      <c r="E18" s="23">
        <f>E19+E20</f>
        <v>13097</v>
      </c>
      <c r="F18" s="24">
        <f t="shared" ref="F18:G18" si="3">F19+F20</f>
        <v>13784</v>
      </c>
      <c r="G18" s="23">
        <f t="shared" si="3"/>
        <v>687</v>
      </c>
      <c r="H18" s="28">
        <f t="shared" si="2"/>
        <v>5.2454760632205932</v>
      </c>
      <c r="I18" s="255"/>
      <c r="J18" s="56" t="s">
        <v>184</v>
      </c>
      <c r="K18" s="56"/>
    </row>
    <row r="19" spans="1:16" s="55" customFormat="1" ht="32.1" customHeight="1" x14ac:dyDescent="0.25">
      <c r="A19" s="25" t="s">
        <v>126</v>
      </c>
      <c r="B19" s="244" t="s">
        <v>125</v>
      </c>
      <c r="C19" s="245"/>
      <c r="D19" s="25" t="s">
        <v>35</v>
      </c>
      <c r="E19" s="23">
        <v>215</v>
      </c>
      <c r="F19" s="24">
        <v>212</v>
      </c>
      <c r="G19" s="28">
        <f t="shared" si="1"/>
        <v>-3</v>
      </c>
      <c r="H19" s="28">
        <f t="shared" si="2"/>
        <v>-1.3953488372092977</v>
      </c>
      <c r="I19" s="255"/>
      <c r="J19" s="56" t="s">
        <v>184</v>
      </c>
      <c r="K19" s="56"/>
      <c r="L19" s="56"/>
      <c r="M19" s="56"/>
      <c r="N19" s="56"/>
      <c r="O19" s="56"/>
    </row>
    <row r="20" spans="1:16" s="55" customFormat="1" ht="32.1" customHeight="1" x14ac:dyDescent="0.25">
      <c r="A20" s="25" t="s">
        <v>180</v>
      </c>
      <c r="B20" s="244" t="s">
        <v>124</v>
      </c>
      <c r="C20" s="245"/>
      <c r="D20" s="25" t="s">
        <v>35</v>
      </c>
      <c r="E20" s="23">
        <v>12882</v>
      </c>
      <c r="F20" s="24">
        <v>13572</v>
      </c>
      <c r="G20" s="28">
        <f t="shared" si="1"/>
        <v>690</v>
      </c>
      <c r="H20" s="28">
        <f t="shared" si="2"/>
        <v>5.3563111318118359</v>
      </c>
      <c r="I20" s="256"/>
      <c r="J20" s="56" t="s">
        <v>184</v>
      </c>
      <c r="K20" s="56"/>
    </row>
    <row r="21" spans="1:16" s="55" customFormat="1" ht="32.1" customHeight="1" x14ac:dyDescent="0.25">
      <c r="A21" s="25">
        <v>3</v>
      </c>
      <c r="B21" s="244" t="s">
        <v>54</v>
      </c>
      <c r="C21" s="245"/>
      <c r="D21" s="25" t="s">
        <v>35</v>
      </c>
      <c r="E21" s="24">
        <v>22168</v>
      </c>
      <c r="F21" s="24">
        <v>22168</v>
      </c>
      <c r="G21" s="28">
        <f t="shared" si="1"/>
        <v>0</v>
      </c>
      <c r="H21" s="28">
        <f t="shared" si="2"/>
        <v>0</v>
      </c>
      <c r="I21" s="53"/>
      <c r="J21" s="56"/>
      <c r="K21" s="56"/>
    </row>
    <row r="22" spans="1:16" s="55" customFormat="1" ht="32.1" customHeight="1" x14ac:dyDescent="0.25">
      <c r="A22" s="25">
        <v>4</v>
      </c>
      <c r="B22" s="244" t="s">
        <v>55</v>
      </c>
      <c r="C22" s="245"/>
      <c r="D22" s="25" t="s">
        <v>35</v>
      </c>
      <c r="E22" s="23">
        <v>482</v>
      </c>
      <c r="F22" s="24">
        <v>485</v>
      </c>
      <c r="G22" s="28">
        <f t="shared" si="1"/>
        <v>3</v>
      </c>
      <c r="H22" s="28">
        <f t="shared" si="2"/>
        <v>0.62240663900414006</v>
      </c>
      <c r="I22" s="53"/>
      <c r="J22" s="56" t="s">
        <v>185</v>
      </c>
      <c r="K22" s="56"/>
      <c r="L22" s="55">
        <v>484.8</v>
      </c>
    </row>
    <row r="23" spans="1:16" s="55" customFormat="1" ht="32.1" customHeight="1" x14ac:dyDescent="0.25">
      <c r="A23" s="25">
        <v>5</v>
      </c>
      <c r="B23" s="244" t="s">
        <v>56</v>
      </c>
      <c r="C23" s="245"/>
      <c r="D23" s="25" t="s">
        <v>35</v>
      </c>
      <c r="E23" s="23">
        <v>963</v>
      </c>
      <c r="F23" s="24">
        <v>959</v>
      </c>
      <c r="G23" s="28">
        <f t="shared" si="1"/>
        <v>-4</v>
      </c>
      <c r="H23" s="28">
        <f t="shared" si="2"/>
        <v>-0.41536863966770454</v>
      </c>
      <c r="I23" s="105"/>
      <c r="J23" s="56" t="s">
        <v>185</v>
      </c>
      <c r="K23" s="56"/>
      <c r="L23" s="55">
        <v>959.4</v>
      </c>
    </row>
    <row r="24" spans="1:16" s="55" customFormat="1" ht="32.1" customHeight="1" x14ac:dyDescent="0.25">
      <c r="A24" s="25">
        <v>6</v>
      </c>
      <c r="B24" s="244" t="s">
        <v>57</v>
      </c>
      <c r="C24" s="245"/>
      <c r="D24" s="25" t="s">
        <v>35</v>
      </c>
      <c r="E24" s="23">
        <v>302</v>
      </c>
      <c r="F24" s="24">
        <v>292</v>
      </c>
      <c r="G24" s="28">
        <f t="shared" si="1"/>
        <v>-10</v>
      </c>
      <c r="H24" s="28">
        <f t="shared" si="2"/>
        <v>-3.3112582781456865</v>
      </c>
      <c r="I24" s="53"/>
      <c r="J24" s="56" t="s">
        <v>185</v>
      </c>
      <c r="K24" s="56"/>
      <c r="L24" s="55">
        <v>69.8</v>
      </c>
    </row>
    <row r="25" spans="1:16" s="55" customFormat="1" ht="32.1" customHeight="1" x14ac:dyDescent="0.25">
      <c r="A25" s="25">
        <v>7</v>
      </c>
      <c r="B25" s="244" t="s">
        <v>58</v>
      </c>
      <c r="C25" s="245"/>
      <c r="D25" s="25" t="s">
        <v>34</v>
      </c>
      <c r="E25" s="26">
        <v>57588.1</v>
      </c>
      <c r="F25" s="231">
        <v>57694.6</v>
      </c>
      <c r="G25" s="28">
        <f t="shared" si="1"/>
        <v>106.5</v>
      </c>
      <c r="H25" s="28">
        <f t="shared" si="2"/>
        <v>0.18493404019233139</v>
      </c>
      <c r="I25" s="53"/>
      <c r="J25" s="56" t="s">
        <v>185</v>
      </c>
      <c r="K25" s="56"/>
      <c r="L25" s="55">
        <v>57694.6</v>
      </c>
    </row>
    <row r="26" spans="1:16" s="55" customFormat="1" ht="32.1" customHeight="1" x14ac:dyDescent="0.25">
      <c r="A26" s="25">
        <v>8</v>
      </c>
      <c r="B26" s="246" t="s">
        <v>59</v>
      </c>
      <c r="C26" s="247"/>
      <c r="D26" s="25" t="s">
        <v>34</v>
      </c>
      <c r="E26" s="26">
        <v>64110.5</v>
      </c>
      <c r="F26" s="231">
        <v>64110.5</v>
      </c>
      <c r="G26" s="28">
        <f t="shared" si="1"/>
        <v>0</v>
      </c>
      <c r="H26" s="28">
        <f t="shared" si="2"/>
        <v>0</v>
      </c>
      <c r="I26" s="105"/>
      <c r="J26" s="56" t="s">
        <v>185</v>
      </c>
      <c r="K26" s="56"/>
      <c r="L26" s="55">
        <v>64110.5</v>
      </c>
    </row>
    <row r="27" spans="1:16" s="55" customFormat="1" ht="32.1" customHeight="1" x14ac:dyDescent="0.25">
      <c r="A27" s="25">
        <v>9</v>
      </c>
      <c r="B27" s="246" t="s">
        <v>60</v>
      </c>
      <c r="C27" s="247"/>
      <c r="D27" s="25" t="s">
        <v>34</v>
      </c>
      <c r="E27" s="26">
        <v>67170.2</v>
      </c>
      <c r="F27" s="231">
        <v>67170.25</v>
      </c>
      <c r="G27" s="28">
        <f t="shared" si="1"/>
        <v>5.0000000002910383E-2</v>
      </c>
      <c r="H27" s="28">
        <f t="shared" si="2"/>
        <v>7.4437771530710961E-5</v>
      </c>
      <c r="I27" s="53"/>
      <c r="J27" s="56" t="s">
        <v>185</v>
      </c>
      <c r="K27" s="56"/>
      <c r="L27" s="55">
        <v>67170.25</v>
      </c>
    </row>
    <row r="28" spans="1:16" s="55" customFormat="1" ht="32.1" customHeight="1" x14ac:dyDescent="0.25">
      <c r="A28" s="25">
        <v>10</v>
      </c>
      <c r="B28" s="246" t="s">
        <v>61</v>
      </c>
      <c r="C28" s="247"/>
      <c r="D28" s="25" t="s">
        <v>183</v>
      </c>
      <c r="E28" s="24">
        <v>3</v>
      </c>
      <c r="F28" s="24">
        <v>3</v>
      </c>
      <c r="G28" s="28">
        <f t="shared" si="1"/>
        <v>0</v>
      </c>
      <c r="H28" s="28">
        <f t="shared" si="2"/>
        <v>0</v>
      </c>
      <c r="I28" s="58"/>
      <c r="J28" s="56" t="s">
        <v>219</v>
      </c>
      <c r="K28" s="56"/>
    </row>
    <row r="29" spans="1:16" s="55" customFormat="1" ht="67.5" customHeight="1" x14ac:dyDescent="0.25">
      <c r="A29" s="25">
        <v>11</v>
      </c>
      <c r="B29" s="244" t="s">
        <v>62</v>
      </c>
      <c r="C29" s="245"/>
      <c r="D29" s="54"/>
      <c r="E29" s="26">
        <v>1.47</v>
      </c>
      <c r="F29" s="231">
        <v>1.3</v>
      </c>
      <c r="G29" s="54">
        <f t="shared" si="1"/>
        <v>-0.16999999999999993</v>
      </c>
      <c r="H29" s="54">
        <f t="shared" si="2"/>
        <v>-11.564625850340121</v>
      </c>
      <c r="I29" s="103"/>
      <c r="J29" s="56" t="s">
        <v>184</v>
      </c>
      <c r="K29" s="56"/>
    </row>
    <row r="30" spans="1:16" s="55" customFormat="1" ht="50.25" customHeight="1" x14ac:dyDescent="0.25">
      <c r="A30" s="25">
        <v>12</v>
      </c>
      <c r="B30" s="244" t="s">
        <v>181</v>
      </c>
      <c r="C30" s="245"/>
      <c r="D30" s="25" t="s">
        <v>35</v>
      </c>
      <c r="E30" s="23">
        <v>5184</v>
      </c>
      <c r="F30" s="24">
        <f>2022+1555+90+1517</f>
        <v>5184</v>
      </c>
      <c r="G30" s="28">
        <f t="shared" si="1"/>
        <v>0</v>
      </c>
      <c r="H30" s="28">
        <f t="shared" si="2"/>
        <v>0</v>
      </c>
      <c r="I30" s="53"/>
      <c r="J30" s="56" t="s">
        <v>186</v>
      </c>
      <c r="K30" s="56"/>
    </row>
    <row r="31" spans="1:16" s="55" customFormat="1" ht="32.1" customHeight="1" x14ac:dyDescent="0.25">
      <c r="A31" s="25">
        <v>13</v>
      </c>
      <c r="B31" s="244" t="s">
        <v>127</v>
      </c>
      <c r="C31" s="245"/>
      <c r="D31" s="25" t="s">
        <v>35</v>
      </c>
      <c r="E31" s="23">
        <v>606</v>
      </c>
      <c r="F31" s="24">
        <v>604</v>
      </c>
      <c r="G31" s="28">
        <f t="shared" si="1"/>
        <v>-2</v>
      </c>
      <c r="H31" s="28">
        <f t="shared" si="2"/>
        <v>-0.33003300330032914</v>
      </c>
      <c r="I31" s="53"/>
      <c r="J31" s="56" t="s">
        <v>186</v>
      </c>
      <c r="K31" s="56"/>
    </row>
    <row r="32" spans="1:16" s="55" customFormat="1" ht="32.1" customHeight="1" x14ac:dyDescent="0.25">
      <c r="A32" s="25">
        <v>14</v>
      </c>
      <c r="B32" s="246" t="s">
        <v>128</v>
      </c>
      <c r="C32" s="247"/>
      <c r="D32" s="25" t="s">
        <v>183</v>
      </c>
      <c r="E32" s="24">
        <v>39</v>
      </c>
      <c r="F32" s="24">
        <v>40</v>
      </c>
      <c r="G32" s="28">
        <f t="shared" si="1"/>
        <v>1</v>
      </c>
      <c r="H32" s="28">
        <f t="shared" si="2"/>
        <v>2.564102564102555</v>
      </c>
      <c r="I32" s="53"/>
      <c r="J32" s="56" t="s">
        <v>173</v>
      </c>
      <c r="K32" s="56"/>
    </row>
    <row r="33" spans="1:13" s="55" customFormat="1" ht="32.1" customHeight="1" x14ac:dyDescent="0.25">
      <c r="A33" s="25">
        <v>15</v>
      </c>
      <c r="B33" s="244" t="s">
        <v>129</v>
      </c>
      <c r="C33" s="245"/>
      <c r="D33" s="25" t="s">
        <v>35</v>
      </c>
      <c r="E33" s="24">
        <v>780</v>
      </c>
      <c r="F33" s="24">
        <v>780</v>
      </c>
      <c r="G33" s="28">
        <f t="shared" si="1"/>
        <v>0</v>
      </c>
      <c r="H33" s="28">
        <f t="shared" si="2"/>
        <v>0</v>
      </c>
      <c r="I33" s="25"/>
      <c r="J33" s="56" t="s">
        <v>173</v>
      </c>
      <c r="K33" s="56"/>
    </row>
    <row r="34" spans="1:13" s="55" customFormat="1" ht="32.1" customHeight="1" x14ac:dyDescent="0.25">
      <c r="A34" s="25">
        <v>16</v>
      </c>
      <c r="B34" s="244" t="s">
        <v>130</v>
      </c>
      <c r="C34" s="245"/>
      <c r="D34" s="25" t="s">
        <v>35</v>
      </c>
      <c r="E34" s="24">
        <v>1134</v>
      </c>
      <c r="F34" s="24">
        <v>1134</v>
      </c>
      <c r="G34" s="28">
        <f t="shared" si="1"/>
        <v>0</v>
      </c>
      <c r="H34" s="28">
        <f t="shared" si="2"/>
        <v>0</v>
      </c>
      <c r="I34" s="95"/>
      <c r="J34" s="56" t="s">
        <v>173</v>
      </c>
      <c r="K34" s="56"/>
    </row>
    <row r="35" spans="1:13" s="55" customFormat="1" ht="32.1" customHeight="1" x14ac:dyDescent="0.25">
      <c r="A35" s="25">
        <v>17</v>
      </c>
      <c r="B35" s="244" t="s">
        <v>131</v>
      </c>
      <c r="C35" s="245"/>
      <c r="D35" s="25" t="s">
        <v>35</v>
      </c>
      <c r="E35" s="24">
        <v>580</v>
      </c>
      <c r="F35" s="24">
        <v>580</v>
      </c>
      <c r="G35" s="28">
        <f t="shared" si="1"/>
        <v>0</v>
      </c>
      <c r="H35" s="28">
        <f t="shared" si="2"/>
        <v>0</v>
      </c>
      <c r="I35" s="95"/>
      <c r="J35" s="56" t="s">
        <v>173</v>
      </c>
      <c r="K35" s="56"/>
    </row>
    <row r="36" spans="1:13" s="55" customFormat="1" ht="32.1" customHeight="1" x14ac:dyDescent="0.25">
      <c r="A36" s="25">
        <v>18</v>
      </c>
      <c r="B36" s="246" t="s">
        <v>132</v>
      </c>
      <c r="C36" s="247"/>
      <c r="D36" s="25" t="s">
        <v>35</v>
      </c>
      <c r="E36" s="24">
        <v>210</v>
      </c>
      <c r="F36" s="24">
        <v>210</v>
      </c>
      <c r="G36" s="28">
        <f t="shared" si="1"/>
        <v>0</v>
      </c>
      <c r="H36" s="28">
        <f t="shared" si="2"/>
        <v>0</v>
      </c>
      <c r="I36" s="96"/>
      <c r="J36" s="56" t="s">
        <v>173</v>
      </c>
      <c r="K36" s="56"/>
    </row>
    <row r="37" spans="1:13" s="55" customFormat="1" ht="49.5" customHeight="1" x14ac:dyDescent="0.25">
      <c r="A37" s="25">
        <v>19</v>
      </c>
      <c r="B37" s="246" t="s">
        <v>133</v>
      </c>
      <c r="C37" s="247"/>
      <c r="D37" s="25" t="s">
        <v>33</v>
      </c>
      <c r="E37" s="231">
        <v>24.4</v>
      </c>
      <c r="F37" s="231">
        <v>24.4</v>
      </c>
      <c r="G37" s="28">
        <f t="shared" si="1"/>
        <v>0</v>
      </c>
      <c r="H37" s="28">
        <f t="shared" si="2"/>
        <v>0</v>
      </c>
      <c r="I37" s="53"/>
      <c r="J37" s="56" t="s">
        <v>173</v>
      </c>
      <c r="K37" s="56"/>
    </row>
    <row r="38" spans="1:13" s="55" customFormat="1" ht="33.75" customHeight="1" x14ac:dyDescent="0.25">
      <c r="A38" s="25">
        <v>20</v>
      </c>
      <c r="B38" s="246" t="s">
        <v>134</v>
      </c>
      <c r="C38" s="247"/>
      <c r="D38" s="25" t="s">
        <v>33</v>
      </c>
      <c r="E38" s="26">
        <v>95</v>
      </c>
      <c r="F38" s="232">
        <v>95</v>
      </c>
      <c r="G38" s="28">
        <f t="shared" si="1"/>
        <v>0</v>
      </c>
      <c r="H38" s="28">
        <f t="shared" si="2"/>
        <v>0</v>
      </c>
      <c r="I38" s="53"/>
      <c r="J38" s="59" t="s">
        <v>187</v>
      </c>
      <c r="K38" s="59"/>
    </row>
    <row r="39" spans="1:13" s="55" customFormat="1" ht="38.25" customHeight="1" x14ac:dyDescent="0.25">
      <c r="A39" s="25">
        <v>21</v>
      </c>
      <c r="B39" s="251" t="s">
        <v>135</v>
      </c>
      <c r="C39" s="251"/>
      <c r="D39" s="25" t="s">
        <v>35</v>
      </c>
      <c r="E39" s="23">
        <v>10712</v>
      </c>
      <c r="F39" s="24">
        <v>10712</v>
      </c>
      <c r="G39" s="28">
        <f t="shared" si="1"/>
        <v>0</v>
      </c>
      <c r="H39" s="28">
        <f t="shared" si="2"/>
        <v>0</v>
      </c>
      <c r="I39" s="53"/>
      <c r="J39" s="59" t="s">
        <v>188</v>
      </c>
      <c r="K39" s="59"/>
      <c r="L39" s="55">
        <v>13784</v>
      </c>
    </row>
    <row r="40" spans="1:13" ht="51" customHeight="1" x14ac:dyDescent="0.25">
      <c r="A40" s="25">
        <v>22</v>
      </c>
      <c r="B40" s="252" t="s">
        <v>231</v>
      </c>
      <c r="C40" s="253"/>
      <c r="D40" s="25" t="s">
        <v>35</v>
      </c>
      <c r="E40" s="27">
        <v>215</v>
      </c>
      <c r="F40" s="98">
        <v>215</v>
      </c>
      <c r="G40" s="28">
        <f t="shared" si="1"/>
        <v>0</v>
      </c>
      <c r="H40" s="28">
        <f t="shared" si="2"/>
        <v>0</v>
      </c>
      <c r="I40" s="5"/>
      <c r="J40" s="56" t="s">
        <v>174</v>
      </c>
      <c r="K40" s="61"/>
      <c r="L40" s="56"/>
      <c r="M40" s="7"/>
    </row>
    <row r="41" spans="1:13" ht="84.75" customHeight="1" x14ac:dyDescent="0.25">
      <c r="A41" s="25">
        <v>23</v>
      </c>
      <c r="B41" s="252" t="s">
        <v>136</v>
      </c>
      <c r="C41" s="253"/>
      <c r="D41" s="25" t="s">
        <v>33</v>
      </c>
      <c r="E41" s="27">
        <v>65.84</v>
      </c>
      <c r="F41" s="98">
        <v>68</v>
      </c>
      <c r="G41" s="28">
        <f t="shared" si="1"/>
        <v>2.1599999999999966</v>
      </c>
      <c r="H41" s="28">
        <f t="shared" si="2"/>
        <v>3.2806804374240386</v>
      </c>
      <c r="I41" s="5"/>
      <c r="J41" s="59" t="s">
        <v>188</v>
      </c>
      <c r="K41" s="61"/>
    </row>
    <row r="42" spans="1:13" ht="56.25" customHeight="1" x14ac:dyDescent="0.25">
      <c r="A42" s="25">
        <v>24</v>
      </c>
      <c r="B42" s="246" t="s">
        <v>182</v>
      </c>
      <c r="C42" s="247"/>
      <c r="D42" s="25" t="s">
        <v>35</v>
      </c>
      <c r="E42" s="27">
        <v>2</v>
      </c>
      <c r="F42" s="98">
        <v>2</v>
      </c>
      <c r="G42" s="28">
        <f t="shared" si="1"/>
        <v>0</v>
      </c>
      <c r="H42" s="28">
        <f t="shared" si="2"/>
        <v>0</v>
      </c>
      <c r="I42" s="104"/>
      <c r="J42" s="60"/>
      <c r="K42" s="61"/>
    </row>
    <row r="43" spans="1:13" ht="32.1" customHeight="1" x14ac:dyDescent="0.25">
      <c r="A43" s="25">
        <v>25</v>
      </c>
      <c r="B43" s="246" t="s">
        <v>222</v>
      </c>
      <c r="C43" s="247"/>
      <c r="D43" s="25" t="s">
        <v>35</v>
      </c>
      <c r="E43" s="27">
        <v>3420</v>
      </c>
      <c r="F43" s="98">
        <v>3420</v>
      </c>
      <c r="G43" s="28">
        <f t="shared" ref="G43" si="4">F43-E43</f>
        <v>0</v>
      </c>
      <c r="H43" s="28">
        <f t="shared" ref="H43" si="5">F43/E43*100-100</f>
        <v>0</v>
      </c>
      <c r="I43" s="5"/>
      <c r="J43" s="60"/>
      <c r="K43" s="61"/>
    </row>
    <row r="44" spans="1:13" ht="32.1" customHeight="1" x14ac:dyDescent="0.25">
      <c r="A44" s="25">
        <v>26</v>
      </c>
      <c r="B44" s="246" t="s">
        <v>232</v>
      </c>
      <c r="C44" s="247"/>
      <c r="D44" s="25" t="s">
        <v>35</v>
      </c>
      <c r="E44" s="27">
        <v>10</v>
      </c>
      <c r="F44" s="98">
        <v>10</v>
      </c>
      <c r="G44" s="28">
        <f t="shared" ref="G44" si="6">F44-E44</f>
        <v>0</v>
      </c>
      <c r="H44" s="28">
        <f t="shared" ref="H44" si="7">F44/E44*100-100</f>
        <v>0</v>
      </c>
      <c r="I44" s="104"/>
      <c r="J44" s="60"/>
      <c r="K44" s="61"/>
    </row>
    <row r="45" spans="1:13" x14ac:dyDescent="0.25">
      <c r="A45" s="250" t="s">
        <v>64</v>
      </c>
      <c r="B45" s="250"/>
      <c r="C45" s="250"/>
      <c r="D45" s="250"/>
      <c r="E45" s="250"/>
      <c r="F45" s="250"/>
      <c r="G45" s="250"/>
      <c r="H45" s="250"/>
    </row>
    <row r="46" spans="1:13" s="14" customFormat="1" ht="85.5" customHeight="1" x14ac:dyDescent="0.3">
      <c r="A46" s="237" t="s">
        <v>271</v>
      </c>
      <c r="B46" s="237"/>
      <c r="C46" s="237"/>
      <c r="D46" s="237"/>
      <c r="E46" s="237"/>
      <c r="F46" s="111"/>
      <c r="H46" s="13"/>
      <c r="I46" s="17"/>
      <c r="J46" s="20"/>
      <c r="K46" s="20"/>
    </row>
    <row r="47" spans="1:13" ht="76.5" customHeight="1" x14ac:dyDescent="0.25">
      <c r="A47" s="236" t="s">
        <v>251</v>
      </c>
      <c r="B47" s="236"/>
      <c r="C47" s="61"/>
      <c r="D47" s="10"/>
      <c r="E47" s="118"/>
    </row>
    <row r="48" spans="1:13" hidden="1" x14ac:dyDescent="0.25">
      <c r="B48" s="101" t="s">
        <v>36</v>
      </c>
      <c r="C48" s="101" t="s">
        <v>36</v>
      </c>
      <c r="D48" s="11"/>
      <c r="E48" s="117"/>
      <c r="G48" s="3"/>
      <c r="H48" s="3"/>
      <c r="I48" s="6"/>
    </row>
    <row r="49" spans="2:9" hidden="1" x14ac:dyDescent="0.25">
      <c r="B49" s="102" t="s">
        <v>37</v>
      </c>
      <c r="C49" s="102" t="s">
        <v>37</v>
      </c>
      <c r="D49" s="12"/>
      <c r="E49" s="117"/>
      <c r="G49" s="3"/>
      <c r="H49" s="3"/>
      <c r="I49" s="6"/>
    </row>
    <row r="50" spans="2:9" hidden="1" x14ac:dyDescent="0.25">
      <c r="B50" s="102"/>
      <c r="C50" s="102"/>
      <c r="D50" s="12"/>
      <c r="E50" s="117"/>
      <c r="G50" s="3"/>
      <c r="H50" s="3"/>
      <c r="I50" s="6"/>
    </row>
    <row r="51" spans="2:9" hidden="1" x14ac:dyDescent="0.25">
      <c r="B51" s="102"/>
      <c r="C51" s="102"/>
      <c r="D51" s="12"/>
      <c r="E51" s="117"/>
      <c r="G51" s="3"/>
      <c r="H51" s="3"/>
      <c r="I51" s="6"/>
    </row>
    <row r="52" spans="2:9" hidden="1" x14ac:dyDescent="0.25"/>
    <row r="53" spans="2:9" hidden="1" x14ac:dyDescent="0.25"/>
  </sheetData>
  <mergeCells count="50">
    <mergeCell ref="B43:C43"/>
    <mergeCell ref="B24:C24"/>
    <mergeCell ref="B37:C37"/>
    <mergeCell ref="B36:C36"/>
    <mergeCell ref="B35:C35"/>
    <mergeCell ref="A9:H9"/>
    <mergeCell ref="A10:H10"/>
    <mergeCell ref="A11:H11"/>
    <mergeCell ref="A12:A13"/>
    <mergeCell ref="D12:D13"/>
    <mergeCell ref="E12:F12"/>
    <mergeCell ref="G12:H12"/>
    <mergeCell ref="A7:H7"/>
    <mergeCell ref="G1:H1"/>
    <mergeCell ref="G2:H2"/>
    <mergeCell ref="A4:H4"/>
    <mergeCell ref="A5:H5"/>
    <mergeCell ref="A6:H6"/>
    <mergeCell ref="I12:I13"/>
    <mergeCell ref="A45:H45"/>
    <mergeCell ref="B15:C15"/>
    <mergeCell ref="B17:C17"/>
    <mergeCell ref="B19:C19"/>
    <mergeCell ref="B20:C20"/>
    <mergeCell ref="B21:C21"/>
    <mergeCell ref="B22:C22"/>
    <mergeCell ref="B16:C16"/>
    <mergeCell ref="B18:C18"/>
    <mergeCell ref="B38:C38"/>
    <mergeCell ref="B39:C39"/>
    <mergeCell ref="B40:C40"/>
    <mergeCell ref="B41:C41"/>
    <mergeCell ref="B42:C42"/>
    <mergeCell ref="I15:I20"/>
    <mergeCell ref="A47:B47"/>
    <mergeCell ref="A46:E46"/>
    <mergeCell ref="B12:C13"/>
    <mergeCell ref="B14:C14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3:C23"/>
    <mergeCell ref="B44:C44"/>
  </mergeCells>
  <pageMargins left="0.7" right="0.7" top="0.75" bottom="0.75" header="0.3" footer="0.3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135"/>
  <sheetViews>
    <sheetView view="pageBreakPreview" zoomScale="55" zoomScaleNormal="70" zoomScaleSheetLayoutView="55" workbookViewId="0">
      <pane ySplit="9" topLeftCell="A111" activePane="bottomLeft" state="frozen"/>
      <selection activeCell="A8" sqref="A8"/>
      <selection pane="bottomLeft" activeCell="E150" sqref="E150"/>
    </sheetView>
  </sheetViews>
  <sheetFormatPr defaultRowHeight="15.75" x14ac:dyDescent="0.25"/>
  <cols>
    <col min="1" max="1" width="9.140625" style="126" customWidth="1"/>
    <col min="2" max="2" width="56.42578125" style="127" customWidth="1"/>
    <col min="3" max="3" width="18" style="128" customWidth="1"/>
    <col min="4" max="4" width="23.42578125" style="128" hidden="1" customWidth="1"/>
    <col min="5" max="5" width="20" style="128" customWidth="1"/>
    <col min="6" max="6" width="20.42578125" style="128" customWidth="1"/>
    <col min="7" max="7" width="18.28515625" style="128" customWidth="1"/>
    <col min="8" max="8" width="18.140625" style="128" customWidth="1"/>
    <col min="9" max="9" width="19.28515625" style="128" customWidth="1"/>
    <col min="10" max="10" width="20.28515625" style="128" customWidth="1"/>
    <col min="11" max="11" width="22" style="128" customWidth="1"/>
    <col min="12" max="12" width="17.85546875" style="128" customWidth="1"/>
    <col min="13" max="13" width="19.28515625" style="128" customWidth="1"/>
    <col min="14" max="14" width="19.7109375" style="128" customWidth="1"/>
    <col min="15" max="16" width="19.28515625" style="220" customWidth="1"/>
    <col min="17" max="17" width="15.5703125" style="126" hidden="1" customWidth="1"/>
    <col min="18" max="18" width="13.7109375" style="126" hidden="1" customWidth="1"/>
    <col min="19" max="19" width="19.42578125" style="128" customWidth="1"/>
    <col min="20" max="20" width="23.42578125" style="128" customWidth="1"/>
    <col min="21" max="21" width="22" style="128" customWidth="1"/>
    <col min="22" max="247" width="9.140625" style="128"/>
    <col min="248" max="248" width="8" style="128" customWidth="1"/>
    <col min="249" max="249" width="41.7109375" style="128" customWidth="1"/>
    <col min="250" max="251" width="22" style="128" customWidth="1"/>
    <col min="252" max="252" width="18" style="128" customWidth="1"/>
    <col min="253" max="253" width="18.85546875" style="128" customWidth="1"/>
    <col min="254" max="254" width="22.42578125" style="128" customWidth="1"/>
    <col min="255" max="255" width="20.28515625" style="128" customWidth="1"/>
    <col min="256" max="256" width="17.85546875" style="128" customWidth="1"/>
    <col min="257" max="257" width="20.7109375" style="128" customWidth="1"/>
    <col min="258" max="258" width="15.28515625" style="128" customWidth="1"/>
    <col min="259" max="259" width="17.42578125" style="128" customWidth="1"/>
    <col min="260" max="261" width="0" style="128" hidden="1" customWidth="1"/>
    <col min="262" max="262" width="16" style="128" customWidth="1"/>
    <col min="263" max="263" width="29.5703125" style="128" customWidth="1"/>
    <col min="264" max="264" width="26.140625" style="128" customWidth="1"/>
    <col min="265" max="265" width="9.140625" style="128" customWidth="1"/>
    <col min="266" max="266" width="15.5703125" style="128" bestFit="1" customWidth="1"/>
    <col min="267" max="267" width="0" style="128" hidden="1" customWidth="1"/>
    <col min="268" max="268" width="18.28515625" style="128" customWidth="1"/>
    <col min="269" max="269" width="9.85546875" style="128" customWidth="1"/>
    <col min="270" max="270" width="11" style="128" customWidth="1"/>
    <col min="271" max="503" width="9.140625" style="128"/>
    <col min="504" max="504" width="8" style="128" customWidth="1"/>
    <col min="505" max="505" width="41.7109375" style="128" customWidth="1"/>
    <col min="506" max="507" width="22" style="128" customWidth="1"/>
    <col min="508" max="508" width="18" style="128" customWidth="1"/>
    <col min="509" max="509" width="18.85546875" style="128" customWidth="1"/>
    <col min="510" max="510" width="22.42578125" style="128" customWidth="1"/>
    <col min="511" max="511" width="20.28515625" style="128" customWidth="1"/>
    <col min="512" max="512" width="17.85546875" style="128" customWidth="1"/>
    <col min="513" max="513" width="20.7109375" style="128" customWidth="1"/>
    <col min="514" max="514" width="15.28515625" style="128" customWidth="1"/>
    <col min="515" max="515" width="17.42578125" style="128" customWidth="1"/>
    <col min="516" max="517" width="0" style="128" hidden="1" customWidth="1"/>
    <col min="518" max="518" width="16" style="128" customWidth="1"/>
    <col min="519" max="519" width="29.5703125" style="128" customWidth="1"/>
    <col min="520" max="520" width="26.140625" style="128" customWidth="1"/>
    <col min="521" max="521" width="9.140625" style="128" customWidth="1"/>
    <col min="522" max="522" width="15.5703125" style="128" bestFit="1" customWidth="1"/>
    <col min="523" max="523" width="0" style="128" hidden="1" customWidth="1"/>
    <col min="524" max="524" width="18.28515625" style="128" customWidth="1"/>
    <col min="525" max="525" width="9.85546875" style="128" customWidth="1"/>
    <col min="526" max="526" width="11" style="128" customWidth="1"/>
    <col min="527" max="759" width="9.140625" style="128"/>
    <col min="760" max="760" width="8" style="128" customWidth="1"/>
    <col min="761" max="761" width="41.7109375" style="128" customWidth="1"/>
    <col min="762" max="763" width="22" style="128" customWidth="1"/>
    <col min="764" max="764" width="18" style="128" customWidth="1"/>
    <col min="765" max="765" width="18.85546875" style="128" customWidth="1"/>
    <col min="766" max="766" width="22.42578125" style="128" customWidth="1"/>
    <col min="767" max="767" width="20.28515625" style="128" customWidth="1"/>
    <col min="768" max="768" width="17.85546875" style="128" customWidth="1"/>
    <col min="769" max="769" width="20.7109375" style="128" customWidth="1"/>
    <col min="770" max="770" width="15.28515625" style="128" customWidth="1"/>
    <col min="771" max="771" width="17.42578125" style="128" customWidth="1"/>
    <col min="772" max="773" width="0" style="128" hidden="1" customWidth="1"/>
    <col min="774" max="774" width="16" style="128" customWidth="1"/>
    <col min="775" max="775" width="29.5703125" style="128" customWidth="1"/>
    <col min="776" max="776" width="26.140625" style="128" customWidth="1"/>
    <col min="777" max="777" width="9.140625" style="128" customWidth="1"/>
    <col min="778" max="778" width="15.5703125" style="128" bestFit="1" customWidth="1"/>
    <col min="779" max="779" width="0" style="128" hidden="1" customWidth="1"/>
    <col min="780" max="780" width="18.28515625" style="128" customWidth="1"/>
    <col min="781" max="781" width="9.85546875" style="128" customWidth="1"/>
    <col min="782" max="782" width="11" style="128" customWidth="1"/>
    <col min="783" max="1015" width="9.140625" style="128"/>
    <col min="1016" max="1016" width="8" style="128" customWidth="1"/>
    <col min="1017" max="1017" width="41.7109375" style="128" customWidth="1"/>
    <col min="1018" max="1019" width="22" style="128" customWidth="1"/>
    <col min="1020" max="1020" width="18" style="128" customWidth="1"/>
    <col min="1021" max="1021" width="18.85546875" style="128" customWidth="1"/>
    <col min="1022" max="1022" width="22.42578125" style="128" customWidth="1"/>
    <col min="1023" max="1023" width="20.28515625" style="128" customWidth="1"/>
    <col min="1024" max="1024" width="17.85546875" style="128" customWidth="1"/>
    <col min="1025" max="1025" width="20.7109375" style="128" customWidth="1"/>
    <col min="1026" max="1026" width="15.28515625" style="128" customWidth="1"/>
    <col min="1027" max="1027" width="17.42578125" style="128" customWidth="1"/>
    <col min="1028" max="1029" width="0" style="128" hidden="1" customWidth="1"/>
    <col min="1030" max="1030" width="16" style="128" customWidth="1"/>
    <col min="1031" max="1031" width="29.5703125" style="128" customWidth="1"/>
    <col min="1032" max="1032" width="26.140625" style="128" customWidth="1"/>
    <col min="1033" max="1033" width="9.140625" style="128" customWidth="1"/>
    <col min="1034" max="1034" width="15.5703125" style="128" bestFit="1" customWidth="1"/>
    <col min="1035" max="1035" width="0" style="128" hidden="1" customWidth="1"/>
    <col min="1036" max="1036" width="18.28515625" style="128" customWidth="1"/>
    <col min="1037" max="1037" width="9.85546875" style="128" customWidth="1"/>
    <col min="1038" max="1038" width="11" style="128" customWidth="1"/>
    <col min="1039" max="1271" width="9.140625" style="128"/>
    <col min="1272" max="1272" width="8" style="128" customWidth="1"/>
    <col min="1273" max="1273" width="41.7109375" style="128" customWidth="1"/>
    <col min="1274" max="1275" width="22" style="128" customWidth="1"/>
    <col min="1276" max="1276" width="18" style="128" customWidth="1"/>
    <col min="1277" max="1277" width="18.85546875" style="128" customWidth="1"/>
    <col min="1278" max="1278" width="22.42578125" style="128" customWidth="1"/>
    <col min="1279" max="1279" width="20.28515625" style="128" customWidth="1"/>
    <col min="1280" max="1280" width="17.85546875" style="128" customWidth="1"/>
    <col min="1281" max="1281" width="20.7109375" style="128" customWidth="1"/>
    <col min="1282" max="1282" width="15.28515625" style="128" customWidth="1"/>
    <col min="1283" max="1283" width="17.42578125" style="128" customWidth="1"/>
    <col min="1284" max="1285" width="0" style="128" hidden="1" customWidth="1"/>
    <col min="1286" max="1286" width="16" style="128" customWidth="1"/>
    <col min="1287" max="1287" width="29.5703125" style="128" customWidth="1"/>
    <col min="1288" max="1288" width="26.140625" style="128" customWidth="1"/>
    <col min="1289" max="1289" width="9.140625" style="128" customWidth="1"/>
    <col min="1290" max="1290" width="15.5703125" style="128" bestFit="1" customWidth="1"/>
    <col min="1291" max="1291" width="0" style="128" hidden="1" customWidth="1"/>
    <col min="1292" max="1292" width="18.28515625" style="128" customWidth="1"/>
    <col min="1293" max="1293" width="9.85546875" style="128" customWidth="1"/>
    <col min="1294" max="1294" width="11" style="128" customWidth="1"/>
    <col min="1295" max="1527" width="9.140625" style="128"/>
    <col min="1528" max="1528" width="8" style="128" customWidth="1"/>
    <col min="1529" max="1529" width="41.7109375" style="128" customWidth="1"/>
    <col min="1530" max="1531" width="22" style="128" customWidth="1"/>
    <col min="1532" max="1532" width="18" style="128" customWidth="1"/>
    <col min="1533" max="1533" width="18.85546875" style="128" customWidth="1"/>
    <col min="1534" max="1534" width="22.42578125" style="128" customWidth="1"/>
    <col min="1535" max="1535" width="20.28515625" style="128" customWidth="1"/>
    <col min="1536" max="1536" width="17.85546875" style="128" customWidth="1"/>
    <col min="1537" max="1537" width="20.7109375" style="128" customWidth="1"/>
    <col min="1538" max="1538" width="15.28515625" style="128" customWidth="1"/>
    <col min="1539" max="1539" width="17.42578125" style="128" customWidth="1"/>
    <col min="1540" max="1541" width="0" style="128" hidden="1" customWidth="1"/>
    <col min="1542" max="1542" width="16" style="128" customWidth="1"/>
    <col min="1543" max="1543" width="29.5703125" style="128" customWidth="1"/>
    <col min="1544" max="1544" width="26.140625" style="128" customWidth="1"/>
    <col min="1545" max="1545" width="9.140625" style="128" customWidth="1"/>
    <col min="1546" max="1546" width="15.5703125" style="128" bestFit="1" customWidth="1"/>
    <col min="1547" max="1547" width="0" style="128" hidden="1" customWidth="1"/>
    <col min="1548" max="1548" width="18.28515625" style="128" customWidth="1"/>
    <col min="1549" max="1549" width="9.85546875" style="128" customWidth="1"/>
    <col min="1550" max="1550" width="11" style="128" customWidth="1"/>
    <col min="1551" max="1783" width="9.140625" style="128"/>
    <col min="1784" max="1784" width="8" style="128" customWidth="1"/>
    <col min="1785" max="1785" width="41.7109375" style="128" customWidth="1"/>
    <col min="1786" max="1787" width="22" style="128" customWidth="1"/>
    <col min="1788" max="1788" width="18" style="128" customWidth="1"/>
    <col min="1789" max="1789" width="18.85546875" style="128" customWidth="1"/>
    <col min="1790" max="1790" width="22.42578125" style="128" customWidth="1"/>
    <col min="1791" max="1791" width="20.28515625" style="128" customWidth="1"/>
    <col min="1792" max="1792" width="17.85546875" style="128" customWidth="1"/>
    <col min="1793" max="1793" width="20.7109375" style="128" customWidth="1"/>
    <col min="1794" max="1794" width="15.28515625" style="128" customWidth="1"/>
    <col min="1795" max="1795" width="17.42578125" style="128" customWidth="1"/>
    <col min="1796" max="1797" width="0" style="128" hidden="1" customWidth="1"/>
    <col min="1798" max="1798" width="16" style="128" customWidth="1"/>
    <col min="1799" max="1799" width="29.5703125" style="128" customWidth="1"/>
    <col min="1800" max="1800" width="26.140625" style="128" customWidth="1"/>
    <col min="1801" max="1801" width="9.140625" style="128" customWidth="1"/>
    <col min="1802" max="1802" width="15.5703125" style="128" bestFit="1" customWidth="1"/>
    <col min="1803" max="1803" width="0" style="128" hidden="1" customWidth="1"/>
    <col min="1804" max="1804" width="18.28515625" style="128" customWidth="1"/>
    <col min="1805" max="1805" width="9.85546875" style="128" customWidth="1"/>
    <col min="1806" max="1806" width="11" style="128" customWidth="1"/>
    <col min="1807" max="2039" width="9.140625" style="128"/>
    <col min="2040" max="2040" width="8" style="128" customWidth="1"/>
    <col min="2041" max="2041" width="41.7109375" style="128" customWidth="1"/>
    <col min="2042" max="2043" width="22" style="128" customWidth="1"/>
    <col min="2044" max="2044" width="18" style="128" customWidth="1"/>
    <col min="2045" max="2045" width="18.85546875" style="128" customWidth="1"/>
    <col min="2046" max="2046" width="22.42578125" style="128" customWidth="1"/>
    <col min="2047" max="2047" width="20.28515625" style="128" customWidth="1"/>
    <col min="2048" max="2048" width="17.85546875" style="128" customWidth="1"/>
    <col min="2049" max="2049" width="20.7109375" style="128" customWidth="1"/>
    <col min="2050" max="2050" width="15.28515625" style="128" customWidth="1"/>
    <col min="2051" max="2051" width="17.42578125" style="128" customWidth="1"/>
    <col min="2052" max="2053" width="0" style="128" hidden="1" customWidth="1"/>
    <col min="2054" max="2054" width="16" style="128" customWidth="1"/>
    <col min="2055" max="2055" width="29.5703125" style="128" customWidth="1"/>
    <col min="2056" max="2056" width="26.140625" style="128" customWidth="1"/>
    <col min="2057" max="2057" width="9.140625" style="128" customWidth="1"/>
    <col min="2058" max="2058" width="15.5703125" style="128" bestFit="1" customWidth="1"/>
    <col min="2059" max="2059" width="0" style="128" hidden="1" customWidth="1"/>
    <col min="2060" max="2060" width="18.28515625" style="128" customWidth="1"/>
    <col min="2061" max="2061" width="9.85546875" style="128" customWidth="1"/>
    <col min="2062" max="2062" width="11" style="128" customWidth="1"/>
    <col min="2063" max="2295" width="9.140625" style="128"/>
    <col min="2296" max="2296" width="8" style="128" customWidth="1"/>
    <col min="2297" max="2297" width="41.7109375" style="128" customWidth="1"/>
    <col min="2298" max="2299" width="22" style="128" customWidth="1"/>
    <col min="2300" max="2300" width="18" style="128" customWidth="1"/>
    <col min="2301" max="2301" width="18.85546875" style="128" customWidth="1"/>
    <col min="2302" max="2302" width="22.42578125" style="128" customWidth="1"/>
    <col min="2303" max="2303" width="20.28515625" style="128" customWidth="1"/>
    <col min="2304" max="2304" width="17.85546875" style="128" customWidth="1"/>
    <col min="2305" max="2305" width="20.7109375" style="128" customWidth="1"/>
    <col min="2306" max="2306" width="15.28515625" style="128" customWidth="1"/>
    <col min="2307" max="2307" width="17.42578125" style="128" customWidth="1"/>
    <col min="2308" max="2309" width="0" style="128" hidden="1" customWidth="1"/>
    <col min="2310" max="2310" width="16" style="128" customWidth="1"/>
    <col min="2311" max="2311" width="29.5703125" style="128" customWidth="1"/>
    <col min="2312" max="2312" width="26.140625" style="128" customWidth="1"/>
    <col min="2313" max="2313" width="9.140625" style="128" customWidth="1"/>
    <col min="2314" max="2314" width="15.5703125" style="128" bestFit="1" customWidth="1"/>
    <col min="2315" max="2315" width="0" style="128" hidden="1" customWidth="1"/>
    <col min="2316" max="2316" width="18.28515625" style="128" customWidth="1"/>
    <col min="2317" max="2317" width="9.85546875" style="128" customWidth="1"/>
    <col min="2318" max="2318" width="11" style="128" customWidth="1"/>
    <col min="2319" max="2551" width="9.140625" style="128"/>
    <col min="2552" max="2552" width="8" style="128" customWidth="1"/>
    <col min="2553" max="2553" width="41.7109375" style="128" customWidth="1"/>
    <col min="2554" max="2555" width="22" style="128" customWidth="1"/>
    <col min="2556" max="2556" width="18" style="128" customWidth="1"/>
    <col min="2557" max="2557" width="18.85546875" style="128" customWidth="1"/>
    <col min="2558" max="2558" width="22.42578125" style="128" customWidth="1"/>
    <col min="2559" max="2559" width="20.28515625" style="128" customWidth="1"/>
    <col min="2560" max="2560" width="17.85546875" style="128" customWidth="1"/>
    <col min="2561" max="2561" width="20.7109375" style="128" customWidth="1"/>
    <col min="2562" max="2562" width="15.28515625" style="128" customWidth="1"/>
    <col min="2563" max="2563" width="17.42578125" style="128" customWidth="1"/>
    <col min="2564" max="2565" width="0" style="128" hidden="1" customWidth="1"/>
    <col min="2566" max="2566" width="16" style="128" customWidth="1"/>
    <col min="2567" max="2567" width="29.5703125" style="128" customWidth="1"/>
    <col min="2568" max="2568" width="26.140625" style="128" customWidth="1"/>
    <col min="2569" max="2569" width="9.140625" style="128" customWidth="1"/>
    <col min="2570" max="2570" width="15.5703125" style="128" bestFit="1" customWidth="1"/>
    <col min="2571" max="2571" width="0" style="128" hidden="1" customWidth="1"/>
    <col min="2572" max="2572" width="18.28515625" style="128" customWidth="1"/>
    <col min="2573" max="2573" width="9.85546875" style="128" customWidth="1"/>
    <col min="2574" max="2574" width="11" style="128" customWidth="1"/>
    <col min="2575" max="2807" width="9.140625" style="128"/>
    <col min="2808" max="2808" width="8" style="128" customWidth="1"/>
    <col min="2809" max="2809" width="41.7109375" style="128" customWidth="1"/>
    <col min="2810" max="2811" width="22" style="128" customWidth="1"/>
    <col min="2812" max="2812" width="18" style="128" customWidth="1"/>
    <col min="2813" max="2813" width="18.85546875" style="128" customWidth="1"/>
    <col min="2814" max="2814" width="22.42578125" style="128" customWidth="1"/>
    <col min="2815" max="2815" width="20.28515625" style="128" customWidth="1"/>
    <col min="2816" max="2816" width="17.85546875" style="128" customWidth="1"/>
    <col min="2817" max="2817" width="20.7109375" style="128" customWidth="1"/>
    <col min="2818" max="2818" width="15.28515625" style="128" customWidth="1"/>
    <col min="2819" max="2819" width="17.42578125" style="128" customWidth="1"/>
    <col min="2820" max="2821" width="0" style="128" hidden="1" customWidth="1"/>
    <col min="2822" max="2822" width="16" style="128" customWidth="1"/>
    <col min="2823" max="2823" width="29.5703125" style="128" customWidth="1"/>
    <col min="2824" max="2824" width="26.140625" style="128" customWidth="1"/>
    <col min="2825" max="2825" width="9.140625" style="128" customWidth="1"/>
    <col min="2826" max="2826" width="15.5703125" style="128" bestFit="1" customWidth="1"/>
    <col min="2827" max="2827" width="0" style="128" hidden="1" customWidth="1"/>
    <col min="2828" max="2828" width="18.28515625" style="128" customWidth="1"/>
    <col min="2829" max="2829" width="9.85546875" style="128" customWidth="1"/>
    <col min="2830" max="2830" width="11" style="128" customWidth="1"/>
    <col min="2831" max="3063" width="9.140625" style="128"/>
    <col min="3064" max="3064" width="8" style="128" customWidth="1"/>
    <col min="3065" max="3065" width="41.7109375" style="128" customWidth="1"/>
    <col min="3066" max="3067" width="22" style="128" customWidth="1"/>
    <col min="3068" max="3068" width="18" style="128" customWidth="1"/>
    <col min="3069" max="3069" width="18.85546875" style="128" customWidth="1"/>
    <col min="3070" max="3070" width="22.42578125" style="128" customWidth="1"/>
    <col min="3071" max="3071" width="20.28515625" style="128" customWidth="1"/>
    <col min="3072" max="3072" width="17.85546875" style="128" customWidth="1"/>
    <col min="3073" max="3073" width="20.7109375" style="128" customWidth="1"/>
    <col min="3074" max="3074" width="15.28515625" style="128" customWidth="1"/>
    <col min="3075" max="3075" width="17.42578125" style="128" customWidth="1"/>
    <col min="3076" max="3077" width="0" style="128" hidden="1" customWidth="1"/>
    <col min="3078" max="3078" width="16" style="128" customWidth="1"/>
    <col min="3079" max="3079" width="29.5703125" style="128" customWidth="1"/>
    <col min="3080" max="3080" width="26.140625" style="128" customWidth="1"/>
    <col min="3081" max="3081" width="9.140625" style="128" customWidth="1"/>
    <col min="3082" max="3082" width="15.5703125" style="128" bestFit="1" customWidth="1"/>
    <col min="3083" max="3083" width="0" style="128" hidden="1" customWidth="1"/>
    <col min="3084" max="3084" width="18.28515625" style="128" customWidth="1"/>
    <col min="3085" max="3085" width="9.85546875" style="128" customWidth="1"/>
    <col min="3086" max="3086" width="11" style="128" customWidth="1"/>
    <col min="3087" max="3319" width="9.140625" style="128"/>
    <col min="3320" max="3320" width="8" style="128" customWidth="1"/>
    <col min="3321" max="3321" width="41.7109375" style="128" customWidth="1"/>
    <col min="3322" max="3323" width="22" style="128" customWidth="1"/>
    <col min="3324" max="3324" width="18" style="128" customWidth="1"/>
    <col min="3325" max="3325" width="18.85546875" style="128" customWidth="1"/>
    <col min="3326" max="3326" width="22.42578125" style="128" customWidth="1"/>
    <col min="3327" max="3327" width="20.28515625" style="128" customWidth="1"/>
    <col min="3328" max="3328" width="17.85546875" style="128" customWidth="1"/>
    <col min="3329" max="3329" width="20.7109375" style="128" customWidth="1"/>
    <col min="3330" max="3330" width="15.28515625" style="128" customWidth="1"/>
    <col min="3331" max="3331" width="17.42578125" style="128" customWidth="1"/>
    <col min="3332" max="3333" width="0" style="128" hidden="1" customWidth="1"/>
    <col min="3334" max="3334" width="16" style="128" customWidth="1"/>
    <col min="3335" max="3335" width="29.5703125" style="128" customWidth="1"/>
    <col min="3336" max="3336" width="26.140625" style="128" customWidth="1"/>
    <col min="3337" max="3337" width="9.140625" style="128" customWidth="1"/>
    <col min="3338" max="3338" width="15.5703125" style="128" bestFit="1" customWidth="1"/>
    <col min="3339" max="3339" width="0" style="128" hidden="1" customWidth="1"/>
    <col min="3340" max="3340" width="18.28515625" style="128" customWidth="1"/>
    <col min="3341" max="3341" width="9.85546875" style="128" customWidth="1"/>
    <col min="3342" max="3342" width="11" style="128" customWidth="1"/>
    <col min="3343" max="3575" width="9.140625" style="128"/>
    <col min="3576" max="3576" width="8" style="128" customWidth="1"/>
    <col min="3577" max="3577" width="41.7109375" style="128" customWidth="1"/>
    <col min="3578" max="3579" width="22" style="128" customWidth="1"/>
    <col min="3580" max="3580" width="18" style="128" customWidth="1"/>
    <col min="3581" max="3581" width="18.85546875" style="128" customWidth="1"/>
    <col min="3582" max="3582" width="22.42578125" style="128" customWidth="1"/>
    <col min="3583" max="3583" width="20.28515625" style="128" customWidth="1"/>
    <col min="3584" max="3584" width="17.85546875" style="128" customWidth="1"/>
    <col min="3585" max="3585" width="20.7109375" style="128" customWidth="1"/>
    <col min="3586" max="3586" width="15.28515625" style="128" customWidth="1"/>
    <col min="3587" max="3587" width="17.42578125" style="128" customWidth="1"/>
    <col min="3588" max="3589" width="0" style="128" hidden="1" customWidth="1"/>
    <col min="3590" max="3590" width="16" style="128" customWidth="1"/>
    <col min="3591" max="3591" width="29.5703125" style="128" customWidth="1"/>
    <col min="3592" max="3592" width="26.140625" style="128" customWidth="1"/>
    <col min="3593" max="3593" width="9.140625" style="128" customWidth="1"/>
    <col min="3594" max="3594" width="15.5703125" style="128" bestFit="1" customWidth="1"/>
    <col min="3595" max="3595" width="0" style="128" hidden="1" customWidth="1"/>
    <col min="3596" max="3596" width="18.28515625" style="128" customWidth="1"/>
    <col min="3597" max="3597" width="9.85546875" style="128" customWidth="1"/>
    <col min="3598" max="3598" width="11" style="128" customWidth="1"/>
    <col min="3599" max="3831" width="9.140625" style="128"/>
    <col min="3832" max="3832" width="8" style="128" customWidth="1"/>
    <col min="3833" max="3833" width="41.7109375" style="128" customWidth="1"/>
    <col min="3834" max="3835" width="22" style="128" customWidth="1"/>
    <col min="3836" max="3836" width="18" style="128" customWidth="1"/>
    <col min="3837" max="3837" width="18.85546875" style="128" customWidth="1"/>
    <col min="3838" max="3838" width="22.42578125" style="128" customWidth="1"/>
    <col min="3839" max="3839" width="20.28515625" style="128" customWidth="1"/>
    <col min="3840" max="3840" width="17.85546875" style="128" customWidth="1"/>
    <col min="3841" max="3841" width="20.7109375" style="128" customWidth="1"/>
    <col min="3842" max="3842" width="15.28515625" style="128" customWidth="1"/>
    <col min="3843" max="3843" width="17.42578125" style="128" customWidth="1"/>
    <col min="3844" max="3845" width="0" style="128" hidden="1" customWidth="1"/>
    <col min="3846" max="3846" width="16" style="128" customWidth="1"/>
    <col min="3847" max="3847" width="29.5703125" style="128" customWidth="1"/>
    <col min="3848" max="3848" width="26.140625" style="128" customWidth="1"/>
    <col min="3849" max="3849" width="9.140625" style="128" customWidth="1"/>
    <col min="3850" max="3850" width="15.5703125" style="128" bestFit="1" customWidth="1"/>
    <col min="3851" max="3851" width="0" style="128" hidden="1" customWidth="1"/>
    <col min="3852" max="3852" width="18.28515625" style="128" customWidth="1"/>
    <col min="3853" max="3853" width="9.85546875" style="128" customWidth="1"/>
    <col min="3854" max="3854" width="11" style="128" customWidth="1"/>
    <col min="3855" max="4087" width="9.140625" style="128"/>
    <col min="4088" max="4088" width="8" style="128" customWidth="1"/>
    <col min="4089" max="4089" width="41.7109375" style="128" customWidth="1"/>
    <col min="4090" max="4091" width="22" style="128" customWidth="1"/>
    <col min="4092" max="4092" width="18" style="128" customWidth="1"/>
    <col min="4093" max="4093" width="18.85546875" style="128" customWidth="1"/>
    <col min="4094" max="4094" width="22.42578125" style="128" customWidth="1"/>
    <col min="4095" max="4095" width="20.28515625" style="128" customWidth="1"/>
    <col min="4096" max="4096" width="17.85546875" style="128" customWidth="1"/>
    <col min="4097" max="4097" width="20.7109375" style="128" customWidth="1"/>
    <col min="4098" max="4098" width="15.28515625" style="128" customWidth="1"/>
    <col min="4099" max="4099" width="17.42578125" style="128" customWidth="1"/>
    <col min="4100" max="4101" width="0" style="128" hidden="1" customWidth="1"/>
    <col min="4102" max="4102" width="16" style="128" customWidth="1"/>
    <col min="4103" max="4103" width="29.5703125" style="128" customWidth="1"/>
    <col min="4104" max="4104" width="26.140625" style="128" customWidth="1"/>
    <col min="4105" max="4105" width="9.140625" style="128" customWidth="1"/>
    <col min="4106" max="4106" width="15.5703125" style="128" bestFit="1" customWidth="1"/>
    <col min="4107" max="4107" width="0" style="128" hidden="1" customWidth="1"/>
    <col min="4108" max="4108" width="18.28515625" style="128" customWidth="1"/>
    <col min="4109" max="4109" width="9.85546875" style="128" customWidth="1"/>
    <col min="4110" max="4110" width="11" style="128" customWidth="1"/>
    <col min="4111" max="4343" width="9.140625" style="128"/>
    <col min="4344" max="4344" width="8" style="128" customWidth="1"/>
    <col min="4345" max="4345" width="41.7109375" style="128" customWidth="1"/>
    <col min="4346" max="4347" width="22" style="128" customWidth="1"/>
    <col min="4348" max="4348" width="18" style="128" customWidth="1"/>
    <col min="4349" max="4349" width="18.85546875" style="128" customWidth="1"/>
    <col min="4350" max="4350" width="22.42578125" style="128" customWidth="1"/>
    <col min="4351" max="4351" width="20.28515625" style="128" customWidth="1"/>
    <col min="4352" max="4352" width="17.85546875" style="128" customWidth="1"/>
    <col min="4353" max="4353" width="20.7109375" style="128" customWidth="1"/>
    <col min="4354" max="4354" width="15.28515625" style="128" customWidth="1"/>
    <col min="4355" max="4355" width="17.42578125" style="128" customWidth="1"/>
    <col min="4356" max="4357" width="0" style="128" hidden="1" customWidth="1"/>
    <col min="4358" max="4358" width="16" style="128" customWidth="1"/>
    <col min="4359" max="4359" width="29.5703125" style="128" customWidth="1"/>
    <col min="4360" max="4360" width="26.140625" style="128" customWidth="1"/>
    <col min="4361" max="4361" width="9.140625" style="128" customWidth="1"/>
    <col min="4362" max="4362" width="15.5703125" style="128" bestFit="1" customWidth="1"/>
    <col min="4363" max="4363" width="0" style="128" hidden="1" customWidth="1"/>
    <col min="4364" max="4364" width="18.28515625" style="128" customWidth="1"/>
    <col min="4365" max="4365" width="9.85546875" style="128" customWidth="1"/>
    <col min="4366" max="4366" width="11" style="128" customWidth="1"/>
    <col min="4367" max="4599" width="9.140625" style="128"/>
    <col min="4600" max="4600" width="8" style="128" customWidth="1"/>
    <col min="4601" max="4601" width="41.7109375" style="128" customWidth="1"/>
    <col min="4602" max="4603" width="22" style="128" customWidth="1"/>
    <col min="4604" max="4604" width="18" style="128" customWidth="1"/>
    <col min="4605" max="4605" width="18.85546875" style="128" customWidth="1"/>
    <col min="4606" max="4606" width="22.42578125" style="128" customWidth="1"/>
    <col min="4607" max="4607" width="20.28515625" style="128" customWidth="1"/>
    <col min="4608" max="4608" width="17.85546875" style="128" customWidth="1"/>
    <col min="4609" max="4609" width="20.7109375" style="128" customWidth="1"/>
    <col min="4610" max="4610" width="15.28515625" style="128" customWidth="1"/>
    <col min="4611" max="4611" width="17.42578125" style="128" customWidth="1"/>
    <col min="4612" max="4613" width="0" style="128" hidden="1" customWidth="1"/>
    <col min="4614" max="4614" width="16" style="128" customWidth="1"/>
    <col min="4615" max="4615" width="29.5703125" style="128" customWidth="1"/>
    <col min="4616" max="4616" width="26.140625" style="128" customWidth="1"/>
    <col min="4617" max="4617" width="9.140625" style="128" customWidth="1"/>
    <col min="4618" max="4618" width="15.5703125" style="128" bestFit="1" customWidth="1"/>
    <col min="4619" max="4619" width="0" style="128" hidden="1" customWidth="1"/>
    <col min="4620" max="4620" width="18.28515625" style="128" customWidth="1"/>
    <col min="4621" max="4621" width="9.85546875" style="128" customWidth="1"/>
    <col min="4622" max="4622" width="11" style="128" customWidth="1"/>
    <col min="4623" max="4855" width="9.140625" style="128"/>
    <col min="4856" max="4856" width="8" style="128" customWidth="1"/>
    <col min="4857" max="4857" width="41.7109375" style="128" customWidth="1"/>
    <col min="4858" max="4859" width="22" style="128" customWidth="1"/>
    <col min="4860" max="4860" width="18" style="128" customWidth="1"/>
    <col min="4861" max="4861" width="18.85546875" style="128" customWidth="1"/>
    <col min="4862" max="4862" width="22.42578125" style="128" customWidth="1"/>
    <col min="4863" max="4863" width="20.28515625" style="128" customWidth="1"/>
    <col min="4864" max="4864" width="17.85546875" style="128" customWidth="1"/>
    <col min="4865" max="4865" width="20.7109375" style="128" customWidth="1"/>
    <col min="4866" max="4866" width="15.28515625" style="128" customWidth="1"/>
    <col min="4867" max="4867" width="17.42578125" style="128" customWidth="1"/>
    <col min="4868" max="4869" width="0" style="128" hidden="1" customWidth="1"/>
    <col min="4870" max="4870" width="16" style="128" customWidth="1"/>
    <col min="4871" max="4871" width="29.5703125" style="128" customWidth="1"/>
    <col min="4872" max="4872" width="26.140625" style="128" customWidth="1"/>
    <col min="4873" max="4873" width="9.140625" style="128" customWidth="1"/>
    <col min="4874" max="4874" width="15.5703125" style="128" bestFit="1" customWidth="1"/>
    <col min="4875" max="4875" width="0" style="128" hidden="1" customWidth="1"/>
    <col min="4876" max="4876" width="18.28515625" style="128" customWidth="1"/>
    <col min="4877" max="4877" width="9.85546875" style="128" customWidth="1"/>
    <col min="4878" max="4878" width="11" style="128" customWidth="1"/>
    <col min="4879" max="5111" width="9.140625" style="128"/>
    <col min="5112" max="5112" width="8" style="128" customWidth="1"/>
    <col min="5113" max="5113" width="41.7109375" style="128" customWidth="1"/>
    <col min="5114" max="5115" width="22" style="128" customWidth="1"/>
    <col min="5116" max="5116" width="18" style="128" customWidth="1"/>
    <col min="5117" max="5117" width="18.85546875" style="128" customWidth="1"/>
    <col min="5118" max="5118" width="22.42578125" style="128" customWidth="1"/>
    <col min="5119" max="5119" width="20.28515625" style="128" customWidth="1"/>
    <col min="5120" max="5120" width="17.85546875" style="128" customWidth="1"/>
    <col min="5121" max="5121" width="20.7109375" style="128" customWidth="1"/>
    <col min="5122" max="5122" width="15.28515625" style="128" customWidth="1"/>
    <col min="5123" max="5123" width="17.42578125" style="128" customWidth="1"/>
    <col min="5124" max="5125" width="0" style="128" hidden="1" customWidth="1"/>
    <col min="5126" max="5126" width="16" style="128" customWidth="1"/>
    <col min="5127" max="5127" width="29.5703125" style="128" customWidth="1"/>
    <col min="5128" max="5128" width="26.140625" style="128" customWidth="1"/>
    <col min="5129" max="5129" width="9.140625" style="128" customWidth="1"/>
    <col min="5130" max="5130" width="15.5703125" style="128" bestFit="1" customWidth="1"/>
    <col min="5131" max="5131" width="0" style="128" hidden="1" customWidth="1"/>
    <col min="5132" max="5132" width="18.28515625" style="128" customWidth="1"/>
    <col min="5133" max="5133" width="9.85546875" style="128" customWidth="1"/>
    <col min="5134" max="5134" width="11" style="128" customWidth="1"/>
    <col min="5135" max="5367" width="9.140625" style="128"/>
    <col min="5368" max="5368" width="8" style="128" customWidth="1"/>
    <col min="5369" max="5369" width="41.7109375" style="128" customWidth="1"/>
    <col min="5370" max="5371" width="22" style="128" customWidth="1"/>
    <col min="5372" max="5372" width="18" style="128" customWidth="1"/>
    <col min="5373" max="5373" width="18.85546875" style="128" customWidth="1"/>
    <col min="5374" max="5374" width="22.42578125" style="128" customWidth="1"/>
    <col min="5375" max="5375" width="20.28515625" style="128" customWidth="1"/>
    <col min="5376" max="5376" width="17.85546875" style="128" customWidth="1"/>
    <col min="5377" max="5377" width="20.7109375" style="128" customWidth="1"/>
    <col min="5378" max="5378" width="15.28515625" style="128" customWidth="1"/>
    <col min="5379" max="5379" width="17.42578125" style="128" customWidth="1"/>
    <col min="5380" max="5381" width="0" style="128" hidden="1" customWidth="1"/>
    <col min="5382" max="5382" width="16" style="128" customWidth="1"/>
    <col min="5383" max="5383" width="29.5703125" style="128" customWidth="1"/>
    <col min="5384" max="5384" width="26.140625" style="128" customWidth="1"/>
    <col min="5385" max="5385" width="9.140625" style="128" customWidth="1"/>
    <col min="5386" max="5386" width="15.5703125" style="128" bestFit="1" customWidth="1"/>
    <col min="5387" max="5387" width="0" style="128" hidden="1" customWidth="1"/>
    <col min="5388" max="5388" width="18.28515625" style="128" customWidth="1"/>
    <col min="5389" max="5389" width="9.85546875" style="128" customWidth="1"/>
    <col min="5390" max="5390" width="11" style="128" customWidth="1"/>
    <col min="5391" max="5623" width="9.140625" style="128"/>
    <col min="5624" max="5624" width="8" style="128" customWidth="1"/>
    <col min="5625" max="5625" width="41.7109375" style="128" customWidth="1"/>
    <col min="5626" max="5627" width="22" style="128" customWidth="1"/>
    <col min="5628" max="5628" width="18" style="128" customWidth="1"/>
    <col min="5629" max="5629" width="18.85546875" style="128" customWidth="1"/>
    <col min="5630" max="5630" width="22.42578125" style="128" customWidth="1"/>
    <col min="5631" max="5631" width="20.28515625" style="128" customWidth="1"/>
    <col min="5632" max="5632" width="17.85546875" style="128" customWidth="1"/>
    <col min="5633" max="5633" width="20.7109375" style="128" customWidth="1"/>
    <col min="5634" max="5634" width="15.28515625" style="128" customWidth="1"/>
    <col min="5635" max="5635" width="17.42578125" style="128" customWidth="1"/>
    <col min="5636" max="5637" width="0" style="128" hidden="1" customWidth="1"/>
    <col min="5638" max="5638" width="16" style="128" customWidth="1"/>
    <col min="5639" max="5639" width="29.5703125" style="128" customWidth="1"/>
    <col min="5640" max="5640" width="26.140625" style="128" customWidth="1"/>
    <col min="5641" max="5641" width="9.140625" style="128" customWidth="1"/>
    <col min="5642" max="5642" width="15.5703125" style="128" bestFit="1" customWidth="1"/>
    <col min="5643" max="5643" width="0" style="128" hidden="1" customWidth="1"/>
    <col min="5644" max="5644" width="18.28515625" style="128" customWidth="1"/>
    <col min="5645" max="5645" width="9.85546875" style="128" customWidth="1"/>
    <col min="5646" max="5646" width="11" style="128" customWidth="1"/>
    <col min="5647" max="5879" width="9.140625" style="128"/>
    <col min="5880" max="5880" width="8" style="128" customWidth="1"/>
    <col min="5881" max="5881" width="41.7109375" style="128" customWidth="1"/>
    <col min="5882" max="5883" width="22" style="128" customWidth="1"/>
    <col min="5884" max="5884" width="18" style="128" customWidth="1"/>
    <col min="5885" max="5885" width="18.85546875" style="128" customWidth="1"/>
    <col min="5886" max="5886" width="22.42578125" style="128" customWidth="1"/>
    <col min="5887" max="5887" width="20.28515625" style="128" customWidth="1"/>
    <col min="5888" max="5888" width="17.85546875" style="128" customWidth="1"/>
    <col min="5889" max="5889" width="20.7109375" style="128" customWidth="1"/>
    <col min="5890" max="5890" width="15.28515625" style="128" customWidth="1"/>
    <col min="5891" max="5891" width="17.42578125" style="128" customWidth="1"/>
    <col min="5892" max="5893" width="0" style="128" hidden="1" customWidth="1"/>
    <col min="5894" max="5894" width="16" style="128" customWidth="1"/>
    <col min="5895" max="5895" width="29.5703125" style="128" customWidth="1"/>
    <col min="5896" max="5896" width="26.140625" style="128" customWidth="1"/>
    <col min="5897" max="5897" width="9.140625" style="128" customWidth="1"/>
    <col min="5898" max="5898" width="15.5703125" style="128" bestFit="1" customWidth="1"/>
    <col min="5899" max="5899" width="0" style="128" hidden="1" customWidth="1"/>
    <col min="5900" max="5900" width="18.28515625" style="128" customWidth="1"/>
    <col min="5901" max="5901" width="9.85546875" style="128" customWidth="1"/>
    <col min="5902" max="5902" width="11" style="128" customWidth="1"/>
    <col min="5903" max="6135" width="9.140625" style="128"/>
    <col min="6136" max="6136" width="8" style="128" customWidth="1"/>
    <col min="6137" max="6137" width="41.7109375" style="128" customWidth="1"/>
    <col min="6138" max="6139" width="22" style="128" customWidth="1"/>
    <col min="6140" max="6140" width="18" style="128" customWidth="1"/>
    <col min="6141" max="6141" width="18.85546875" style="128" customWidth="1"/>
    <col min="6142" max="6142" width="22.42578125" style="128" customWidth="1"/>
    <col min="6143" max="6143" width="20.28515625" style="128" customWidth="1"/>
    <col min="6144" max="6144" width="17.85546875" style="128" customWidth="1"/>
    <col min="6145" max="6145" width="20.7109375" style="128" customWidth="1"/>
    <col min="6146" max="6146" width="15.28515625" style="128" customWidth="1"/>
    <col min="6147" max="6147" width="17.42578125" style="128" customWidth="1"/>
    <col min="6148" max="6149" width="0" style="128" hidden="1" customWidth="1"/>
    <col min="6150" max="6150" width="16" style="128" customWidth="1"/>
    <col min="6151" max="6151" width="29.5703125" style="128" customWidth="1"/>
    <col min="6152" max="6152" width="26.140625" style="128" customWidth="1"/>
    <col min="6153" max="6153" width="9.140625" style="128" customWidth="1"/>
    <col min="6154" max="6154" width="15.5703125" style="128" bestFit="1" customWidth="1"/>
    <col min="6155" max="6155" width="0" style="128" hidden="1" customWidth="1"/>
    <col min="6156" max="6156" width="18.28515625" style="128" customWidth="1"/>
    <col min="6157" max="6157" width="9.85546875" style="128" customWidth="1"/>
    <col min="6158" max="6158" width="11" style="128" customWidth="1"/>
    <col min="6159" max="6391" width="9.140625" style="128"/>
    <col min="6392" max="6392" width="8" style="128" customWidth="1"/>
    <col min="6393" max="6393" width="41.7109375" style="128" customWidth="1"/>
    <col min="6394" max="6395" width="22" style="128" customWidth="1"/>
    <col min="6396" max="6396" width="18" style="128" customWidth="1"/>
    <col min="6397" max="6397" width="18.85546875" style="128" customWidth="1"/>
    <col min="6398" max="6398" width="22.42578125" style="128" customWidth="1"/>
    <col min="6399" max="6399" width="20.28515625" style="128" customWidth="1"/>
    <col min="6400" max="6400" width="17.85546875" style="128" customWidth="1"/>
    <col min="6401" max="6401" width="20.7109375" style="128" customWidth="1"/>
    <col min="6402" max="6402" width="15.28515625" style="128" customWidth="1"/>
    <col min="6403" max="6403" width="17.42578125" style="128" customWidth="1"/>
    <col min="6404" max="6405" width="0" style="128" hidden="1" customWidth="1"/>
    <col min="6406" max="6406" width="16" style="128" customWidth="1"/>
    <col min="6407" max="6407" width="29.5703125" style="128" customWidth="1"/>
    <col min="6408" max="6408" width="26.140625" style="128" customWidth="1"/>
    <col min="6409" max="6409" width="9.140625" style="128" customWidth="1"/>
    <col min="6410" max="6410" width="15.5703125" style="128" bestFit="1" customWidth="1"/>
    <col min="6411" max="6411" width="0" style="128" hidden="1" customWidth="1"/>
    <col min="6412" max="6412" width="18.28515625" style="128" customWidth="1"/>
    <col min="6413" max="6413" width="9.85546875" style="128" customWidth="1"/>
    <col min="6414" max="6414" width="11" style="128" customWidth="1"/>
    <col min="6415" max="6647" width="9.140625" style="128"/>
    <col min="6648" max="6648" width="8" style="128" customWidth="1"/>
    <col min="6649" max="6649" width="41.7109375" style="128" customWidth="1"/>
    <col min="6650" max="6651" width="22" style="128" customWidth="1"/>
    <col min="6652" max="6652" width="18" style="128" customWidth="1"/>
    <col min="6653" max="6653" width="18.85546875" style="128" customWidth="1"/>
    <col min="6654" max="6654" width="22.42578125" style="128" customWidth="1"/>
    <col min="6655" max="6655" width="20.28515625" style="128" customWidth="1"/>
    <col min="6656" max="6656" width="17.85546875" style="128" customWidth="1"/>
    <col min="6657" max="6657" width="20.7109375" style="128" customWidth="1"/>
    <col min="6658" max="6658" width="15.28515625" style="128" customWidth="1"/>
    <col min="6659" max="6659" width="17.42578125" style="128" customWidth="1"/>
    <col min="6660" max="6661" width="0" style="128" hidden="1" customWidth="1"/>
    <col min="6662" max="6662" width="16" style="128" customWidth="1"/>
    <col min="6663" max="6663" width="29.5703125" style="128" customWidth="1"/>
    <col min="6664" max="6664" width="26.140625" style="128" customWidth="1"/>
    <col min="6665" max="6665" width="9.140625" style="128" customWidth="1"/>
    <col min="6666" max="6666" width="15.5703125" style="128" bestFit="1" customWidth="1"/>
    <col min="6667" max="6667" width="0" style="128" hidden="1" customWidth="1"/>
    <col min="6668" max="6668" width="18.28515625" style="128" customWidth="1"/>
    <col min="6669" max="6669" width="9.85546875" style="128" customWidth="1"/>
    <col min="6670" max="6670" width="11" style="128" customWidth="1"/>
    <col min="6671" max="6903" width="9.140625" style="128"/>
    <col min="6904" max="6904" width="8" style="128" customWidth="1"/>
    <col min="6905" max="6905" width="41.7109375" style="128" customWidth="1"/>
    <col min="6906" max="6907" width="22" style="128" customWidth="1"/>
    <col min="6908" max="6908" width="18" style="128" customWidth="1"/>
    <col min="6909" max="6909" width="18.85546875" style="128" customWidth="1"/>
    <col min="6910" max="6910" width="22.42578125" style="128" customWidth="1"/>
    <col min="6911" max="6911" width="20.28515625" style="128" customWidth="1"/>
    <col min="6912" max="6912" width="17.85546875" style="128" customWidth="1"/>
    <col min="6913" max="6913" width="20.7109375" style="128" customWidth="1"/>
    <col min="6914" max="6914" width="15.28515625" style="128" customWidth="1"/>
    <col min="6915" max="6915" width="17.42578125" style="128" customWidth="1"/>
    <col min="6916" max="6917" width="0" style="128" hidden="1" customWidth="1"/>
    <col min="6918" max="6918" width="16" style="128" customWidth="1"/>
    <col min="6919" max="6919" width="29.5703125" style="128" customWidth="1"/>
    <col min="6920" max="6920" width="26.140625" style="128" customWidth="1"/>
    <col min="6921" max="6921" width="9.140625" style="128" customWidth="1"/>
    <col min="6922" max="6922" width="15.5703125" style="128" bestFit="1" customWidth="1"/>
    <col min="6923" max="6923" width="0" style="128" hidden="1" customWidth="1"/>
    <col min="6924" max="6924" width="18.28515625" style="128" customWidth="1"/>
    <col min="6925" max="6925" width="9.85546875" style="128" customWidth="1"/>
    <col min="6926" max="6926" width="11" style="128" customWidth="1"/>
    <col min="6927" max="7159" width="9.140625" style="128"/>
    <col min="7160" max="7160" width="8" style="128" customWidth="1"/>
    <col min="7161" max="7161" width="41.7109375" style="128" customWidth="1"/>
    <col min="7162" max="7163" width="22" style="128" customWidth="1"/>
    <col min="7164" max="7164" width="18" style="128" customWidth="1"/>
    <col min="7165" max="7165" width="18.85546875" style="128" customWidth="1"/>
    <col min="7166" max="7166" width="22.42578125" style="128" customWidth="1"/>
    <col min="7167" max="7167" width="20.28515625" style="128" customWidth="1"/>
    <col min="7168" max="7168" width="17.85546875" style="128" customWidth="1"/>
    <col min="7169" max="7169" width="20.7109375" style="128" customWidth="1"/>
    <col min="7170" max="7170" width="15.28515625" style="128" customWidth="1"/>
    <col min="7171" max="7171" width="17.42578125" style="128" customWidth="1"/>
    <col min="7172" max="7173" width="0" style="128" hidden="1" customWidth="1"/>
    <col min="7174" max="7174" width="16" style="128" customWidth="1"/>
    <col min="7175" max="7175" width="29.5703125" style="128" customWidth="1"/>
    <col min="7176" max="7176" width="26.140625" style="128" customWidth="1"/>
    <col min="7177" max="7177" width="9.140625" style="128" customWidth="1"/>
    <col min="7178" max="7178" width="15.5703125" style="128" bestFit="1" customWidth="1"/>
    <col min="7179" max="7179" width="0" style="128" hidden="1" customWidth="1"/>
    <col min="7180" max="7180" width="18.28515625" style="128" customWidth="1"/>
    <col min="7181" max="7181" width="9.85546875" style="128" customWidth="1"/>
    <col min="7182" max="7182" width="11" style="128" customWidth="1"/>
    <col min="7183" max="7415" width="9.140625" style="128"/>
    <col min="7416" max="7416" width="8" style="128" customWidth="1"/>
    <col min="7417" max="7417" width="41.7109375" style="128" customWidth="1"/>
    <col min="7418" max="7419" width="22" style="128" customWidth="1"/>
    <col min="7420" max="7420" width="18" style="128" customWidth="1"/>
    <col min="7421" max="7421" width="18.85546875" style="128" customWidth="1"/>
    <col min="7422" max="7422" width="22.42578125" style="128" customWidth="1"/>
    <col min="7423" max="7423" width="20.28515625" style="128" customWidth="1"/>
    <col min="7424" max="7424" width="17.85546875" style="128" customWidth="1"/>
    <col min="7425" max="7425" width="20.7109375" style="128" customWidth="1"/>
    <col min="7426" max="7426" width="15.28515625" style="128" customWidth="1"/>
    <col min="7427" max="7427" width="17.42578125" style="128" customWidth="1"/>
    <col min="7428" max="7429" width="0" style="128" hidden="1" customWidth="1"/>
    <col min="7430" max="7430" width="16" style="128" customWidth="1"/>
    <col min="7431" max="7431" width="29.5703125" style="128" customWidth="1"/>
    <col min="7432" max="7432" width="26.140625" style="128" customWidth="1"/>
    <col min="7433" max="7433" width="9.140625" style="128" customWidth="1"/>
    <col min="7434" max="7434" width="15.5703125" style="128" bestFit="1" customWidth="1"/>
    <col min="7435" max="7435" width="0" style="128" hidden="1" customWidth="1"/>
    <col min="7436" max="7436" width="18.28515625" style="128" customWidth="1"/>
    <col min="7437" max="7437" width="9.85546875" style="128" customWidth="1"/>
    <col min="7438" max="7438" width="11" style="128" customWidth="1"/>
    <col min="7439" max="7671" width="9.140625" style="128"/>
    <col min="7672" max="7672" width="8" style="128" customWidth="1"/>
    <col min="7673" max="7673" width="41.7109375" style="128" customWidth="1"/>
    <col min="7674" max="7675" width="22" style="128" customWidth="1"/>
    <col min="7676" max="7676" width="18" style="128" customWidth="1"/>
    <col min="7677" max="7677" width="18.85546875" style="128" customWidth="1"/>
    <col min="7678" max="7678" width="22.42578125" style="128" customWidth="1"/>
    <col min="7679" max="7679" width="20.28515625" style="128" customWidth="1"/>
    <col min="7680" max="7680" width="17.85546875" style="128" customWidth="1"/>
    <col min="7681" max="7681" width="20.7109375" style="128" customWidth="1"/>
    <col min="7682" max="7682" width="15.28515625" style="128" customWidth="1"/>
    <col min="7683" max="7683" width="17.42578125" style="128" customWidth="1"/>
    <col min="7684" max="7685" width="0" style="128" hidden="1" customWidth="1"/>
    <col min="7686" max="7686" width="16" style="128" customWidth="1"/>
    <col min="7687" max="7687" width="29.5703125" style="128" customWidth="1"/>
    <col min="7688" max="7688" width="26.140625" style="128" customWidth="1"/>
    <col min="7689" max="7689" width="9.140625" style="128" customWidth="1"/>
    <col min="7690" max="7690" width="15.5703125" style="128" bestFit="1" customWidth="1"/>
    <col min="7691" max="7691" width="0" style="128" hidden="1" customWidth="1"/>
    <col min="7692" max="7692" width="18.28515625" style="128" customWidth="1"/>
    <col min="7693" max="7693" width="9.85546875" style="128" customWidth="1"/>
    <col min="7694" max="7694" width="11" style="128" customWidth="1"/>
    <col min="7695" max="7927" width="9.140625" style="128"/>
    <col min="7928" max="7928" width="8" style="128" customWidth="1"/>
    <col min="7929" max="7929" width="41.7109375" style="128" customWidth="1"/>
    <col min="7930" max="7931" width="22" style="128" customWidth="1"/>
    <col min="7932" max="7932" width="18" style="128" customWidth="1"/>
    <col min="7933" max="7933" width="18.85546875" style="128" customWidth="1"/>
    <col min="7934" max="7934" width="22.42578125" style="128" customWidth="1"/>
    <col min="7935" max="7935" width="20.28515625" style="128" customWidth="1"/>
    <col min="7936" max="7936" width="17.85546875" style="128" customWidth="1"/>
    <col min="7937" max="7937" width="20.7109375" style="128" customWidth="1"/>
    <col min="7938" max="7938" width="15.28515625" style="128" customWidth="1"/>
    <col min="7939" max="7939" width="17.42578125" style="128" customWidth="1"/>
    <col min="7940" max="7941" width="0" style="128" hidden="1" customWidth="1"/>
    <col min="7942" max="7942" width="16" style="128" customWidth="1"/>
    <col min="7943" max="7943" width="29.5703125" style="128" customWidth="1"/>
    <col min="7944" max="7944" width="26.140625" style="128" customWidth="1"/>
    <col min="7945" max="7945" width="9.140625" style="128" customWidth="1"/>
    <col min="7946" max="7946" width="15.5703125" style="128" bestFit="1" customWidth="1"/>
    <col min="7947" max="7947" width="0" style="128" hidden="1" customWidth="1"/>
    <col min="7948" max="7948" width="18.28515625" style="128" customWidth="1"/>
    <col min="7949" max="7949" width="9.85546875" style="128" customWidth="1"/>
    <col min="7950" max="7950" width="11" style="128" customWidth="1"/>
    <col min="7951" max="8183" width="9.140625" style="128"/>
    <col min="8184" max="8184" width="8" style="128" customWidth="1"/>
    <col min="8185" max="8185" width="41.7109375" style="128" customWidth="1"/>
    <col min="8186" max="8187" width="22" style="128" customWidth="1"/>
    <col min="8188" max="8188" width="18" style="128" customWidth="1"/>
    <col min="8189" max="8189" width="18.85546875" style="128" customWidth="1"/>
    <col min="8190" max="8190" width="22.42578125" style="128" customWidth="1"/>
    <col min="8191" max="8191" width="20.28515625" style="128" customWidth="1"/>
    <col min="8192" max="8192" width="17.85546875" style="128" customWidth="1"/>
    <col min="8193" max="8193" width="20.7109375" style="128" customWidth="1"/>
    <col min="8194" max="8194" width="15.28515625" style="128" customWidth="1"/>
    <col min="8195" max="8195" width="17.42578125" style="128" customWidth="1"/>
    <col min="8196" max="8197" width="0" style="128" hidden="1" customWidth="1"/>
    <col min="8198" max="8198" width="16" style="128" customWidth="1"/>
    <col min="8199" max="8199" width="29.5703125" style="128" customWidth="1"/>
    <col min="8200" max="8200" width="26.140625" style="128" customWidth="1"/>
    <col min="8201" max="8201" width="9.140625" style="128" customWidth="1"/>
    <col min="8202" max="8202" width="15.5703125" style="128" bestFit="1" customWidth="1"/>
    <col min="8203" max="8203" width="0" style="128" hidden="1" customWidth="1"/>
    <col min="8204" max="8204" width="18.28515625" style="128" customWidth="1"/>
    <col min="8205" max="8205" width="9.85546875" style="128" customWidth="1"/>
    <col min="8206" max="8206" width="11" style="128" customWidth="1"/>
    <col min="8207" max="8439" width="9.140625" style="128"/>
    <col min="8440" max="8440" width="8" style="128" customWidth="1"/>
    <col min="8441" max="8441" width="41.7109375" style="128" customWidth="1"/>
    <col min="8442" max="8443" width="22" style="128" customWidth="1"/>
    <col min="8444" max="8444" width="18" style="128" customWidth="1"/>
    <col min="8445" max="8445" width="18.85546875" style="128" customWidth="1"/>
    <col min="8446" max="8446" width="22.42578125" style="128" customWidth="1"/>
    <col min="8447" max="8447" width="20.28515625" style="128" customWidth="1"/>
    <col min="8448" max="8448" width="17.85546875" style="128" customWidth="1"/>
    <col min="8449" max="8449" width="20.7109375" style="128" customWidth="1"/>
    <col min="8450" max="8450" width="15.28515625" style="128" customWidth="1"/>
    <col min="8451" max="8451" width="17.42578125" style="128" customWidth="1"/>
    <col min="8452" max="8453" width="0" style="128" hidden="1" customWidth="1"/>
    <col min="8454" max="8454" width="16" style="128" customWidth="1"/>
    <col min="8455" max="8455" width="29.5703125" style="128" customWidth="1"/>
    <col min="8456" max="8456" width="26.140625" style="128" customWidth="1"/>
    <col min="8457" max="8457" width="9.140625" style="128" customWidth="1"/>
    <col min="8458" max="8458" width="15.5703125" style="128" bestFit="1" customWidth="1"/>
    <col min="8459" max="8459" width="0" style="128" hidden="1" customWidth="1"/>
    <col min="8460" max="8460" width="18.28515625" style="128" customWidth="1"/>
    <col min="8461" max="8461" width="9.85546875" style="128" customWidth="1"/>
    <col min="8462" max="8462" width="11" style="128" customWidth="1"/>
    <col min="8463" max="8695" width="9.140625" style="128"/>
    <col min="8696" max="8696" width="8" style="128" customWidth="1"/>
    <col min="8697" max="8697" width="41.7109375" style="128" customWidth="1"/>
    <col min="8698" max="8699" width="22" style="128" customWidth="1"/>
    <col min="8700" max="8700" width="18" style="128" customWidth="1"/>
    <col min="8701" max="8701" width="18.85546875" style="128" customWidth="1"/>
    <col min="8702" max="8702" width="22.42578125" style="128" customWidth="1"/>
    <col min="8703" max="8703" width="20.28515625" style="128" customWidth="1"/>
    <col min="8704" max="8704" width="17.85546875" style="128" customWidth="1"/>
    <col min="8705" max="8705" width="20.7109375" style="128" customWidth="1"/>
    <col min="8706" max="8706" width="15.28515625" style="128" customWidth="1"/>
    <col min="8707" max="8707" width="17.42578125" style="128" customWidth="1"/>
    <col min="8708" max="8709" width="0" style="128" hidden="1" customWidth="1"/>
    <col min="8710" max="8710" width="16" style="128" customWidth="1"/>
    <col min="8711" max="8711" width="29.5703125" style="128" customWidth="1"/>
    <col min="8712" max="8712" width="26.140625" style="128" customWidth="1"/>
    <col min="8713" max="8713" width="9.140625" style="128" customWidth="1"/>
    <col min="8714" max="8714" width="15.5703125" style="128" bestFit="1" customWidth="1"/>
    <col min="8715" max="8715" width="0" style="128" hidden="1" customWidth="1"/>
    <col min="8716" max="8716" width="18.28515625" style="128" customWidth="1"/>
    <col min="8717" max="8717" width="9.85546875" style="128" customWidth="1"/>
    <col min="8718" max="8718" width="11" style="128" customWidth="1"/>
    <col min="8719" max="8951" width="9.140625" style="128"/>
    <col min="8952" max="8952" width="8" style="128" customWidth="1"/>
    <col min="8953" max="8953" width="41.7109375" style="128" customWidth="1"/>
    <col min="8954" max="8955" width="22" style="128" customWidth="1"/>
    <col min="8956" max="8956" width="18" style="128" customWidth="1"/>
    <col min="8957" max="8957" width="18.85546875" style="128" customWidth="1"/>
    <col min="8958" max="8958" width="22.42578125" style="128" customWidth="1"/>
    <col min="8959" max="8959" width="20.28515625" style="128" customWidth="1"/>
    <col min="8960" max="8960" width="17.85546875" style="128" customWidth="1"/>
    <col min="8961" max="8961" width="20.7109375" style="128" customWidth="1"/>
    <col min="8962" max="8962" width="15.28515625" style="128" customWidth="1"/>
    <col min="8963" max="8963" width="17.42578125" style="128" customWidth="1"/>
    <col min="8964" max="8965" width="0" style="128" hidden="1" customWidth="1"/>
    <col min="8966" max="8966" width="16" style="128" customWidth="1"/>
    <col min="8967" max="8967" width="29.5703125" style="128" customWidth="1"/>
    <col min="8968" max="8968" width="26.140625" style="128" customWidth="1"/>
    <col min="8969" max="8969" width="9.140625" style="128" customWidth="1"/>
    <col min="8970" max="8970" width="15.5703125" style="128" bestFit="1" customWidth="1"/>
    <col min="8971" max="8971" width="0" style="128" hidden="1" customWidth="1"/>
    <col min="8972" max="8972" width="18.28515625" style="128" customWidth="1"/>
    <col min="8973" max="8973" width="9.85546875" style="128" customWidth="1"/>
    <col min="8974" max="8974" width="11" style="128" customWidth="1"/>
    <col min="8975" max="9207" width="9.140625" style="128"/>
    <col min="9208" max="9208" width="8" style="128" customWidth="1"/>
    <col min="9209" max="9209" width="41.7109375" style="128" customWidth="1"/>
    <col min="9210" max="9211" width="22" style="128" customWidth="1"/>
    <col min="9212" max="9212" width="18" style="128" customWidth="1"/>
    <col min="9213" max="9213" width="18.85546875" style="128" customWidth="1"/>
    <col min="9214" max="9214" width="22.42578125" style="128" customWidth="1"/>
    <col min="9215" max="9215" width="20.28515625" style="128" customWidth="1"/>
    <col min="9216" max="9216" width="17.85546875" style="128" customWidth="1"/>
    <col min="9217" max="9217" width="20.7109375" style="128" customWidth="1"/>
    <col min="9218" max="9218" width="15.28515625" style="128" customWidth="1"/>
    <col min="9219" max="9219" width="17.42578125" style="128" customWidth="1"/>
    <col min="9220" max="9221" width="0" style="128" hidden="1" customWidth="1"/>
    <col min="9222" max="9222" width="16" style="128" customWidth="1"/>
    <col min="9223" max="9223" width="29.5703125" style="128" customWidth="1"/>
    <col min="9224" max="9224" width="26.140625" style="128" customWidth="1"/>
    <col min="9225" max="9225" width="9.140625" style="128" customWidth="1"/>
    <col min="9226" max="9226" width="15.5703125" style="128" bestFit="1" customWidth="1"/>
    <col min="9227" max="9227" width="0" style="128" hidden="1" customWidth="1"/>
    <col min="9228" max="9228" width="18.28515625" style="128" customWidth="1"/>
    <col min="9229" max="9229" width="9.85546875" style="128" customWidth="1"/>
    <col min="9230" max="9230" width="11" style="128" customWidth="1"/>
    <col min="9231" max="9463" width="9.140625" style="128"/>
    <col min="9464" max="9464" width="8" style="128" customWidth="1"/>
    <col min="9465" max="9465" width="41.7109375" style="128" customWidth="1"/>
    <col min="9466" max="9467" width="22" style="128" customWidth="1"/>
    <col min="9468" max="9468" width="18" style="128" customWidth="1"/>
    <col min="9469" max="9469" width="18.85546875" style="128" customWidth="1"/>
    <col min="9470" max="9470" width="22.42578125" style="128" customWidth="1"/>
    <col min="9471" max="9471" width="20.28515625" style="128" customWidth="1"/>
    <col min="9472" max="9472" width="17.85546875" style="128" customWidth="1"/>
    <col min="9473" max="9473" width="20.7109375" style="128" customWidth="1"/>
    <col min="9474" max="9474" width="15.28515625" style="128" customWidth="1"/>
    <col min="9475" max="9475" width="17.42578125" style="128" customWidth="1"/>
    <col min="9476" max="9477" width="0" style="128" hidden="1" customWidth="1"/>
    <col min="9478" max="9478" width="16" style="128" customWidth="1"/>
    <col min="9479" max="9479" width="29.5703125" style="128" customWidth="1"/>
    <col min="9480" max="9480" width="26.140625" style="128" customWidth="1"/>
    <col min="9481" max="9481" width="9.140625" style="128" customWidth="1"/>
    <col min="9482" max="9482" width="15.5703125" style="128" bestFit="1" customWidth="1"/>
    <col min="9483" max="9483" width="0" style="128" hidden="1" customWidth="1"/>
    <col min="9484" max="9484" width="18.28515625" style="128" customWidth="1"/>
    <col min="9485" max="9485" width="9.85546875" style="128" customWidth="1"/>
    <col min="9486" max="9486" width="11" style="128" customWidth="1"/>
    <col min="9487" max="9719" width="9.140625" style="128"/>
    <col min="9720" max="9720" width="8" style="128" customWidth="1"/>
    <col min="9721" max="9721" width="41.7109375" style="128" customWidth="1"/>
    <col min="9722" max="9723" width="22" style="128" customWidth="1"/>
    <col min="9724" max="9724" width="18" style="128" customWidth="1"/>
    <col min="9725" max="9725" width="18.85546875" style="128" customWidth="1"/>
    <col min="9726" max="9726" width="22.42578125" style="128" customWidth="1"/>
    <col min="9727" max="9727" width="20.28515625" style="128" customWidth="1"/>
    <col min="9728" max="9728" width="17.85546875" style="128" customWidth="1"/>
    <col min="9729" max="9729" width="20.7109375" style="128" customWidth="1"/>
    <col min="9730" max="9730" width="15.28515625" style="128" customWidth="1"/>
    <col min="9731" max="9731" width="17.42578125" style="128" customWidth="1"/>
    <col min="9732" max="9733" width="0" style="128" hidden="1" customWidth="1"/>
    <col min="9734" max="9734" width="16" style="128" customWidth="1"/>
    <col min="9735" max="9735" width="29.5703125" style="128" customWidth="1"/>
    <col min="9736" max="9736" width="26.140625" style="128" customWidth="1"/>
    <col min="9737" max="9737" width="9.140625" style="128" customWidth="1"/>
    <col min="9738" max="9738" width="15.5703125" style="128" bestFit="1" customWidth="1"/>
    <col min="9739" max="9739" width="0" style="128" hidden="1" customWidth="1"/>
    <col min="9740" max="9740" width="18.28515625" style="128" customWidth="1"/>
    <col min="9741" max="9741" width="9.85546875" style="128" customWidth="1"/>
    <col min="9742" max="9742" width="11" style="128" customWidth="1"/>
    <col min="9743" max="9975" width="9.140625" style="128"/>
    <col min="9976" max="9976" width="8" style="128" customWidth="1"/>
    <col min="9977" max="9977" width="41.7109375" style="128" customWidth="1"/>
    <col min="9978" max="9979" width="22" style="128" customWidth="1"/>
    <col min="9980" max="9980" width="18" style="128" customWidth="1"/>
    <col min="9981" max="9981" width="18.85546875" style="128" customWidth="1"/>
    <col min="9982" max="9982" width="22.42578125" style="128" customWidth="1"/>
    <col min="9983" max="9983" width="20.28515625" style="128" customWidth="1"/>
    <col min="9984" max="9984" width="17.85546875" style="128" customWidth="1"/>
    <col min="9985" max="9985" width="20.7109375" style="128" customWidth="1"/>
    <col min="9986" max="9986" width="15.28515625" style="128" customWidth="1"/>
    <col min="9987" max="9987" width="17.42578125" style="128" customWidth="1"/>
    <col min="9988" max="9989" width="0" style="128" hidden="1" customWidth="1"/>
    <col min="9990" max="9990" width="16" style="128" customWidth="1"/>
    <col min="9991" max="9991" width="29.5703125" style="128" customWidth="1"/>
    <col min="9992" max="9992" width="26.140625" style="128" customWidth="1"/>
    <col min="9993" max="9993" width="9.140625" style="128" customWidth="1"/>
    <col min="9994" max="9994" width="15.5703125" style="128" bestFit="1" customWidth="1"/>
    <col min="9995" max="9995" width="0" style="128" hidden="1" customWidth="1"/>
    <col min="9996" max="9996" width="18.28515625" style="128" customWidth="1"/>
    <col min="9997" max="9997" width="9.85546875" style="128" customWidth="1"/>
    <col min="9998" max="9998" width="11" style="128" customWidth="1"/>
    <col min="9999" max="10231" width="9.140625" style="128"/>
    <col min="10232" max="10232" width="8" style="128" customWidth="1"/>
    <col min="10233" max="10233" width="41.7109375" style="128" customWidth="1"/>
    <col min="10234" max="10235" width="22" style="128" customWidth="1"/>
    <col min="10236" max="10236" width="18" style="128" customWidth="1"/>
    <col min="10237" max="10237" width="18.85546875" style="128" customWidth="1"/>
    <col min="10238" max="10238" width="22.42578125" style="128" customWidth="1"/>
    <col min="10239" max="10239" width="20.28515625" style="128" customWidth="1"/>
    <col min="10240" max="10240" width="17.85546875" style="128" customWidth="1"/>
    <col min="10241" max="10241" width="20.7109375" style="128" customWidth="1"/>
    <col min="10242" max="10242" width="15.28515625" style="128" customWidth="1"/>
    <col min="10243" max="10243" width="17.42578125" style="128" customWidth="1"/>
    <col min="10244" max="10245" width="0" style="128" hidden="1" customWidth="1"/>
    <col min="10246" max="10246" width="16" style="128" customWidth="1"/>
    <col min="10247" max="10247" width="29.5703125" style="128" customWidth="1"/>
    <col min="10248" max="10248" width="26.140625" style="128" customWidth="1"/>
    <col min="10249" max="10249" width="9.140625" style="128" customWidth="1"/>
    <col min="10250" max="10250" width="15.5703125" style="128" bestFit="1" customWidth="1"/>
    <col min="10251" max="10251" width="0" style="128" hidden="1" customWidth="1"/>
    <col min="10252" max="10252" width="18.28515625" style="128" customWidth="1"/>
    <col min="10253" max="10253" width="9.85546875" style="128" customWidth="1"/>
    <col min="10254" max="10254" width="11" style="128" customWidth="1"/>
    <col min="10255" max="10487" width="9.140625" style="128"/>
    <col min="10488" max="10488" width="8" style="128" customWidth="1"/>
    <col min="10489" max="10489" width="41.7109375" style="128" customWidth="1"/>
    <col min="10490" max="10491" width="22" style="128" customWidth="1"/>
    <col min="10492" max="10492" width="18" style="128" customWidth="1"/>
    <col min="10493" max="10493" width="18.85546875" style="128" customWidth="1"/>
    <col min="10494" max="10494" width="22.42578125" style="128" customWidth="1"/>
    <col min="10495" max="10495" width="20.28515625" style="128" customWidth="1"/>
    <col min="10496" max="10496" width="17.85546875" style="128" customWidth="1"/>
    <col min="10497" max="10497" width="20.7109375" style="128" customWidth="1"/>
    <col min="10498" max="10498" width="15.28515625" style="128" customWidth="1"/>
    <col min="10499" max="10499" width="17.42578125" style="128" customWidth="1"/>
    <col min="10500" max="10501" width="0" style="128" hidden="1" customWidth="1"/>
    <col min="10502" max="10502" width="16" style="128" customWidth="1"/>
    <col min="10503" max="10503" width="29.5703125" style="128" customWidth="1"/>
    <col min="10504" max="10504" width="26.140625" style="128" customWidth="1"/>
    <col min="10505" max="10505" width="9.140625" style="128" customWidth="1"/>
    <col min="10506" max="10506" width="15.5703125" style="128" bestFit="1" customWidth="1"/>
    <col min="10507" max="10507" width="0" style="128" hidden="1" customWidth="1"/>
    <col min="10508" max="10508" width="18.28515625" style="128" customWidth="1"/>
    <col min="10509" max="10509" width="9.85546875" style="128" customWidth="1"/>
    <col min="10510" max="10510" width="11" style="128" customWidth="1"/>
    <col min="10511" max="10743" width="9.140625" style="128"/>
    <col min="10744" max="10744" width="8" style="128" customWidth="1"/>
    <col min="10745" max="10745" width="41.7109375" style="128" customWidth="1"/>
    <col min="10746" max="10747" width="22" style="128" customWidth="1"/>
    <col min="10748" max="10748" width="18" style="128" customWidth="1"/>
    <col min="10749" max="10749" width="18.85546875" style="128" customWidth="1"/>
    <col min="10750" max="10750" width="22.42578125" style="128" customWidth="1"/>
    <col min="10751" max="10751" width="20.28515625" style="128" customWidth="1"/>
    <col min="10752" max="10752" width="17.85546875" style="128" customWidth="1"/>
    <col min="10753" max="10753" width="20.7109375" style="128" customWidth="1"/>
    <col min="10754" max="10754" width="15.28515625" style="128" customWidth="1"/>
    <col min="10755" max="10755" width="17.42578125" style="128" customWidth="1"/>
    <col min="10756" max="10757" width="0" style="128" hidden="1" customWidth="1"/>
    <col min="10758" max="10758" width="16" style="128" customWidth="1"/>
    <col min="10759" max="10759" width="29.5703125" style="128" customWidth="1"/>
    <col min="10760" max="10760" width="26.140625" style="128" customWidth="1"/>
    <col min="10761" max="10761" width="9.140625" style="128" customWidth="1"/>
    <col min="10762" max="10762" width="15.5703125" style="128" bestFit="1" customWidth="1"/>
    <col min="10763" max="10763" width="0" style="128" hidden="1" customWidth="1"/>
    <col min="10764" max="10764" width="18.28515625" style="128" customWidth="1"/>
    <col min="10765" max="10765" width="9.85546875" style="128" customWidth="1"/>
    <col min="10766" max="10766" width="11" style="128" customWidth="1"/>
    <col min="10767" max="10999" width="9.140625" style="128"/>
    <col min="11000" max="11000" width="8" style="128" customWidth="1"/>
    <col min="11001" max="11001" width="41.7109375" style="128" customWidth="1"/>
    <col min="11002" max="11003" width="22" style="128" customWidth="1"/>
    <col min="11004" max="11004" width="18" style="128" customWidth="1"/>
    <col min="11005" max="11005" width="18.85546875" style="128" customWidth="1"/>
    <col min="11006" max="11006" width="22.42578125" style="128" customWidth="1"/>
    <col min="11007" max="11007" width="20.28515625" style="128" customWidth="1"/>
    <col min="11008" max="11008" width="17.85546875" style="128" customWidth="1"/>
    <col min="11009" max="11009" width="20.7109375" style="128" customWidth="1"/>
    <col min="11010" max="11010" width="15.28515625" style="128" customWidth="1"/>
    <col min="11011" max="11011" width="17.42578125" style="128" customWidth="1"/>
    <col min="11012" max="11013" width="0" style="128" hidden="1" customWidth="1"/>
    <col min="11014" max="11014" width="16" style="128" customWidth="1"/>
    <col min="11015" max="11015" width="29.5703125" style="128" customWidth="1"/>
    <col min="11016" max="11016" width="26.140625" style="128" customWidth="1"/>
    <col min="11017" max="11017" width="9.140625" style="128" customWidth="1"/>
    <col min="11018" max="11018" width="15.5703125" style="128" bestFit="1" customWidth="1"/>
    <col min="11019" max="11019" width="0" style="128" hidden="1" customWidth="1"/>
    <col min="11020" max="11020" width="18.28515625" style="128" customWidth="1"/>
    <col min="11021" max="11021" width="9.85546875" style="128" customWidth="1"/>
    <col min="11022" max="11022" width="11" style="128" customWidth="1"/>
    <col min="11023" max="11255" width="9.140625" style="128"/>
    <col min="11256" max="11256" width="8" style="128" customWidth="1"/>
    <col min="11257" max="11257" width="41.7109375" style="128" customWidth="1"/>
    <col min="11258" max="11259" width="22" style="128" customWidth="1"/>
    <col min="11260" max="11260" width="18" style="128" customWidth="1"/>
    <col min="11261" max="11261" width="18.85546875" style="128" customWidth="1"/>
    <col min="11262" max="11262" width="22.42578125" style="128" customWidth="1"/>
    <col min="11263" max="11263" width="20.28515625" style="128" customWidth="1"/>
    <col min="11264" max="11264" width="17.85546875" style="128" customWidth="1"/>
    <col min="11265" max="11265" width="20.7109375" style="128" customWidth="1"/>
    <col min="11266" max="11266" width="15.28515625" style="128" customWidth="1"/>
    <col min="11267" max="11267" width="17.42578125" style="128" customWidth="1"/>
    <col min="11268" max="11269" width="0" style="128" hidden="1" customWidth="1"/>
    <col min="11270" max="11270" width="16" style="128" customWidth="1"/>
    <col min="11271" max="11271" width="29.5703125" style="128" customWidth="1"/>
    <col min="11272" max="11272" width="26.140625" style="128" customWidth="1"/>
    <col min="11273" max="11273" width="9.140625" style="128" customWidth="1"/>
    <col min="11274" max="11274" width="15.5703125" style="128" bestFit="1" customWidth="1"/>
    <col min="11275" max="11275" width="0" style="128" hidden="1" customWidth="1"/>
    <col min="11276" max="11276" width="18.28515625" style="128" customWidth="1"/>
    <col min="11277" max="11277" width="9.85546875" style="128" customWidth="1"/>
    <col min="11278" max="11278" width="11" style="128" customWidth="1"/>
    <col min="11279" max="11511" width="9.140625" style="128"/>
    <col min="11512" max="11512" width="8" style="128" customWidth="1"/>
    <col min="11513" max="11513" width="41.7109375" style="128" customWidth="1"/>
    <col min="11514" max="11515" width="22" style="128" customWidth="1"/>
    <col min="11516" max="11516" width="18" style="128" customWidth="1"/>
    <col min="11517" max="11517" width="18.85546875" style="128" customWidth="1"/>
    <col min="11518" max="11518" width="22.42578125" style="128" customWidth="1"/>
    <col min="11519" max="11519" width="20.28515625" style="128" customWidth="1"/>
    <col min="11520" max="11520" width="17.85546875" style="128" customWidth="1"/>
    <col min="11521" max="11521" width="20.7109375" style="128" customWidth="1"/>
    <col min="11522" max="11522" width="15.28515625" style="128" customWidth="1"/>
    <col min="11523" max="11523" width="17.42578125" style="128" customWidth="1"/>
    <col min="11524" max="11525" width="0" style="128" hidden="1" customWidth="1"/>
    <col min="11526" max="11526" width="16" style="128" customWidth="1"/>
    <col min="11527" max="11527" width="29.5703125" style="128" customWidth="1"/>
    <col min="11528" max="11528" width="26.140625" style="128" customWidth="1"/>
    <col min="11529" max="11529" width="9.140625" style="128" customWidth="1"/>
    <col min="11530" max="11530" width="15.5703125" style="128" bestFit="1" customWidth="1"/>
    <col min="11531" max="11531" width="0" style="128" hidden="1" customWidth="1"/>
    <col min="11532" max="11532" width="18.28515625" style="128" customWidth="1"/>
    <col min="11533" max="11533" width="9.85546875" style="128" customWidth="1"/>
    <col min="11534" max="11534" width="11" style="128" customWidth="1"/>
    <col min="11535" max="11767" width="9.140625" style="128"/>
    <col min="11768" max="11768" width="8" style="128" customWidth="1"/>
    <col min="11769" max="11769" width="41.7109375" style="128" customWidth="1"/>
    <col min="11770" max="11771" width="22" style="128" customWidth="1"/>
    <col min="11772" max="11772" width="18" style="128" customWidth="1"/>
    <col min="11773" max="11773" width="18.85546875" style="128" customWidth="1"/>
    <col min="11774" max="11774" width="22.42578125" style="128" customWidth="1"/>
    <col min="11775" max="11775" width="20.28515625" style="128" customWidth="1"/>
    <col min="11776" max="11776" width="17.85546875" style="128" customWidth="1"/>
    <col min="11777" max="11777" width="20.7109375" style="128" customWidth="1"/>
    <col min="11778" max="11778" width="15.28515625" style="128" customWidth="1"/>
    <col min="11779" max="11779" width="17.42578125" style="128" customWidth="1"/>
    <col min="11780" max="11781" width="0" style="128" hidden="1" customWidth="1"/>
    <col min="11782" max="11782" width="16" style="128" customWidth="1"/>
    <col min="11783" max="11783" width="29.5703125" style="128" customWidth="1"/>
    <col min="11784" max="11784" width="26.140625" style="128" customWidth="1"/>
    <col min="11785" max="11785" width="9.140625" style="128" customWidth="1"/>
    <col min="11786" max="11786" width="15.5703125" style="128" bestFit="1" customWidth="1"/>
    <col min="11787" max="11787" width="0" style="128" hidden="1" customWidth="1"/>
    <col min="11788" max="11788" width="18.28515625" style="128" customWidth="1"/>
    <col min="11789" max="11789" width="9.85546875" style="128" customWidth="1"/>
    <col min="11790" max="11790" width="11" style="128" customWidth="1"/>
    <col min="11791" max="12023" width="9.140625" style="128"/>
    <col min="12024" max="12024" width="8" style="128" customWidth="1"/>
    <col min="12025" max="12025" width="41.7109375" style="128" customWidth="1"/>
    <col min="12026" max="12027" width="22" style="128" customWidth="1"/>
    <col min="12028" max="12028" width="18" style="128" customWidth="1"/>
    <col min="12029" max="12029" width="18.85546875" style="128" customWidth="1"/>
    <col min="12030" max="12030" width="22.42578125" style="128" customWidth="1"/>
    <col min="12031" max="12031" width="20.28515625" style="128" customWidth="1"/>
    <col min="12032" max="12032" width="17.85546875" style="128" customWidth="1"/>
    <col min="12033" max="12033" width="20.7109375" style="128" customWidth="1"/>
    <col min="12034" max="12034" width="15.28515625" style="128" customWidth="1"/>
    <col min="12035" max="12035" width="17.42578125" style="128" customWidth="1"/>
    <col min="12036" max="12037" width="0" style="128" hidden="1" customWidth="1"/>
    <col min="12038" max="12038" width="16" style="128" customWidth="1"/>
    <col min="12039" max="12039" width="29.5703125" style="128" customWidth="1"/>
    <col min="12040" max="12040" width="26.140625" style="128" customWidth="1"/>
    <col min="12041" max="12041" width="9.140625" style="128" customWidth="1"/>
    <col min="12042" max="12042" width="15.5703125" style="128" bestFit="1" customWidth="1"/>
    <col min="12043" max="12043" width="0" style="128" hidden="1" customWidth="1"/>
    <col min="12044" max="12044" width="18.28515625" style="128" customWidth="1"/>
    <col min="12045" max="12045" width="9.85546875" style="128" customWidth="1"/>
    <col min="12046" max="12046" width="11" style="128" customWidth="1"/>
    <col min="12047" max="12279" width="9.140625" style="128"/>
    <col min="12280" max="12280" width="8" style="128" customWidth="1"/>
    <col min="12281" max="12281" width="41.7109375" style="128" customWidth="1"/>
    <col min="12282" max="12283" width="22" style="128" customWidth="1"/>
    <col min="12284" max="12284" width="18" style="128" customWidth="1"/>
    <col min="12285" max="12285" width="18.85546875" style="128" customWidth="1"/>
    <col min="12286" max="12286" width="22.42578125" style="128" customWidth="1"/>
    <col min="12287" max="12287" width="20.28515625" style="128" customWidth="1"/>
    <col min="12288" max="12288" width="17.85546875" style="128" customWidth="1"/>
    <col min="12289" max="12289" width="20.7109375" style="128" customWidth="1"/>
    <col min="12290" max="12290" width="15.28515625" style="128" customWidth="1"/>
    <col min="12291" max="12291" width="17.42578125" style="128" customWidth="1"/>
    <col min="12292" max="12293" width="0" style="128" hidden="1" customWidth="1"/>
    <col min="12294" max="12294" width="16" style="128" customWidth="1"/>
    <col min="12295" max="12295" width="29.5703125" style="128" customWidth="1"/>
    <col min="12296" max="12296" width="26.140625" style="128" customWidth="1"/>
    <col min="12297" max="12297" width="9.140625" style="128" customWidth="1"/>
    <col min="12298" max="12298" width="15.5703125" style="128" bestFit="1" customWidth="1"/>
    <col min="12299" max="12299" width="0" style="128" hidden="1" customWidth="1"/>
    <col min="12300" max="12300" width="18.28515625" style="128" customWidth="1"/>
    <col min="12301" max="12301" width="9.85546875" style="128" customWidth="1"/>
    <col min="12302" max="12302" width="11" style="128" customWidth="1"/>
    <col min="12303" max="12535" width="9.140625" style="128"/>
    <col min="12536" max="12536" width="8" style="128" customWidth="1"/>
    <col min="12537" max="12537" width="41.7109375" style="128" customWidth="1"/>
    <col min="12538" max="12539" width="22" style="128" customWidth="1"/>
    <col min="12540" max="12540" width="18" style="128" customWidth="1"/>
    <col min="12541" max="12541" width="18.85546875" style="128" customWidth="1"/>
    <col min="12542" max="12542" width="22.42578125" style="128" customWidth="1"/>
    <col min="12543" max="12543" width="20.28515625" style="128" customWidth="1"/>
    <col min="12544" max="12544" width="17.85546875" style="128" customWidth="1"/>
    <col min="12545" max="12545" width="20.7109375" style="128" customWidth="1"/>
    <col min="12546" max="12546" width="15.28515625" style="128" customWidth="1"/>
    <col min="12547" max="12547" width="17.42578125" style="128" customWidth="1"/>
    <col min="12548" max="12549" width="0" style="128" hidden="1" customWidth="1"/>
    <col min="12550" max="12550" width="16" style="128" customWidth="1"/>
    <col min="12551" max="12551" width="29.5703125" style="128" customWidth="1"/>
    <col min="12552" max="12552" width="26.140625" style="128" customWidth="1"/>
    <col min="12553" max="12553" width="9.140625" style="128" customWidth="1"/>
    <col min="12554" max="12554" width="15.5703125" style="128" bestFit="1" customWidth="1"/>
    <col min="12555" max="12555" width="0" style="128" hidden="1" customWidth="1"/>
    <col min="12556" max="12556" width="18.28515625" style="128" customWidth="1"/>
    <col min="12557" max="12557" width="9.85546875" style="128" customWidth="1"/>
    <col min="12558" max="12558" width="11" style="128" customWidth="1"/>
    <col min="12559" max="12791" width="9.140625" style="128"/>
    <col min="12792" max="12792" width="8" style="128" customWidth="1"/>
    <col min="12793" max="12793" width="41.7109375" style="128" customWidth="1"/>
    <col min="12794" max="12795" width="22" style="128" customWidth="1"/>
    <col min="12796" max="12796" width="18" style="128" customWidth="1"/>
    <col min="12797" max="12797" width="18.85546875" style="128" customWidth="1"/>
    <col min="12798" max="12798" width="22.42578125" style="128" customWidth="1"/>
    <col min="12799" max="12799" width="20.28515625" style="128" customWidth="1"/>
    <col min="12800" max="12800" width="17.85546875" style="128" customWidth="1"/>
    <col min="12801" max="12801" width="20.7109375" style="128" customWidth="1"/>
    <col min="12802" max="12802" width="15.28515625" style="128" customWidth="1"/>
    <col min="12803" max="12803" width="17.42578125" style="128" customWidth="1"/>
    <col min="12804" max="12805" width="0" style="128" hidden="1" customWidth="1"/>
    <col min="12806" max="12806" width="16" style="128" customWidth="1"/>
    <col min="12807" max="12807" width="29.5703125" style="128" customWidth="1"/>
    <col min="12808" max="12808" width="26.140625" style="128" customWidth="1"/>
    <col min="12809" max="12809" width="9.140625" style="128" customWidth="1"/>
    <col min="12810" max="12810" width="15.5703125" style="128" bestFit="1" customWidth="1"/>
    <col min="12811" max="12811" width="0" style="128" hidden="1" customWidth="1"/>
    <col min="12812" max="12812" width="18.28515625" style="128" customWidth="1"/>
    <col min="12813" max="12813" width="9.85546875" style="128" customWidth="1"/>
    <col min="12814" max="12814" width="11" style="128" customWidth="1"/>
    <col min="12815" max="13047" width="9.140625" style="128"/>
    <col min="13048" max="13048" width="8" style="128" customWidth="1"/>
    <col min="13049" max="13049" width="41.7109375" style="128" customWidth="1"/>
    <col min="13050" max="13051" width="22" style="128" customWidth="1"/>
    <col min="13052" max="13052" width="18" style="128" customWidth="1"/>
    <col min="13053" max="13053" width="18.85546875" style="128" customWidth="1"/>
    <col min="13054" max="13054" width="22.42578125" style="128" customWidth="1"/>
    <col min="13055" max="13055" width="20.28515625" style="128" customWidth="1"/>
    <col min="13056" max="13056" width="17.85546875" style="128" customWidth="1"/>
    <col min="13057" max="13057" width="20.7109375" style="128" customWidth="1"/>
    <col min="13058" max="13058" width="15.28515625" style="128" customWidth="1"/>
    <col min="13059" max="13059" width="17.42578125" style="128" customWidth="1"/>
    <col min="13060" max="13061" width="0" style="128" hidden="1" customWidth="1"/>
    <col min="13062" max="13062" width="16" style="128" customWidth="1"/>
    <col min="13063" max="13063" width="29.5703125" style="128" customWidth="1"/>
    <col min="13064" max="13064" width="26.140625" style="128" customWidth="1"/>
    <col min="13065" max="13065" width="9.140625" style="128" customWidth="1"/>
    <col min="13066" max="13066" width="15.5703125" style="128" bestFit="1" customWidth="1"/>
    <col min="13067" max="13067" width="0" style="128" hidden="1" customWidth="1"/>
    <col min="13068" max="13068" width="18.28515625" style="128" customWidth="1"/>
    <col min="13069" max="13069" width="9.85546875" style="128" customWidth="1"/>
    <col min="13070" max="13070" width="11" style="128" customWidth="1"/>
    <col min="13071" max="13303" width="9.140625" style="128"/>
    <col min="13304" max="13304" width="8" style="128" customWidth="1"/>
    <col min="13305" max="13305" width="41.7109375" style="128" customWidth="1"/>
    <col min="13306" max="13307" width="22" style="128" customWidth="1"/>
    <col min="13308" max="13308" width="18" style="128" customWidth="1"/>
    <col min="13309" max="13309" width="18.85546875" style="128" customWidth="1"/>
    <col min="13310" max="13310" width="22.42578125" style="128" customWidth="1"/>
    <col min="13311" max="13311" width="20.28515625" style="128" customWidth="1"/>
    <col min="13312" max="13312" width="17.85546875" style="128" customWidth="1"/>
    <col min="13313" max="13313" width="20.7109375" style="128" customWidth="1"/>
    <col min="13314" max="13314" width="15.28515625" style="128" customWidth="1"/>
    <col min="13315" max="13315" width="17.42578125" style="128" customWidth="1"/>
    <col min="13316" max="13317" width="0" style="128" hidden="1" customWidth="1"/>
    <col min="13318" max="13318" width="16" style="128" customWidth="1"/>
    <col min="13319" max="13319" width="29.5703125" style="128" customWidth="1"/>
    <col min="13320" max="13320" width="26.140625" style="128" customWidth="1"/>
    <col min="13321" max="13321" width="9.140625" style="128" customWidth="1"/>
    <col min="13322" max="13322" width="15.5703125" style="128" bestFit="1" customWidth="1"/>
    <col min="13323" max="13323" width="0" style="128" hidden="1" customWidth="1"/>
    <col min="13324" max="13324" width="18.28515625" style="128" customWidth="1"/>
    <col min="13325" max="13325" width="9.85546875" style="128" customWidth="1"/>
    <col min="13326" max="13326" width="11" style="128" customWidth="1"/>
    <col min="13327" max="13559" width="9.140625" style="128"/>
    <col min="13560" max="13560" width="8" style="128" customWidth="1"/>
    <col min="13561" max="13561" width="41.7109375" style="128" customWidth="1"/>
    <col min="13562" max="13563" width="22" style="128" customWidth="1"/>
    <col min="13564" max="13564" width="18" style="128" customWidth="1"/>
    <col min="13565" max="13565" width="18.85546875" style="128" customWidth="1"/>
    <col min="13566" max="13566" width="22.42578125" style="128" customWidth="1"/>
    <col min="13567" max="13567" width="20.28515625" style="128" customWidth="1"/>
    <col min="13568" max="13568" width="17.85546875" style="128" customWidth="1"/>
    <col min="13569" max="13569" width="20.7109375" style="128" customWidth="1"/>
    <col min="13570" max="13570" width="15.28515625" style="128" customWidth="1"/>
    <col min="13571" max="13571" width="17.42578125" style="128" customWidth="1"/>
    <col min="13572" max="13573" width="0" style="128" hidden="1" customWidth="1"/>
    <col min="13574" max="13574" width="16" style="128" customWidth="1"/>
    <col min="13575" max="13575" width="29.5703125" style="128" customWidth="1"/>
    <col min="13576" max="13576" width="26.140625" style="128" customWidth="1"/>
    <col min="13577" max="13577" width="9.140625" style="128" customWidth="1"/>
    <col min="13578" max="13578" width="15.5703125" style="128" bestFit="1" customWidth="1"/>
    <col min="13579" max="13579" width="0" style="128" hidden="1" customWidth="1"/>
    <col min="13580" max="13580" width="18.28515625" style="128" customWidth="1"/>
    <col min="13581" max="13581" width="9.85546875" style="128" customWidth="1"/>
    <col min="13582" max="13582" width="11" style="128" customWidth="1"/>
    <col min="13583" max="13815" width="9.140625" style="128"/>
    <col min="13816" max="13816" width="8" style="128" customWidth="1"/>
    <col min="13817" max="13817" width="41.7109375" style="128" customWidth="1"/>
    <col min="13818" max="13819" width="22" style="128" customWidth="1"/>
    <col min="13820" max="13820" width="18" style="128" customWidth="1"/>
    <col min="13821" max="13821" width="18.85546875" style="128" customWidth="1"/>
    <col min="13822" max="13822" width="22.42578125" style="128" customWidth="1"/>
    <col min="13823" max="13823" width="20.28515625" style="128" customWidth="1"/>
    <col min="13824" max="13824" width="17.85546875" style="128" customWidth="1"/>
    <col min="13825" max="13825" width="20.7109375" style="128" customWidth="1"/>
    <col min="13826" max="13826" width="15.28515625" style="128" customWidth="1"/>
    <col min="13827" max="13827" width="17.42578125" style="128" customWidth="1"/>
    <col min="13828" max="13829" width="0" style="128" hidden="1" customWidth="1"/>
    <col min="13830" max="13830" width="16" style="128" customWidth="1"/>
    <col min="13831" max="13831" width="29.5703125" style="128" customWidth="1"/>
    <col min="13832" max="13832" width="26.140625" style="128" customWidth="1"/>
    <col min="13833" max="13833" width="9.140625" style="128" customWidth="1"/>
    <col min="13834" max="13834" width="15.5703125" style="128" bestFit="1" customWidth="1"/>
    <col min="13835" max="13835" width="0" style="128" hidden="1" customWidth="1"/>
    <col min="13836" max="13836" width="18.28515625" style="128" customWidth="1"/>
    <col min="13837" max="13837" width="9.85546875" style="128" customWidth="1"/>
    <col min="13838" max="13838" width="11" style="128" customWidth="1"/>
    <col min="13839" max="14071" width="9.140625" style="128"/>
    <col min="14072" max="14072" width="8" style="128" customWidth="1"/>
    <col min="14073" max="14073" width="41.7109375" style="128" customWidth="1"/>
    <col min="14074" max="14075" width="22" style="128" customWidth="1"/>
    <col min="14076" max="14076" width="18" style="128" customWidth="1"/>
    <col min="14077" max="14077" width="18.85546875" style="128" customWidth="1"/>
    <col min="14078" max="14078" width="22.42578125" style="128" customWidth="1"/>
    <col min="14079" max="14079" width="20.28515625" style="128" customWidth="1"/>
    <col min="14080" max="14080" width="17.85546875" style="128" customWidth="1"/>
    <col min="14081" max="14081" width="20.7109375" style="128" customWidth="1"/>
    <col min="14082" max="14082" width="15.28515625" style="128" customWidth="1"/>
    <col min="14083" max="14083" width="17.42578125" style="128" customWidth="1"/>
    <col min="14084" max="14085" width="0" style="128" hidden="1" customWidth="1"/>
    <col min="14086" max="14086" width="16" style="128" customWidth="1"/>
    <col min="14087" max="14087" width="29.5703125" style="128" customWidth="1"/>
    <col min="14088" max="14088" width="26.140625" style="128" customWidth="1"/>
    <col min="14089" max="14089" width="9.140625" style="128" customWidth="1"/>
    <col min="14090" max="14090" width="15.5703125" style="128" bestFit="1" customWidth="1"/>
    <col min="14091" max="14091" width="0" style="128" hidden="1" customWidth="1"/>
    <col min="14092" max="14092" width="18.28515625" style="128" customWidth="1"/>
    <col min="14093" max="14093" width="9.85546875" style="128" customWidth="1"/>
    <col min="14094" max="14094" width="11" style="128" customWidth="1"/>
    <col min="14095" max="14327" width="9.140625" style="128"/>
    <col min="14328" max="14328" width="8" style="128" customWidth="1"/>
    <col min="14329" max="14329" width="41.7109375" style="128" customWidth="1"/>
    <col min="14330" max="14331" width="22" style="128" customWidth="1"/>
    <col min="14332" max="14332" width="18" style="128" customWidth="1"/>
    <col min="14333" max="14333" width="18.85546875" style="128" customWidth="1"/>
    <col min="14334" max="14334" width="22.42578125" style="128" customWidth="1"/>
    <col min="14335" max="14335" width="20.28515625" style="128" customWidth="1"/>
    <col min="14336" max="14336" width="17.85546875" style="128" customWidth="1"/>
    <col min="14337" max="14337" width="20.7109375" style="128" customWidth="1"/>
    <col min="14338" max="14338" width="15.28515625" style="128" customWidth="1"/>
    <col min="14339" max="14339" width="17.42578125" style="128" customWidth="1"/>
    <col min="14340" max="14341" width="0" style="128" hidden="1" customWidth="1"/>
    <col min="14342" max="14342" width="16" style="128" customWidth="1"/>
    <col min="14343" max="14343" width="29.5703125" style="128" customWidth="1"/>
    <col min="14344" max="14344" width="26.140625" style="128" customWidth="1"/>
    <col min="14345" max="14345" width="9.140625" style="128" customWidth="1"/>
    <col min="14346" max="14346" width="15.5703125" style="128" bestFit="1" customWidth="1"/>
    <col min="14347" max="14347" width="0" style="128" hidden="1" customWidth="1"/>
    <col min="14348" max="14348" width="18.28515625" style="128" customWidth="1"/>
    <col min="14349" max="14349" width="9.85546875" style="128" customWidth="1"/>
    <col min="14350" max="14350" width="11" style="128" customWidth="1"/>
    <col min="14351" max="14583" width="9.140625" style="128"/>
    <col min="14584" max="14584" width="8" style="128" customWidth="1"/>
    <col min="14585" max="14585" width="41.7109375" style="128" customWidth="1"/>
    <col min="14586" max="14587" width="22" style="128" customWidth="1"/>
    <col min="14588" max="14588" width="18" style="128" customWidth="1"/>
    <col min="14589" max="14589" width="18.85546875" style="128" customWidth="1"/>
    <col min="14590" max="14590" width="22.42578125" style="128" customWidth="1"/>
    <col min="14591" max="14591" width="20.28515625" style="128" customWidth="1"/>
    <col min="14592" max="14592" width="17.85546875" style="128" customWidth="1"/>
    <col min="14593" max="14593" width="20.7109375" style="128" customWidth="1"/>
    <col min="14594" max="14594" width="15.28515625" style="128" customWidth="1"/>
    <col min="14595" max="14595" width="17.42578125" style="128" customWidth="1"/>
    <col min="14596" max="14597" width="0" style="128" hidden="1" customWidth="1"/>
    <col min="14598" max="14598" width="16" style="128" customWidth="1"/>
    <col min="14599" max="14599" width="29.5703125" style="128" customWidth="1"/>
    <col min="14600" max="14600" width="26.140625" style="128" customWidth="1"/>
    <col min="14601" max="14601" width="9.140625" style="128" customWidth="1"/>
    <col min="14602" max="14602" width="15.5703125" style="128" bestFit="1" customWidth="1"/>
    <col min="14603" max="14603" width="0" style="128" hidden="1" customWidth="1"/>
    <col min="14604" max="14604" width="18.28515625" style="128" customWidth="1"/>
    <col min="14605" max="14605" width="9.85546875" style="128" customWidth="1"/>
    <col min="14606" max="14606" width="11" style="128" customWidth="1"/>
    <col min="14607" max="14839" width="9.140625" style="128"/>
    <col min="14840" max="14840" width="8" style="128" customWidth="1"/>
    <col min="14841" max="14841" width="41.7109375" style="128" customWidth="1"/>
    <col min="14842" max="14843" width="22" style="128" customWidth="1"/>
    <col min="14844" max="14844" width="18" style="128" customWidth="1"/>
    <col min="14845" max="14845" width="18.85546875" style="128" customWidth="1"/>
    <col min="14846" max="14846" width="22.42578125" style="128" customWidth="1"/>
    <col min="14847" max="14847" width="20.28515625" style="128" customWidth="1"/>
    <col min="14848" max="14848" width="17.85546875" style="128" customWidth="1"/>
    <col min="14849" max="14849" width="20.7109375" style="128" customWidth="1"/>
    <col min="14850" max="14850" width="15.28515625" style="128" customWidth="1"/>
    <col min="14851" max="14851" width="17.42578125" style="128" customWidth="1"/>
    <col min="14852" max="14853" width="0" style="128" hidden="1" customWidth="1"/>
    <col min="14854" max="14854" width="16" style="128" customWidth="1"/>
    <col min="14855" max="14855" width="29.5703125" style="128" customWidth="1"/>
    <col min="14856" max="14856" width="26.140625" style="128" customWidth="1"/>
    <col min="14857" max="14857" width="9.140625" style="128" customWidth="1"/>
    <col min="14858" max="14858" width="15.5703125" style="128" bestFit="1" customWidth="1"/>
    <col min="14859" max="14859" width="0" style="128" hidden="1" customWidth="1"/>
    <col min="14860" max="14860" width="18.28515625" style="128" customWidth="1"/>
    <col min="14861" max="14861" width="9.85546875" style="128" customWidth="1"/>
    <col min="14862" max="14862" width="11" style="128" customWidth="1"/>
    <col min="14863" max="15095" width="9.140625" style="128"/>
    <col min="15096" max="15096" width="8" style="128" customWidth="1"/>
    <col min="15097" max="15097" width="41.7109375" style="128" customWidth="1"/>
    <col min="15098" max="15099" width="22" style="128" customWidth="1"/>
    <col min="15100" max="15100" width="18" style="128" customWidth="1"/>
    <col min="15101" max="15101" width="18.85546875" style="128" customWidth="1"/>
    <col min="15102" max="15102" width="22.42578125" style="128" customWidth="1"/>
    <col min="15103" max="15103" width="20.28515625" style="128" customWidth="1"/>
    <col min="15104" max="15104" width="17.85546875" style="128" customWidth="1"/>
    <col min="15105" max="15105" width="20.7109375" style="128" customWidth="1"/>
    <col min="15106" max="15106" width="15.28515625" style="128" customWidth="1"/>
    <col min="15107" max="15107" width="17.42578125" style="128" customWidth="1"/>
    <col min="15108" max="15109" width="0" style="128" hidden="1" customWidth="1"/>
    <col min="15110" max="15110" width="16" style="128" customWidth="1"/>
    <col min="15111" max="15111" width="29.5703125" style="128" customWidth="1"/>
    <col min="15112" max="15112" width="26.140625" style="128" customWidth="1"/>
    <col min="15113" max="15113" width="9.140625" style="128" customWidth="1"/>
    <col min="15114" max="15114" width="15.5703125" style="128" bestFit="1" customWidth="1"/>
    <col min="15115" max="15115" width="0" style="128" hidden="1" customWidth="1"/>
    <col min="15116" max="15116" width="18.28515625" style="128" customWidth="1"/>
    <col min="15117" max="15117" width="9.85546875" style="128" customWidth="1"/>
    <col min="15118" max="15118" width="11" style="128" customWidth="1"/>
    <col min="15119" max="15351" width="9.140625" style="128"/>
    <col min="15352" max="15352" width="8" style="128" customWidth="1"/>
    <col min="15353" max="15353" width="41.7109375" style="128" customWidth="1"/>
    <col min="15354" max="15355" width="22" style="128" customWidth="1"/>
    <col min="15356" max="15356" width="18" style="128" customWidth="1"/>
    <col min="15357" max="15357" width="18.85546875" style="128" customWidth="1"/>
    <col min="15358" max="15358" width="22.42578125" style="128" customWidth="1"/>
    <col min="15359" max="15359" width="20.28515625" style="128" customWidth="1"/>
    <col min="15360" max="15360" width="17.85546875" style="128" customWidth="1"/>
    <col min="15361" max="15361" width="20.7109375" style="128" customWidth="1"/>
    <col min="15362" max="15362" width="15.28515625" style="128" customWidth="1"/>
    <col min="15363" max="15363" width="17.42578125" style="128" customWidth="1"/>
    <col min="15364" max="15365" width="0" style="128" hidden="1" customWidth="1"/>
    <col min="15366" max="15366" width="16" style="128" customWidth="1"/>
    <col min="15367" max="15367" width="29.5703125" style="128" customWidth="1"/>
    <col min="15368" max="15368" width="26.140625" style="128" customWidth="1"/>
    <col min="15369" max="15369" width="9.140625" style="128" customWidth="1"/>
    <col min="15370" max="15370" width="15.5703125" style="128" bestFit="1" customWidth="1"/>
    <col min="15371" max="15371" width="0" style="128" hidden="1" customWidth="1"/>
    <col min="15372" max="15372" width="18.28515625" style="128" customWidth="1"/>
    <col min="15373" max="15373" width="9.85546875" style="128" customWidth="1"/>
    <col min="15374" max="15374" width="11" style="128" customWidth="1"/>
    <col min="15375" max="15607" width="9.140625" style="128"/>
    <col min="15608" max="15608" width="8" style="128" customWidth="1"/>
    <col min="15609" max="15609" width="41.7109375" style="128" customWidth="1"/>
    <col min="15610" max="15611" width="22" style="128" customWidth="1"/>
    <col min="15612" max="15612" width="18" style="128" customWidth="1"/>
    <col min="15613" max="15613" width="18.85546875" style="128" customWidth="1"/>
    <col min="15614" max="15614" width="22.42578125" style="128" customWidth="1"/>
    <col min="15615" max="15615" width="20.28515625" style="128" customWidth="1"/>
    <col min="15616" max="15616" width="17.85546875" style="128" customWidth="1"/>
    <col min="15617" max="15617" width="20.7109375" style="128" customWidth="1"/>
    <col min="15618" max="15618" width="15.28515625" style="128" customWidth="1"/>
    <col min="15619" max="15619" width="17.42578125" style="128" customWidth="1"/>
    <col min="15620" max="15621" width="0" style="128" hidden="1" customWidth="1"/>
    <col min="15622" max="15622" width="16" style="128" customWidth="1"/>
    <col min="15623" max="15623" width="29.5703125" style="128" customWidth="1"/>
    <col min="15624" max="15624" width="26.140625" style="128" customWidth="1"/>
    <col min="15625" max="15625" width="9.140625" style="128" customWidth="1"/>
    <col min="15626" max="15626" width="15.5703125" style="128" bestFit="1" customWidth="1"/>
    <col min="15627" max="15627" width="0" style="128" hidden="1" customWidth="1"/>
    <col min="15628" max="15628" width="18.28515625" style="128" customWidth="1"/>
    <col min="15629" max="15629" width="9.85546875" style="128" customWidth="1"/>
    <col min="15630" max="15630" width="11" style="128" customWidth="1"/>
    <col min="15631" max="15863" width="9.140625" style="128"/>
    <col min="15864" max="15864" width="8" style="128" customWidth="1"/>
    <col min="15865" max="15865" width="41.7109375" style="128" customWidth="1"/>
    <col min="15866" max="15867" width="22" style="128" customWidth="1"/>
    <col min="15868" max="15868" width="18" style="128" customWidth="1"/>
    <col min="15869" max="15869" width="18.85546875" style="128" customWidth="1"/>
    <col min="15870" max="15870" width="22.42578125" style="128" customWidth="1"/>
    <col min="15871" max="15871" width="20.28515625" style="128" customWidth="1"/>
    <col min="15872" max="15872" width="17.85546875" style="128" customWidth="1"/>
    <col min="15873" max="15873" width="20.7109375" style="128" customWidth="1"/>
    <col min="15874" max="15874" width="15.28515625" style="128" customWidth="1"/>
    <col min="15875" max="15875" width="17.42578125" style="128" customWidth="1"/>
    <col min="15876" max="15877" width="0" style="128" hidden="1" customWidth="1"/>
    <col min="15878" max="15878" width="16" style="128" customWidth="1"/>
    <col min="15879" max="15879" width="29.5703125" style="128" customWidth="1"/>
    <col min="15880" max="15880" width="26.140625" style="128" customWidth="1"/>
    <col min="15881" max="15881" width="9.140625" style="128" customWidth="1"/>
    <col min="15882" max="15882" width="15.5703125" style="128" bestFit="1" customWidth="1"/>
    <col min="15883" max="15883" width="0" style="128" hidden="1" customWidth="1"/>
    <col min="15884" max="15884" width="18.28515625" style="128" customWidth="1"/>
    <col min="15885" max="15885" width="9.85546875" style="128" customWidth="1"/>
    <col min="15886" max="15886" width="11" style="128" customWidth="1"/>
    <col min="15887" max="16119" width="9.140625" style="128"/>
    <col min="16120" max="16120" width="8" style="128" customWidth="1"/>
    <col min="16121" max="16121" width="41.7109375" style="128" customWidth="1"/>
    <col min="16122" max="16123" width="22" style="128" customWidth="1"/>
    <col min="16124" max="16124" width="18" style="128" customWidth="1"/>
    <col min="16125" max="16125" width="18.85546875" style="128" customWidth="1"/>
    <col min="16126" max="16126" width="22.42578125" style="128" customWidth="1"/>
    <col min="16127" max="16127" width="20.28515625" style="128" customWidth="1"/>
    <col min="16128" max="16128" width="17.85546875" style="128" customWidth="1"/>
    <col min="16129" max="16129" width="20.7109375" style="128" customWidth="1"/>
    <col min="16130" max="16130" width="15.28515625" style="128" customWidth="1"/>
    <col min="16131" max="16131" width="17.42578125" style="128" customWidth="1"/>
    <col min="16132" max="16133" width="0" style="128" hidden="1" customWidth="1"/>
    <col min="16134" max="16134" width="16" style="128" customWidth="1"/>
    <col min="16135" max="16135" width="29.5703125" style="128" customWidth="1"/>
    <col min="16136" max="16136" width="26.140625" style="128" customWidth="1"/>
    <col min="16137" max="16137" width="9.140625" style="128" customWidth="1"/>
    <col min="16138" max="16138" width="15.5703125" style="128" bestFit="1" customWidth="1"/>
    <col min="16139" max="16139" width="0" style="128" hidden="1" customWidth="1"/>
    <col min="16140" max="16140" width="18.28515625" style="128" customWidth="1"/>
    <col min="16141" max="16141" width="9.85546875" style="128" customWidth="1"/>
    <col min="16142" max="16142" width="11" style="128" customWidth="1"/>
    <col min="16143" max="16384" width="9.140625" style="128"/>
  </cols>
  <sheetData>
    <row r="1" spans="1:21" s="114" customFormat="1" x14ac:dyDescent="0.25">
      <c r="A1" s="112"/>
      <c r="B1" s="113"/>
      <c r="C1" s="112"/>
      <c r="D1" s="112"/>
      <c r="O1" s="310" t="s">
        <v>250</v>
      </c>
      <c r="P1" s="310"/>
    </row>
    <row r="2" spans="1:21" s="114" customFormat="1" x14ac:dyDescent="0.25">
      <c r="A2" s="112"/>
      <c r="B2" s="113"/>
      <c r="J2" s="115"/>
      <c r="K2" s="115"/>
      <c r="L2" s="115"/>
      <c r="O2" s="311" t="s">
        <v>253</v>
      </c>
      <c r="P2" s="311"/>
    </row>
    <row r="3" spans="1:21" x14ac:dyDescent="0.25">
      <c r="C3" s="126"/>
      <c r="D3" s="126"/>
      <c r="N3" s="264"/>
      <c r="O3" s="264"/>
      <c r="P3" s="264"/>
    </row>
    <row r="4" spans="1:21" x14ac:dyDescent="0.25">
      <c r="J4" s="129"/>
      <c r="K4" s="129"/>
      <c r="L4" s="129"/>
      <c r="N4" s="265"/>
      <c r="O4" s="265"/>
      <c r="P4" s="265"/>
    </row>
    <row r="5" spans="1:21" x14ac:dyDescent="0.25">
      <c r="J5" s="129"/>
      <c r="K5" s="129"/>
      <c r="L5" s="129"/>
      <c r="N5" s="129"/>
      <c r="O5" s="130"/>
      <c r="P5" s="130"/>
    </row>
    <row r="6" spans="1:21" s="132" customFormat="1" ht="50.25" customHeight="1" x14ac:dyDescent="0.25">
      <c r="A6" s="266" t="s">
        <v>257</v>
      </c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131"/>
      <c r="R6" s="126"/>
    </row>
    <row r="7" spans="1:21" ht="24.75" customHeight="1" x14ac:dyDescent="0.25">
      <c r="A7" s="267"/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133"/>
    </row>
    <row r="8" spans="1:21" ht="19.5" customHeight="1" x14ac:dyDescent="0.25">
      <c r="A8" s="268" t="s">
        <v>0</v>
      </c>
      <c r="B8" s="268" t="s">
        <v>258</v>
      </c>
      <c r="C8" s="268" t="s">
        <v>259</v>
      </c>
      <c r="D8" s="270"/>
      <c r="E8" s="271" t="s">
        <v>260</v>
      </c>
      <c r="F8" s="271"/>
      <c r="G8" s="271"/>
      <c r="H8" s="271"/>
      <c r="I8" s="271" t="s">
        <v>261</v>
      </c>
      <c r="J8" s="271"/>
      <c r="K8" s="271"/>
      <c r="L8" s="271"/>
      <c r="M8" s="278" t="s">
        <v>262</v>
      </c>
      <c r="N8" s="279"/>
      <c r="O8" s="279"/>
      <c r="P8" s="280"/>
      <c r="Q8" s="134"/>
      <c r="R8" s="135"/>
    </row>
    <row r="9" spans="1:21" ht="31.5" customHeight="1" x14ac:dyDescent="0.25">
      <c r="A9" s="269"/>
      <c r="B9" s="269"/>
      <c r="C9" s="269"/>
      <c r="D9" s="269"/>
      <c r="E9" s="136" t="s">
        <v>2</v>
      </c>
      <c r="F9" s="137" t="s">
        <v>263</v>
      </c>
      <c r="G9" s="137" t="s">
        <v>264</v>
      </c>
      <c r="H9" s="137" t="s">
        <v>265</v>
      </c>
      <c r="I9" s="136" t="s">
        <v>2</v>
      </c>
      <c r="J9" s="137" t="s">
        <v>263</v>
      </c>
      <c r="K9" s="137" t="s">
        <v>264</v>
      </c>
      <c r="L9" s="137" t="s">
        <v>265</v>
      </c>
      <c r="M9" s="136" t="s">
        <v>2</v>
      </c>
      <c r="N9" s="137" t="s">
        <v>263</v>
      </c>
      <c r="O9" s="137" t="s">
        <v>264</v>
      </c>
      <c r="P9" s="137" t="s">
        <v>265</v>
      </c>
      <c r="Q9" s="138"/>
    </row>
    <row r="10" spans="1:21" ht="15" customHeight="1" x14ac:dyDescent="0.25">
      <c r="A10" s="137">
        <v>1</v>
      </c>
      <c r="B10" s="139">
        <v>2</v>
      </c>
      <c r="C10" s="137">
        <v>3</v>
      </c>
      <c r="D10" s="137"/>
      <c r="E10" s="137">
        <v>4</v>
      </c>
      <c r="F10" s="137">
        <v>5</v>
      </c>
      <c r="G10" s="137">
        <v>6</v>
      </c>
      <c r="H10" s="137">
        <v>7</v>
      </c>
      <c r="I10" s="137">
        <v>8</v>
      </c>
      <c r="J10" s="137">
        <v>9</v>
      </c>
      <c r="K10" s="137">
        <v>10</v>
      </c>
      <c r="L10" s="137">
        <v>11</v>
      </c>
      <c r="M10" s="137">
        <v>12</v>
      </c>
      <c r="N10" s="137">
        <v>13</v>
      </c>
      <c r="O10" s="140">
        <v>14</v>
      </c>
      <c r="P10" s="140">
        <v>15</v>
      </c>
      <c r="Q10" s="138"/>
    </row>
    <row r="11" spans="1:21" ht="21" customHeight="1" x14ac:dyDescent="0.25">
      <c r="A11" s="281" t="s">
        <v>150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3"/>
      <c r="Q11" s="138"/>
    </row>
    <row r="12" spans="1:21" ht="17.25" customHeight="1" x14ac:dyDescent="0.25">
      <c r="A12" s="281" t="s">
        <v>38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3"/>
      <c r="Q12" s="138"/>
    </row>
    <row r="13" spans="1:21" ht="17.25" customHeight="1" x14ac:dyDescent="0.25">
      <c r="A13" s="281" t="s">
        <v>39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3"/>
      <c r="Q13" s="138"/>
    </row>
    <row r="14" spans="1:21" ht="18.75" customHeight="1" x14ac:dyDescent="0.25">
      <c r="A14" s="278" t="s">
        <v>40</v>
      </c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80"/>
      <c r="Q14" s="138"/>
    </row>
    <row r="15" spans="1:21" s="148" customFormat="1" ht="48.75" customHeight="1" x14ac:dyDescent="0.3">
      <c r="A15" s="141" t="s">
        <v>4</v>
      </c>
      <c r="B15" s="29" t="s">
        <v>137</v>
      </c>
      <c r="C15" s="30" t="s">
        <v>148</v>
      </c>
      <c r="D15" s="142">
        <f>D16+D17+D18+D19+D20+D24+D25+D26+D27+D28+D29+D30+D31+D75</f>
        <v>3257438569</v>
      </c>
      <c r="E15" s="142">
        <f t="shared" ref="E15:L15" si="0">E16+E17+E18+E19+E20+E24+E25+E26+E27+E28+E29+E30+E31+E75</f>
        <v>3142255884</v>
      </c>
      <c r="F15" s="142">
        <f t="shared" si="0"/>
        <v>2609738390</v>
      </c>
      <c r="G15" s="142">
        <f t="shared" si="0"/>
        <v>0</v>
      </c>
      <c r="H15" s="142">
        <f t="shared" si="0"/>
        <v>532517494</v>
      </c>
      <c r="I15" s="142">
        <f t="shared" si="0"/>
        <v>3111676494.4500008</v>
      </c>
      <c r="J15" s="142">
        <f t="shared" si="0"/>
        <v>2608853313.7500005</v>
      </c>
      <c r="K15" s="142">
        <f t="shared" si="0"/>
        <v>0</v>
      </c>
      <c r="L15" s="142">
        <f t="shared" si="0"/>
        <v>502823180.69999999</v>
      </c>
      <c r="M15" s="142">
        <f>I15/E15*100</f>
        <v>99.026833247231522</v>
      </c>
      <c r="N15" s="142">
        <f>J15/F15*100</f>
        <v>99.966085633204045</v>
      </c>
      <c r="O15" s="143">
        <v>0</v>
      </c>
      <c r="P15" s="143">
        <f>L15/H15*100</f>
        <v>94.423786329167996</v>
      </c>
      <c r="Q15" s="144"/>
      <c r="R15" s="145"/>
      <c r="S15" s="146"/>
      <c r="T15" s="147"/>
    </row>
    <row r="16" spans="1:21" s="156" customFormat="1" ht="34.5" customHeight="1" x14ac:dyDescent="0.25">
      <c r="A16" s="149" t="s">
        <v>97</v>
      </c>
      <c r="B16" s="44" t="s">
        <v>67</v>
      </c>
      <c r="C16" s="45" t="s">
        <v>148</v>
      </c>
      <c r="D16" s="150">
        <f>462562705+104100+1547646+224268974</f>
        <v>688483425</v>
      </c>
      <c r="E16" s="150">
        <f>F16+G16+H16</f>
        <v>506602320</v>
      </c>
      <c r="F16" s="46">
        <v>0</v>
      </c>
      <c r="G16" s="46">
        <v>0</v>
      </c>
      <c r="H16" s="46">
        <v>506602320</v>
      </c>
      <c r="I16" s="46">
        <f>J16+K16+L16</f>
        <v>477571661.75999999</v>
      </c>
      <c r="J16" s="150">
        <v>0</v>
      </c>
      <c r="K16" s="151">
        <v>0</v>
      </c>
      <c r="L16" s="150">
        <v>477571661.75999999</v>
      </c>
      <c r="M16" s="46">
        <f>I16/E16*100</f>
        <v>94.269537052258272</v>
      </c>
      <c r="N16" s="150">
        <v>0</v>
      </c>
      <c r="O16" s="152">
        <v>0</v>
      </c>
      <c r="P16" s="152">
        <f>L16/H16*100</f>
        <v>94.269537052258272</v>
      </c>
      <c r="Q16" s="153">
        <v>505461</v>
      </c>
      <c r="R16" s="154" t="s">
        <v>5</v>
      </c>
      <c r="S16" s="155"/>
      <c r="T16" s="155"/>
      <c r="U16" s="155"/>
    </row>
    <row r="17" spans="1:21" s="156" customFormat="1" ht="16.5" customHeight="1" x14ac:dyDescent="0.25">
      <c r="A17" s="149" t="s">
        <v>98</v>
      </c>
      <c r="B17" s="47" t="s">
        <v>68</v>
      </c>
      <c r="C17" s="45" t="s">
        <v>148</v>
      </c>
      <c r="D17" s="150">
        <f>3704900+2898250</f>
        <v>6603150</v>
      </c>
      <c r="E17" s="150">
        <f t="shared" ref="E17:E31" si="1">F17+G17+H17</f>
        <v>6325260</v>
      </c>
      <c r="F17" s="46">
        <v>0</v>
      </c>
      <c r="G17" s="46">
        <v>0</v>
      </c>
      <c r="H17" s="46">
        <v>6325260</v>
      </c>
      <c r="I17" s="46">
        <f t="shared" ref="I17:I31" si="2">J17+K17+L17</f>
        <v>5673983.5599999996</v>
      </c>
      <c r="J17" s="150">
        <v>0</v>
      </c>
      <c r="K17" s="150">
        <v>0</v>
      </c>
      <c r="L17" s="150">
        <v>5673983.5599999996</v>
      </c>
      <c r="M17" s="46">
        <f t="shared" ref="M17:N20" si="3">I17/E17*100</f>
        <v>89.703562541302645</v>
      </c>
      <c r="N17" s="150">
        <v>0</v>
      </c>
      <c r="O17" s="152">
        <v>0</v>
      </c>
      <c r="P17" s="152">
        <f t="shared" ref="P17:P19" si="4">L17/H17*100</f>
        <v>89.703562541302645</v>
      </c>
      <c r="Q17" s="157">
        <v>2309</v>
      </c>
      <c r="R17" s="154" t="s">
        <v>5</v>
      </c>
      <c r="S17" s="155"/>
    </row>
    <row r="18" spans="1:21" s="156" customFormat="1" ht="133.15" customHeight="1" x14ac:dyDescent="0.25">
      <c r="A18" s="149" t="s">
        <v>99</v>
      </c>
      <c r="B18" s="47" t="s">
        <v>69</v>
      </c>
      <c r="C18" s="45" t="s">
        <v>148</v>
      </c>
      <c r="D18" s="158">
        <v>13567800</v>
      </c>
      <c r="E18" s="150">
        <f t="shared" si="1"/>
        <v>13567800</v>
      </c>
      <c r="F18" s="46">
        <v>13567800</v>
      </c>
      <c r="G18" s="46">
        <v>0</v>
      </c>
      <c r="H18" s="46">
        <v>0</v>
      </c>
      <c r="I18" s="46">
        <f t="shared" si="2"/>
        <v>13567800</v>
      </c>
      <c r="J18" s="46">
        <v>13567800</v>
      </c>
      <c r="K18" s="150">
        <v>0</v>
      </c>
      <c r="L18" s="150">
        <v>0</v>
      </c>
      <c r="M18" s="46">
        <f t="shared" si="3"/>
        <v>100</v>
      </c>
      <c r="N18" s="150">
        <f t="shared" si="3"/>
        <v>100</v>
      </c>
      <c r="O18" s="152">
        <v>0</v>
      </c>
      <c r="P18" s="152">
        <v>0</v>
      </c>
      <c r="Q18" s="157">
        <v>1342970</v>
      </c>
      <c r="R18" s="154" t="s">
        <v>5</v>
      </c>
      <c r="T18" s="155"/>
      <c r="U18" s="155"/>
    </row>
    <row r="19" spans="1:21" s="156" customFormat="1" ht="153" customHeight="1" x14ac:dyDescent="0.25">
      <c r="A19" s="149" t="s">
        <v>100</v>
      </c>
      <c r="B19" s="44" t="s">
        <v>70</v>
      </c>
      <c r="C19" s="45" t="s">
        <v>148</v>
      </c>
      <c r="D19" s="150">
        <v>714100</v>
      </c>
      <c r="E19" s="150">
        <f t="shared" si="1"/>
        <v>714100</v>
      </c>
      <c r="F19" s="46">
        <v>0</v>
      </c>
      <c r="G19" s="46">
        <v>0</v>
      </c>
      <c r="H19" s="46">
        <v>714100</v>
      </c>
      <c r="I19" s="46">
        <f t="shared" si="2"/>
        <v>714100</v>
      </c>
      <c r="J19" s="150">
        <v>0</v>
      </c>
      <c r="K19" s="150">
        <v>0</v>
      </c>
      <c r="L19" s="150">
        <v>714100</v>
      </c>
      <c r="M19" s="46">
        <f t="shared" si="3"/>
        <v>100</v>
      </c>
      <c r="N19" s="150">
        <v>0</v>
      </c>
      <c r="O19" s="152">
        <v>0</v>
      </c>
      <c r="P19" s="152">
        <f t="shared" si="4"/>
        <v>100</v>
      </c>
      <c r="Q19" s="153">
        <v>110264</v>
      </c>
      <c r="R19" s="154" t="s">
        <v>5</v>
      </c>
      <c r="U19" s="155">
        <f>U18-U16</f>
        <v>0</v>
      </c>
    </row>
    <row r="20" spans="1:21" s="156" customFormat="1" ht="124.5" customHeight="1" x14ac:dyDescent="0.25">
      <c r="A20" s="149" t="s">
        <v>101</v>
      </c>
      <c r="B20" s="44" t="s">
        <v>223</v>
      </c>
      <c r="C20" s="45" t="s">
        <v>148</v>
      </c>
      <c r="D20" s="150">
        <f>669656200+32206000+1551034800+21972800</f>
        <v>2274869800</v>
      </c>
      <c r="E20" s="150">
        <f t="shared" ref="E20:L20" si="5">E21+E22+E23</f>
        <v>2361890400</v>
      </c>
      <c r="F20" s="150">
        <f t="shared" si="5"/>
        <v>2361890400</v>
      </c>
      <c r="G20" s="150">
        <f t="shared" si="5"/>
        <v>0</v>
      </c>
      <c r="H20" s="150">
        <f t="shared" si="5"/>
        <v>0</v>
      </c>
      <c r="I20" s="150">
        <f t="shared" si="5"/>
        <v>2361890382.5500002</v>
      </c>
      <c r="J20" s="150">
        <f t="shared" si="5"/>
        <v>2361890382.5500002</v>
      </c>
      <c r="K20" s="150">
        <f t="shared" si="5"/>
        <v>0</v>
      </c>
      <c r="L20" s="150">
        <f t="shared" si="5"/>
        <v>0</v>
      </c>
      <c r="M20" s="46">
        <f t="shared" si="3"/>
        <v>99.999999261185039</v>
      </c>
      <c r="N20" s="150">
        <f t="shared" si="3"/>
        <v>99.999999261185039</v>
      </c>
      <c r="O20" s="152">
        <v>0</v>
      </c>
      <c r="P20" s="152">
        <v>0</v>
      </c>
      <c r="Q20" s="159">
        <v>2445</v>
      </c>
      <c r="R20" s="154" t="s">
        <v>5</v>
      </c>
    </row>
    <row r="21" spans="1:21" s="165" customFormat="1" ht="51" customHeight="1" x14ac:dyDescent="0.25">
      <c r="A21" s="160" t="s">
        <v>224</v>
      </c>
      <c r="B21" s="97" t="s">
        <v>71</v>
      </c>
      <c r="C21" s="98" t="s">
        <v>148</v>
      </c>
      <c r="D21" s="161">
        <f t="shared" ref="D21:D22" si="6">E21+F21+G21</f>
        <v>3141287000</v>
      </c>
      <c r="E21" s="150">
        <f t="shared" si="1"/>
        <v>1570643500</v>
      </c>
      <c r="F21" s="99">
        <v>1570643500</v>
      </c>
      <c r="G21" s="99">
        <v>0</v>
      </c>
      <c r="H21" s="99">
        <v>0</v>
      </c>
      <c r="I21" s="99">
        <f t="shared" si="2"/>
        <v>1570643484.3</v>
      </c>
      <c r="J21" s="161">
        <v>1570643484.3</v>
      </c>
      <c r="K21" s="161">
        <v>0</v>
      </c>
      <c r="L21" s="161">
        <v>0</v>
      </c>
      <c r="M21" s="99">
        <f>I21/E21*100</f>
        <v>99.999999000409701</v>
      </c>
      <c r="N21" s="161">
        <f>J21/F21*100</f>
        <v>99.999999000409701</v>
      </c>
      <c r="O21" s="152">
        <v>0</v>
      </c>
      <c r="P21" s="152">
        <v>0</v>
      </c>
      <c r="Q21" s="162">
        <v>2445</v>
      </c>
      <c r="R21" s="163" t="s">
        <v>5</v>
      </c>
      <c r="S21" s="164">
        <v>303</v>
      </c>
    </row>
    <row r="22" spans="1:21" s="165" customFormat="1" ht="68.25" customHeight="1" x14ac:dyDescent="0.25">
      <c r="A22" s="160" t="s">
        <v>225</v>
      </c>
      <c r="B22" s="97" t="s">
        <v>72</v>
      </c>
      <c r="C22" s="98" t="s">
        <v>148</v>
      </c>
      <c r="D22" s="161">
        <f t="shared" si="6"/>
        <v>1479278800</v>
      </c>
      <c r="E22" s="150">
        <f t="shared" si="1"/>
        <v>739639400</v>
      </c>
      <c r="F22" s="99">
        <v>739639400</v>
      </c>
      <c r="G22" s="99">
        <v>0</v>
      </c>
      <c r="H22" s="99">
        <v>0</v>
      </c>
      <c r="I22" s="99">
        <f t="shared" si="2"/>
        <v>739639400</v>
      </c>
      <c r="J22" s="161">
        <v>739639400</v>
      </c>
      <c r="K22" s="161">
        <v>0</v>
      </c>
      <c r="L22" s="161">
        <v>0</v>
      </c>
      <c r="M22" s="99">
        <f t="shared" ref="M22:N31" si="7">I22/E22*100</f>
        <v>100</v>
      </c>
      <c r="N22" s="161">
        <f t="shared" si="7"/>
        <v>100</v>
      </c>
      <c r="O22" s="152">
        <v>0</v>
      </c>
      <c r="P22" s="152">
        <v>0</v>
      </c>
      <c r="Q22" s="162">
        <v>45239</v>
      </c>
      <c r="R22" s="163" t="s">
        <v>5</v>
      </c>
      <c r="S22" s="164">
        <v>301</v>
      </c>
    </row>
    <row r="23" spans="1:21" s="165" customFormat="1" ht="49.5" customHeight="1" x14ac:dyDescent="0.25">
      <c r="A23" s="160" t="s">
        <v>226</v>
      </c>
      <c r="B23" s="97" t="s">
        <v>240</v>
      </c>
      <c r="C23" s="98" t="s">
        <v>148</v>
      </c>
      <c r="D23" s="161">
        <f>E23+F23+G23</f>
        <v>103215000</v>
      </c>
      <c r="E23" s="150">
        <f t="shared" si="1"/>
        <v>51607500</v>
      </c>
      <c r="F23" s="99">
        <f>29101500+22506000</f>
        <v>51607500</v>
      </c>
      <c r="G23" s="99">
        <v>0</v>
      </c>
      <c r="H23" s="99">
        <v>0</v>
      </c>
      <c r="I23" s="99">
        <f t="shared" si="2"/>
        <v>51607498.25</v>
      </c>
      <c r="J23" s="161">
        <f>29101500+22505998.25</f>
        <v>51607498.25</v>
      </c>
      <c r="K23" s="161">
        <v>0</v>
      </c>
      <c r="L23" s="161">
        <v>0</v>
      </c>
      <c r="M23" s="99">
        <f t="shared" si="7"/>
        <v>99.999996609020002</v>
      </c>
      <c r="N23" s="161">
        <f t="shared" si="7"/>
        <v>99.999996609020002</v>
      </c>
      <c r="O23" s="152">
        <v>0</v>
      </c>
      <c r="P23" s="152">
        <v>0</v>
      </c>
      <c r="Q23" s="166">
        <v>2070</v>
      </c>
      <c r="R23" s="163" t="s">
        <v>5</v>
      </c>
      <c r="S23" s="165" t="s">
        <v>266</v>
      </c>
    </row>
    <row r="24" spans="1:21" s="156" customFormat="1" ht="131.25" customHeight="1" x14ac:dyDescent="0.25">
      <c r="A24" s="149" t="s">
        <v>227</v>
      </c>
      <c r="B24" s="44" t="s">
        <v>229</v>
      </c>
      <c r="C24" s="45" t="s">
        <v>148</v>
      </c>
      <c r="D24" s="150">
        <v>72963000</v>
      </c>
      <c r="E24" s="150">
        <f t="shared" si="1"/>
        <v>80180000</v>
      </c>
      <c r="F24" s="46">
        <v>80180000</v>
      </c>
      <c r="G24" s="46">
        <v>0</v>
      </c>
      <c r="H24" s="46">
        <v>0</v>
      </c>
      <c r="I24" s="46">
        <f t="shared" si="2"/>
        <v>80177988.700000003</v>
      </c>
      <c r="J24" s="150">
        <v>80177988.700000003</v>
      </c>
      <c r="K24" s="150">
        <v>0</v>
      </c>
      <c r="L24" s="150">
        <v>0</v>
      </c>
      <c r="M24" s="46">
        <f t="shared" si="7"/>
        <v>99.997491519082075</v>
      </c>
      <c r="N24" s="150">
        <f t="shared" si="7"/>
        <v>99.997491519082075</v>
      </c>
      <c r="O24" s="152">
        <v>0</v>
      </c>
      <c r="P24" s="152">
        <v>0</v>
      </c>
      <c r="Q24" s="167"/>
      <c r="R24" s="154" t="s">
        <v>5</v>
      </c>
    </row>
    <row r="25" spans="1:21" s="156" customFormat="1" ht="90" customHeight="1" x14ac:dyDescent="0.25">
      <c r="A25" s="149" t="s">
        <v>102</v>
      </c>
      <c r="B25" s="44" t="s">
        <v>230</v>
      </c>
      <c r="C25" s="45" t="s">
        <v>148</v>
      </c>
      <c r="D25" s="150">
        <f>75701100-D26</f>
        <v>74919700</v>
      </c>
      <c r="E25" s="150">
        <f t="shared" si="1"/>
        <v>74631100</v>
      </c>
      <c r="F25" s="46">
        <f>75412500-F26</f>
        <v>74631100</v>
      </c>
      <c r="G25" s="46">
        <v>0</v>
      </c>
      <c r="H25" s="46">
        <v>0</v>
      </c>
      <c r="I25" s="46">
        <f t="shared" si="2"/>
        <v>74593033.400000006</v>
      </c>
      <c r="J25" s="150">
        <f>75374433.4-J26</f>
        <v>74593033.400000006</v>
      </c>
      <c r="K25" s="150">
        <v>0</v>
      </c>
      <c r="L25" s="150">
        <v>0</v>
      </c>
      <c r="M25" s="46">
        <f t="shared" si="7"/>
        <v>99.948993650100306</v>
      </c>
      <c r="N25" s="150">
        <f t="shared" si="7"/>
        <v>99.948993650100306</v>
      </c>
      <c r="O25" s="152">
        <v>0</v>
      </c>
      <c r="P25" s="152">
        <v>0</v>
      </c>
      <c r="Q25" s="153">
        <v>16671</v>
      </c>
      <c r="R25" s="154" t="s">
        <v>5</v>
      </c>
    </row>
    <row r="26" spans="1:21" s="156" customFormat="1" ht="107.25" customHeight="1" x14ac:dyDescent="0.25">
      <c r="A26" s="149" t="s">
        <v>103</v>
      </c>
      <c r="B26" s="44" t="s">
        <v>73</v>
      </c>
      <c r="C26" s="45" t="s">
        <v>148</v>
      </c>
      <c r="D26" s="150">
        <v>781400</v>
      </c>
      <c r="E26" s="150">
        <f t="shared" si="1"/>
        <v>781400</v>
      </c>
      <c r="F26" s="46">
        <v>781400</v>
      </c>
      <c r="G26" s="46">
        <v>0</v>
      </c>
      <c r="H26" s="46">
        <v>0</v>
      </c>
      <c r="I26" s="46">
        <f t="shared" si="2"/>
        <v>781400</v>
      </c>
      <c r="J26" s="150">
        <v>781400</v>
      </c>
      <c r="K26" s="150">
        <v>0</v>
      </c>
      <c r="L26" s="150">
        <v>0</v>
      </c>
      <c r="M26" s="46">
        <f t="shared" si="7"/>
        <v>100</v>
      </c>
      <c r="N26" s="150">
        <f t="shared" si="7"/>
        <v>100</v>
      </c>
      <c r="O26" s="152">
        <v>0</v>
      </c>
      <c r="P26" s="152">
        <v>0</v>
      </c>
      <c r="Q26" s="168"/>
      <c r="R26" s="154"/>
    </row>
    <row r="27" spans="1:21" s="156" customFormat="1" ht="113.25" customHeight="1" x14ac:dyDescent="0.25">
      <c r="A27" s="149" t="s">
        <v>228</v>
      </c>
      <c r="B27" s="44" t="s">
        <v>74</v>
      </c>
      <c r="C27" s="45" t="s">
        <v>148</v>
      </c>
      <c r="D27" s="150">
        <v>7740000</v>
      </c>
      <c r="E27" s="150">
        <f t="shared" si="1"/>
        <v>7740000</v>
      </c>
      <c r="F27" s="46">
        <v>7740000</v>
      </c>
      <c r="G27" s="46">
        <v>0</v>
      </c>
      <c r="H27" s="46">
        <v>0</v>
      </c>
      <c r="I27" s="46">
        <f t="shared" si="2"/>
        <v>7009000</v>
      </c>
      <c r="J27" s="150">
        <v>7009000</v>
      </c>
      <c r="K27" s="150">
        <v>0</v>
      </c>
      <c r="L27" s="150">
        <v>0</v>
      </c>
      <c r="M27" s="46">
        <f t="shared" si="7"/>
        <v>90.555555555555557</v>
      </c>
      <c r="N27" s="150">
        <f t="shared" si="7"/>
        <v>90.555555555555557</v>
      </c>
      <c r="O27" s="152">
        <v>0</v>
      </c>
      <c r="P27" s="152">
        <v>0</v>
      </c>
      <c r="Q27" s="159"/>
      <c r="R27" s="154"/>
    </row>
    <row r="28" spans="1:21" s="156" customFormat="1" ht="83.25" customHeight="1" x14ac:dyDescent="0.25">
      <c r="A28" s="149" t="s">
        <v>104</v>
      </c>
      <c r="B28" s="44" t="s">
        <v>75</v>
      </c>
      <c r="C28" s="45" t="s">
        <v>148</v>
      </c>
      <c r="D28" s="150">
        <v>93157000</v>
      </c>
      <c r="E28" s="150">
        <f t="shared" si="1"/>
        <v>66825000</v>
      </c>
      <c r="F28" s="46">
        <v>66825000</v>
      </c>
      <c r="G28" s="46">
        <v>0</v>
      </c>
      <c r="H28" s="46">
        <v>0</v>
      </c>
      <c r="I28" s="46">
        <f t="shared" si="2"/>
        <v>66711019.799999997</v>
      </c>
      <c r="J28" s="150">
        <v>66711019.799999997</v>
      </c>
      <c r="K28" s="150">
        <v>0</v>
      </c>
      <c r="L28" s="150">
        <v>0</v>
      </c>
      <c r="M28" s="46">
        <f t="shared" si="7"/>
        <v>99.829434792368119</v>
      </c>
      <c r="N28" s="150">
        <f t="shared" si="7"/>
        <v>99.829434792368119</v>
      </c>
      <c r="O28" s="152">
        <v>0</v>
      </c>
      <c r="P28" s="152">
        <v>0</v>
      </c>
      <c r="Q28" s="153">
        <v>12693.9</v>
      </c>
      <c r="R28" s="154" t="s">
        <v>5</v>
      </c>
    </row>
    <row r="29" spans="1:21" s="156" customFormat="1" ht="34.5" customHeight="1" x14ac:dyDescent="0.25">
      <c r="A29" s="149" t="s">
        <v>105</v>
      </c>
      <c r="B29" s="44" t="s">
        <v>76</v>
      </c>
      <c r="C29" s="45" t="s">
        <v>148</v>
      </c>
      <c r="D29" s="150">
        <v>145380</v>
      </c>
      <c r="E29" s="150">
        <f t="shared" si="1"/>
        <v>72690</v>
      </c>
      <c r="F29" s="46">
        <v>72690</v>
      </c>
      <c r="G29" s="46">
        <v>0</v>
      </c>
      <c r="H29" s="46">
        <v>0</v>
      </c>
      <c r="I29" s="46">
        <f t="shared" si="2"/>
        <v>72690</v>
      </c>
      <c r="J29" s="150">
        <v>72690</v>
      </c>
      <c r="K29" s="150">
        <v>0</v>
      </c>
      <c r="L29" s="150">
        <v>0</v>
      </c>
      <c r="M29" s="46">
        <f t="shared" si="7"/>
        <v>100</v>
      </c>
      <c r="N29" s="150">
        <f t="shared" si="7"/>
        <v>100</v>
      </c>
      <c r="O29" s="152">
        <v>0</v>
      </c>
      <c r="P29" s="152">
        <v>0</v>
      </c>
      <c r="Q29" s="153">
        <v>2312.3000000000002</v>
      </c>
      <c r="R29" s="154" t="s">
        <v>5</v>
      </c>
    </row>
    <row r="30" spans="1:21" s="156" customFormat="1" ht="48" customHeight="1" x14ac:dyDescent="0.25">
      <c r="A30" s="149" t="s">
        <v>106</v>
      </c>
      <c r="B30" s="44" t="s">
        <v>233</v>
      </c>
      <c r="C30" s="45" t="s">
        <v>148</v>
      </c>
      <c r="D30" s="150">
        <v>1800000</v>
      </c>
      <c r="E30" s="150">
        <f t="shared" si="1"/>
        <v>1800000</v>
      </c>
      <c r="F30" s="46">
        <v>1800000</v>
      </c>
      <c r="G30" s="46">
        <v>0</v>
      </c>
      <c r="H30" s="46">
        <v>0</v>
      </c>
      <c r="I30" s="46">
        <f t="shared" si="2"/>
        <v>1799999.3</v>
      </c>
      <c r="J30" s="150">
        <v>1799999.3</v>
      </c>
      <c r="K30" s="150">
        <v>0</v>
      </c>
      <c r="L30" s="150">
        <v>0</v>
      </c>
      <c r="M30" s="46">
        <f t="shared" si="7"/>
        <v>99.999961111111119</v>
      </c>
      <c r="N30" s="150">
        <f t="shared" si="7"/>
        <v>99.999961111111119</v>
      </c>
      <c r="O30" s="152">
        <v>0</v>
      </c>
      <c r="P30" s="152">
        <v>0</v>
      </c>
      <c r="Q30" s="153"/>
      <c r="R30" s="154"/>
    </row>
    <row r="31" spans="1:21" s="156" customFormat="1" ht="48" customHeight="1" x14ac:dyDescent="0.25">
      <c r="A31" s="149" t="s">
        <v>107</v>
      </c>
      <c r="B31" s="44" t="s">
        <v>77</v>
      </c>
      <c r="C31" s="45" t="s">
        <v>148</v>
      </c>
      <c r="D31" s="150">
        <v>2250000</v>
      </c>
      <c r="E31" s="150">
        <f t="shared" si="1"/>
        <v>2250000</v>
      </c>
      <c r="F31" s="46">
        <v>2250000</v>
      </c>
      <c r="G31" s="46">
        <v>0</v>
      </c>
      <c r="H31" s="46">
        <v>0</v>
      </c>
      <c r="I31" s="46">
        <f t="shared" si="2"/>
        <v>2250000</v>
      </c>
      <c r="J31" s="150">
        <v>2250000</v>
      </c>
      <c r="K31" s="150">
        <v>0</v>
      </c>
      <c r="L31" s="150">
        <v>0</v>
      </c>
      <c r="M31" s="46">
        <f t="shared" si="7"/>
        <v>100</v>
      </c>
      <c r="N31" s="150">
        <f t="shared" si="7"/>
        <v>100</v>
      </c>
      <c r="O31" s="152">
        <v>0</v>
      </c>
      <c r="P31" s="152">
        <v>0</v>
      </c>
      <c r="Q31" s="153"/>
      <c r="R31" s="154"/>
      <c r="T31" s="155"/>
    </row>
    <row r="32" spans="1:21" s="173" customFormat="1" ht="32.25" customHeight="1" x14ac:dyDescent="0.25">
      <c r="A32" s="141" t="s">
        <v>6</v>
      </c>
      <c r="B32" s="169" t="s">
        <v>41</v>
      </c>
      <c r="C32" s="170" t="s">
        <v>241</v>
      </c>
      <c r="D32" s="142">
        <f t="shared" ref="D32:L32" si="8">D33+D41+D49+D60+D61+D62</f>
        <v>0</v>
      </c>
      <c r="E32" s="142">
        <f t="shared" si="8"/>
        <v>11851779</v>
      </c>
      <c r="F32" s="142">
        <f t="shared" si="8"/>
        <v>0</v>
      </c>
      <c r="G32" s="142">
        <f t="shared" si="8"/>
        <v>0</v>
      </c>
      <c r="H32" s="142">
        <f t="shared" si="8"/>
        <v>11851779</v>
      </c>
      <c r="I32" s="142">
        <f t="shared" si="8"/>
        <v>99453.94</v>
      </c>
      <c r="J32" s="142">
        <f t="shared" si="8"/>
        <v>0</v>
      </c>
      <c r="K32" s="142">
        <f t="shared" si="8"/>
        <v>0</v>
      </c>
      <c r="L32" s="142">
        <f t="shared" si="8"/>
        <v>99453.94</v>
      </c>
      <c r="M32" s="142">
        <f>I32/E32*100</f>
        <v>0.839147776886491</v>
      </c>
      <c r="N32" s="142">
        <v>0</v>
      </c>
      <c r="O32" s="143">
        <v>0</v>
      </c>
      <c r="P32" s="143">
        <f>L32/H32*100</f>
        <v>0.839147776886491</v>
      </c>
      <c r="Q32" s="171"/>
      <c r="R32" s="172"/>
    </row>
    <row r="33" spans="1:18" ht="65.25" hidden="1" customHeight="1" x14ac:dyDescent="0.25">
      <c r="A33" s="174" t="s">
        <v>78</v>
      </c>
      <c r="B33" s="37" t="s">
        <v>138</v>
      </c>
      <c r="C33" s="21" t="s">
        <v>242</v>
      </c>
      <c r="D33" s="175">
        <f>D34+D35+D36+D37+D38+D39+D40</f>
        <v>0</v>
      </c>
      <c r="E33" s="175">
        <f>E34+E35+E36+E37+E38+E39+E40</f>
        <v>0</v>
      </c>
      <c r="F33" s="175">
        <v>0</v>
      </c>
      <c r="G33" s="175">
        <f t="shared" ref="G33:M33" si="9">G34+G35+G36+G37+G38+G39+G40</f>
        <v>0</v>
      </c>
      <c r="H33" s="175">
        <f t="shared" si="9"/>
        <v>0</v>
      </c>
      <c r="I33" s="175">
        <f t="shared" si="9"/>
        <v>0</v>
      </c>
      <c r="J33" s="175">
        <v>0</v>
      </c>
      <c r="K33" s="175">
        <f t="shared" si="9"/>
        <v>0</v>
      </c>
      <c r="L33" s="175">
        <f t="shared" si="9"/>
        <v>0</v>
      </c>
      <c r="M33" s="175" t="e">
        <f t="shared" si="9"/>
        <v>#DIV/0!</v>
      </c>
      <c r="N33" s="175">
        <f t="shared" ref="N33:N48" si="10">I33-E33</f>
        <v>0</v>
      </c>
      <c r="O33" s="176" t="e">
        <f t="shared" ref="O33:P48" si="11">(H33/D33)*100-100</f>
        <v>#DIV/0!</v>
      </c>
      <c r="P33" s="176" t="e">
        <f t="shared" si="11"/>
        <v>#DIV/0!</v>
      </c>
      <c r="Q33" s="177"/>
    </row>
    <row r="34" spans="1:18" s="182" customFormat="1" ht="31.5" hidden="1" customHeight="1" x14ac:dyDescent="0.25">
      <c r="A34" s="284"/>
      <c r="B34" s="38" t="s">
        <v>79</v>
      </c>
      <c r="C34" s="287" t="s">
        <v>243</v>
      </c>
      <c r="D34" s="32">
        <f t="shared" ref="D34:E40" si="12">E34+F34+G34</f>
        <v>0</v>
      </c>
      <c r="E34" s="32">
        <f t="shared" si="12"/>
        <v>0</v>
      </c>
      <c r="F34" s="32">
        <v>0</v>
      </c>
      <c r="G34" s="32">
        <v>0</v>
      </c>
      <c r="H34" s="32">
        <v>0</v>
      </c>
      <c r="I34" s="32">
        <f>J34+K34+L34</f>
        <v>0</v>
      </c>
      <c r="J34" s="32">
        <v>0</v>
      </c>
      <c r="K34" s="33">
        <v>0</v>
      </c>
      <c r="L34" s="32">
        <v>0</v>
      </c>
      <c r="M34" s="32" t="e">
        <f>N34+O34+P34</f>
        <v>#DIV/0!</v>
      </c>
      <c r="N34" s="178">
        <f t="shared" si="10"/>
        <v>0</v>
      </c>
      <c r="O34" s="179" t="e">
        <f t="shared" si="11"/>
        <v>#DIV/0!</v>
      </c>
      <c r="P34" s="179" t="e">
        <f t="shared" si="11"/>
        <v>#DIV/0!</v>
      </c>
      <c r="Q34" s="180"/>
      <c r="R34" s="181"/>
    </row>
    <row r="35" spans="1:18" s="182" customFormat="1" ht="33" hidden="1" customHeight="1" x14ac:dyDescent="0.25">
      <c r="A35" s="285"/>
      <c r="B35" s="38" t="s">
        <v>80</v>
      </c>
      <c r="C35" s="288"/>
      <c r="D35" s="32">
        <f t="shared" si="12"/>
        <v>0</v>
      </c>
      <c r="E35" s="32">
        <f t="shared" si="12"/>
        <v>0</v>
      </c>
      <c r="F35" s="32">
        <v>0</v>
      </c>
      <c r="G35" s="32">
        <v>0</v>
      </c>
      <c r="H35" s="32">
        <v>0</v>
      </c>
      <c r="I35" s="32">
        <f t="shared" ref="I35:I40" si="13">J35+K35+L35</f>
        <v>0</v>
      </c>
      <c r="J35" s="32">
        <v>0</v>
      </c>
      <c r="K35" s="33">
        <v>0</v>
      </c>
      <c r="L35" s="32">
        <v>0</v>
      </c>
      <c r="M35" s="32" t="e">
        <f t="shared" ref="M35:M40" si="14">N35+O35+P35</f>
        <v>#DIV/0!</v>
      </c>
      <c r="N35" s="178">
        <f t="shared" si="10"/>
        <v>0</v>
      </c>
      <c r="O35" s="179" t="e">
        <f t="shared" si="11"/>
        <v>#DIV/0!</v>
      </c>
      <c r="P35" s="179" t="e">
        <f t="shared" si="11"/>
        <v>#DIV/0!</v>
      </c>
      <c r="Q35" s="180"/>
      <c r="R35" s="181"/>
    </row>
    <row r="36" spans="1:18" s="182" customFormat="1" ht="30.75" hidden="1" customHeight="1" x14ac:dyDescent="0.25">
      <c r="A36" s="285"/>
      <c r="B36" s="38" t="s">
        <v>81</v>
      </c>
      <c r="C36" s="288"/>
      <c r="D36" s="32">
        <f t="shared" si="12"/>
        <v>0</v>
      </c>
      <c r="E36" s="32">
        <f t="shared" si="12"/>
        <v>0</v>
      </c>
      <c r="F36" s="32">
        <v>0</v>
      </c>
      <c r="G36" s="32">
        <v>0</v>
      </c>
      <c r="H36" s="32">
        <v>0</v>
      </c>
      <c r="I36" s="32">
        <f t="shared" si="13"/>
        <v>0</v>
      </c>
      <c r="J36" s="32">
        <v>0</v>
      </c>
      <c r="K36" s="33">
        <v>0</v>
      </c>
      <c r="L36" s="32">
        <v>0</v>
      </c>
      <c r="M36" s="32" t="e">
        <f t="shared" si="14"/>
        <v>#DIV/0!</v>
      </c>
      <c r="N36" s="178">
        <f t="shared" si="10"/>
        <v>0</v>
      </c>
      <c r="O36" s="179" t="e">
        <f t="shared" si="11"/>
        <v>#DIV/0!</v>
      </c>
      <c r="P36" s="179" t="e">
        <f t="shared" si="11"/>
        <v>#DIV/0!</v>
      </c>
      <c r="Q36" s="180"/>
      <c r="R36" s="181"/>
    </row>
    <row r="37" spans="1:18" s="182" customFormat="1" ht="34.5" hidden="1" customHeight="1" x14ac:dyDescent="0.25">
      <c r="A37" s="285"/>
      <c r="B37" s="39" t="s">
        <v>151</v>
      </c>
      <c r="C37" s="289"/>
      <c r="D37" s="34">
        <f t="shared" si="12"/>
        <v>0</v>
      </c>
      <c r="E37" s="34">
        <f t="shared" si="12"/>
        <v>0</v>
      </c>
      <c r="F37" s="32">
        <v>0</v>
      </c>
      <c r="G37" s="34">
        <v>0</v>
      </c>
      <c r="H37" s="34">
        <v>0</v>
      </c>
      <c r="I37" s="32">
        <f t="shared" si="13"/>
        <v>0</v>
      </c>
      <c r="J37" s="32">
        <v>0</v>
      </c>
      <c r="K37" s="35">
        <v>0</v>
      </c>
      <c r="L37" s="34"/>
      <c r="M37" s="32" t="e">
        <f t="shared" si="14"/>
        <v>#DIV/0!</v>
      </c>
      <c r="N37" s="178">
        <f t="shared" si="10"/>
        <v>0</v>
      </c>
      <c r="O37" s="179" t="e">
        <f t="shared" si="11"/>
        <v>#DIV/0!</v>
      </c>
      <c r="P37" s="179" t="e">
        <f t="shared" si="11"/>
        <v>#DIV/0!</v>
      </c>
      <c r="Q37" s="180"/>
      <c r="R37" s="181"/>
    </row>
    <row r="38" spans="1:18" s="182" customFormat="1" ht="17.25" hidden="1" customHeight="1" x14ac:dyDescent="0.25">
      <c r="A38" s="285"/>
      <c r="B38" s="40" t="s">
        <v>152</v>
      </c>
      <c r="C38" s="290" t="s">
        <v>148</v>
      </c>
      <c r="D38" s="34">
        <f t="shared" si="12"/>
        <v>0</v>
      </c>
      <c r="E38" s="34">
        <f t="shared" si="12"/>
        <v>0</v>
      </c>
      <c r="F38" s="32">
        <v>0</v>
      </c>
      <c r="G38" s="34">
        <v>0</v>
      </c>
      <c r="H38" s="34">
        <v>0</v>
      </c>
      <c r="I38" s="32">
        <f t="shared" si="13"/>
        <v>0</v>
      </c>
      <c r="J38" s="32">
        <v>0</v>
      </c>
      <c r="K38" s="35">
        <v>0</v>
      </c>
      <c r="L38" s="35"/>
      <c r="M38" s="32" t="e">
        <f t="shared" si="14"/>
        <v>#DIV/0!</v>
      </c>
      <c r="N38" s="178">
        <f t="shared" si="10"/>
        <v>0</v>
      </c>
      <c r="O38" s="179" t="e">
        <f t="shared" si="11"/>
        <v>#DIV/0!</v>
      </c>
      <c r="P38" s="179" t="e">
        <f t="shared" si="11"/>
        <v>#DIV/0!</v>
      </c>
      <c r="Q38" s="180"/>
      <c r="R38" s="181"/>
    </row>
    <row r="39" spans="1:18" s="182" customFormat="1" ht="17.25" hidden="1" customHeight="1" x14ac:dyDescent="0.25">
      <c r="A39" s="285"/>
      <c r="B39" s="40" t="s">
        <v>153</v>
      </c>
      <c r="C39" s="291"/>
      <c r="D39" s="34">
        <f t="shared" si="12"/>
        <v>0</v>
      </c>
      <c r="E39" s="34">
        <f t="shared" si="12"/>
        <v>0</v>
      </c>
      <c r="F39" s="32">
        <v>0</v>
      </c>
      <c r="G39" s="34">
        <v>0</v>
      </c>
      <c r="H39" s="34">
        <v>0</v>
      </c>
      <c r="I39" s="32">
        <f t="shared" si="13"/>
        <v>0</v>
      </c>
      <c r="J39" s="32">
        <v>0</v>
      </c>
      <c r="K39" s="35">
        <v>0</v>
      </c>
      <c r="L39" s="35"/>
      <c r="M39" s="32" t="e">
        <f t="shared" si="14"/>
        <v>#DIV/0!</v>
      </c>
      <c r="N39" s="178">
        <f t="shared" si="10"/>
        <v>0</v>
      </c>
      <c r="O39" s="179" t="e">
        <f t="shared" si="11"/>
        <v>#DIV/0!</v>
      </c>
      <c r="P39" s="179" t="e">
        <f t="shared" si="11"/>
        <v>#DIV/0!</v>
      </c>
      <c r="Q39" s="180"/>
      <c r="R39" s="181"/>
    </row>
    <row r="40" spans="1:18" s="182" customFormat="1" ht="17.25" hidden="1" customHeight="1" x14ac:dyDescent="0.25">
      <c r="A40" s="286"/>
      <c r="B40" s="40" t="s">
        <v>154</v>
      </c>
      <c r="C40" s="292"/>
      <c r="D40" s="34">
        <f t="shared" si="12"/>
        <v>0</v>
      </c>
      <c r="E40" s="34">
        <f t="shared" si="12"/>
        <v>0</v>
      </c>
      <c r="F40" s="32">
        <v>0</v>
      </c>
      <c r="G40" s="34">
        <v>0</v>
      </c>
      <c r="H40" s="34">
        <v>0</v>
      </c>
      <c r="I40" s="32">
        <f t="shared" si="13"/>
        <v>0</v>
      </c>
      <c r="J40" s="32">
        <v>0</v>
      </c>
      <c r="K40" s="35">
        <v>0</v>
      </c>
      <c r="L40" s="35"/>
      <c r="M40" s="32" t="e">
        <f t="shared" si="14"/>
        <v>#DIV/0!</v>
      </c>
      <c r="N40" s="178">
        <f t="shared" si="10"/>
        <v>0</v>
      </c>
      <c r="O40" s="179" t="e">
        <f t="shared" si="11"/>
        <v>#DIV/0!</v>
      </c>
      <c r="P40" s="179" t="e">
        <f t="shared" si="11"/>
        <v>#DIV/0!</v>
      </c>
      <c r="Q40" s="180"/>
      <c r="R40" s="181"/>
    </row>
    <row r="41" spans="1:18" ht="49.5" hidden="1" customHeight="1" x14ac:dyDescent="0.25">
      <c r="A41" s="174" t="s">
        <v>83</v>
      </c>
      <c r="B41" s="41" t="s">
        <v>82</v>
      </c>
      <c r="C41" s="22" t="s">
        <v>242</v>
      </c>
      <c r="D41" s="175">
        <f>D42+D43+D44+D45+D46+D47+D48</f>
        <v>0</v>
      </c>
      <c r="E41" s="175">
        <f>E42+E43+E44+E45+E46+E47+E48</f>
        <v>0</v>
      </c>
      <c r="F41" s="175">
        <f t="shared" ref="F41:M41" si="15">F42+F43+F44+F45+F46+F47+F48</f>
        <v>0</v>
      </c>
      <c r="G41" s="175">
        <f t="shared" si="15"/>
        <v>0</v>
      </c>
      <c r="H41" s="175">
        <f t="shared" si="15"/>
        <v>0</v>
      </c>
      <c r="I41" s="175">
        <f t="shared" si="15"/>
        <v>0</v>
      </c>
      <c r="J41" s="175">
        <f t="shared" si="15"/>
        <v>0</v>
      </c>
      <c r="K41" s="175">
        <f t="shared" si="15"/>
        <v>0</v>
      </c>
      <c r="L41" s="175">
        <f t="shared" si="15"/>
        <v>0</v>
      </c>
      <c r="M41" s="175">
        <f t="shared" si="15"/>
        <v>0</v>
      </c>
      <c r="N41" s="175">
        <f t="shared" si="10"/>
        <v>0</v>
      </c>
      <c r="O41" s="176" t="e">
        <f t="shared" si="11"/>
        <v>#DIV/0!</v>
      </c>
      <c r="P41" s="176" t="e">
        <f t="shared" si="11"/>
        <v>#DIV/0!</v>
      </c>
      <c r="Q41" s="183"/>
    </row>
    <row r="42" spans="1:18" s="182" customFormat="1" ht="31.5" hidden="1" customHeight="1" x14ac:dyDescent="0.25">
      <c r="A42" s="320"/>
      <c r="B42" s="38" t="s">
        <v>79</v>
      </c>
      <c r="C42" s="287" t="s">
        <v>243</v>
      </c>
      <c r="D42" s="32">
        <f t="shared" ref="D42:E48" si="16">E42+F42+G42</f>
        <v>0</v>
      </c>
      <c r="E42" s="32">
        <f t="shared" si="16"/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3">
        <v>0</v>
      </c>
      <c r="L42" s="32">
        <v>0</v>
      </c>
      <c r="M42" s="32">
        <v>0</v>
      </c>
      <c r="N42" s="178">
        <f t="shared" si="10"/>
        <v>0</v>
      </c>
      <c r="O42" s="179" t="e">
        <f t="shared" si="11"/>
        <v>#DIV/0!</v>
      </c>
      <c r="P42" s="179" t="e">
        <f t="shared" si="11"/>
        <v>#DIV/0!</v>
      </c>
      <c r="Q42" s="180"/>
      <c r="R42" s="181"/>
    </row>
    <row r="43" spans="1:18" s="182" customFormat="1" ht="33" hidden="1" customHeight="1" x14ac:dyDescent="0.25">
      <c r="A43" s="321"/>
      <c r="B43" s="38" t="s">
        <v>80</v>
      </c>
      <c r="C43" s="288"/>
      <c r="D43" s="32">
        <f t="shared" si="16"/>
        <v>0</v>
      </c>
      <c r="E43" s="32">
        <f t="shared" si="16"/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3">
        <v>0</v>
      </c>
      <c r="L43" s="32">
        <v>0</v>
      </c>
      <c r="M43" s="32">
        <v>0</v>
      </c>
      <c r="N43" s="178">
        <f t="shared" si="10"/>
        <v>0</v>
      </c>
      <c r="O43" s="179" t="e">
        <f t="shared" si="11"/>
        <v>#DIV/0!</v>
      </c>
      <c r="P43" s="179" t="e">
        <f t="shared" si="11"/>
        <v>#DIV/0!</v>
      </c>
      <c r="Q43" s="180"/>
      <c r="R43" s="181"/>
    </row>
    <row r="44" spans="1:18" s="182" customFormat="1" ht="33.75" hidden="1" customHeight="1" x14ac:dyDescent="0.25">
      <c r="A44" s="321"/>
      <c r="B44" s="38" t="s">
        <v>81</v>
      </c>
      <c r="C44" s="288"/>
      <c r="D44" s="32">
        <f t="shared" si="16"/>
        <v>0</v>
      </c>
      <c r="E44" s="32">
        <f t="shared" si="16"/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3">
        <v>0</v>
      </c>
      <c r="L44" s="32">
        <v>0</v>
      </c>
      <c r="M44" s="32">
        <v>0</v>
      </c>
      <c r="N44" s="178">
        <f t="shared" si="10"/>
        <v>0</v>
      </c>
      <c r="O44" s="179" t="e">
        <f t="shared" si="11"/>
        <v>#DIV/0!</v>
      </c>
      <c r="P44" s="179" t="e">
        <f t="shared" si="11"/>
        <v>#DIV/0!</v>
      </c>
      <c r="Q44" s="180"/>
      <c r="R44" s="181"/>
    </row>
    <row r="45" spans="1:18" s="182" customFormat="1" ht="36" hidden="1" customHeight="1" x14ac:dyDescent="0.25">
      <c r="A45" s="321"/>
      <c r="B45" s="42" t="s">
        <v>151</v>
      </c>
      <c r="C45" s="289"/>
      <c r="D45" s="34">
        <f t="shared" si="16"/>
        <v>0</v>
      </c>
      <c r="E45" s="34">
        <f t="shared" si="16"/>
        <v>0</v>
      </c>
      <c r="F45" s="34">
        <v>0</v>
      </c>
      <c r="G45" s="34">
        <v>0</v>
      </c>
      <c r="H45" s="32">
        <v>0</v>
      </c>
      <c r="I45" s="32">
        <v>0</v>
      </c>
      <c r="J45" s="35">
        <v>0</v>
      </c>
      <c r="K45" s="35">
        <v>0</v>
      </c>
      <c r="L45" s="32">
        <v>0</v>
      </c>
      <c r="M45" s="32">
        <v>0</v>
      </c>
      <c r="N45" s="178">
        <f t="shared" si="10"/>
        <v>0</v>
      </c>
      <c r="O45" s="179" t="e">
        <f t="shared" si="11"/>
        <v>#DIV/0!</v>
      </c>
      <c r="P45" s="179" t="e">
        <f t="shared" si="11"/>
        <v>#DIV/0!</v>
      </c>
      <c r="Q45" s="180"/>
      <c r="R45" s="181"/>
    </row>
    <row r="46" spans="1:18" s="182" customFormat="1" ht="15" hidden="1" customHeight="1" x14ac:dyDescent="0.25">
      <c r="A46" s="321"/>
      <c r="B46" s="40" t="s">
        <v>152</v>
      </c>
      <c r="C46" s="290" t="s">
        <v>148</v>
      </c>
      <c r="D46" s="34">
        <f t="shared" si="16"/>
        <v>0</v>
      </c>
      <c r="E46" s="34">
        <f t="shared" si="16"/>
        <v>0</v>
      </c>
      <c r="F46" s="34">
        <v>0</v>
      </c>
      <c r="G46" s="34">
        <v>0</v>
      </c>
      <c r="H46" s="32">
        <v>0</v>
      </c>
      <c r="I46" s="32">
        <v>0</v>
      </c>
      <c r="J46" s="35">
        <v>0</v>
      </c>
      <c r="K46" s="35">
        <v>0</v>
      </c>
      <c r="L46" s="32">
        <v>0</v>
      </c>
      <c r="M46" s="32">
        <v>0</v>
      </c>
      <c r="N46" s="178">
        <f t="shared" si="10"/>
        <v>0</v>
      </c>
      <c r="O46" s="179" t="e">
        <f t="shared" si="11"/>
        <v>#DIV/0!</v>
      </c>
      <c r="P46" s="179" t="e">
        <f t="shared" si="11"/>
        <v>#DIV/0!</v>
      </c>
      <c r="Q46" s="180"/>
      <c r="R46" s="181"/>
    </row>
    <row r="47" spans="1:18" s="182" customFormat="1" ht="17.25" hidden="1" customHeight="1" x14ac:dyDescent="0.25">
      <c r="A47" s="321"/>
      <c r="B47" s="40" t="s">
        <v>153</v>
      </c>
      <c r="C47" s="291"/>
      <c r="D47" s="34">
        <f t="shared" si="16"/>
        <v>0</v>
      </c>
      <c r="E47" s="34">
        <f t="shared" si="16"/>
        <v>0</v>
      </c>
      <c r="F47" s="34">
        <v>0</v>
      </c>
      <c r="G47" s="34">
        <v>0</v>
      </c>
      <c r="H47" s="32">
        <v>0</v>
      </c>
      <c r="I47" s="32">
        <v>0</v>
      </c>
      <c r="J47" s="35">
        <v>0</v>
      </c>
      <c r="K47" s="35">
        <v>0</v>
      </c>
      <c r="L47" s="32">
        <v>0</v>
      </c>
      <c r="M47" s="32">
        <v>0</v>
      </c>
      <c r="N47" s="178">
        <f t="shared" si="10"/>
        <v>0</v>
      </c>
      <c r="O47" s="179" t="e">
        <f t="shared" si="11"/>
        <v>#DIV/0!</v>
      </c>
      <c r="P47" s="179" t="e">
        <f t="shared" si="11"/>
        <v>#DIV/0!</v>
      </c>
      <c r="Q47" s="180"/>
      <c r="R47" s="181"/>
    </row>
    <row r="48" spans="1:18" s="182" customFormat="1" ht="16.5" hidden="1" customHeight="1" x14ac:dyDescent="0.25">
      <c r="A48" s="322"/>
      <c r="B48" s="40" t="s">
        <v>154</v>
      </c>
      <c r="C48" s="292"/>
      <c r="D48" s="34">
        <f t="shared" si="16"/>
        <v>0</v>
      </c>
      <c r="E48" s="34">
        <f t="shared" si="16"/>
        <v>0</v>
      </c>
      <c r="F48" s="34">
        <v>0</v>
      </c>
      <c r="G48" s="34">
        <v>0</v>
      </c>
      <c r="H48" s="32">
        <v>0</v>
      </c>
      <c r="I48" s="32">
        <v>0</v>
      </c>
      <c r="J48" s="35">
        <v>0</v>
      </c>
      <c r="K48" s="35">
        <v>0</v>
      </c>
      <c r="L48" s="32">
        <v>0</v>
      </c>
      <c r="M48" s="32">
        <v>0</v>
      </c>
      <c r="N48" s="178">
        <f t="shared" si="10"/>
        <v>0</v>
      </c>
      <c r="O48" s="179" t="e">
        <f t="shared" si="11"/>
        <v>#DIV/0!</v>
      </c>
      <c r="P48" s="179" t="e">
        <f t="shared" si="11"/>
        <v>#DIV/0!</v>
      </c>
      <c r="Q48" s="180"/>
      <c r="R48" s="181"/>
    </row>
    <row r="49" spans="1:18" s="182" customFormat="1" ht="48.75" customHeight="1" x14ac:dyDescent="0.25">
      <c r="A49" s="174" t="s">
        <v>139</v>
      </c>
      <c r="B49" s="37" t="s">
        <v>141</v>
      </c>
      <c r="C49" s="21" t="s">
        <v>243</v>
      </c>
      <c r="D49" s="175">
        <f>SUM(D50:D59)</f>
        <v>0</v>
      </c>
      <c r="E49" s="175">
        <f>F49+G49+H49</f>
        <v>1039085</v>
      </c>
      <c r="F49" s="175">
        <f t="shared" ref="F49:N49" si="17">SUM(F50:F59)</f>
        <v>0</v>
      </c>
      <c r="G49" s="175">
        <f t="shared" si="17"/>
        <v>0</v>
      </c>
      <c r="H49" s="175">
        <f>572249+466836</f>
        <v>1039085</v>
      </c>
      <c r="I49" s="175">
        <f>J49+K49+L49</f>
        <v>0</v>
      </c>
      <c r="J49" s="175">
        <f t="shared" si="17"/>
        <v>0</v>
      </c>
      <c r="K49" s="175">
        <f t="shared" si="17"/>
        <v>0</v>
      </c>
      <c r="L49" s="175">
        <f t="shared" si="17"/>
        <v>0</v>
      </c>
      <c r="M49" s="175">
        <f>N49+O49+P49</f>
        <v>0</v>
      </c>
      <c r="N49" s="175">
        <f t="shared" si="17"/>
        <v>0</v>
      </c>
      <c r="O49" s="176">
        <v>0</v>
      </c>
      <c r="P49" s="176">
        <f>L49/H49*100</f>
        <v>0</v>
      </c>
      <c r="Q49" s="180"/>
      <c r="R49" s="181"/>
    </row>
    <row r="50" spans="1:18" s="188" customFormat="1" ht="33.75" hidden="1" customHeight="1" x14ac:dyDescent="0.25">
      <c r="A50" s="323"/>
      <c r="B50" s="88" t="s">
        <v>155</v>
      </c>
      <c r="C50" s="326"/>
      <c r="D50" s="89">
        <f t="shared" ref="D50:E65" si="18">E50+F50+G50</f>
        <v>0</v>
      </c>
      <c r="E50" s="175">
        <f t="shared" si="18"/>
        <v>0</v>
      </c>
      <c r="F50" s="89">
        <v>0</v>
      </c>
      <c r="G50" s="89">
        <v>0</v>
      </c>
      <c r="H50" s="32">
        <v>0</v>
      </c>
      <c r="I50" s="175">
        <f t="shared" ref="I50:I62" si="19">J50+K50+L50</f>
        <v>0</v>
      </c>
      <c r="J50" s="89">
        <v>0</v>
      </c>
      <c r="K50" s="89">
        <v>0</v>
      </c>
      <c r="L50" s="32">
        <v>0</v>
      </c>
      <c r="M50" s="90" t="e">
        <f>N50+O50+P50</f>
        <v>#DIV/0!</v>
      </c>
      <c r="N50" s="184">
        <f t="shared" ref="N50:N74" si="20">I50-E50</f>
        <v>0</v>
      </c>
      <c r="O50" s="185">
        <v>0</v>
      </c>
      <c r="P50" s="176" t="e">
        <f t="shared" ref="P50:P62" si="21">L50/H50*100</f>
        <v>#DIV/0!</v>
      </c>
      <c r="Q50" s="186"/>
      <c r="R50" s="187"/>
    </row>
    <row r="51" spans="1:18" s="188" customFormat="1" ht="31.5" hidden="1" customHeight="1" x14ac:dyDescent="0.25">
      <c r="A51" s="324"/>
      <c r="B51" s="91" t="s">
        <v>156</v>
      </c>
      <c r="C51" s="327"/>
      <c r="D51" s="90">
        <f t="shared" si="18"/>
        <v>0</v>
      </c>
      <c r="E51" s="175">
        <f t="shared" si="18"/>
        <v>0</v>
      </c>
      <c r="F51" s="90">
        <v>0</v>
      </c>
      <c r="G51" s="90">
        <v>0</v>
      </c>
      <c r="H51" s="32">
        <v>0</v>
      </c>
      <c r="I51" s="175">
        <f t="shared" si="19"/>
        <v>0</v>
      </c>
      <c r="J51" s="90">
        <v>0</v>
      </c>
      <c r="K51" s="90">
        <v>0</v>
      </c>
      <c r="L51" s="32">
        <v>0</v>
      </c>
      <c r="M51" s="90" t="e">
        <f t="shared" ref="M51:M58" si="22">N51+O51+P51</f>
        <v>#DIV/0!</v>
      </c>
      <c r="N51" s="184">
        <f t="shared" si="20"/>
        <v>0</v>
      </c>
      <c r="O51" s="185" t="e">
        <f>(H51/D51)*100-100</f>
        <v>#DIV/0!</v>
      </c>
      <c r="P51" s="176" t="e">
        <f t="shared" si="21"/>
        <v>#DIV/0!</v>
      </c>
      <c r="Q51" s="186"/>
      <c r="R51" s="187"/>
    </row>
    <row r="52" spans="1:18" s="188" customFormat="1" ht="33.75" hidden="1" customHeight="1" x14ac:dyDescent="0.25">
      <c r="A52" s="324"/>
      <c r="B52" s="91" t="s">
        <v>157</v>
      </c>
      <c r="C52" s="327"/>
      <c r="D52" s="90">
        <f t="shared" si="18"/>
        <v>0</v>
      </c>
      <c r="E52" s="175">
        <f t="shared" si="18"/>
        <v>0</v>
      </c>
      <c r="F52" s="90">
        <v>0</v>
      </c>
      <c r="G52" s="90">
        <v>0</v>
      </c>
      <c r="H52" s="32">
        <v>0</v>
      </c>
      <c r="I52" s="175">
        <f t="shared" si="19"/>
        <v>0</v>
      </c>
      <c r="J52" s="90">
        <v>0</v>
      </c>
      <c r="K52" s="90">
        <v>0</v>
      </c>
      <c r="L52" s="32">
        <v>0</v>
      </c>
      <c r="M52" s="90" t="e">
        <f t="shared" si="22"/>
        <v>#DIV/0!</v>
      </c>
      <c r="N52" s="184">
        <f t="shared" si="20"/>
        <v>0</v>
      </c>
      <c r="O52" s="185">
        <v>0</v>
      </c>
      <c r="P52" s="176" t="e">
        <f t="shared" si="21"/>
        <v>#DIV/0!</v>
      </c>
      <c r="Q52" s="186"/>
      <c r="R52" s="187"/>
    </row>
    <row r="53" spans="1:18" s="188" customFormat="1" ht="48.75" hidden="1" customHeight="1" x14ac:dyDescent="0.25">
      <c r="A53" s="324"/>
      <c r="B53" s="91" t="s">
        <v>158</v>
      </c>
      <c r="C53" s="327"/>
      <c r="D53" s="90">
        <f t="shared" si="18"/>
        <v>0</v>
      </c>
      <c r="E53" s="175">
        <f t="shared" si="18"/>
        <v>0</v>
      </c>
      <c r="F53" s="90">
        <v>0</v>
      </c>
      <c r="G53" s="90">
        <v>0</v>
      </c>
      <c r="H53" s="32">
        <v>0</v>
      </c>
      <c r="I53" s="175">
        <f t="shared" si="19"/>
        <v>0</v>
      </c>
      <c r="J53" s="90">
        <v>0</v>
      </c>
      <c r="K53" s="90">
        <v>0</v>
      </c>
      <c r="L53" s="32">
        <v>0</v>
      </c>
      <c r="M53" s="90" t="e">
        <f t="shared" si="22"/>
        <v>#DIV/0!</v>
      </c>
      <c r="N53" s="184">
        <f t="shared" si="20"/>
        <v>0</v>
      </c>
      <c r="O53" s="185">
        <v>0</v>
      </c>
      <c r="P53" s="176" t="e">
        <f t="shared" si="21"/>
        <v>#DIV/0!</v>
      </c>
      <c r="Q53" s="186"/>
      <c r="R53" s="187"/>
    </row>
    <row r="54" spans="1:18" s="188" customFormat="1" ht="48.75" hidden="1" customHeight="1" x14ac:dyDescent="0.25">
      <c r="A54" s="324"/>
      <c r="B54" s="91" t="s">
        <v>159</v>
      </c>
      <c r="C54" s="327"/>
      <c r="D54" s="90">
        <f t="shared" si="18"/>
        <v>0</v>
      </c>
      <c r="E54" s="175">
        <f t="shared" si="18"/>
        <v>0</v>
      </c>
      <c r="F54" s="90">
        <v>0</v>
      </c>
      <c r="G54" s="90">
        <v>0</v>
      </c>
      <c r="H54" s="32">
        <v>0</v>
      </c>
      <c r="I54" s="175">
        <f t="shared" si="19"/>
        <v>0</v>
      </c>
      <c r="J54" s="90">
        <v>0</v>
      </c>
      <c r="K54" s="90">
        <v>0</v>
      </c>
      <c r="L54" s="32">
        <v>0</v>
      </c>
      <c r="M54" s="90" t="e">
        <f t="shared" si="22"/>
        <v>#DIV/0!</v>
      </c>
      <c r="N54" s="184">
        <f t="shared" si="20"/>
        <v>0</v>
      </c>
      <c r="O54" s="185">
        <v>0</v>
      </c>
      <c r="P54" s="176" t="e">
        <f t="shared" si="21"/>
        <v>#DIV/0!</v>
      </c>
      <c r="Q54" s="186"/>
      <c r="R54" s="187"/>
    </row>
    <row r="55" spans="1:18" s="188" customFormat="1" ht="30.75" hidden="1" customHeight="1" x14ac:dyDescent="0.25">
      <c r="A55" s="324"/>
      <c r="B55" s="91" t="s">
        <v>160</v>
      </c>
      <c r="C55" s="327"/>
      <c r="D55" s="90">
        <f t="shared" si="18"/>
        <v>0</v>
      </c>
      <c r="E55" s="175">
        <f t="shared" si="18"/>
        <v>0</v>
      </c>
      <c r="F55" s="90">
        <v>0</v>
      </c>
      <c r="G55" s="90">
        <v>0</v>
      </c>
      <c r="H55" s="32">
        <v>0</v>
      </c>
      <c r="I55" s="175">
        <f t="shared" si="19"/>
        <v>0</v>
      </c>
      <c r="J55" s="90">
        <v>0</v>
      </c>
      <c r="K55" s="90">
        <v>0</v>
      </c>
      <c r="L55" s="32">
        <v>0</v>
      </c>
      <c r="M55" s="90" t="e">
        <f t="shared" si="22"/>
        <v>#DIV/0!</v>
      </c>
      <c r="N55" s="184">
        <f t="shared" si="20"/>
        <v>0</v>
      </c>
      <c r="O55" s="185">
        <v>0</v>
      </c>
      <c r="P55" s="176" t="e">
        <f t="shared" si="21"/>
        <v>#DIV/0!</v>
      </c>
      <c r="Q55" s="186"/>
      <c r="R55" s="187"/>
    </row>
    <row r="56" spans="1:18" s="188" customFormat="1" ht="36" hidden="1" customHeight="1" x14ac:dyDescent="0.25">
      <c r="A56" s="324"/>
      <c r="B56" s="91" t="s">
        <v>161</v>
      </c>
      <c r="C56" s="327"/>
      <c r="D56" s="90">
        <f t="shared" si="18"/>
        <v>0</v>
      </c>
      <c r="E56" s="175">
        <f t="shared" si="18"/>
        <v>0</v>
      </c>
      <c r="F56" s="90">
        <v>0</v>
      </c>
      <c r="G56" s="90">
        <v>0</v>
      </c>
      <c r="H56" s="32">
        <v>0</v>
      </c>
      <c r="I56" s="175">
        <f t="shared" si="19"/>
        <v>0</v>
      </c>
      <c r="J56" s="90">
        <v>0</v>
      </c>
      <c r="K56" s="90">
        <v>0</v>
      </c>
      <c r="L56" s="32">
        <v>0</v>
      </c>
      <c r="M56" s="90" t="e">
        <f t="shared" si="22"/>
        <v>#DIV/0!</v>
      </c>
      <c r="N56" s="184">
        <f t="shared" si="20"/>
        <v>0</v>
      </c>
      <c r="O56" s="185">
        <v>0</v>
      </c>
      <c r="P56" s="176" t="e">
        <f t="shared" si="21"/>
        <v>#DIV/0!</v>
      </c>
      <c r="Q56" s="186"/>
      <c r="R56" s="187"/>
    </row>
    <row r="57" spans="1:18" s="188" customFormat="1" ht="91.5" hidden="1" customHeight="1" x14ac:dyDescent="0.25">
      <c r="A57" s="324"/>
      <c r="B57" s="106" t="s">
        <v>244</v>
      </c>
      <c r="C57" s="327"/>
      <c r="D57" s="90"/>
      <c r="E57" s="175">
        <f t="shared" si="18"/>
        <v>0</v>
      </c>
      <c r="F57" s="90">
        <v>0</v>
      </c>
      <c r="G57" s="90">
        <v>0</v>
      </c>
      <c r="H57" s="32">
        <v>0</v>
      </c>
      <c r="I57" s="175">
        <f t="shared" si="19"/>
        <v>0</v>
      </c>
      <c r="J57" s="90">
        <v>0</v>
      </c>
      <c r="K57" s="90">
        <v>0</v>
      </c>
      <c r="L57" s="32">
        <v>0</v>
      </c>
      <c r="M57" s="90" t="e">
        <f t="shared" si="22"/>
        <v>#DIV/0!</v>
      </c>
      <c r="N57" s="184">
        <f t="shared" si="20"/>
        <v>0</v>
      </c>
      <c r="O57" s="185">
        <v>0</v>
      </c>
      <c r="P57" s="176" t="e">
        <f t="shared" si="21"/>
        <v>#DIV/0!</v>
      </c>
      <c r="Q57" s="186"/>
      <c r="R57" s="187"/>
    </row>
    <row r="58" spans="1:18" s="188" customFormat="1" ht="59.25" hidden="1" customHeight="1" x14ac:dyDescent="0.25">
      <c r="A58" s="324"/>
      <c r="B58" s="106" t="s">
        <v>245</v>
      </c>
      <c r="C58" s="327"/>
      <c r="D58" s="90"/>
      <c r="E58" s="175">
        <f t="shared" si="18"/>
        <v>0</v>
      </c>
      <c r="F58" s="90">
        <v>0</v>
      </c>
      <c r="G58" s="90">
        <v>0</v>
      </c>
      <c r="H58" s="32">
        <v>0</v>
      </c>
      <c r="I58" s="175">
        <f t="shared" si="19"/>
        <v>0</v>
      </c>
      <c r="J58" s="90">
        <v>0</v>
      </c>
      <c r="K58" s="90">
        <v>0</v>
      </c>
      <c r="L58" s="32">
        <v>0</v>
      </c>
      <c r="M58" s="90" t="e">
        <f t="shared" si="22"/>
        <v>#DIV/0!</v>
      </c>
      <c r="N58" s="184">
        <f t="shared" si="20"/>
        <v>0</v>
      </c>
      <c r="O58" s="185">
        <v>0</v>
      </c>
      <c r="P58" s="176" t="e">
        <f t="shared" si="21"/>
        <v>#DIV/0!</v>
      </c>
      <c r="Q58" s="186"/>
      <c r="R58" s="187"/>
    </row>
    <row r="59" spans="1:18" s="188" customFormat="1" ht="36" hidden="1" customHeight="1" x14ac:dyDescent="0.25">
      <c r="A59" s="325"/>
      <c r="B59" s="91" t="s">
        <v>162</v>
      </c>
      <c r="C59" s="328"/>
      <c r="D59" s="90">
        <f t="shared" si="18"/>
        <v>0</v>
      </c>
      <c r="E59" s="175">
        <f t="shared" si="18"/>
        <v>0</v>
      </c>
      <c r="F59" s="90">
        <v>0</v>
      </c>
      <c r="G59" s="90">
        <v>0</v>
      </c>
      <c r="H59" s="90">
        <v>0</v>
      </c>
      <c r="I59" s="175">
        <f t="shared" si="19"/>
        <v>0</v>
      </c>
      <c r="J59" s="90">
        <v>0</v>
      </c>
      <c r="K59" s="90">
        <v>0</v>
      </c>
      <c r="L59" s="92">
        <v>0</v>
      </c>
      <c r="M59" s="90" t="e">
        <f>N59+O59+P59</f>
        <v>#DIV/0!</v>
      </c>
      <c r="N59" s="184">
        <f t="shared" si="20"/>
        <v>0</v>
      </c>
      <c r="O59" s="185">
        <v>0</v>
      </c>
      <c r="P59" s="176" t="e">
        <f t="shared" si="21"/>
        <v>#DIV/0!</v>
      </c>
      <c r="Q59" s="186"/>
      <c r="R59" s="187"/>
    </row>
    <row r="60" spans="1:18" s="182" customFormat="1" ht="60" hidden="1" customHeight="1" x14ac:dyDescent="0.25">
      <c r="A60" s="174" t="s">
        <v>140</v>
      </c>
      <c r="B60" s="37" t="s">
        <v>142</v>
      </c>
      <c r="C60" s="21" t="s">
        <v>243</v>
      </c>
      <c r="D60" s="175">
        <f t="shared" si="18"/>
        <v>0</v>
      </c>
      <c r="E60" s="175">
        <f t="shared" si="18"/>
        <v>0</v>
      </c>
      <c r="F60" s="175">
        <v>0</v>
      </c>
      <c r="G60" s="175">
        <v>0</v>
      </c>
      <c r="H60" s="175">
        <v>0</v>
      </c>
      <c r="I60" s="175">
        <f t="shared" si="19"/>
        <v>0</v>
      </c>
      <c r="J60" s="175">
        <v>0</v>
      </c>
      <c r="K60" s="175">
        <v>0</v>
      </c>
      <c r="L60" s="175">
        <v>0</v>
      </c>
      <c r="M60" s="175" t="e">
        <f t="shared" ref="M60:M69" si="23">N60+O60+P60</f>
        <v>#DIV/0!</v>
      </c>
      <c r="N60" s="178">
        <f t="shared" si="20"/>
        <v>0</v>
      </c>
      <c r="O60" s="179">
        <v>0</v>
      </c>
      <c r="P60" s="176" t="e">
        <f t="shared" si="21"/>
        <v>#DIV/0!</v>
      </c>
      <c r="Q60" s="180"/>
      <c r="R60" s="181"/>
    </row>
    <row r="61" spans="1:18" s="182" customFormat="1" ht="60" hidden="1" customHeight="1" x14ac:dyDescent="0.25">
      <c r="A61" s="174" t="s">
        <v>143</v>
      </c>
      <c r="B61" s="37" t="s">
        <v>84</v>
      </c>
      <c r="C61" s="21" t="s">
        <v>243</v>
      </c>
      <c r="D61" s="36">
        <f t="shared" si="18"/>
        <v>0</v>
      </c>
      <c r="E61" s="175">
        <f t="shared" si="18"/>
        <v>0</v>
      </c>
      <c r="F61" s="36">
        <v>0</v>
      </c>
      <c r="G61" s="36">
        <v>0</v>
      </c>
      <c r="H61" s="34">
        <v>0</v>
      </c>
      <c r="I61" s="175">
        <f t="shared" si="19"/>
        <v>0</v>
      </c>
      <c r="J61" s="36">
        <v>0</v>
      </c>
      <c r="K61" s="36">
        <v>0</v>
      </c>
      <c r="L61" s="34">
        <v>0</v>
      </c>
      <c r="M61" s="36" t="e">
        <f>N61+P61</f>
        <v>#DIV/0!</v>
      </c>
      <c r="N61" s="175">
        <f t="shared" si="20"/>
        <v>0</v>
      </c>
      <c r="O61" s="176" t="e">
        <f>(H61/D61)*100-100</f>
        <v>#DIV/0!</v>
      </c>
      <c r="P61" s="176" t="e">
        <f t="shared" si="21"/>
        <v>#DIV/0!</v>
      </c>
      <c r="Q61" s="180"/>
      <c r="R61" s="181"/>
    </row>
    <row r="62" spans="1:18" s="182" customFormat="1" ht="60" customHeight="1" x14ac:dyDescent="0.25">
      <c r="A62" s="174" t="s">
        <v>144</v>
      </c>
      <c r="B62" s="41" t="s">
        <v>145</v>
      </c>
      <c r="C62" s="22" t="s">
        <v>149</v>
      </c>
      <c r="D62" s="175">
        <f>D63+D64+D65+D66+D67+D68+D69+D74</f>
        <v>0</v>
      </c>
      <c r="E62" s="175">
        <f t="shared" si="18"/>
        <v>10812694</v>
      </c>
      <c r="F62" s="175">
        <f t="shared" ref="F62:K62" si="24">F63+F64+F65+F66+F67+F68+F69+F74</f>
        <v>0</v>
      </c>
      <c r="G62" s="175">
        <f t="shared" si="24"/>
        <v>0</v>
      </c>
      <c r="H62" s="175">
        <f>4549430+468679+818800+893585+4082200</f>
        <v>10812694</v>
      </c>
      <c r="I62" s="175">
        <f t="shared" si="19"/>
        <v>99453.94</v>
      </c>
      <c r="J62" s="175">
        <f t="shared" si="24"/>
        <v>0</v>
      </c>
      <c r="K62" s="175">
        <f t="shared" si="24"/>
        <v>0</v>
      </c>
      <c r="L62" s="175">
        <v>99453.94</v>
      </c>
      <c r="M62" s="175">
        <f>N62+O62+P62</f>
        <v>0.91978872240350096</v>
      </c>
      <c r="N62" s="175">
        <v>0</v>
      </c>
      <c r="O62" s="176">
        <v>0</v>
      </c>
      <c r="P62" s="176">
        <f t="shared" si="21"/>
        <v>0.91978872240350096</v>
      </c>
      <c r="Q62" s="180"/>
      <c r="R62" s="181"/>
    </row>
    <row r="63" spans="1:18" s="173" customFormat="1" ht="60" hidden="1" customHeight="1" x14ac:dyDescent="0.25">
      <c r="A63" s="272"/>
      <c r="B63" s="43" t="s">
        <v>163</v>
      </c>
      <c r="C63" s="275"/>
      <c r="D63" s="34">
        <f t="shared" ref="D63:E74" si="25">E63+F63+G63</f>
        <v>0</v>
      </c>
      <c r="E63" s="34">
        <f t="shared" si="18"/>
        <v>0</v>
      </c>
      <c r="F63" s="34">
        <v>0</v>
      </c>
      <c r="G63" s="34">
        <v>0</v>
      </c>
      <c r="H63" s="34">
        <v>0</v>
      </c>
      <c r="I63" s="34">
        <f t="shared" ref="I63:I69" si="26">J63+K63+L63</f>
        <v>0</v>
      </c>
      <c r="J63" s="34">
        <v>0</v>
      </c>
      <c r="K63" s="34">
        <v>0</v>
      </c>
      <c r="L63" s="34">
        <v>0</v>
      </c>
      <c r="M63" s="34">
        <f t="shared" si="23"/>
        <v>0</v>
      </c>
      <c r="N63" s="178">
        <f t="shared" si="20"/>
        <v>0</v>
      </c>
      <c r="O63" s="179">
        <v>0</v>
      </c>
      <c r="P63" s="179">
        <v>0</v>
      </c>
      <c r="Q63" s="189">
        <v>2070</v>
      </c>
      <c r="R63" s="172" t="s">
        <v>5</v>
      </c>
    </row>
    <row r="64" spans="1:18" ht="17.25" hidden="1" customHeight="1" x14ac:dyDescent="0.25">
      <c r="A64" s="273"/>
      <c r="B64" s="43" t="s">
        <v>164</v>
      </c>
      <c r="C64" s="276"/>
      <c r="D64" s="34">
        <f t="shared" si="25"/>
        <v>0</v>
      </c>
      <c r="E64" s="34">
        <f t="shared" si="18"/>
        <v>0</v>
      </c>
      <c r="F64" s="34">
        <v>0</v>
      </c>
      <c r="G64" s="34">
        <v>0</v>
      </c>
      <c r="H64" s="34">
        <v>0</v>
      </c>
      <c r="I64" s="34">
        <f t="shared" si="26"/>
        <v>0</v>
      </c>
      <c r="J64" s="34">
        <v>0</v>
      </c>
      <c r="K64" s="34">
        <v>0</v>
      </c>
      <c r="L64" s="34">
        <v>0</v>
      </c>
      <c r="M64" s="34">
        <f t="shared" si="23"/>
        <v>0</v>
      </c>
      <c r="N64" s="178">
        <f t="shared" si="20"/>
        <v>0</v>
      </c>
      <c r="O64" s="179">
        <v>0</v>
      </c>
      <c r="P64" s="179">
        <v>0</v>
      </c>
      <c r="Q64" s="190">
        <v>12693.9</v>
      </c>
      <c r="R64" s="126" t="s">
        <v>5</v>
      </c>
    </row>
    <row r="65" spans="1:25" ht="19.5" hidden="1" customHeight="1" x14ac:dyDescent="0.25">
      <c r="A65" s="273"/>
      <c r="B65" s="43" t="s">
        <v>165</v>
      </c>
      <c r="C65" s="276"/>
      <c r="D65" s="34">
        <f t="shared" si="25"/>
        <v>0</v>
      </c>
      <c r="E65" s="34">
        <f t="shared" si="18"/>
        <v>0</v>
      </c>
      <c r="F65" s="34">
        <v>0</v>
      </c>
      <c r="G65" s="34">
        <v>0</v>
      </c>
      <c r="H65" s="34">
        <v>0</v>
      </c>
      <c r="I65" s="34">
        <f t="shared" si="26"/>
        <v>0</v>
      </c>
      <c r="J65" s="34">
        <v>0</v>
      </c>
      <c r="K65" s="34">
        <v>0</v>
      </c>
      <c r="L65" s="34">
        <v>0</v>
      </c>
      <c r="M65" s="34">
        <f t="shared" si="23"/>
        <v>0</v>
      </c>
      <c r="N65" s="178">
        <f t="shared" si="20"/>
        <v>0</v>
      </c>
      <c r="O65" s="179">
        <v>0</v>
      </c>
      <c r="P65" s="179">
        <v>0</v>
      </c>
      <c r="Q65" s="190">
        <v>2312.3000000000002</v>
      </c>
      <c r="R65" s="126" t="s">
        <v>5</v>
      </c>
    </row>
    <row r="66" spans="1:25" ht="18.75" hidden="1" customHeight="1" x14ac:dyDescent="0.25">
      <c r="A66" s="273"/>
      <c r="B66" s="43" t="s">
        <v>166</v>
      </c>
      <c r="C66" s="276"/>
      <c r="D66" s="34">
        <f t="shared" si="25"/>
        <v>0</v>
      </c>
      <c r="E66" s="34">
        <f>F66+G66+H66</f>
        <v>0</v>
      </c>
      <c r="F66" s="34">
        <v>0</v>
      </c>
      <c r="G66" s="34">
        <v>0</v>
      </c>
      <c r="H66" s="34">
        <v>0</v>
      </c>
      <c r="I66" s="34">
        <f>J66+K66+L66</f>
        <v>0</v>
      </c>
      <c r="J66" s="34">
        <v>0</v>
      </c>
      <c r="K66" s="34">
        <v>0</v>
      </c>
      <c r="L66" s="34">
        <v>0</v>
      </c>
      <c r="M66" s="34">
        <f>N66+O66+P66</f>
        <v>0</v>
      </c>
      <c r="N66" s="178">
        <f t="shared" si="20"/>
        <v>0</v>
      </c>
      <c r="O66" s="179">
        <v>0</v>
      </c>
      <c r="P66" s="179">
        <v>0</v>
      </c>
      <c r="Q66" s="190"/>
    </row>
    <row r="67" spans="1:25" s="173" customFormat="1" ht="47.25" hidden="1" customHeight="1" x14ac:dyDescent="0.25">
      <c r="A67" s="273"/>
      <c r="B67" s="43" t="s">
        <v>167</v>
      </c>
      <c r="C67" s="276"/>
      <c r="D67" s="34">
        <f t="shared" si="25"/>
        <v>0</v>
      </c>
      <c r="E67" s="34">
        <f t="shared" si="25"/>
        <v>0</v>
      </c>
      <c r="F67" s="34">
        <v>0</v>
      </c>
      <c r="G67" s="34">
        <v>0</v>
      </c>
      <c r="H67" s="34">
        <v>0</v>
      </c>
      <c r="I67" s="34">
        <f t="shared" si="26"/>
        <v>0</v>
      </c>
      <c r="J67" s="34">
        <v>0</v>
      </c>
      <c r="K67" s="34">
        <v>0</v>
      </c>
      <c r="L67" s="34">
        <v>0</v>
      </c>
      <c r="M67" s="34" t="e">
        <f t="shared" si="23"/>
        <v>#DIV/0!</v>
      </c>
      <c r="N67" s="178">
        <f t="shared" si="20"/>
        <v>0</v>
      </c>
      <c r="O67" s="179" t="e">
        <f>(H67/D67)*100-100</f>
        <v>#DIV/0!</v>
      </c>
      <c r="P67" s="179" t="e">
        <f>(I67/E67)*100-100</f>
        <v>#DIV/0!</v>
      </c>
      <c r="Q67" s="189"/>
      <c r="R67" s="172"/>
    </row>
    <row r="68" spans="1:25" s="156" customFormat="1" ht="33.75" hidden="1" customHeight="1" x14ac:dyDescent="0.25">
      <c r="A68" s="273"/>
      <c r="B68" s="43" t="s">
        <v>168</v>
      </c>
      <c r="C68" s="276"/>
      <c r="D68" s="34">
        <f t="shared" si="25"/>
        <v>0</v>
      </c>
      <c r="E68" s="34">
        <f t="shared" si="25"/>
        <v>0</v>
      </c>
      <c r="F68" s="34">
        <v>0</v>
      </c>
      <c r="G68" s="34">
        <v>0</v>
      </c>
      <c r="H68" s="34">
        <v>0</v>
      </c>
      <c r="I68" s="34">
        <f t="shared" si="26"/>
        <v>0</v>
      </c>
      <c r="J68" s="34">
        <v>0</v>
      </c>
      <c r="K68" s="34">
        <v>0</v>
      </c>
      <c r="L68" s="34">
        <v>0</v>
      </c>
      <c r="M68" s="34">
        <f t="shared" si="23"/>
        <v>0</v>
      </c>
      <c r="N68" s="178">
        <f t="shared" si="20"/>
        <v>0</v>
      </c>
      <c r="O68" s="179">
        <v>0</v>
      </c>
      <c r="P68" s="179">
        <v>0</v>
      </c>
      <c r="Q68" s="153"/>
      <c r="R68" s="154"/>
    </row>
    <row r="69" spans="1:25" s="156" customFormat="1" ht="17.25" hidden="1" customHeight="1" x14ac:dyDescent="0.25">
      <c r="A69" s="273"/>
      <c r="B69" s="43" t="s">
        <v>169</v>
      </c>
      <c r="C69" s="276"/>
      <c r="D69" s="34">
        <f t="shared" si="25"/>
        <v>0</v>
      </c>
      <c r="E69" s="34">
        <f t="shared" si="25"/>
        <v>0</v>
      </c>
      <c r="F69" s="34">
        <v>0</v>
      </c>
      <c r="G69" s="34">
        <v>0</v>
      </c>
      <c r="H69" s="34">
        <v>0</v>
      </c>
      <c r="I69" s="34">
        <f t="shared" si="26"/>
        <v>0</v>
      </c>
      <c r="J69" s="34">
        <v>0</v>
      </c>
      <c r="K69" s="34">
        <v>0</v>
      </c>
      <c r="L69" s="34">
        <v>0</v>
      </c>
      <c r="M69" s="34">
        <f t="shared" si="23"/>
        <v>0</v>
      </c>
      <c r="N69" s="178">
        <f t="shared" si="20"/>
        <v>0</v>
      </c>
      <c r="O69" s="179">
        <v>0</v>
      </c>
      <c r="P69" s="179">
        <v>0</v>
      </c>
      <c r="Q69" s="153"/>
      <c r="R69" s="154"/>
    </row>
    <row r="70" spans="1:25" s="156" customFormat="1" ht="65.25" hidden="1" customHeight="1" x14ac:dyDescent="0.25">
      <c r="A70" s="273"/>
      <c r="B70" s="107" t="s">
        <v>246</v>
      </c>
      <c r="C70" s="276"/>
      <c r="D70" s="34">
        <f t="shared" si="25"/>
        <v>0</v>
      </c>
      <c r="E70" s="34">
        <f>F70+G70+H70</f>
        <v>0</v>
      </c>
      <c r="F70" s="34">
        <v>0</v>
      </c>
      <c r="G70" s="34">
        <v>0</v>
      </c>
      <c r="H70" s="34">
        <v>0</v>
      </c>
      <c r="I70" s="34">
        <f>J70+K70+L70</f>
        <v>0</v>
      </c>
      <c r="J70" s="34">
        <v>0</v>
      </c>
      <c r="K70" s="34">
        <v>0</v>
      </c>
      <c r="L70" s="34">
        <v>0</v>
      </c>
      <c r="M70" s="34">
        <f>N70+O70+P70</f>
        <v>0</v>
      </c>
      <c r="N70" s="178">
        <f t="shared" si="20"/>
        <v>0</v>
      </c>
      <c r="O70" s="179">
        <v>0</v>
      </c>
      <c r="P70" s="179">
        <v>0</v>
      </c>
      <c r="Q70" s="153"/>
      <c r="R70" s="154"/>
    </row>
    <row r="71" spans="1:25" s="156" customFormat="1" ht="65.25" hidden="1" customHeight="1" x14ac:dyDescent="0.25">
      <c r="A71" s="273"/>
      <c r="B71" s="107" t="s">
        <v>247</v>
      </c>
      <c r="C71" s="276"/>
      <c r="D71" s="34">
        <f t="shared" si="25"/>
        <v>0</v>
      </c>
      <c r="E71" s="34">
        <f>F71+G71+H71</f>
        <v>0</v>
      </c>
      <c r="F71" s="34">
        <v>0</v>
      </c>
      <c r="G71" s="34">
        <v>0</v>
      </c>
      <c r="H71" s="34">
        <v>0</v>
      </c>
      <c r="I71" s="34">
        <f>J71+K71+L71</f>
        <v>0</v>
      </c>
      <c r="J71" s="34">
        <v>0</v>
      </c>
      <c r="K71" s="34">
        <v>0</v>
      </c>
      <c r="L71" s="34">
        <v>0</v>
      </c>
      <c r="M71" s="34">
        <f>N71+O71+P71</f>
        <v>0</v>
      </c>
      <c r="N71" s="178">
        <f t="shared" si="20"/>
        <v>0</v>
      </c>
      <c r="O71" s="179">
        <v>0</v>
      </c>
      <c r="P71" s="179">
        <v>0</v>
      </c>
      <c r="Q71" s="153"/>
      <c r="R71" s="154"/>
    </row>
    <row r="72" spans="1:25" s="156" customFormat="1" ht="65.25" hidden="1" customHeight="1" x14ac:dyDescent="0.25">
      <c r="A72" s="273"/>
      <c r="B72" s="107" t="s">
        <v>248</v>
      </c>
      <c r="C72" s="276"/>
      <c r="D72" s="34">
        <f t="shared" si="25"/>
        <v>0</v>
      </c>
      <c r="E72" s="34">
        <f>F72+G72+H72</f>
        <v>0</v>
      </c>
      <c r="F72" s="34">
        <v>0</v>
      </c>
      <c r="G72" s="34">
        <v>0</v>
      </c>
      <c r="H72" s="34">
        <v>0</v>
      </c>
      <c r="I72" s="34">
        <f>J72+K72+L72</f>
        <v>0</v>
      </c>
      <c r="J72" s="34">
        <v>0</v>
      </c>
      <c r="K72" s="34">
        <v>0</v>
      </c>
      <c r="L72" s="34">
        <v>0</v>
      </c>
      <c r="M72" s="34">
        <f>N72+O72+P72</f>
        <v>0</v>
      </c>
      <c r="N72" s="178">
        <f t="shared" si="20"/>
        <v>0</v>
      </c>
      <c r="O72" s="179">
        <v>0</v>
      </c>
      <c r="P72" s="179">
        <v>0</v>
      </c>
      <c r="Q72" s="153"/>
      <c r="R72" s="154"/>
    </row>
    <row r="73" spans="1:25" s="156" customFormat="1" ht="65.25" hidden="1" customHeight="1" x14ac:dyDescent="0.25">
      <c r="A73" s="273"/>
      <c r="B73" s="107" t="s">
        <v>249</v>
      </c>
      <c r="C73" s="276"/>
      <c r="D73" s="34">
        <f t="shared" si="25"/>
        <v>0</v>
      </c>
      <c r="E73" s="34">
        <f>F73+G73+H73</f>
        <v>0</v>
      </c>
      <c r="F73" s="34">
        <v>0</v>
      </c>
      <c r="G73" s="34">
        <v>0</v>
      </c>
      <c r="H73" s="34">
        <v>0</v>
      </c>
      <c r="I73" s="34">
        <f>J73+K73+L73</f>
        <v>0</v>
      </c>
      <c r="J73" s="34">
        <v>0</v>
      </c>
      <c r="K73" s="34">
        <v>0</v>
      </c>
      <c r="L73" s="34">
        <v>0</v>
      </c>
      <c r="M73" s="34">
        <f>N73+O73+P73</f>
        <v>0</v>
      </c>
      <c r="N73" s="178">
        <f t="shared" si="20"/>
        <v>0</v>
      </c>
      <c r="O73" s="179">
        <v>0</v>
      </c>
      <c r="P73" s="179">
        <v>0</v>
      </c>
      <c r="Q73" s="153"/>
      <c r="R73" s="154"/>
    </row>
    <row r="74" spans="1:25" s="156" customFormat="1" ht="65.25" hidden="1" customHeight="1" x14ac:dyDescent="0.25">
      <c r="A74" s="274"/>
      <c r="B74" s="43" t="s">
        <v>170</v>
      </c>
      <c r="C74" s="277"/>
      <c r="D74" s="34">
        <f t="shared" si="25"/>
        <v>0</v>
      </c>
      <c r="E74" s="34">
        <f>F74+G74+H74</f>
        <v>0</v>
      </c>
      <c r="F74" s="34">
        <v>0</v>
      </c>
      <c r="G74" s="34">
        <v>0</v>
      </c>
      <c r="H74" s="34">
        <v>0</v>
      </c>
      <c r="I74" s="34">
        <f>J74+K74+L74</f>
        <v>0</v>
      </c>
      <c r="J74" s="34">
        <v>0</v>
      </c>
      <c r="K74" s="34">
        <v>0</v>
      </c>
      <c r="L74" s="34">
        <v>0</v>
      </c>
      <c r="M74" s="34">
        <f>N74+O74+P74</f>
        <v>0</v>
      </c>
      <c r="N74" s="178">
        <f t="shared" si="20"/>
        <v>0</v>
      </c>
      <c r="O74" s="179">
        <v>0</v>
      </c>
      <c r="P74" s="179">
        <v>0</v>
      </c>
      <c r="Q74" s="153"/>
      <c r="R74" s="154"/>
    </row>
    <row r="75" spans="1:25" s="173" customFormat="1" ht="50.25" customHeight="1" x14ac:dyDescent="0.25">
      <c r="A75" s="141" t="s">
        <v>234</v>
      </c>
      <c r="B75" s="169" t="s">
        <v>236</v>
      </c>
      <c r="C75" s="170" t="s">
        <v>148</v>
      </c>
      <c r="D75" s="142">
        <f>D76</f>
        <v>19443814</v>
      </c>
      <c r="E75" s="142">
        <f t="shared" ref="E75:L75" si="27">E76</f>
        <v>18875814</v>
      </c>
      <c r="F75" s="142">
        <f t="shared" si="27"/>
        <v>0</v>
      </c>
      <c r="G75" s="142">
        <f t="shared" si="27"/>
        <v>0</v>
      </c>
      <c r="H75" s="142">
        <f t="shared" si="27"/>
        <v>18875814</v>
      </c>
      <c r="I75" s="142">
        <f t="shared" si="27"/>
        <v>18863435.379999999</v>
      </c>
      <c r="J75" s="142">
        <f t="shared" si="27"/>
        <v>0</v>
      </c>
      <c r="K75" s="142">
        <f t="shared" si="27"/>
        <v>0</v>
      </c>
      <c r="L75" s="142">
        <f t="shared" si="27"/>
        <v>18863435.379999999</v>
      </c>
      <c r="M75" s="142">
        <f>I75/E75*100</f>
        <v>99.934420735444832</v>
      </c>
      <c r="N75" s="142">
        <v>0</v>
      </c>
      <c r="O75" s="143">
        <v>0</v>
      </c>
      <c r="P75" s="143">
        <f>L75/H75*100</f>
        <v>99.934420735444832</v>
      </c>
      <c r="Q75" s="171"/>
      <c r="R75" s="172"/>
      <c r="T75" s="191"/>
    </row>
    <row r="76" spans="1:25" ht="65.25" customHeight="1" x14ac:dyDescent="0.25">
      <c r="A76" s="149" t="s">
        <v>235</v>
      </c>
      <c r="B76" s="47" t="s">
        <v>237</v>
      </c>
      <c r="C76" s="45" t="s">
        <v>148</v>
      </c>
      <c r="D76" s="150">
        <v>19443814</v>
      </c>
      <c r="E76" s="150">
        <f>F76+G76+H76</f>
        <v>18875814</v>
      </c>
      <c r="F76" s="150">
        <v>0</v>
      </c>
      <c r="G76" s="150">
        <v>0</v>
      </c>
      <c r="H76" s="150">
        <v>18875814</v>
      </c>
      <c r="I76" s="46">
        <f t="shared" ref="I76" si="28">J76+K76+L76</f>
        <v>18863435.379999999</v>
      </c>
      <c r="J76" s="150">
        <v>0</v>
      </c>
      <c r="K76" s="150">
        <v>0</v>
      </c>
      <c r="L76" s="150">
        <v>18863435.379999999</v>
      </c>
      <c r="M76" s="46">
        <f t="shared" ref="M76:N76" si="29">I76/E76*100</f>
        <v>99.934420735444832</v>
      </c>
      <c r="N76" s="150" t="e">
        <f t="shared" si="29"/>
        <v>#DIV/0!</v>
      </c>
      <c r="O76" s="152">
        <v>0</v>
      </c>
      <c r="P76" s="152">
        <f t="shared" ref="P76" si="30">L76/H76*100</f>
        <v>99.934420735444832</v>
      </c>
      <c r="Q76" s="177"/>
      <c r="T76" s="192">
        <f>E77-G16-E32</f>
        <v>3142255884</v>
      </c>
      <c r="U76" s="193">
        <f>I77-I32-K16</f>
        <v>3111676494.4500008</v>
      </c>
      <c r="V76" s="194"/>
      <c r="W76" s="194"/>
      <c r="X76" s="194"/>
      <c r="Y76" s="194"/>
    </row>
    <row r="77" spans="1:25" s="148" customFormat="1" ht="18.75" customHeight="1" x14ac:dyDescent="0.25">
      <c r="A77" s="141"/>
      <c r="B77" s="195" t="s">
        <v>7</v>
      </c>
      <c r="C77" s="196"/>
      <c r="D77" s="142">
        <f>D16+D17+D18+D19+D20+D24+D25+D26+D27+D28+D29+D30+D31+D32+D75</f>
        <v>3257438569</v>
      </c>
      <c r="E77" s="142">
        <f t="shared" ref="E77:L77" si="31">E16+E17+E18+E19+E20+E24+E25+E26+E27+E28+E29+E30+E31+E32+E75</f>
        <v>3154107663</v>
      </c>
      <c r="F77" s="142">
        <f t="shared" si="31"/>
        <v>2609738390</v>
      </c>
      <c r="G77" s="142">
        <f t="shared" si="31"/>
        <v>0</v>
      </c>
      <c r="H77" s="142">
        <f t="shared" si="31"/>
        <v>544369273</v>
      </c>
      <c r="I77" s="142">
        <f>I16+I17+I18+I19+I20+I24+I25+I26+I27+I28+I29+I30+I31+I32+I75</f>
        <v>3111775948.3900008</v>
      </c>
      <c r="J77" s="142">
        <f t="shared" si="31"/>
        <v>2608853313.7500005</v>
      </c>
      <c r="K77" s="142">
        <f t="shared" si="31"/>
        <v>0</v>
      </c>
      <c r="L77" s="142">
        <f t="shared" si="31"/>
        <v>502922634.63999999</v>
      </c>
      <c r="M77" s="142">
        <f>I77/E77*100</f>
        <v>98.657886187380939</v>
      </c>
      <c r="N77" s="142">
        <f>J77/F77*100</f>
        <v>99.966085633204045</v>
      </c>
      <c r="O77" s="143">
        <v>0</v>
      </c>
      <c r="P77" s="143">
        <f>L77/H77*100</f>
        <v>92.386300914526458</v>
      </c>
      <c r="Q77" s="197"/>
      <c r="R77" s="145"/>
      <c r="T77" s="147"/>
    </row>
    <row r="78" spans="1:25" ht="17.25" customHeight="1" x14ac:dyDescent="0.25">
      <c r="A78" s="314" t="s">
        <v>42</v>
      </c>
      <c r="B78" s="315"/>
      <c r="C78" s="315"/>
      <c r="D78" s="315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6"/>
      <c r="Q78" s="183"/>
      <c r="R78" s="183"/>
      <c r="T78" s="192"/>
    </row>
    <row r="79" spans="1:25" ht="15.75" customHeight="1" x14ac:dyDescent="0.25">
      <c r="A79" s="314" t="s">
        <v>43</v>
      </c>
      <c r="B79" s="315"/>
      <c r="C79" s="315"/>
      <c r="D79" s="315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6"/>
      <c r="Q79" s="190">
        <f>L77/H77*100</f>
        <v>92.386300914526458</v>
      </c>
      <c r="R79" s="126">
        <f>J77/F77*100</f>
        <v>99.966085633204045</v>
      </c>
      <c r="U79" s="192">
        <f>2288877401.46-U76</f>
        <v>-822799092.99000072</v>
      </c>
    </row>
    <row r="80" spans="1:25" ht="18" customHeight="1" x14ac:dyDescent="0.25">
      <c r="A80" s="314" t="s">
        <v>44</v>
      </c>
      <c r="B80" s="315"/>
      <c r="C80" s="315"/>
      <c r="D80" s="315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6"/>
      <c r="Q80" s="190"/>
    </row>
    <row r="81" spans="1:24" s="173" customFormat="1" ht="33" customHeight="1" x14ac:dyDescent="0.25">
      <c r="A81" s="141" t="s">
        <v>8</v>
      </c>
      <c r="B81" s="198" t="s">
        <v>45</v>
      </c>
      <c r="C81" s="141" t="s">
        <v>148</v>
      </c>
      <c r="D81" s="142">
        <f>D82+D83</f>
        <v>580000</v>
      </c>
      <c r="E81" s="142">
        <f>E82+E83+E84</f>
        <v>1457890</v>
      </c>
      <c r="F81" s="142">
        <f t="shared" ref="F81:L81" si="32">F82+F83+F84</f>
        <v>860000</v>
      </c>
      <c r="G81" s="142">
        <f t="shared" si="32"/>
        <v>0</v>
      </c>
      <c r="H81" s="142">
        <f t="shared" si="32"/>
        <v>597890</v>
      </c>
      <c r="I81" s="142">
        <f t="shared" si="32"/>
        <v>1457748.98</v>
      </c>
      <c r="J81" s="142">
        <f t="shared" si="32"/>
        <v>860000</v>
      </c>
      <c r="K81" s="142">
        <f t="shared" si="32"/>
        <v>0</v>
      </c>
      <c r="L81" s="142">
        <f t="shared" si="32"/>
        <v>597748.98</v>
      </c>
      <c r="M81" s="142">
        <f>I81/E81*100</f>
        <v>99.9903271165863</v>
      </c>
      <c r="N81" s="142">
        <f>J81/F81*100</f>
        <v>100</v>
      </c>
      <c r="O81" s="143">
        <v>0</v>
      </c>
      <c r="P81" s="143">
        <f>L81/H81*100</f>
        <v>99.976413721587576</v>
      </c>
      <c r="Q81" s="189"/>
      <c r="R81" s="172"/>
      <c r="T81" s="191"/>
    </row>
    <row r="82" spans="1:24" s="156" customFormat="1" ht="38.25" customHeight="1" x14ac:dyDescent="0.25">
      <c r="A82" s="149" t="s">
        <v>95</v>
      </c>
      <c r="B82" s="44" t="s">
        <v>85</v>
      </c>
      <c r="C82" s="45" t="s">
        <v>148</v>
      </c>
      <c r="D82" s="48">
        <v>260000</v>
      </c>
      <c r="E82" s="48">
        <f t="shared" ref="E82:E84" si="33">F82+G82+H82</f>
        <v>260000</v>
      </c>
      <c r="F82" s="48">
        <v>260000</v>
      </c>
      <c r="G82" s="48">
        <v>0</v>
      </c>
      <c r="H82" s="48">
        <v>0</v>
      </c>
      <c r="I82" s="48">
        <f>J82+L82</f>
        <v>260000</v>
      </c>
      <c r="J82" s="48">
        <v>260000</v>
      </c>
      <c r="K82" s="48">
        <v>0</v>
      </c>
      <c r="L82" s="48">
        <v>0</v>
      </c>
      <c r="M82" s="46">
        <f t="shared" ref="M82:N84" si="34">I82/E82*100</f>
        <v>100</v>
      </c>
      <c r="N82" s="150">
        <f t="shared" si="34"/>
        <v>100</v>
      </c>
      <c r="O82" s="152">
        <v>0</v>
      </c>
      <c r="P82" s="152">
        <v>0</v>
      </c>
      <c r="Q82" s="153"/>
      <c r="R82" s="154"/>
    </row>
    <row r="83" spans="1:24" s="156" customFormat="1" ht="34.5" customHeight="1" x14ac:dyDescent="0.25">
      <c r="A83" s="149" t="s">
        <v>96</v>
      </c>
      <c r="B83" s="100" t="s">
        <v>86</v>
      </c>
      <c r="C83" s="45" t="s">
        <v>148</v>
      </c>
      <c r="D83" s="48">
        <v>320000</v>
      </c>
      <c r="E83" s="48">
        <f t="shared" si="33"/>
        <v>597890</v>
      </c>
      <c r="F83" s="48">
        <v>0</v>
      </c>
      <c r="G83" s="48">
        <v>0</v>
      </c>
      <c r="H83" s="48">
        <v>597890</v>
      </c>
      <c r="I83" s="48">
        <f t="shared" ref="I83:I84" si="35">J83+L83</f>
        <v>597748.98</v>
      </c>
      <c r="J83" s="48">
        <v>0</v>
      </c>
      <c r="K83" s="48">
        <v>0</v>
      </c>
      <c r="L83" s="48">
        <v>597748.98</v>
      </c>
      <c r="M83" s="46">
        <f t="shared" si="34"/>
        <v>99.976413721587576</v>
      </c>
      <c r="N83" s="150">
        <v>0</v>
      </c>
      <c r="O83" s="152">
        <v>0</v>
      </c>
      <c r="P83" s="152">
        <f t="shared" ref="P83" si="36">L83/H83*100</f>
        <v>99.976413721587576</v>
      </c>
      <c r="Q83" s="157"/>
      <c r="R83" s="157"/>
    </row>
    <row r="84" spans="1:24" s="156" customFormat="1" ht="55.5" customHeight="1" x14ac:dyDescent="0.25">
      <c r="A84" s="149" t="s">
        <v>147</v>
      </c>
      <c r="B84" s="44" t="s">
        <v>146</v>
      </c>
      <c r="C84" s="45" t="s">
        <v>148</v>
      </c>
      <c r="D84" s="48">
        <f>E84+F84+G84</f>
        <v>1200000</v>
      </c>
      <c r="E84" s="48">
        <f t="shared" si="33"/>
        <v>600000</v>
      </c>
      <c r="F84" s="48">
        <v>600000</v>
      </c>
      <c r="G84" s="48">
        <v>0</v>
      </c>
      <c r="H84" s="48">
        <v>0</v>
      </c>
      <c r="I84" s="48">
        <f t="shared" si="35"/>
        <v>600000</v>
      </c>
      <c r="J84" s="48">
        <v>600000</v>
      </c>
      <c r="K84" s="48">
        <v>0</v>
      </c>
      <c r="L84" s="48">
        <v>0</v>
      </c>
      <c r="M84" s="46">
        <f t="shared" si="34"/>
        <v>100</v>
      </c>
      <c r="N84" s="150">
        <f t="shared" si="34"/>
        <v>100</v>
      </c>
      <c r="O84" s="152">
        <v>0</v>
      </c>
      <c r="P84" s="152">
        <v>0</v>
      </c>
      <c r="Q84" s="157"/>
      <c r="R84" s="157"/>
    </row>
    <row r="85" spans="1:24" s="156" customFormat="1" ht="37.5" customHeight="1" x14ac:dyDescent="0.25">
      <c r="A85" s="199"/>
      <c r="B85" s="200" t="s">
        <v>9</v>
      </c>
      <c r="C85" s="200"/>
      <c r="D85" s="142">
        <f>D83+D82+D84</f>
        <v>1780000</v>
      </c>
      <c r="E85" s="142">
        <f>E83+E82+E84</f>
        <v>1457890</v>
      </c>
      <c r="F85" s="142">
        <f t="shared" ref="F85:L85" si="37">F83+F82+F84</f>
        <v>860000</v>
      </c>
      <c r="G85" s="142">
        <f t="shared" si="37"/>
        <v>0</v>
      </c>
      <c r="H85" s="142">
        <f t="shared" si="37"/>
        <v>597890</v>
      </c>
      <c r="I85" s="142">
        <f t="shared" si="37"/>
        <v>1457748.98</v>
      </c>
      <c r="J85" s="142">
        <f t="shared" si="37"/>
        <v>860000</v>
      </c>
      <c r="K85" s="142">
        <f t="shared" si="37"/>
        <v>0</v>
      </c>
      <c r="L85" s="142">
        <f t="shared" si="37"/>
        <v>597748.98</v>
      </c>
      <c r="M85" s="142">
        <f>I85/E85*100</f>
        <v>99.9903271165863</v>
      </c>
      <c r="N85" s="142">
        <f>J85/F85*100</f>
        <v>100</v>
      </c>
      <c r="O85" s="143">
        <v>0</v>
      </c>
      <c r="P85" s="143">
        <f>L85/H85*100</f>
        <v>99.976413721587576</v>
      </c>
      <c r="Q85" s="157"/>
      <c r="R85" s="157"/>
      <c r="U85" s="194"/>
      <c r="V85" s="194"/>
      <c r="W85" s="194"/>
      <c r="X85" s="194"/>
    </row>
    <row r="86" spans="1:24" s="148" customFormat="1" ht="18.75" customHeight="1" x14ac:dyDescent="0.25">
      <c r="A86" s="317" t="s">
        <v>11</v>
      </c>
      <c r="B86" s="318"/>
      <c r="C86" s="318"/>
      <c r="D86" s="318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9"/>
      <c r="Q86" s="201"/>
      <c r="R86" s="145"/>
    </row>
    <row r="87" spans="1:24" ht="21" customHeight="1" x14ac:dyDescent="0.25">
      <c r="A87" s="317" t="s">
        <v>10</v>
      </c>
      <c r="B87" s="318"/>
      <c r="C87" s="318"/>
      <c r="D87" s="318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9"/>
      <c r="Q87" s="183">
        <v>8115.0680000000002</v>
      </c>
      <c r="R87" s="190" t="s">
        <v>5</v>
      </c>
    </row>
    <row r="88" spans="1:24" ht="16.5" customHeight="1" x14ac:dyDescent="0.25">
      <c r="A88" s="317" t="s">
        <v>65</v>
      </c>
      <c r="B88" s="318"/>
      <c r="C88" s="318"/>
      <c r="D88" s="318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9"/>
      <c r="Q88" s="183">
        <v>19274.8</v>
      </c>
      <c r="R88" s="190" t="s">
        <v>5</v>
      </c>
    </row>
    <row r="89" spans="1:24" ht="21" customHeight="1" x14ac:dyDescent="0.25">
      <c r="A89" s="141" t="s">
        <v>12</v>
      </c>
      <c r="B89" s="169" t="s">
        <v>46</v>
      </c>
      <c r="C89" s="170" t="s">
        <v>148</v>
      </c>
      <c r="D89" s="202">
        <f>D90+D91+D92+D93</f>
        <v>39293004</v>
      </c>
      <c r="E89" s="202">
        <f>E90+E91+E92+E93</f>
        <v>39600127</v>
      </c>
      <c r="F89" s="202">
        <f t="shared" ref="F89:L89" si="38">F90+F91+F92+F93</f>
        <v>30001514</v>
      </c>
      <c r="G89" s="202">
        <f t="shared" si="38"/>
        <v>0</v>
      </c>
      <c r="H89" s="202">
        <f t="shared" si="38"/>
        <v>9598613</v>
      </c>
      <c r="I89" s="202">
        <f t="shared" si="38"/>
        <v>39482874.459999993</v>
      </c>
      <c r="J89" s="202">
        <f t="shared" si="38"/>
        <v>29952594.349999998</v>
      </c>
      <c r="K89" s="202">
        <f t="shared" si="38"/>
        <v>0</v>
      </c>
      <c r="L89" s="202">
        <f t="shared" si="38"/>
        <v>9530280.1099999994</v>
      </c>
      <c r="M89" s="142">
        <f>I89/E89*100</f>
        <v>99.703908676858518</v>
      </c>
      <c r="N89" s="142">
        <f>J89/F89*100</f>
        <v>99.836942728956927</v>
      </c>
      <c r="O89" s="143">
        <v>0</v>
      </c>
      <c r="P89" s="143">
        <f>L89/H89*100</f>
        <v>99.288096207233266</v>
      </c>
      <c r="Q89" s="203"/>
    </row>
    <row r="90" spans="1:24" s="173" customFormat="1" ht="50.25" customHeight="1" x14ac:dyDescent="0.25">
      <c r="A90" s="149" t="s">
        <v>108</v>
      </c>
      <c r="B90" s="49" t="s">
        <v>87</v>
      </c>
      <c r="C90" s="204" t="s">
        <v>148</v>
      </c>
      <c r="D90" s="48">
        <f>2542658+2919453</f>
        <v>5462111</v>
      </c>
      <c r="E90" s="48">
        <f>H90</f>
        <v>5275049</v>
      </c>
      <c r="F90" s="48">
        <v>0</v>
      </c>
      <c r="G90" s="48">
        <v>0</v>
      </c>
      <c r="H90" s="48">
        <v>5275049</v>
      </c>
      <c r="I90" s="48">
        <f>J90+K90+L90</f>
        <v>5206716.1100000003</v>
      </c>
      <c r="J90" s="48">
        <v>0</v>
      </c>
      <c r="K90" s="48">
        <v>0</v>
      </c>
      <c r="L90" s="48">
        <v>5206716.1100000003</v>
      </c>
      <c r="M90" s="46">
        <f t="shared" ref="M90:N93" si="39">I90/E90*100</f>
        <v>98.704601796116023</v>
      </c>
      <c r="N90" s="150">
        <v>0</v>
      </c>
      <c r="O90" s="152">
        <v>0</v>
      </c>
      <c r="P90" s="152">
        <f t="shared" ref="P90:P92" si="40">L90/H90*100</f>
        <v>98.704601796116023</v>
      </c>
      <c r="Q90" s="205"/>
      <c r="R90" s="172"/>
    </row>
    <row r="91" spans="1:24" s="156" customFormat="1" ht="80.25" customHeight="1" x14ac:dyDescent="0.25">
      <c r="A91" s="149" t="s">
        <v>109</v>
      </c>
      <c r="B91" s="50" t="s">
        <v>88</v>
      </c>
      <c r="C91" s="204" t="s">
        <v>148</v>
      </c>
      <c r="D91" s="48">
        <v>9742415</v>
      </c>
      <c r="E91" s="48">
        <f t="shared" ref="E91:E93" si="41">F91+G91+H91</f>
        <v>10088314</v>
      </c>
      <c r="F91" s="48">
        <v>10088314</v>
      </c>
      <c r="G91" s="48">
        <v>0</v>
      </c>
      <c r="H91" s="48">
        <v>0</v>
      </c>
      <c r="I91" s="48">
        <f>J91+K91+L91</f>
        <v>10088152.449999999</v>
      </c>
      <c r="J91" s="48">
        <v>10088152.449999999</v>
      </c>
      <c r="K91" s="48">
        <v>0</v>
      </c>
      <c r="L91" s="48">
        <v>0</v>
      </c>
      <c r="M91" s="46">
        <f t="shared" si="39"/>
        <v>99.998398642230995</v>
      </c>
      <c r="N91" s="150">
        <f t="shared" si="39"/>
        <v>99.998398642230995</v>
      </c>
      <c r="O91" s="152">
        <v>0</v>
      </c>
      <c r="P91" s="152">
        <v>0</v>
      </c>
      <c r="Q91" s="206"/>
      <c r="R91" s="154"/>
    </row>
    <row r="92" spans="1:24" s="156" customFormat="1" ht="69.75" customHeight="1" x14ac:dyDescent="0.25">
      <c r="A92" s="149" t="s">
        <v>110</v>
      </c>
      <c r="B92" s="50" t="s">
        <v>89</v>
      </c>
      <c r="C92" s="204" t="s">
        <v>148</v>
      </c>
      <c r="D92" s="48">
        <v>4175278</v>
      </c>
      <c r="E92" s="48">
        <f t="shared" si="41"/>
        <v>4323564</v>
      </c>
      <c r="F92" s="48">
        <v>0</v>
      </c>
      <c r="G92" s="48">
        <v>0</v>
      </c>
      <c r="H92" s="48">
        <v>4323564</v>
      </c>
      <c r="I92" s="48">
        <f>J92+K92+L92</f>
        <v>4323564</v>
      </c>
      <c r="J92" s="48">
        <v>0</v>
      </c>
      <c r="K92" s="48">
        <v>0</v>
      </c>
      <c r="L92" s="48">
        <v>4323564</v>
      </c>
      <c r="M92" s="46">
        <f t="shared" si="39"/>
        <v>100</v>
      </c>
      <c r="N92" s="150">
        <v>0</v>
      </c>
      <c r="O92" s="152">
        <v>0</v>
      </c>
      <c r="P92" s="152">
        <f t="shared" si="40"/>
        <v>100</v>
      </c>
      <c r="Q92" s="206"/>
      <c r="R92" s="154"/>
      <c r="T92" s="155"/>
      <c r="U92" s="194"/>
      <c r="V92" s="194"/>
      <c r="W92" s="194"/>
      <c r="X92" s="194"/>
    </row>
    <row r="93" spans="1:24" s="156" customFormat="1" ht="56.25" customHeight="1" x14ac:dyDescent="0.25">
      <c r="A93" s="149" t="s">
        <v>111</v>
      </c>
      <c r="B93" s="50" t="s">
        <v>90</v>
      </c>
      <c r="C93" s="204" t="s">
        <v>148</v>
      </c>
      <c r="D93" s="48">
        <v>19913200</v>
      </c>
      <c r="E93" s="48">
        <f t="shared" si="41"/>
        <v>19913200</v>
      </c>
      <c r="F93" s="48">
        <v>19913200</v>
      </c>
      <c r="G93" s="48">
        <v>0</v>
      </c>
      <c r="H93" s="48">
        <v>0</v>
      </c>
      <c r="I93" s="48">
        <f>J93+K93+L93</f>
        <v>19864441.899999999</v>
      </c>
      <c r="J93" s="48">
        <v>19864441.899999999</v>
      </c>
      <c r="K93" s="48">
        <v>0</v>
      </c>
      <c r="L93" s="48">
        <v>0</v>
      </c>
      <c r="M93" s="46">
        <f t="shared" si="39"/>
        <v>99.755146837273756</v>
      </c>
      <c r="N93" s="150">
        <f t="shared" si="39"/>
        <v>99.755146837273756</v>
      </c>
      <c r="O93" s="152">
        <v>0</v>
      </c>
      <c r="P93" s="152">
        <v>0</v>
      </c>
      <c r="Q93" s="206"/>
      <c r="R93" s="154"/>
    </row>
    <row r="94" spans="1:24" s="156" customFormat="1" ht="39.75" customHeight="1" x14ac:dyDescent="0.25">
      <c r="A94" s="207"/>
      <c r="B94" s="208" t="s">
        <v>13</v>
      </c>
      <c r="C94" s="137"/>
      <c r="D94" s="202">
        <f>D89</f>
        <v>39293004</v>
      </c>
      <c r="E94" s="202">
        <f>E89</f>
        <v>39600127</v>
      </c>
      <c r="F94" s="202">
        <f t="shared" ref="F94:L94" si="42">F89</f>
        <v>30001514</v>
      </c>
      <c r="G94" s="202">
        <f t="shared" si="42"/>
        <v>0</v>
      </c>
      <c r="H94" s="202">
        <f t="shared" si="42"/>
        <v>9598613</v>
      </c>
      <c r="I94" s="202">
        <f t="shared" si="42"/>
        <v>39482874.459999993</v>
      </c>
      <c r="J94" s="202">
        <f t="shared" si="42"/>
        <v>29952594.349999998</v>
      </c>
      <c r="K94" s="202">
        <f t="shared" si="42"/>
        <v>0</v>
      </c>
      <c r="L94" s="202">
        <f t="shared" si="42"/>
        <v>9530280.1099999994</v>
      </c>
      <c r="M94" s="142">
        <f>I94/E94*100</f>
        <v>99.703908676858518</v>
      </c>
      <c r="N94" s="142">
        <f>J94/F94*100</f>
        <v>99.836942728956927</v>
      </c>
      <c r="O94" s="143">
        <v>0</v>
      </c>
      <c r="P94" s="143">
        <f>L94/H94*100</f>
        <v>99.288096207233266</v>
      </c>
      <c r="Q94" s="209">
        <f>Q87+Q88+Q89</f>
        <v>27389.867999999999</v>
      </c>
      <c r="R94" s="209"/>
    </row>
    <row r="95" spans="1:24" s="210" customFormat="1" ht="39.75" customHeight="1" x14ac:dyDescent="0.25">
      <c r="A95" s="298" t="s">
        <v>47</v>
      </c>
      <c r="B95" s="299"/>
      <c r="C95" s="299"/>
      <c r="D95" s="299"/>
      <c r="E95" s="299"/>
      <c r="F95" s="299"/>
      <c r="G95" s="299"/>
      <c r="H95" s="299"/>
      <c r="I95" s="299"/>
      <c r="J95" s="299"/>
      <c r="K95" s="299"/>
      <c r="L95" s="299"/>
      <c r="M95" s="299"/>
      <c r="N95" s="299"/>
      <c r="O95" s="299"/>
      <c r="P95" s="300"/>
      <c r="Q95" s="154"/>
      <c r="R95" s="154"/>
    </row>
    <row r="96" spans="1:24" s="210" customFormat="1" ht="31.5" customHeight="1" x14ac:dyDescent="0.25">
      <c r="A96" s="281" t="s">
        <v>48</v>
      </c>
      <c r="B96" s="282"/>
      <c r="C96" s="282"/>
      <c r="D96" s="282"/>
      <c r="E96" s="282"/>
      <c r="F96" s="282"/>
      <c r="G96" s="282"/>
      <c r="H96" s="282"/>
      <c r="I96" s="282"/>
      <c r="J96" s="282"/>
      <c r="K96" s="282"/>
      <c r="L96" s="282"/>
      <c r="M96" s="282"/>
      <c r="N96" s="282"/>
      <c r="O96" s="282"/>
      <c r="P96" s="283"/>
      <c r="Q96" s="154"/>
      <c r="R96" s="154"/>
    </row>
    <row r="97" spans="1:21" s="211" customFormat="1" ht="18.75" customHeight="1" x14ac:dyDescent="0.25">
      <c r="A97" s="301" t="s">
        <v>49</v>
      </c>
      <c r="B97" s="302"/>
      <c r="C97" s="302"/>
      <c r="D97" s="302"/>
      <c r="E97" s="302"/>
      <c r="F97" s="302"/>
      <c r="G97" s="302"/>
      <c r="H97" s="302"/>
      <c r="I97" s="302"/>
      <c r="J97" s="302"/>
      <c r="K97" s="302"/>
      <c r="L97" s="302"/>
      <c r="M97" s="302"/>
      <c r="N97" s="302"/>
      <c r="O97" s="302"/>
      <c r="P97" s="303"/>
      <c r="Q97" s="145"/>
      <c r="R97" s="145"/>
    </row>
    <row r="98" spans="1:21" ht="18.75" customHeight="1" x14ac:dyDescent="0.25">
      <c r="A98" s="141" t="s">
        <v>14</v>
      </c>
      <c r="B98" s="169" t="s">
        <v>50</v>
      </c>
      <c r="C98" s="170" t="s">
        <v>148</v>
      </c>
      <c r="D98" s="202">
        <f>D99+D100+D101+D102+D103+D104</f>
        <v>40942900</v>
      </c>
      <c r="E98" s="202">
        <f>E99+E100+E101+E102+E103+E104</f>
        <v>39526607</v>
      </c>
      <c r="F98" s="202">
        <f t="shared" ref="F98:H98" si="43">F99+F100+F101+F102+F103+F104</f>
        <v>2442188</v>
      </c>
      <c r="G98" s="202">
        <f t="shared" si="43"/>
        <v>0</v>
      </c>
      <c r="H98" s="202">
        <f t="shared" si="43"/>
        <v>37084419</v>
      </c>
      <c r="I98" s="202">
        <f>I99+I100+I101+I102+I103+I104</f>
        <v>38797706.170000002</v>
      </c>
      <c r="J98" s="202">
        <f>J99+J100+J101+J102+J103+J104</f>
        <v>2298963.67</v>
      </c>
      <c r="K98" s="202">
        <f>K99+K100+K101+K102+K103+K104</f>
        <v>0</v>
      </c>
      <c r="L98" s="202">
        <f>L99+L100+L101+L102+L103+L104</f>
        <v>36498742.5</v>
      </c>
      <c r="M98" s="142">
        <f>I98/E98*100</f>
        <v>98.155923603561519</v>
      </c>
      <c r="N98" s="142">
        <f>J98/F98*100</f>
        <v>94.135409313287923</v>
      </c>
      <c r="O98" s="143">
        <v>0</v>
      </c>
      <c r="P98" s="143">
        <f>L98/H98*100</f>
        <v>98.420693876854315</v>
      </c>
    </row>
    <row r="99" spans="1:21" ht="50.25" customHeight="1" x14ac:dyDescent="0.25">
      <c r="A99" s="149" t="s">
        <v>112</v>
      </c>
      <c r="B99" s="50" t="s">
        <v>91</v>
      </c>
      <c r="C99" s="45" t="s">
        <v>148</v>
      </c>
      <c r="D99" s="48">
        <v>31195200</v>
      </c>
      <c r="E99" s="48">
        <f t="shared" ref="E99:E104" si="44">F99+G99+H99</f>
        <v>31195200</v>
      </c>
      <c r="F99" s="48">
        <v>0</v>
      </c>
      <c r="G99" s="48">
        <v>0</v>
      </c>
      <c r="H99" s="48">
        <v>31195200</v>
      </c>
      <c r="I99" s="48">
        <f>J99+K99+L99</f>
        <v>30613271.280000001</v>
      </c>
      <c r="J99" s="48">
        <v>0</v>
      </c>
      <c r="K99" s="48">
        <v>0</v>
      </c>
      <c r="L99" s="48">
        <v>30613271.280000001</v>
      </c>
      <c r="M99" s="46">
        <f t="shared" ref="M99:N103" si="45">I99/E99*100</f>
        <v>98.134556854900751</v>
      </c>
      <c r="N99" s="150">
        <v>0</v>
      </c>
      <c r="O99" s="152">
        <v>0</v>
      </c>
      <c r="P99" s="152">
        <f t="shared" ref="P99:P102" si="46">L99/H99*100</f>
        <v>98.134556854900751</v>
      </c>
      <c r="Q99" s="183">
        <v>1683.854</v>
      </c>
      <c r="R99" s="126" t="s">
        <v>5</v>
      </c>
    </row>
    <row r="100" spans="1:21" ht="18.75" customHeight="1" x14ac:dyDescent="0.25">
      <c r="A100" s="149" t="s">
        <v>113</v>
      </c>
      <c r="B100" s="50" t="s">
        <v>92</v>
      </c>
      <c r="C100" s="45" t="s">
        <v>148</v>
      </c>
      <c r="D100" s="48">
        <v>1210380</v>
      </c>
      <c r="E100" s="48">
        <f t="shared" si="44"/>
        <v>1249156</v>
      </c>
      <c r="F100" s="48">
        <v>0</v>
      </c>
      <c r="G100" s="48">
        <v>0</v>
      </c>
      <c r="H100" s="48">
        <v>1249156</v>
      </c>
      <c r="I100" s="48">
        <f t="shared" ref="I100:I104" si="47">J100+K100+L100</f>
        <v>1245410.45</v>
      </c>
      <c r="J100" s="48">
        <v>0</v>
      </c>
      <c r="K100" s="48">
        <v>0</v>
      </c>
      <c r="L100" s="48">
        <v>1245410.45</v>
      </c>
      <c r="M100" s="46">
        <f t="shared" si="45"/>
        <v>99.700153543672684</v>
      </c>
      <c r="N100" s="150">
        <v>0</v>
      </c>
      <c r="O100" s="152">
        <v>0</v>
      </c>
      <c r="P100" s="152">
        <f t="shared" si="46"/>
        <v>99.700153543672684</v>
      </c>
      <c r="T100" s="192"/>
    </row>
    <row r="101" spans="1:21" s="173" customFormat="1" ht="61.5" customHeight="1" x14ac:dyDescent="0.25">
      <c r="A101" s="149" t="s">
        <v>114</v>
      </c>
      <c r="B101" s="49" t="s">
        <v>93</v>
      </c>
      <c r="C101" s="45" t="s">
        <v>148</v>
      </c>
      <c r="D101" s="48">
        <v>1753320</v>
      </c>
      <c r="E101" s="48">
        <v>1652188</v>
      </c>
      <c r="F101" s="48">
        <v>1652188</v>
      </c>
      <c r="G101" s="48">
        <v>0</v>
      </c>
      <c r="H101" s="48">
        <v>0</v>
      </c>
      <c r="I101" s="48">
        <f t="shared" si="47"/>
        <v>1652186.65</v>
      </c>
      <c r="J101" s="48">
        <v>1652186.65</v>
      </c>
      <c r="K101" s="48">
        <v>0</v>
      </c>
      <c r="L101" s="48">
        <v>0</v>
      </c>
      <c r="M101" s="46">
        <f t="shared" si="45"/>
        <v>99.99991829017037</v>
      </c>
      <c r="N101" s="150">
        <f t="shared" si="45"/>
        <v>99.99991829017037</v>
      </c>
      <c r="O101" s="152">
        <v>0</v>
      </c>
      <c r="P101" s="152">
        <v>0</v>
      </c>
      <c r="Q101" s="172"/>
      <c r="R101" s="172"/>
      <c r="T101" s="191"/>
      <c r="U101" s="191"/>
    </row>
    <row r="102" spans="1:21" s="156" customFormat="1" ht="45.75" customHeight="1" x14ac:dyDescent="0.25">
      <c r="A102" s="149" t="s">
        <v>115</v>
      </c>
      <c r="B102" s="50" t="s">
        <v>94</v>
      </c>
      <c r="C102" s="45" t="s">
        <v>148</v>
      </c>
      <c r="D102" s="48">
        <v>5994000</v>
      </c>
      <c r="E102" s="48">
        <f t="shared" si="44"/>
        <v>4640063</v>
      </c>
      <c r="F102" s="48">
        <v>0</v>
      </c>
      <c r="G102" s="48">
        <v>0</v>
      </c>
      <c r="H102" s="48">
        <v>4640063</v>
      </c>
      <c r="I102" s="48">
        <f t="shared" si="47"/>
        <v>4640060.7699999996</v>
      </c>
      <c r="J102" s="48">
        <v>0</v>
      </c>
      <c r="K102" s="48">
        <v>0</v>
      </c>
      <c r="L102" s="48">
        <v>4640060.7699999996</v>
      </c>
      <c r="M102" s="46">
        <f t="shared" si="45"/>
        <v>99.999951940307696</v>
      </c>
      <c r="N102" s="150">
        <v>0</v>
      </c>
      <c r="O102" s="152">
        <v>0</v>
      </c>
      <c r="P102" s="152">
        <f t="shared" si="46"/>
        <v>99.999951940307696</v>
      </c>
      <c r="Q102" s="154"/>
      <c r="R102" s="154"/>
      <c r="T102" s="155"/>
    </row>
    <row r="103" spans="1:21" s="173" customFormat="1" ht="57" customHeight="1" x14ac:dyDescent="0.25">
      <c r="A103" s="149" t="s">
        <v>116</v>
      </c>
      <c r="B103" s="49" t="s">
        <v>77</v>
      </c>
      <c r="C103" s="45" t="s">
        <v>148</v>
      </c>
      <c r="D103" s="48">
        <v>790000</v>
      </c>
      <c r="E103" s="48">
        <f t="shared" si="44"/>
        <v>790000</v>
      </c>
      <c r="F103" s="48">
        <v>790000</v>
      </c>
      <c r="G103" s="48">
        <v>0</v>
      </c>
      <c r="H103" s="48">
        <v>0</v>
      </c>
      <c r="I103" s="48">
        <f t="shared" si="47"/>
        <v>646777.02</v>
      </c>
      <c r="J103" s="48">
        <v>646777.02</v>
      </c>
      <c r="K103" s="48">
        <v>0</v>
      </c>
      <c r="L103" s="48">
        <v>0</v>
      </c>
      <c r="M103" s="46">
        <f t="shared" si="45"/>
        <v>81.8705088607595</v>
      </c>
      <c r="N103" s="150">
        <f t="shared" si="45"/>
        <v>81.8705088607595</v>
      </c>
      <c r="O103" s="152">
        <v>0</v>
      </c>
      <c r="P103" s="152">
        <v>0</v>
      </c>
      <c r="Q103" s="212">
        <v>330</v>
      </c>
      <c r="R103" s="172" t="s">
        <v>5</v>
      </c>
      <c r="T103" s="191"/>
    </row>
    <row r="104" spans="1:21" s="156" customFormat="1" ht="68.25" customHeight="1" x14ac:dyDescent="0.25">
      <c r="A104" s="149" t="s">
        <v>171</v>
      </c>
      <c r="B104" s="51" t="s">
        <v>172</v>
      </c>
      <c r="C104" s="45" t="s">
        <v>148</v>
      </c>
      <c r="D104" s="48">
        <v>0</v>
      </c>
      <c r="E104" s="48">
        <f t="shared" si="44"/>
        <v>0</v>
      </c>
      <c r="F104" s="48">
        <v>0</v>
      </c>
      <c r="G104" s="48">
        <v>0</v>
      </c>
      <c r="H104" s="48">
        <v>0</v>
      </c>
      <c r="I104" s="48">
        <f t="shared" si="47"/>
        <v>0</v>
      </c>
      <c r="J104" s="48">
        <v>0</v>
      </c>
      <c r="K104" s="48">
        <v>0</v>
      </c>
      <c r="L104" s="48">
        <v>0</v>
      </c>
      <c r="M104" s="46">
        <v>0</v>
      </c>
      <c r="N104" s="150">
        <v>0</v>
      </c>
      <c r="O104" s="152">
        <v>0</v>
      </c>
      <c r="P104" s="152">
        <v>0</v>
      </c>
      <c r="Q104" s="167">
        <v>330</v>
      </c>
      <c r="R104" s="154" t="s">
        <v>5</v>
      </c>
      <c r="T104" s="155"/>
    </row>
    <row r="105" spans="1:21" s="211" customFormat="1" ht="23.25" customHeight="1" x14ac:dyDescent="0.25">
      <c r="A105" s="174"/>
      <c r="B105" s="195" t="s">
        <v>15</v>
      </c>
      <c r="C105" s="200"/>
      <c r="D105" s="202">
        <f>D99+D100+D101+D102+D103+D104</f>
        <v>40942900</v>
      </c>
      <c r="E105" s="202">
        <f>F105+G105+H105</f>
        <v>39526607</v>
      </c>
      <c r="F105" s="202">
        <f>F99+F100+F101+F102+F103+F104</f>
        <v>2442188</v>
      </c>
      <c r="G105" s="202">
        <f t="shared" ref="G105:L105" si="48">G99+G100+G101+G102+G103+G104</f>
        <v>0</v>
      </c>
      <c r="H105" s="202">
        <f t="shared" si="48"/>
        <v>37084419</v>
      </c>
      <c r="I105" s="202">
        <f t="shared" si="48"/>
        <v>38797706.170000002</v>
      </c>
      <c r="J105" s="202">
        <f t="shared" si="48"/>
        <v>2298963.67</v>
      </c>
      <c r="K105" s="202">
        <f t="shared" si="48"/>
        <v>0</v>
      </c>
      <c r="L105" s="202">
        <f t="shared" si="48"/>
        <v>36498742.5</v>
      </c>
      <c r="M105" s="142">
        <f>I105/E105*100</f>
        <v>98.155923603561519</v>
      </c>
      <c r="N105" s="142">
        <f>J105/F105*100</f>
        <v>94.135409313287923</v>
      </c>
      <c r="O105" s="143">
        <v>0</v>
      </c>
      <c r="P105" s="143">
        <f>L105/H105*100</f>
        <v>98.420693876854315</v>
      </c>
      <c r="Q105" s="202">
        <f>Q101+Q103</f>
        <v>330</v>
      </c>
      <c r="R105" s="202" t="e">
        <f>R101+R103</f>
        <v>#VALUE!</v>
      </c>
      <c r="S105" s="213">
        <f>E105-G100</f>
        <v>39526607</v>
      </c>
      <c r="T105" s="213">
        <f>I105-K100</f>
        <v>38797706.170000002</v>
      </c>
    </row>
    <row r="106" spans="1:21" s="148" customFormat="1" ht="20.25" customHeight="1" x14ac:dyDescent="0.25">
      <c r="A106" s="298" t="s">
        <v>51</v>
      </c>
      <c r="B106" s="299"/>
      <c r="C106" s="299"/>
      <c r="D106" s="299"/>
      <c r="E106" s="299"/>
      <c r="F106" s="299"/>
      <c r="G106" s="299"/>
      <c r="H106" s="299"/>
      <c r="I106" s="299"/>
      <c r="J106" s="299"/>
      <c r="K106" s="299"/>
      <c r="L106" s="299"/>
      <c r="M106" s="299"/>
      <c r="N106" s="299"/>
      <c r="O106" s="299"/>
      <c r="P106" s="300"/>
      <c r="Q106" s="145"/>
      <c r="R106" s="145"/>
    </row>
    <row r="107" spans="1:21" s="148" customFormat="1" ht="20.25" customHeight="1" x14ac:dyDescent="0.25">
      <c r="A107" s="304" t="s">
        <v>66</v>
      </c>
      <c r="B107" s="305"/>
      <c r="C107" s="305"/>
      <c r="D107" s="305"/>
      <c r="E107" s="305"/>
      <c r="F107" s="305"/>
      <c r="G107" s="305"/>
      <c r="H107" s="305"/>
      <c r="I107" s="305"/>
      <c r="J107" s="305"/>
      <c r="K107" s="305"/>
      <c r="L107" s="305"/>
      <c r="M107" s="305"/>
      <c r="N107" s="305"/>
      <c r="O107" s="305"/>
      <c r="P107" s="306"/>
      <c r="Q107" s="145"/>
      <c r="R107" s="145"/>
    </row>
    <row r="108" spans="1:21" s="215" customFormat="1" ht="38.25" customHeight="1" x14ac:dyDescent="0.3">
      <c r="A108" s="307" t="s">
        <v>52</v>
      </c>
      <c r="B108" s="308"/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9"/>
      <c r="Q108" s="214"/>
      <c r="R108" s="214"/>
      <c r="T108" s="216"/>
    </row>
    <row r="109" spans="1:21" ht="48" customHeight="1" x14ac:dyDescent="0.25">
      <c r="A109" s="141" t="s">
        <v>16</v>
      </c>
      <c r="B109" s="169" t="s">
        <v>53</v>
      </c>
      <c r="C109" s="170" t="s">
        <v>148</v>
      </c>
      <c r="D109" s="202">
        <f>D110+D111</f>
        <v>51859400</v>
      </c>
      <c r="E109" s="202">
        <f t="shared" ref="E109:L109" si="49">E110+E111</f>
        <v>51859400</v>
      </c>
      <c r="F109" s="202">
        <f t="shared" si="49"/>
        <v>0</v>
      </c>
      <c r="G109" s="202">
        <f t="shared" si="49"/>
        <v>0</v>
      </c>
      <c r="H109" s="202">
        <f t="shared" si="49"/>
        <v>51859400</v>
      </c>
      <c r="I109" s="202">
        <f t="shared" si="49"/>
        <v>51838501.550000004</v>
      </c>
      <c r="J109" s="202">
        <f t="shared" si="49"/>
        <v>0</v>
      </c>
      <c r="K109" s="202">
        <f t="shared" si="49"/>
        <v>0</v>
      </c>
      <c r="L109" s="202">
        <f t="shared" si="49"/>
        <v>51838501.550000004</v>
      </c>
      <c r="M109" s="142">
        <f>I109/E109*100</f>
        <v>99.959701712707826</v>
      </c>
      <c r="N109" s="142">
        <v>0</v>
      </c>
      <c r="O109" s="143">
        <v>0</v>
      </c>
      <c r="P109" s="143">
        <f>L109/H109*100</f>
        <v>99.959701712707826</v>
      </c>
      <c r="S109" s="128" t="s">
        <v>17</v>
      </c>
      <c r="T109" s="192"/>
    </row>
    <row r="110" spans="1:21" ht="31.5" x14ac:dyDescent="0.25">
      <c r="A110" s="149" t="s">
        <v>118</v>
      </c>
      <c r="B110" s="44" t="s">
        <v>117</v>
      </c>
      <c r="C110" s="45" t="s">
        <v>148</v>
      </c>
      <c r="D110" s="217">
        <v>51249500</v>
      </c>
      <c r="E110" s="217">
        <f>F110+G110+H110</f>
        <v>51178000</v>
      </c>
      <c r="F110" s="217">
        <v>0</v>
      </c>
      <c r="G110" s="217">
        <v>0</v>
      </c>
      <c r="H110" s="52">
        <v>51178000</v>
      </c>
      <c r="I110" s="217">
        <f>J110+K110+L110</f>
        <v>51158596.490000002</v>
      </c>
      <c r="J110" s="217">
        <v>0</v>
      </c>
      <c r="K110" s="217">
        <v>0</v>
      </c>
      <c r="L110" s="217">
        <v>51158596.490000002</v>
      </c>
      <c r="M110" s="46">
        <f t="shared" ref="M110:M111" si="50">I110/E110*100</f>
        <v>99.962086228457551</v>
      </c>
      <c r="N110" s="150">
        <v>0</v>
      </c>
      <c r="O110" s="152">
        <v>0</v>
      </c>
      <c r="P110" s="152">
        <f t="shared" ref="P110:P111" si="51">L110/H110*100</f>
        <v>99.962086228457551</v>
      </c>
    </row>
    <row r="111" spans="1:21" ht="31.5" x14ac:dyDescent="0.25">
      <c r="A111" s="149" t="s">
        <v>238</v>
      </c>
      <c r="B111" s="44" t="s">
        <v>239</v>
      </c>
      <c r="C111" s="45" t="s">
        <v>148</v>
      </c>
      <c r="D111" s="217">
        <v>609900</v>
      </c>
      <c r="E111" s="217">
        <f>F111+G111+H111</f>
        <v>681400</v>
      </c>
      <c r="F111" s="217">
        <v>0</v>
      </c>
      <c r="G111" s="217">
        <v>0</v>
      </c>
      <c r="H111" s="52">
        <v>681400</v>
      </c>
      <c r="I111" s="217">
        <f>J111+K111+L111</f>
        <v>679905.06</v>
      </c>
      <c r="J111" s="217">
        <v>0</v>
      </c>
      <c r="K111" s="217">
        <v>0</v>
      </c>
      <c r="L111" s="217">
        <v>679905.06</v>
      </c>
      <c r="M111" s="46">
        <f t="shared" si="50"/>
        <v>99.78060757264457</v>
      </c>
      <c r="N111" s="150">
        <v>0</v>
      </c>
      <c r="O111" s="152">
        <v>0</v>
      </c>
      <c r="P111" s="152">
        <f t="shared" si="51"/>
        <v>99.78060757264457</v>
      </c>
    </row>
    <row r="112" spans="1:21" ht="41.25" customHeight="1" x14ac:dyDescent="0.25">
      <c r="A112" s="141" t="s">
        <v>18</v>
      </c>
      <c r="B112" s="169" t="s">
        <v>19</v>
      </c>
      <c r="C112" s="170" t="s">
        <v>148</v>
      </c>
      <c r="D112" s="202">
        <f>D113</f>
        <v>61674000</v>
      </c>
      <c r="E112" s="202">
        <f>E113</f>
        <v>61674000</v>
      </c>
      <c r="F112" s="202">
        <f t="shared" ref="F112:L112" si="52">F113</f>
        <v>0</v>
      </c>
      <c r="G112" s="202">
        <f t="shared" si="52"/>
        <v>0</v>
      </c>
      <c r="H112" s="202">
        <f t="shared" si="52"/>
        <v>61674000</v>
      </c>
      <c r="I112" s="202">
        <f t="shared" si="52"/>
        <v>60773972.450000003</v>
      </c>
      <c r="J112" s="202">
        <f t="shared" si="52"/>
        <v>0</v>
      </c>
      <c r="K112" s="202">
        <f t="shared" si="52"/>
        <v>0</v>
      </c>
      <c r="L112" s="202">
        <f t="shared" si="52"/>
        <v>60773972.450000003</v>
      </c>
      <c r="M112" s="142">
        <f>I112/E112*100</f>
        <v>98.540669406881349</v>
      </c>
      <c r="N112" s="142">
        <v>0</v>
      </c>
      <c r="O112" s="143">
        <v>0</v>
      </c>
      <c r="P112" s="143">
        <f>L112/H112*100</f>
        <v>98.540669406881349</v>
      </c>
    </row>
    <row r="113" spans="1:24" ht="43.5" customHeight="1" x14ac:dyDescent="0.25">
      <c r="A113" s="149" t="s">
        <v>119</v>
      </c>
      <c r="B113" s="44" t="s">
        <v>120</v>
      </c>
      <c r="C113" s="45" t="s">
        <v>148</v>
      </c>
      <c r="D113" s="217">
        <v>61674000</v>
      </c>
      <c r="E113" s="217">
        <f>F113+G113+H113</f>
        <v>61674000</v>
      </c>
      <c r="F113" s="217">
        <v>0</v>
      </c>
      <c r="G113" s="217">
        <v>0</v>
      </c>
      <c r="H113" s="52">
        <v>61674000</v>
      </c>
      <c r="I113" s="217">
        <f>J113+K113+L113</f>
        <v>60773972.450000003</v>
      </c>
      <c r="J113" s="217">
        <v>0</v>
      </c>
      <c r="K113" s="217">
        <v>0</v>
      </c>
      <c r="L113" s="217">
        <v>60773972.450000003</v>
      </c>
      <c r="M113" s="46">
        <f t="shared" ref="M113" si="53">I113/E113*100</f>
        <v>98.540669406881349</v>
      </c>
      <c r="N113" s="150">
        <v>0</v>
      </c>
      <c r="O113" s="152">
        <v>0</v>
      </c>
      <c r="P113" s="152">
        <f t="shared" ref="P113" si="54">L113/H113*100</f>
        <v>98.540669406881349</v>
      </c>
    </row>
    <row r="114" spans="1:24" ht="41.25" customHeight="1" x14ac:dyDescent="0.25">
      <c r="A114" s="141"/>
      <c r="B114" s="169"/>
      <c r="C114" s="170"/>
      <c r="D114" s="202"/>
      <c r="E114" s="202"/>
      <c r="F114" s="202"/>
      <c r="G114" s="202"/>
      <c r="H114" s="202"/>
      <c r="I114" s="202"/>
      <c r="J114" s="202"/>
      <c r="K114" s="202"/>
      <c r="L114" s="202"/>
      <c r="M114" s="202"/>
      <c r="N114" s="142"/>
      <c r="O114" s="143"/>
      <c r="P114" s="143"/>
    </row>
    <row r="115" spans="1:24" ht="27" customHeight="1" x14ac:dyDescent="0.25">
      <c r="A115" s="149"/>
      <c r="B115" s="44"/>
      <c r="C115" s="45"/>
      <c r="D115" s="217"/>
      <c r="E115" s="217"/>
      <c r="F115" s="217"/>
      <c r="G115" s="217"/>
      <c r="H115" s="52"/>
      <c r="I115" s="217"/>
      <c r="J115" s="217"/>
      <c r="K115" s="217"/>
      <c r="L115" s="217"/>
      <c r="M115" s="217"/>
      <c r="N115" s="150"/>
      <c r="O115" s="152"/>
      <c r="P115" s="152"/>
      <c r="T115" s="192"/>
    </row>
    <row r="116" spans="1:24" ht="30.75" customHeight="1" x14ac:dyDescent="0.25">
      <c r="A116" s="312" t="s">
        <v>20</v>
      </c>
      <c r="B116" s="312"/>
      <c r="C116" s="207"/>
      <c r="D116" s="202">
        <f>D109+D112+D114</f>
        <v>113533400</v>
      </c>
      <c r="E116" s="202">
        <f t="shared" ref="E116:L116" si="55">E109+E112</f>
        <v>113533400</v>
      </c>
      <c r="F116" s="202">
        <f t="shared" si="55"/>
        <v>0</v>
      </c>
      <c r="G116" s="202">
        <f t="shared" si="55"/>
        <v>0</v>
      </c>
      <c r="H116" s="202">
        <f t="shared" si="55"/>
        <v>113533400</v>
      </c>
      <c r="I116" s="202">
        <f t="shared" si="55"/>
        <v>112612474</v>
      </c>
      <c r="J116" s="202">
        <f t="shared" si="55"/>
        <v>0</v>
      </c>
      <c r="K116" s="202">
        <f t="shared" si="55"/>
        <v>0</v>
      </c>
      <c r="L116" s="202">
        <f t="shared" si="55"/>
        <v>112612474</v>
      </c>
      <c r="M116" s="142">
        <f t="shared" ref="M116:N117" si="56">I116/E116*100</f>
        <v>99.188850153346948</v>
      </c>
      <c r="N116" s="142">
        <v>0</v>
      </c>
      <c r="O116" s="143">
        <v>0</v>
      </c>
      <c r="P116" s="143">
        <f t="shared" ref="P116:P117" si="57">L116/H116*100</f>
        <v>99.188850153346948</v>
      </c>
      <c r="Q116" s="192" t="e">
        <f>Q106-#REF!-Q34-Q35-Q36-Q37-Q42-Q43-Q44-Q45-Q49-#REF!-#REF!</f>
        <v>#REF!</v>
      </c>
      <c r="R116" s="192" t="e">
        <f>R106-#REF!-R34-R35-R36-R37-R42-R43-R44-R45-R49-#REF!-#REF!</f>
        <v>#REF!</v>
      </c>
      <c r="T116" s="192"/>
      <c r="U116" s="211"/>
      <c r="V116" s="211"/>
      <c r="W116" s="211"/>
      <c r="X116" s="211"/>
    </row>
    <row r="117" spans="1:24" ht="18" customHeight="1" x14ac:dyDescent="0.25">
      <c r="A117" s="312" t="s">
        <v>21</v>
      </c>
      <c r="B117" s="312"/>
      <c r="C117" s="207"/>
      <c r="D117" s="202">
        <f>D77+D85+D94+D105+D116</f>
        <v>3452987873</v>
      </c>
      <c r="E117" s="202">
        <f>E77+E85+E94+E105+E116</f>
        <v>3348225687</v>
      </c>
      <c r="F117" s="202">
        <f t="shared" ref="F117:L117" si="58">F77+F85+F94+F105+F116</f>
        <v>2643042092</v>
      </c>
      <c r="G117" s="202">
        <f t="shared" si="58"/>
        <v>0</v>
      </c>
      <c r="H117" s="202">
        <f t="shared" si="58"/>
        <v>705183595</v>
      </c>
      <c r="I117" s="202">
        <f t="shared" si="58"/>
        <v>3304126752.000001</v>
      </c>
      <c r="J117" s="202">
        <f t="shared" si="58"/>
        <v>2641964871.7700005</v>
      </c>
      <c r="K117" s="202">
        <f t="shared" si="58"/>
        <v>0</v>
      </c>
      <c r="L117" s="202">
        <f t="shared" si="58"/>
        <v>662161880.23000002</v>
      </c>
      <c r="M117" s="142">
        <f t="shared" si="56"/>
        <v>98.682916292912395</v>
      </c>
      <c r="N117" s="142">
        <f t="shared" si="56"/>
        <v>99.9592431678156</v>
      </c>
      <c r="O117" s="143">
        <v>0</v>
      </c>
      <c r="P117" s="143">
        <f t="shared" si="57"/>
        <v>93.899217866802474</v>
      </c>
      <c r="Q117" s="218" t="e">
        <f>#REF!+Q83+Q94+#REF!+Q116</f>
        <v>#REF!</v>
      </c>
      <c r="S117" s="192">
        <f>E117-G100-E32-G16</f>
        <v>3336373908</v>
      </c>
      <c r="T117" s="192">
        <f>I117-K100-I32-K16</f>
        <v>3304027298.0600009</v>
      </c>
    </row>
    <row r="118" spans="1:24" ht="27" customHeight="1" x14ac:dyDescent="0.25">
      <c r="A118" s="313" t="s">
        <v>63</v>
      </c>
      <c r="B118" s="313"/>
      <c r="C118" s="313"/>
      <c r="D118" s="313"/>
      <c r="E118" s="313"/>
      <c r="F118" s="313"/>
      <c r="G118" s="313"/>
      <c r="H118" s="313"/>
      <c r="I118" s="313"/>
      <c r="J118" s="313"/>
      <c r="K118" s="313"/>
      <c r="L118" s="313"/>
      <c r="M118" s="313"/>
      <c r="N118" s="313"/>
      <c r="O118" s="313"/>
      <c r="P118" s="313"/>
      <c r="Q118" s="219"/>
      <c r="R118" s="220"/>
      <c r="T118" s="192"/>
    </row>
    <row r="119" spans="1:24" ht="35.25" customHeight="1" x14ac:dyDescent="0.3">
      <c r="A119" s="221"/>
      <c r="B119" s="222"/>
      <c r="C119" s="222"/>
      <c r="D119" s="222"/>
      <c r="E119" s="215"/>
      <c r="F119" s="293"/>
      <c r="G119" s="294"/>
      <c r="H119" s="223"/>
      <c r="I119" s="223"/>
      <c r="J119" s="223"/>
      <c r="K119" s="224"/>
      <c r="L119" s="224"/>
      <c r="M119" s="223"/>
      <c r="N119" s="224"/>
      <c r="O119" s="225"/>
      <c r="P119" s="225"/>
      <c r="Q119" s="226"/>
      <c r="R119" s="220"/>
      <c r="T119" s="192"/>
    </row>
    <row r="120" spans="1:24" ht="31.5" customHeight="1" x14ac:dyDescent="0.25">
      <c r="A120" s="227"/>
      <c r="B120" s="228"/>
      <c r="C120" s="226"/>
      <c r="D120" s="226"/>
      <c r="E120" s="226"/>
      <c r="F120" s="295"/>
      <c r="G120" s="296"/>
      <c r="H120" s="226"/>
      <c r="I120" s="226"/>
      <c r="J120" s="226"/>
      <c r="K120" s="226"/>
      <c r="L120" s="226"/>
      <c r="M120" s="226"/>
      <c r="N120" s="226"/>
      <c r="O120" s="229"/>
      <c r="P120" s="229"/>
      <c r="Q120" s="192"/>
      <c r="R120" s="192"/>
      <c r="T120" s="192"/>
    </row>
    <row r="121" spans="1:24" ht="41.25" customHeight="1" x14ac:dyDescent="0.25">
      <c r="A121" s="227"/>
      <c r="E121" s="226"/>
      <c r="F121" s="31"/>
      <c r="G121" s="226"/>
      <c r="H121" s="226"/>
      <c r="I121" s="226"/>
      <c r="J121" s="226"/>
      <c r="K121" s="226"/>
      <c r="L121" s="226"/>
      <c r="M121" s="226"/>
      <c r="N121" s="226"/>
      <c r="O121" s="229"/>
      <c r="P121" s="229"/>
      <c r="Q121" s="226"/>
      <c r="R121" s="220"/>
    </row>
    <row r="122" spans="1:24" x14ac:dyDescent="0.25">
      <c r="A122" s="227"/>
      <c r="B122" s="230"/>
      <c r="C122" s="226"/>
      <c r="D122" s="226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9"/>
      <c r="P122" s="229"/>
    </row>
    <row r="124" spans="1:24" x14ac:dyDescent="0.25">
      <c r="E124" s="192"/>
      <c r="F124" s="192"/>
      <c r="G124" s="192"/>
      <c r="H124" s="192"/>
      <c r="I124" s="192"/>
      <c r="J124" s="192"/>
      <c r="K124" s="192"/>
      <c r="L124" s="192"/>
      <c r="M124" s="192"/>
      <c r="N124" s="192"/>
    </row>
    <row r="125" spans="1:24" x14ac:dyDescent="0.25">
      <c r="E125" s="218"/>
      <c r="F125" s="218"/>
      <c r="G125" s="218"/>
      <c r="H125" s="218"/>
      <c r="I125" s="218"/>
      <c r="J125" s="218"/>
      <c r="K125" s="218"/>
      <c r="L125" s="218"/>
      <c r="M125" s="218"/>
    </row>
    <row r="126" spans="1:24" x14ac:dyDescent="0.25">
      <c r="D126" s="192"/>
      <c r="E126" s="192"/>
      <c r="F126" s="218"/>
      <c r="H126" s="297"/>
      <c r="I126" s="297"/>
    </row>
    <row r="127" spans="1:24" x14ac:dyDescent="0.25">
      <c r="F127" s="192"/>
      <c r="G127" s="218"/>
      <c r="H127" s="192"/>
      <c r="I127" s="218"/>
      <c r="M127" s="218"/>
    </row>
    <row r="128" spans="1:24" x14ac:dyDescent="0.25">
      <c r="D128" s="192"/>
      <c r="E128" s="192"/>
      <c r="F128" s="192"/>
      <c r="G128" s="192"/>
      <c r="H128" s="192"/>
      <c r="I128" s="192"/>
      <c r="J128" s="192"/>
      <c r="K128" s="192"/>
      <c r="L128" s="192"/>
      <c r="M128" s="192"/>
      <c r="N128" s="192"/>
    </row>
    <row r="129" spans="4:13" x14ac:dyDescent="0.25">
      <c r="H129" s="192"/>
    </row>
    <row r="130" spans="4:13" x14ac:dyDescent="0.25">
      <c r="D130" s="192"/>
      <c r="E130" s="192"/>
      <c r="I130" s="192"/>
      <c r="M130" s="192"/>
    </row>
    <row r="131" spans="4:13" x14ac:dyDescent="0.25">
      <c r="E131" s="218"/>
      <c r="F131" s="218"/>
      <c r="G131" s="218"/>
      <c r="H131" s="218"/>
      <c r="I131" s="218"/>
      <c r="J131" s="218"/>
      <c r="M131" s="218"/>
    </row>
    <row r="135" spans="4:13" x14ac:dyDescent="0.25">
      <c r="E135" s="192"/>
    </row>
  </sheetData>
  <mergeCells count="45">
    <mergeCell ref="O1:P1"/>
    <mergeCell ref="O2:P2"/>
    <mergeCell ref="A116:B116"/>
    <mergeCell ref="A117:B117"/>
    <mergeCell ref="A118:P118"/>
    <mergeCell ref="A78:P78"/>
    <mergeCell ref="A79:P79"/>
    <mergeCell ref="A80:P80"/>
    <mergeCell ref="A86:P86"/>
    <mergeCell ref="A87:P87"/>
    <mergeCell ref="A88:P88"/>
    <mergeCell ref="A42:A48"/>
    <mergeCell ref="C42:C45"/>
    <mergeCell ref="C46:C48"/>
    <mergeCell ref="A50:A59"/>
    <mergeCell ref="C50:C59"/>
    <mergeCell ref="F119:G119"/>
    <mergeCell ref="F120:G120"/>
    <mergeCell ref="H126:I126"/>
    <mergeCell ref="A95:P95"/>
    <mergeCell ref="A96:P96"/>
    <mergeCell ref="A97:P97"/>
    <mergeCell ref="A106:P106"/>
    <mergeCell ref="A107:P107"/>
    <mergeCell ref="A108:P108"/>
    <mergeCell ref="A63:A74"/>
    <mergeCell ref="C63:C74"/>
    <mergeCell ref="M8:P8"/>
    <mergeCell ref="A11:P11"/>
    <mergeCell ref="A12:P12"/>
    <mergeCell ref="A13:P13"/>
    <mergeCell ref="A14:P14"/>
    <mergeCell ref="A34:A40"/>
    <mergeCell ref="C34:C37"/>
    <mergeCell ref="C38:C40"/>
    <mergeCell ref="N3:P3"/>
    <mergeCell ref="N4:P4"/>
    <mergeCell ref="A6:P6"/>
    <mergeCell ref="A7:P7"/>
    <mergeCell ref="A8:A9"/>
    <mergeCell ref="B8:B9"/>
    <mergeCell ref="C8:C9"/>
    <mergeCell ref="D8:D9"/>
    <mergeCell ref="E8:H8"/>
    <mergeCell ref="I8:L8"/>
  </mergeCells>
  <pageMargins left="0.23622047244094491" right="0.23622047244094491" top="0" bottom="0" header="0.31496062992125984" footer="0.31496062992125984"/>
  <pageSetup paperSize="9" scale="45" fitToHeight="0" orientation="landscape" r:id="rId1"/>
  <rowBreaks count="1" manualBreakCount="1">
    <brk id="9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topLeftCell="A16" workbookViewId="0">
      <selection activeCell="D20" sqref="D20"/>
    </sheetView>
  </sheetViews>
  <sheetFormatPr defaultRowHeight="18.75" x14ac:dyDescent="0.3"/>
  <cols>
    <col min="1" max="1" width="52.42578125" style="62" customWidth="1"/>
    <col min="2" max="2" width="13.5703125" style="63" customWidth="1"/>
    <col min="3" max="3" width="16.5703125" style="63" customWidth="1"/>
    <col min="4" max="4" width="45" style="63" customWidth="1"/>
    <col min="5" max="5" width="0" style="63" hidden="1" customWidth="1"/>
    <col min="6" max="6" width="17.7109375" style="63" hidden="1" customWidth="1"/>
    <col min="7" max="8" width="15.85546875" style="66" hidden="1" customWidth="1"/>
    <col min="9" max="9" width="15.7109375" style="67" hidden="1" customWidth="1"/>
    <col min="10" max="10" width="0" style="67" hidden="1" customWidth="1"/>
    <col min="11" max="11" width="11.85546875" style="63" hidden="1" customWidth="1"/>
    <col min="12" max="12" width="0" style="63" hidden="1" customWidth="1"/>
    <col min="13" max="257" width="9.140625" style="63"/>
    <col min="258" max="258" width="56.42578125" style="63" customWidth="1"/>
    <col min="259" max="259" width="13.5703125" style="63" customWidth="1"/>
    <col min="260" max="260" width="19" style="63" customWidth="1"/>
    <col min="261" max="261" width="41.42578125" style="63" customWidth="1"/>
    <col min="262" max="513" width="9.140625" style="63"/>
    <col min="514" max="514" width="56.42578125" style="63" customWidth="1"/>
    <col min="515" max="515" width="13.5703125" style="63" customWidth="1"/>
    <col min="516" max="516" width="19" style="63" customWidth="1"/>
    <col min="517" max="517" width="41.42578125" style="63" customWidth="1"/>
    <col min="518" max="769" width="9.140625" style="63"/>
    <col min="770" max="770" width="56.42578125" style="63" customWidth="1"/>
    <col min="771" max="771" width="13.5703125" style="63" customWidth="1"/>
    <col min="772" max="772" width="19" style="63" customWidth="1"/>
    <col min="773" max="773" width="41.42578125" style="63" customWidth="1"/>
    <col min="774" max="1025" width="9.140625" style="63"/>
    <col min="1026" max="1026" width="56.42578125" style="63" customWidth="1"/>
    <col min="1027" max="1027" width="13.5703125" style="63" customWidth="1"/>
    <col min="1028" max="1028" width="19" style="63" customWidth="1"/>
    <col min="1029" max="1029" width="41.42578125" style="63" customWidth="1"/>
    <col min="1030" max="1281" width="9.140625" style="63"/>
    <col min="1282" max="1282" width="56.42578125" style="63" customWidth="1"/>
    <col min="1283" max="1283" width="13.5703125" style="63" customWidth="1"/>
    <col min="1284" max="1284" width="19" style="63" customWidth="1"/>
    <col min="1285" max="1285" width="41.42578125" style="63" customWidth="1"/>
    <col min="1286" max="1537" width="9.140625" style="63"/>
    <col min="1538" max="1538" width="56.42578125" style="63" customWidth="1"/>
    <col min="1539" max="1539" width="13.5703125" style="63" customWidth="1"/>
    <col min="1540" max="1540" width="19" style="63" customWidth="1"/>
    <col min="1541" max="1541" width="41.42578125" style="63" customWidth="1"/>
    <col min="1542" max="1793" width="9.140625" style="63"/>
    <col min="1794" max="1794" width="56.42578125" style="63" customWidth="1"/>
    <col min="1795" max="1795" width="13.5703125" style="63" customWidth="1"/>
    <col min="1796" max="1796" width="19" style="63" customWidth="1"/>
    <col min="1797" max="1797" width="41.42578125" style="63" customWidth="1"/>
    <col min="1798" max="2049" width="9.140625" style="63"/>
    <col min="2050" max="2050" width="56.42578125" style="63" customWidth="1"/>
    <col min="2051" max="2051" width="13.5703125" style="63" customWidth="1"/>
    <col min="2052" max="2052" width="19" style="63" customWidth="1"/>
    <col min="2053" max="2053" width="41.42578125" style="63" customWidth="1"/>
    <col min="2054" max="2305" width="9.140625" style="63"/>
    <col min="2306" max="2306" width="56.42578125" style="63" customWidth="1"/>
    <col min="2307" max="2307" width="13.5703125" style="63" customWidth="1"/>
    <col min="2308" max="2308" width="19" style="63" customWidth="1"/>
    <col min="2309" max="2309" width="41.42578125" style="63" customWidth="1"/>
    <col min="2310" max="2561" width="9.140625" style="63"/>
    <col min="2562" max="2562" width="56.42578125" style="63" customWidth="1"/>
    <col min="2563" max="2563" width="13.5703125" style="63" customWidth="1"/>
    <col min="2564" max="2564" width="19" style="63" customWidth="1"/>
    <col min="2565" max="2565" width="41.42578125" style="63" customWidth="1"/>
    <col min="2566" max="2817" width="9.140625" style="63"/>
    <col min="2818" max="2818" width="56.42578125" style="63" customWidth="1"/>
    <col min="2819" max="2819" width="13.5703125" style="63" customWidth="1"/>
    <col min="2820" max="2820" width="19" style="63" customWidth="1"/>
    <col min="2821" max="2821" width="41.42578125" style="63" customWidth="1"/>
    <col min="2822" max="3073" width="9.140625" style="63"/>
    <col min="3074" max="3074" width="56.42578125" style="63" customWidth="1"/>
    <col min="3075" max="3075" width="13.5703125" style="63" customWidth="1"/>
    <col min="3076" max="3076" width="19" style="63" customWidth="1"/>
    <col min="3077" max="3077" width="41.42578125" style="63" customWidth="1"/>
    <col min="3078" max="3329" width="9.140625" style="63"/>
    <col min="3330" max="3330" width="56.42578125" style="63" customWidth="1"/>
    <col min="3331" max="3331" width="13.5703125" style="63" customWidth="1"/>
    <col min="3332" max="3332" width="19" style="63" customWidth="1"/>
    <col min="3333" max="3333" width="41.42578125" style="63" customWidth="1"/>
    <col min="3334" max="3585" width="9.140625" style="63"/>
    <col min="3586" max="3586" width="56.42578125" style="63" customWidth="1"/>
    <col min="3587" max="3587" width="13.5703125" style="63" customWidth="1"/>
    <col min="3588" max="3588" width="19" style="63" customWidth="1"/>
    <col min="3589" max="3589" width="41.42578125" style="63" customWidth="1"/>
    <col min="3590" max="3841" width="9.140625" style="63"/>
    <col min="3842" max="3842" width="56.42578125" style="63" customWidth="1"/>
    <col min="3843" max="3843" width="13.5703125" style="63" customWidth="1"/>
    <col min="3844" max="3844" width="19" style="63" customWidth="1"/>
    <col min="3845" max="3845" width="41.42578125" style="63" customWidth="1"/>
    <col min="3846" max="4097" width="9.140625" style="63"/>
    <col min="4098" max="4098" width="56.42578125" style="63" customWidth="1"/>
    <col min="4099" max="4099" width="13.5703125" style="63" customWidth="1"/>
    <col min="4100" max="4100" width="19" style="63" customWidth="1"/>
    <col min="4101" max="4101" width="41.42578125" style="63" customWidth="1"/>
    <col min="4102" max="4353" width="9.140625" style="63"/>
    <col min="4354" max="4354" width="56.42578125" style="63" customWidth="1"/>
    <col min="4355" max="4355" width="13.5703125" style="63" customWidth="1"/>
    <col min="4356" max="4356" width="19" style="63" customWidth="1"/>
    <col min="4357" max="4357" width="41.42578125" style="63" customWidth="1"/>
    <col min="4358" max="4609" width="9.140625" style="63"/>
    <col min="4610" max="4610" width="56.42578125" style="63" customWidth="1"/>
    <col min="4611" max="4611" width="13.5703125" style="63" customWidth="1"/>
    <col min="4612" max="4612" width="19" style="63" customWidth="1"/>
    <col min="4613" max="4613" width="41.42578125" style="63" customWidth="1"/>
    <col min="4614" max="4865" width="9.140625" style="63"/>
    <col min="4866" max="4866" width="56.42578125" style="63" customWidth="1"/>
    <col min="4867" max="4867" width="13.5703125" style="63" customWidth="1"/>
    <col min="4868" max="4868" width="19" style="63" customWidth="1"/>
    <col min="4869" max="4869" width="41.42578125" style="63" customWidth="1"/>
    <col min="4870" max="5121" width="9.140625" style="63"/>
    <col min="5122" max="5122" width="56.42578125" style="63" customWidth="1"/>
    <col min="5123" max="5123" width="13.5703125" style="63" customWidth="1"/>
    <col min="5124" max="5124" width="19" style="63" customWidth="1"/>
    <col min="5125" max="5125" width="41.42578125" style="63" customWidth="1"/>
    <col min="5126" max="5377" width="9.140625" style="63"/>
    <col min="5378" max="5378" width="56.42578125" style="63" customWidth="1"/>
    <col min="5379" max="5379" width="13.5703125" style="63" customWidth="1"/>
    <col min="5380" max="5380" width="19" style="63" customWidth="1"/>
    <col min="5381" max="5381" width="41.42578125" style="63" customWidth="1"/>
    <col min="5382" max="5633" width="9.140625" style="63"/>
    <col min="5634" max="5634" width="56.42578125" style="63" customWidth="1"/>
    <col min="5635" max="5635" width="13.5703125" style="63" customWidth="1"/>
    <col min="5636" max="5636" width="19" style="63" customWidth="1"/>
    <col min="5637" max="5637" width="41.42578125" style="63" customWidth="1"/>
    <col min="5638" max="5889" width="9.140625" style="63"/>
    <col min="5890" max="5890" width="56.42578125" style="63" customWidth="1"/>
    <col min="5891" max="5891" width="13.5703125" style="63" customWidth="1"/>
    <col min="5892" max="5892" width="19" style="63" customWidth="1"/>
    <col min="5893" max="5893" width="41.42578125" style="63" customWidth="1"/>
    <col min="5894" max="6145" width="9.140625" style="63"/>
    <col min="6146" max="6146" width="56.42578125" style="63" customWidth="1"/>
    <col min="6147" max="6147" width="13.5703125" style="63" customWidth="1"/>
    <col min="6148" max="6148" width="19" style="63" customWidth="1"/>
    <col min="6149" max="6149" width="41.42578125" style="63" customWidth="1"/>
    <col min="6150" max="6401" width="9.140625" style="63"/>
    <col min="6402" max="6402" width="56.42578125" style="63" customWidth="1"/>
    <col min="6403" max="6403" width="13.5703125" style="63" customWidth="1"/>
    <col min="6404" max="6404" width="19" style="63" customWidth="1"/>
    <col min="6405" max="6405" width="41.42578125" style="63" customWidth="1"/>
    <col min="6406" max="6657" width="9.140625" style="63"/>
    <col min="6658" max="6658" width="56.42578125" style="63" customWidth="1"/>
    <col min="6659" max="6659" width="13.5703125" style="63" customWidth="1"/>
    <col min="6660" max="6660" width="19" style="63" customWidth="1"/>
    <col min="6661" max="6661" width="41.42578125" style="63" customWidth="1"/>
    <col min="6662" max="6913" width="9.140625" style="63"/>
    <col min="6914" max="6914" width="56.42578125" style="63" customWidth="1"/>
    <col min="6915" max="6915" width="13.5703125" style="63" customWidth="1"/>
    <col min="6916" max="6916" width="19" style="63" customWidth="1"/>
    <col min="6917" max="6917" width="41.42578125" style="63" customWidth="1"/>
    <col min="6918" max="7169" width="9.140625" style="63"/>
    <col min="7170" max="7170" width="56.42578125" style="63" customWidth="1"/>
    <col min="7171" max="7171" width="13.5703125" style="63" customWidth="1"/>
    <col min="7172" max="7172" width="19" style="63" customWidth="1"/>
    <col min="7173" max="7173" width="41.42578125" style="63" customWidth="1"/>
    <col min="7174" max="7425" width="9.140625" style="63"/>
    <col min="7426" max="7426" width="56.42578125" style="63" customWidth="1"/>
    <col min="7427" max="7427" width="13.5703125" style="63" customWidth="1"/>
    <col min="7428" max="7428" width="19" style="63" customWidth="1"/>
    <col min="7429" max="7429" width="41.42578125" style="63" customWidth="1"/>
    <col min="7430" max="7681" width="9.140625" style="63"/>
    <col min="7682" max="7682" width="56.42578125" style="63" customWidth="1"/>
    <col min="7683" max="7683" width="13.5703125" style="63" customWidth="1"/>
    <col min="7684" max="7684" width="19" style="63" customWidth="1"/>
    <col min="7685" max="7685" width="41.42578125" style="63" customWidth="1"/>
    <col min="7686" max="7937" width="9.140625" style="63"/>
    <col min="7938" max="7938" width="56.42578125" style="63" customWidth="1"/>
    <col min="7939" max="7939" width="13.5703125" style="63" customWidth="1"/>
    <col min="7940" max="7940" width="19" style="63" customWidth="1"/>
    <col min="7941" max="7941" width="41.42578125" style="63" customWidth="1"/>
    <col min="7942" max="8193" width="9.140625" style="63"/>
    <col min="8194" max="8194" width="56.42578125" style="63" customWidth="1"/>
    <col min="8195" max="8195" width="13.5703125" style="63" customWidth="1"/>
    <col min="8196" max="8196" width="19" style="63" customWidth="1"/>
    <col min="8197" max="8197" width="41.42578125" style="63" customWidth="1"/>
    <col min="8198" max="8449" width="9.140625" style="63"/>
    <col min="8450" max="8450" width="56.42578125" style="63" customWidth="1"/>
    <col min="8451" max="8451" width="13.5703125" style="63" customWidth="1"/>
    <col min="8452" max="8452" width="19" style="63" customWidth="1"/>
    <col min="8453" max="8453" width="41.42578125" style="63" customWidth="1"/>
    <col min="8454" max="8705" width="9.140625" style="63"/>
    <col min="8706" max="8706" width="56.42578125" style="63" customWidth="1"/>
    <col min="8707" max="8707" width="13.5703125" style="63" customWidth="1"/>
    <col min="8708" max="8708" width="19" style="63" customWidth="1"/>
    <col min="8709" max="8709" width="41.42578125" style="63" customWidth="1"/>
    <col min="8710" max="8961" width="9.140625" style="63"/>
    <col min="8962" max="8962" width="56.42578125" style="63" customWidth="1"/>
    <col min="8963" max="8963" width="13.5703125" style="63" customWidth="1"/>
    <col min="8964" max="8964" width="19" style="63" customWidth="1"/>
    <col min="8965" max="8965" width="41.42578125" style="63" customWidth="1"/>
    <col min="8966" max="9217" width="9.140625" style="63"/>
    <col min="9218" max="9218" width="56.42578125" style="63" customWidth="1"/>
    <col min="9219" max="9219" width="13.5703125" style="63" customWidth="1"/>
    <col min="9220" max="9220" width="19" style="63" customWidth="1"/>
    <col min="9221" max="9221" width="41.42578125" style="63" customWidth="1"/>
    <col min="9222" max="9473" width="9.140625" style="63"/>
    <col min="9474" max="9474" width="56.42578125" style="63" customWidth="1"/>
    <col min="9475" max="9475" width="13.5703125" style="63" customWidth="1"/>
    <col min="9476" max="9476" width="19" style="63" customWidth="1"/>
    <col min="9477" max="9477" width="41.42578125" style="63" customWidth="1"/>
    <col min="9478" max="9729" width="9.140625" style="63"/>
    <col min="9730" max="9730" width="56.42578125" style="63" customWidth="1"/>
    <col min="9731" max="9731" width="13.5703125" style="63" customWidth="1"/>
    <col min="9732" max="9732" width="19" style="63" customWidth="1"/>
    <col min="9733" max="9733" width="41.42578125" style="63" customWidth="1"/>
    <col min="9734" max="9985" width="9.140625" style="63"/>
    <col min="9986" max="9986" width="56.42578125" style="63" customWidth="1"/>
    <col min="9987" max="9987" width="13.5703125" style="63" customWidth="1"/>
    <col min="9988" max="9988" width="19" style="63" customWidth="1"/>
    <col min="9989" max="9989" width="41.42578125" style="63" customWidth="1"/>
    <col min="9990" max="10241" width="9.140625" style="63"/>
    <col min="10242" max="10242" width="56.42578125" style="63" customWidth="1"/>
    <col min="10243" max="10243" width="13.5703125" style="63" customWidth="1"/>
    <col min="10244" max="10244" width="19" style="63" customWidth="1"/>
    <col min="10245" max="10245" width="41.42578125" style="63" customWidth="1"/>
    <col min="10246" max="10497" width="9.140625" style="63"/>
    <col min="10498" max="10498" width="56.42578125" style="63" customWidth="1"/>
    <col min="10499" max="10499" width="13.5703125" style="63" customWidth="1"/>
    <col min="10500" max="10500" width="19" style="63" customWidth="1"/>
    <col min="10501" max="10501" width="41.42578125" style="63" customWidth="1"/>
    <col min="10502" max="10753" width="9.140625" style="63"/>
    <col min="10754" max="10754" width="56.42578125" style="63" customWidth="1"/>
    <col min="10755" max="10755" width="13.5703125" style="63" customWidth="1"/>
    <col min="10756" max="10756" width="19" style="63" customWidth="1"/>
    <col min="10757" max="10757" width="41.42578125" style="63" customWidth="1"/>
    <col min="10758" max="11009" width="9.140625" style="63"/>
    <col min="11010" max="11010" width="56.42578125" style="63" customWidth="1"/>
    <col min="11011" max="11011" width="13.5703125" style="63" customWidth="1"/>
    <col min="11012" max="11012" width="19" style="63" customWidth="1"/>
    <col min="11013" max="11013" width="41.42578125" style="63" customWidth="1"/>
    <col min="11014" max="11265" width="9.140625" style="63"/>
    <col min="11266" max="11266" width="56.42578125" style="63" customWidth="1"/>
    <col min="11267" max="11267" width="13.5703125" style="63" customWidth="1"/>
    <col min="11268" max="11268" width="19" style="63" customWidth="1"/>
    <col min="11269" max="11269" width="41.42578125" style="63" customWidth="1"/>
    <col min="11270" max="11521" width="9.140625" style="63"/>
    <col min="11522" max="11522" width="56.42578125" style="63" customWidth="1"/>
    <col min="11523" max="11523" width="13.5703125" style="63" customWidth="1"/>
    <col min="11524" max="11524" width="19" style="63" customWidth="1"/>
    <col min="11525" max="11525" width="41.42578125" style="63" customWidth="1"/>
    <col min="11526" max="11777" width="9.140625" style="63"/>
    <col min="11778" max="11778" width="56.42578125" style="63" customWidth="1"/>
    <col min="11779" max="11779" width="13.5703125" style="63" customWidth="1"/>
    <col min="11780" max="11780" width="19" style="63" customWidth="1"/>
    <col min="11781" max="11781" width="41.42578125" style="63" customWidth="1"/>
    <col min="11782" max="12033" width="9.140625" style="63"/>
    <col min="12034" max="12034" width="56.42578125" style="63" customWidth="1"/>
    <col min="12035" max="12035" width="13.5703125" style="63" customWidth="1"/>
    <col min="12036" max="12036" width="19" style="63" customWidth="1"/>
    <col min="12037" max="12037" width="41.42578125" style="63" customWidth="1"/>
    <col min="12038" max="12289" width="9.140625" style="63"/>
    <col min="12290" max="12290" width="56.42578125" style="63" customWidth="1"/>
    <col min="12291" max="12291" width="13.5703125" style="63" customWidth="1"/>
    <col min="12292" max="12292" width="19" style="63" customWidth="1"/>
    <col min="12293" max="12293" width="41.42578125" style="63" customWidth="1"/>
    <col min="12294" max="12545" width="9.140625" style="63"/>
    <col min="12546" max="12546" width="56.42578125" style="63" customWidth="1"/>
    <col min="12547" max="12547" width="13.5703125" style="63" customWidth="1"/>
    <col min="12548" max="12548" width="19" style="63" customWidth="1"/>
    <col min="12549" max="12549" width="41.42578125" style="63" customWidth="1"/>
    <col min="12550" max="12801" width="9.140625" style="63"/>
    <col min="12802" max="12802" width="56.42578125" style="63" customWidth="1"/>
    <col min="12803" max="12803" width="13.5703125" style="63" customWidth="1"/>
    <col min="12804" max="12804" width="19" style="63" customWidth="1"/>
    <col min="12805" max="12805" width="41.42578125" style="63" customWidth="1"/>
    <col min="12806" max="13057" width="9.140625" style="63"/>
    <col min="13058" max="13058" width="56.42578125" style="63" customWidth="1"/>
    <col min="13059" max="13059" width="13.5703125" style="63" customWidth="1"/>
    <col min="13060" max="13060" width="19" style="63" customWidth="1"/>
    <col min="13061" max="13061" width="41.42578125" style="63" customWidth="1"/>
    <col min="13062" max="13313" width="9.140625" style="63"/>
    <col min="13314" max="13314" width="56.42578125" style="63" customWidth="1"/>
    <col min="13315" max="13315" width="13.5703125" style="63" customWidth="1"/>
    <col min="13316" max="13316" width="19" style="63" customWidth="1"/>
    <col min="13317" max="13317" width="41.42578125" style="63" customWidth="1"/>
    <col min="13318" max="13569" width="9.140625" style="63"/>
    <col min="13570" max="13570" width="56.42578125" style="63" customWidth="1"/>
    <col min="13571" max="13571" width="13.5703125" style="63" customWidth="1"/>
    <col min="13572" max="13572" width="19" style="63" customWidth="1"/>
    <col min="13573" max="13573" width="41.42578125" style="63" customWidth="1"/>
    <col min="13574" max="13825" width="9.140625" style="63"/>
    <col min="13826" max="13826" width="56.42578125" style="63" customWidth="1"/>
    <col min="13827" max="13827" width="13.5703125" style="63" customWidth="1"/>
    <col min="13828" max="13828" width="19" style="63" customWidth="1"/>
    <col min="13829" max="13829" width="41.42578125" style="63" customWidth="1"/>
    <col min="13830" max="14081" width="9.140625" style="63"/>
    <col min="14082" max="14082" width="56.42578125" style="63" customWidth="1"/>
    <col min="14083" max="14083" width="13.5703125" style="63" customWidth="1"/>
    <col min="14084" max="14084" width="19" style="63" customWidth="1"/>
    <col min="14085" max="14085" width="41.42578125" style="63" customWidth="1"/>
    <col min="14086" max="14337" width="9.140625" style="63"/>
    <col min="14338" max="14338" width="56.42578125" style="63" customWidth="1"/>
    <col min="14339" max="14339" width="13.5703125" style="63" customWidth="1"/>
    <col min="14340" max="14340" width="19" style="63" customWidth="1"/>
    <col min="14341" max="14341" width="41.42578125" style="63" customWidth="1"/>
    <col min="14342" max="14593" width="9.140625" style="63"/>
    <col min="14594" max="14594" width="56.42578125" style="63" customWidth="1"/>
    <col min="14595" max="14595" width="13.5703125" style="63" customWidth="1"/>
    <col min="14596" max="14596" width="19" style="63" customWidth="1"/>
    <col min="14597" max="14597" width="41.42578125" style="63" customWidth="1"/>
    <col min="14598" max="14849" width="9.140625" style="63"/>
    <col min="14850" max="14850" width="56.42578125" style="63" customWidth="1"/>
    <col min="14851" max="14851" width="13.5703125" style="63" customWidth="1"/>
    <col min="14852" max="14852" width="19" style="63" customWidth="1"/>
    <col min="14853" max="14853" width="41.42578125" style="63" customWidth="1"/>
    <col min="14854" max="15105" width="9.140625" style="63"/>
    <col min="15106" max="15106" width="56.42578125" style="63" customWidth="1"/>
    <col min="15107" max="15107" width="13.5703125" style="63" customWidth="1"/>
    <col min="15108" max="15108" width="19" style="63" customWidth="1"/>
    <col min="15109" max="15109" width="41.42578125" style="63" customWidth="1"/>
    <col min="15110" max="15361" width="9.140625" style="63"/>
    <col min="15362" max="15362" width="56.42578125" style="63" customWidth="1"/>
    <col min="15363" max="15363" width="13.5703125" style="63" customWidth="1"/>
    <col min="15364" max="15364" width="19" style="63" customWidth="1"/>
    <col min="15365" max="15365" width="41.42578125" style="63" customWidth="1"/>
    <col min="15366" max="15617" width="9.140625" style="63"/>
    <col min="15618" max="15618" width="56.42578125" style="63" customWidth="1"/>
    <col min="15619" max="15619" width="13.5703125" style="63" customWidth="1"/>
    <col min="15620" max="15620" width="19" style="63" customWidth="1"/>
    <col min="15621" max="15621" width="41.42578125" style="63" customWidth="1"/>
    <col min="15622" max="15873" width="9.140625" style="63"/>
    <col min="15874" max="15874" width="56.42578125" style="63" customWidth="1"/>
    <col min="15875" max="15875" width="13.5703125" style="63" customWidth="1"/>
    <col min="15876" max="15876" width="19" style="63" customWidth="1"/>
    <col min="15877" max="15877" width="41.42578125" style="63" customWidth="1"/>
    <col min="15878" max="16129" width="9.140625" style="63"/>
    <col min="16130" max="16130" width="56.42578125" style="63" customWidth="1"/>
    <col min="16131" max="16131" width="13.5703125" style="63" customWidth="1"/>
    <col min="16132" max="16132" width="19" style="63" customWidth="1"/>
    <col min="16133" max="16133" width="41.42578125" style="63" customWidth="1"/>
    <col min="16134" max="16384" width="9.140625" style="63"/>
  </cols>
  <sheetData>
    <row r="1" spans="1:12" x14ac:dyDescent="0.3">
      <c r="D1" s="64" t="s">
        <v>189</v>
      </c>
      <c r="E1" s="65"/>
    </row>
    <row r="2" spans="1:12" x14ac:dyDescent="0.3">
      <c r="D2" s="68" t="s">
        <v>190</v>
      </c>
      <c r="E2" s="69"/>
    </row>
    <row r="3" spans="1:12" x14ac:dyDescent="0.3">
      <c r="A3" s="334" t="s">
        <v>191</v>
      </c>
      <c r="B3" s="335"/>
      <c r="C3" s="335"/>
      <c r="D3" s="335"/>
    </row>
    <row r="4" spans="1:12" x14ac:dyDescent="0.3">
      <c r="A4" s="336"/>
      <c r="B4" s="336"/>
      <c r="C4" s="336"/>
      <c r="D4" s="336"/>
    </row>
    <row r="5" spans="1:12" x14ac:dyDescent="0.3">
      <c r="A5" s="70"/>
      <c r="B5" s="70"/>
      <c r="C5" s="70"/>
      <c r="D5" s="70"/>
    </row>
    <row r="6" spans="1:12" ht="39.75" customHeight="1" x14ac:dyDescent="0.3">
      <c r="A6" s="337" t="s">
        <v>192</v>
      </c>
      <c r="B6" s="338"/>
      <c r="C6" s="338"/>
      <c r="D6" s="338"/>
    </row>
    <row r="7" spans="1:12" x14ac:dyDescent="0.3">
      <c r="A7" s="337" t="s">
        <v>193</v>
      </c>
      <c r="B7" s="338"/>
      <c r="C7" s="338"/>
      <c r="D7" s="338"/>
    </row>
    <row r="8" spans="1:12" ht="40.5" customHeight="1" x14ac:dyDescent="0.3">
      <c r="A8" s="339" t="s">
        <v>194</v>
      </c>
      <c r="B8" s="339"/>
      <c r="C8" s="339"/>
      <c r="D8" s="339"/>
    </row>
    <row r="9" spans="1:12" ht="13.5" customHeight="1" x14ac:dyDescent="0.3">
      <c r="A9" s="340"/>
      <c r="B9" s="340"/>
      <c r="C9" s="340"/>
      <c r="D9" s="340"/>
    </row>
    <row r="10" spans="1:12" x14ac:dyDescent="0.3">
      <c r="A10" s="341" t="s">
        <v>195</v>
      </c>
      <c r="B10" s="341" t="s">
        <v>27</v>
      </c>
      <c r="C10" s="341" t="s">
        <v>196</v>
      </c>
      <c r="D10" s="341" t="s">
        <v>197</v>
      </c>
    </row>
    <row r="11" spans="1:12" x14ac:dyDescent="0.3">
      <c r="A11" s="341"/>
      <c r="B11" s="341"/>
      <c r="C11" s="341"/>
      <c r="D11" s="341"/>
    </row>
    <row r="12" spans="1:12" x14ac:dyDescent="0.3">
      <c r="A12" s="71">
        <v>1</v>
      </c>
      <c r="B12" s="71">
        <v>2</v>
      </c>
      <c r="C12" s="71">
        <v>3</v>
      </c>
      <c r="D12" s="71">
        <v>4</v>
      </c>
    </row>
    <row r="13" spans="1:12" ht="102.75" customHeight="1" x14ac:dyDescent="0.3">
      <c r="A13" s="72" t="s">
        <v>198</v>
      </c>
      <c r="B13" s="71" t="s">
        <v>199</v>
      </c>
      <c r="C13" s="233">
        <v>87.5</v>
      </c>
      <c r="D13" s="73" t="s">
        <v>269</v>
      </c>
    </row>
    <row r="14" spans="1:12" ht="63" x14ac:dyDescent="0.3">
      <c r="A14" s="72" t="s">
        <v>200</v>
      </c>
      <c r="B14" s="71" t="s">
        <v>199</v>
      </c>
      <c r="C14" s="71" t="s">
        <v>201</v>
      </c>
      <c r="D14" s="73" t="s">
        <v>220</v>
      </c>
    </row>
    <row r="15" spans="1:12" ht="115.5" customHeight="1" x14ac:dyDescent="0.3">
      <c r="A15" s="72" t="s">
        <v>202</v>
      </c>
      <c r="B15" s="71" t="s">
        <v>199</v>
      </c>
      <c r="C15" s="233">
        <f>29+21+6+7/29+21+7+8</f>
        <v>92.241379310344826</v>
      </c>
      <c r="D15" s="73" t="s">
        <v>273</v>
      </c>
    </row>
    <row r="16" spans="1:12" ht="63" x14ac:dyDescent="0.3">
      <c r="A16" s="72" t="s">
        <v>203</v>
      </c>
      <c r="B16" s="71" t="s">
        <v>199</v>
      </c>
      <c r="C16" s="71" t="s">
        <v>201</v>
      </c>
      <c r="D16" s="73" t="s">
        <v>204</v>
      </c>
      <c r="F16" s="74">
        <v>2014</v>
      </c>
      <c r="G16" s="75">
        <v>2015</v>
      </c>
      <c r="H16" s="75">
        <v>2016</v>
      </c>
      <c r="I16" s="67" t="s">
        <v>205</v>
      </c>
      <c r="J16" s="75">
        <v>2014</v>
      </c>
      <c r="K16" s="74">
        <v>2015</v>
      </c>
      <c r="L16" s="63">
        <v>2016</v>
      </c>
    </row>
    <row r="17" spans="1:12" ht="47.25" x14ac:dyDescent="0.3">
      <c r="A17" s="76" t="s">
        <v>206</v>
      </c>
      <c r="B17" s="77" t="s">
        <v>207</v>
      </c>
      <c r="C17" s="98" t="s">
        <v>275</v>
      </c>
      <c r="D17" s="73" t="s">
        <v>208</v>
      </c>
      <c r="E17" s="63" t="s">
        <v>209</v>
      </c>
      <c r="F17" s="78">
        <v>3219218.4750000001</v>
      </c>
      <c r="G17" s="79">
        <v>3140358.4780000001</v>
      </c>
      <c r="H17" s="79">
        <v>3416188.3050000002</v>
      </c>
      <c r="I17" s="79">
        <f>SUM(F17:H17)</f>
        <v>9775765.2579999994</v>
      </c>
      <c r="J17" s="75">
        <f>F17/F18*100</f>
        <v>97.285879901385357</v>
      </c>
      <c r="K17" s="75">
        <f>G17/G18*100</f>
        <v>99.394756518163135</v>
      </c>
      <c r="L17" s="93">
        <f>H17/H18*100</f>
        <v>98.908211940343421</v>
      </c>
    </row>
    <row r="18" spans="1:12" ht="47.25" x14ac:dyDescent="0.3">
      <c r="A18" s="76" t="s">
        <v>210</v>
      </c>
      <c r="B18" s="77" t="s">
        <v>207</v>
      </c>
      <c r="C18" s="231" t="s">
        <v>274</v>
      </c>
      <c r="D18" s="73" t="s">
        <v>211</v>
      </c>
      <c r="E18" s="63" t="s">
        <v>212</v>
      </c>
      <c r="F18" s="80">
        <v>3309029.51</v>
      </c>
      <c r="G18" s="81">
        <v>3159481.031</v>
      </c>
      <c r="H18" s="81">
        <v>3453897.5460000001</v>
      </c>
      <c r="I18" s="79">
        <f>SUM(F18:H18)</f>
        <v>9922408.0869999994</v>
      </c>
      <c r="J18" s="82"/>
      <c r="K18" s="74"/>
    </row>
    <row r="19" spans="1:12" ht="63" x14ac:dyDescent="0.3">
      <c r="A19" s="72" t="s">
        <v>213</v>
      </c>
      <c r="B19" s="71" t="s">
        <v>214</v>
      </c>
      <c r="C19" s="234">
        <v>93.885000000000005</v>
      </c>
      <c r="D19" s="73" t="s">
        <v>268</v>
      </c>
      <c r="G19" s="83"/>
      <c r="H19" s="83"/>
    </row>
    <row r="20" spans="1:12" ht="86.25" customHeight="1" x14ac:dyDescent="0.3">
      <c r="A20" s="72" t="s">
        <v>215</v>
      </c>
      <c r="B20" s="71" t="s">
        <v>216</v>
      </c>
      <c r="C20" s="71">
        <v>7</v>
      </c>
      <c r="D20" s="84" t="s">
        <v>270</v>
      </c>
      <c r="E20" s="329"/>
      <c r="F20" s="330"/>
      <c r="G20" s="85"/>
      <c r="H20" s="85"/>
    </row>
    <row r="21" spans="1:12" ht="49.5" customHeight="1" x14ac:dyDescent="0.3">
      <c r="A21" s="72" t="s">
        <v>217</v>
      </c>
      <c r="B21" s="71" t="s">
        <v>199</v>
      </c>
      <c r="C21" s="71">
        <v>100</v>
      </c>
      <c r="D21" s="73" t="s">
        <v>256</v>
      </c>
    </row>
    <row r="22" spans="1:12" x14ac:dyDescent="0.3">
      <c r="A22" s="331" t="s">
        <v>218</v>
      </c>
      <c r="B22" s="331"/>
      <c r="C22" s="331"/>
      <c r="D22" s="331"/>
    </row>
    <row r="23" spans="1:12" s="86" customFormat="1" ht="40.5" customHeight="1" x14ac:dyDescent="0.3">
      <c r="A23" s="235" t="s">
        <v>272</v>
      </c>
      <c r="B23" s="332"/>
      <c r="C23" s="333"/>
      <c r="D23" s="15" t="s">
        <v>187</v>
      </c>
      <c r="E23" s="15"/>
      <c r="F23" s="87"/>
    </row>
    <row r="25" spans="1:12" x14ac:dyDescent="0.3">
      <c r="A25" s="94" t="s">
        <v>254</v>
      </c>
    </row>
  </sheetData>
  <mergeCells count="12">
    <mergeCell ref="E20:F20"/>
    <mergeCell ref="A22:D22"/>
    <mergeCell ref="B23:C23"/>
    <mergeCell ref="A3:D4"/>
    <mergeCell ref="A6:D6"/>
    <mergeCell ref="A7:D7"/>
    <mergeCell ref="A8:D8"/>
    <mergeCell ref="A9:D9"/>
    <mergeCell ref="A10:A11"/>
    <mergeCell ref="B10:B11"/>
    <mergeCell ref="C10:C11"/>
    <mergeCell ref="D10:D11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Таблица 1 Показатели</vt:lpstr>
      <vt:lpstr>Таблица 2 Финанс по меропр. </vt:lpstr>
      <vt:lpstr>Таблица 3 </vt:lpstr>
      <vt:lpstr>'Таблица 1 Показатели'!Область_печати</vt:lpstr>
      <vt:lpstr>'Таблица 2 Финанс по меропр.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2018-01-23T10:46:55Z</dcterms:modified>
</cp:coreProperties>
</file>