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20" windowWidth="15570" windowHeight="11565"/>
  </bookViews>
  <sheets>
    <sheet name="программы" sheetId="4" r:id="rId1"/>
    <sheet name="Лист2" sheetId="2" state="hidden" r:id="rId2"/>
    <sheet name="Лист3" sheetId="3" state="hidden" r:id="rId3"/>
  </sheets>
  <definedNames>
    <definedName name="_xlnm._FilterDatabase" localSheetId="0" hidden="1">программы!$A$4:$I$138</definedName>
    <definedName name="_xlnm.Print_Titles" localSheetId="0">программы!$3:$4</definedName>
  </definedNames>
  <calcPr calcId="125725"/>
</workbook>
</file>

<file path=xl/calcChain.xml><?xml version="1.0" encoding="utf-8"?>
<calcChain xmlns="http://schemas.openxmlformats.org/spreadsheetml/2006/main">
  <c r="E129" i="4"/>
  <c r="H129" s="1"/>
  <c r="E128"/>
  <c r="H128" s="1"/>
  <c r="E119"/>
  <c r="G119" s="1"/>
  <c r="E118"/>
  <c r="E112"/>
  <c r="H112" s="1"/>
  <c r="E108"/>
  <c r="H108" s="1"/>
  <c r="E107"/>
  <c r="E103"/>
  <c r="E94"/>
  <c r="H94" s="1"/>
  <c r="E76"/>
  <c r="H76" s="1"/>
  <c r="E75"/>
  <c r="E72"/>
  <c r="E63"/>
  <c r="G62"/>
  <c r="E60"/>
  <c r="H60" s="1"/>
  <c r="E57"/>
  <c r="E56"/>
  <c r="E53"/>
  <c r="H53" s="1"/>
  <c r="E50"/>
  <c r="G50" s="1"/>
  <c r="E48"/>
  <c r="E49"/>
  <c r="H49" s="1"/>
  <c r="E43"/>
  <c r="H43" s="1"/>
  <c r="E42"/>
  <c r="E40"/>
  <c r="H7"/>
  <c r="I7"/>
  <c r="H8"/>
  <c r="I8"/>
  <c r="H9"/>
  <c r="I9"/>
  <c r="H11"/>
  <c r="I11"/>
  <c r="H13"/>
  <c r="I13"/>
  <c r="H15"/>
  <c r="I15"/>
  <c r="H17"/>
  <c r="I17"/>
  <c r="H20"/>
  <c r="I20"/>
  <c r="H22"/>
  <c r="I22"/>
  <c r="H23"/>
  <c r="I23"/>
  <c r="H24"/>
  <c r="I24"/>
  <c r="H26"/>
  <c r="I26"/>
  <c r="H27"/>
  <c r="I27"/>
  <c r="I28"/>
  <c r="I29"/>
  <c r="H32"/>
  <c r="I32"/>
  <c r="H33"/>
  <c r="I33"/>
  <c r="H34"/>
  <c r="I34"/>
  <c r="H36"/>
  <c r="I36"/>
  <c r="H39"/>
  <c r="I39"/>
  <c r="H40"/>
  <c r="I40"/>
  <c r="H42"/>
  <c r="I42"/>
  <c r="I43"/>
  <c r="H46"/>
  <c r="I46"/>
  <c r="H48"/>
  <c r="I48"/>
  <c r="I49"/>
  <c r="H50"/>
  <c r="I50"/>
  <c r="H52"/>
  <c r="I52"/>
  <c r="I53"/>
  <c r="H56"/>
  <c r="I56"/>
  <c r="H57"/>
  <c r="I57"/>
  <c r="H59"/>
  <c r="I59"/>
  <c r="I60"/>
  <c r="I62"/>
  <c r="H63"/>
  <c r="I63"/>
  <c r="H65"/>
  <c r="I65"/>
  <c r="H66"/>
  <c r="I66"/>
  <c r="H67"/>
  <c r="I67"/>
  <c r="H68"/>
  <c r="I68"/>
  <c r="H69"/>
  <c r="I69"/>
  <c r="I71"/>
  <c r="H72"/>
  <c r="I72"/>
  <c r="H75"/>
  <c r="I75"/>
  <c r="I76"/>
  <c r="H78"/>
  <c r="I78"/>
  <c r="H79"/>
  <c r="I79"/>
  <c r="H80"/>
  <c r="I80"/>
  <c r="H81"/>
  <c r="I81"/>
  <c r="H83"/>
  <c r="I83"/>
  <c r="H84"/>
  <c r="I84"/>
  <c r="H85"/>
  <c r="I85"/>
  <c r="H86"/>
  <c r="I86"/>
  <c r="H89"/>
  <c r="I89"/>
  <c r="H90"/>
  <c r="I90"/>
  <c r="H92"/>
  <c r="I92"/>
  <c r="H93"/>
  <c r="I93"/>
  <c r="I94"/>
  <c r="H95"/>
  <c r="I95"/>
  <c r="H96"/>
  <c r="I96"/>
  <c r="H97"/>
  <c r="I97"/>
  <c r="H98"/>
  <c r="I98"/>
  <c r="H101"/>
  <c r="I101"/>
  <c r="H103"/>
  <c r="I103"/>
  <c r="H104"/>
  <c r="I104"/>
  <c r="H105"/>
  <c r="I105"/>
  <c r="H106"/>
  <c r="I106"/>
  <c r="H107"/>
  <c r="I107"/>
  <c r="I108"/>
  <c r="H110"/>
  <c r="I110"/>
  <c r="I112"/>
  <c r="H113"/>
  <c r="I113"/>
  <c r="H116"/>
  <c r="I116"/>
  <c r="H118"/>
  <c r="I118"/>
  <c r="H119"/>
  <c r="I119"/>
  <c r="H122"/>
  <c r="I122"/>
  <c r="I126"/>
  <c r="I128"/>
  <c r="I129"/>
  <c r="H131"/>
  <c r="I131"/>
  <c r="H132"/>
  <c r="I132"/>
  <c r="H133"/>
  <c r="I133"/>
  <c r="I134"/>
  <c r="H136"/>
  <c r="I136"/>
  <c r="H137"/>
  <c r="I137"/>
  <c r="E33"/>
  <c r="E31" s="1"/>
  <c r="E34"/>
  <c r="G34" s="1"/>
  <c r="G27"/>
  <c r="G28"/>
  <c r="G29"/>
  <c r="E21"/>
  <c r="E7"/>
  <c r="G7" s="1"/>
  <c r="E61"/>
  <c r="F61"/>
  <c r="D61"/>
  <c r="F25"/>
  <c r="E25"/>
  <c r="D25"/>
  <c r="G8"/>
  <c r="G9"/>
  <c r="G11"/>
  <c r="G13"/>
  <c r="G15"/>
  <c r="G17"/>
  <c r="G20"/>
  <c r="G22"/>
  <c r="G23"/>
  <c r="G24"/>
  <c r="G26"/>
  <c r="G32"/>
  <c r="G33"/>
  <c r="G36"/>
  <c r="G39"/>
  <c r="G40"/>
  <c r="G42"/>
  <c r="G43"/>
  <c r="G46"/>
  <c r="G48"/>
  <c r="G49"/>
  <c r="G52"/>
  <c r="G56"/>
  <c r="G57"/>
  <c r="G59"/>
  <c r="G63"/>
  <c r="G65"/>
  <c r="G66"/>
  <c r="G67"/>
  <c r="G68"/>
  <c r="G69"/>
  <c r="G71"/>
  <c r="G72"/>
  <c r="G75"/>
  <c r="G78"/>
  <c r="G79"/>
  <c r="G80"/>
  <c r="G81"/>
  <c r="G83"/>
  <c r="G84"/>
  <c r="G85"/>
  <c r="G86"/>
  <c r="G89"/>
  <c r="G90"/>
  <c r="G92"/>
  <c r="G93"/>
  <c r="G95"/>
  <c r="G96"/>
  <c r="G97"/>
  <c r="G98"/>
  <c r="G101"/>
  <c r="G103"/>
  <c r="G104"/>
  <c r="G105"/>
  <c r="G106"/>
  <c r="G107"/>
  <c r="G110"/>
  <c r="G112"/>
  <c r="G113"/>
  <c r="G116"/>
  <c r="G118"/>
  <c r="G122"/>
  <c r="G124"/>
  <c r="G126"/>
  <c r="G131"/>
  <c r="G132"/>
  <c r="G133"/>
  <c r="G134"/>
  <c r="G136"/>
  <c r="G137"/>
  <c r="E70"/>
  <c r="F70"/>
  <c r="D70"/>
  <c r="F21"/>
  <c r="H21" s="1"/>
  <c r="D21"/>
  <c r="I25" l="1"/>
  <c r="G25"/>
  <c r="I61"/>
  <c r="H61"/>
  <c r="H25"/>
  <c r="I21"/>
  <c r="G129"/>
  <c r="G128"/>
  <c r="G108"/>
  <c r="G94"/>
  <c r="G76"/>
  <c r="H70"/>
  <c r="G60"/>
  <c r="I70"/>
  <c r="G53"/>
  <c r="G70"/>
  <c r="G21"/>
  <c r="D31"/>
  <c r="D127"/>
  <c r="E127"/>
  <c r="F127"/>
  <c r="C127"/>
  <c r="D102"/>
  <c r="F102"/>
  <c r="C102"/>
  <c r="D88"/>
  <c r="E88"/>
  <c r="F88"/>
  <c r="C88"/>
  <c r="D55"/>
  <c r="E55"/>
  <c r="F55"/>
  <c r="C55"/>
  <c r="D41"/>
  <c r="E41"/>
  <c r="F41"/>
  <c r="C41"/>
  <c r="D38"/>
  <c r="E38"/>
  <c r="F38"/>
  <c r="C38"/>
  <c r="F31"/>
  <c r="D58"/>
  <c r="E58"/>
  <c r="F58"/>
  <c r="C58"/>
  <c r="C25"/>
  <c r="I31" l="1"/>
  <c r="H31"/>
  <c r="I127"/>
  <c r="H127"/>
  <c r="I102"/>
  <c r="G88"/>
  <c r="I88"/>
  <c r="H88"/>
  <c r="H55"/>
  <c r="I58"/>
  <c r="H58"/>
  <c r="I55"/>
  <c r="I41"/>
  <c r="H41"/>
  <c r="I38"/>
  <c r="H38"/>
  <c r="G127"/>
  <c r="G58"/>
  <c r="G55"/>
  <c r="G41"/>
  <c r="G38"/>
  <c r="G31"/>
  <c r="E102"/>
  <c r="H102" s="1"/>
  <c r="D130"/>
  <c r="E130"/>
  <c r="F130"/>
  <c r="C130"/>
  <c r="D111"/>
  <c r="E111"/>
  <c r="F111"/>
  <c r="C111"/>
  <c r="C51"/>
  <c r="E51"/>
  <c r="F51"/>
  <c r="D51"/>
  <c r="I51" l="1"/>
  <c r="I130"/>
  <c r="H130"/>
  <c r="I111"/>
  <c r="H111"/>
  <c r="H51"/>
  <c r="G51"/>
  <c r="G130"/>
  <c r="G111"/>
  <c r="G102"/>
  <c r="C47"/>
  <c r="C31"/>
  <c r="C21"/>
  <c r="D19"/>
  <c r="E19"/>
  <c r="F19"/>
  <c r="C19"/>
  <c r="I19" l="1"/>
  <c r="H19"/>
  <c r="G19"/>
  <c r="E18"/>
  <c r="F18"/>
  <c r="D18"/>
  <c r="C18"/>
  <c r="F47"/>
  <c r="D47"/>
  <c r="H18" l="1"/>
  <c r="I18"/>
  <c r="I47"/>
  <c r="G18"/>
  <c r="C135"/>
  <c r="D135"/>
  <c r="E135"/>
  <c r="C125"/>
  <c r="D125"/>
  <c r="E125"/>
  <c r="C123"/>
  <c r="D123"/>
  <c r="E123"/>
  <c r="C121"/>
  <c r="D121"/>
  <c r="E121"/>
  <c r="C115"/>
  <c r="D115"/>
  <c r="E115"/>
  <c r="C117"/>
  <c r="D117"/>
  <c r="E117"/>
  <c r="C82"/>
  <c r="D82"/>
  <c r="E82"/>
  <c r="C77"/>
  <c r="D77"/>
  <c r="E77"/>
  <c r="C74"/>
  <c r="D74"/>
  <c r="E74"/>
  <c r="C70"/>
  <c r="C64"/>
  <c r="D64"/>
  <c r="E64"/>
  <c r="C61"/>
  <c r="G61"/>
  <c r="C45"/>
  <c r="D45"/>
  <c r="E45"/>
  <c r="F45"/>
  <c r="F135"/>
  <c r="F125"/>
  <c r="I125" s="1"/>
  <c r="F123"/>
  <c r="F121"/>
  <c r="C109"/>
  <c r="D109"/>
  <c r="E109"/>
  <c r="C100"/>
  <c r="D100"/>
  <c r="E100"/>
  <c r="F117"/>
  <c r="F115"/>
  <c r="F109"/>
  <c r="F100"/>
  <c r="C91"/>
  <c r="D91"/>
  <c r="D87" s="1"/>
  <c r="E91"/>
  <c r="F82"/>
  <c r="F77"/>
  <c r="F74"/>
  <c r="F64"/>
  <c r="C35"/>
  <c r="D35"/>
  <c r="D30" s="1"/>
  <c r="E35"/>
  <c r="F35"/>
  <c r="C16"/>
  <c r="D16"/>
  <c r="E16"/>
  <c r="F16"/>
  <c r="C14"/>
  <c r="D14"/>
  <c r="E14"/>
  <c r="F14"/>
  <c r="C12"/>
  <c r="D12"/>
  <c r="E12"/>
  <c r="F12"/>
  <c r="C10"/>
  <c r="D10"/>
  <c r="E10"/>
  <c r="F10"/>
  <c r="C6"/>
  <c r="D6"/>
  <c r="E6"/>
  <c r="I100" l="1"/>
  <c r="G123"/>
  <c r="H82"/>
  <c r="I82"/>
  <c r="I10"/>
  <c r="H10"/>
  <c r="I12"/>
  <c r="H12"/>
  <c r="I14"/>
  <c r="H14"/>
  <c r="I16"/>
  <c r="H16"/>
  <c r="I35"/>
  <c r="H35"/>
  <c r="H77"/>
  <c r="I77"/>
  <c r="G82"/>
  <c r="G77"/>
  <c r="G125"/>
  <c r="I135"/>
  <c r="H135"/>
  <c r="H121"/>
  <c r="I121"/>
  <c r="I117"/>
  <c r="H117"/>
  <c r="I115"/>
  <c r="H115"/>
  <c r="I109"/>
  <c r="H109"/>
  <c r="G109"/>
  <c r="H100"/>
  <c r="H74"/>
  <c r="I74"/>
  <c r="I64"/>
  <c r="H64"/>
  <c r="I45"/>
  <c r="H45"/>
  <c r="G10"/>
  <c r="G135"/>
  <c r="G121"/>
  <c r="G115"/>
  <c r="G100"/>
  <c r="G74"/>
  <c r="G64"/>
  <c r="G45"/>
  <c r="G35"/>
  <c r="G16"/>
  <c r="G14"/>
  <c r="G12"/>
  <c r="G117"/>
  <c r="F54"/>
  <c r="D99"/>
  <c r="E5"/>
  <c r="F99"/>
  <c r="I99" s="1"/>
  <c r="C99"/>
  <c r="E99"/>
  <c r="F91"/>
  <c r="E47"/>
  <c r="H47" s="1"/>
  <c r="F6"/>
  <c r="F44"/>
  <c r="C114"/>
  <c r="D120"/>
  <c r="C120"/>
  <c r="C87"/>
  <c r="C73"/>
  <c r="C54"/>
  <c r="C44"/>
  <c r="C37"/>
  <c r="C30"/>
  <c r="C5"/>
  <c r="E120"/>
  <c r="E114"/>
  <c r="E87"/>
  <c r="E73"/>
  <c r="E54"/>
  <c r="G54" s="1"/>
  <c r="E37"/>
  <c r="E30"/>
  <c r="F73"/>
  <c r="F37"/>
  <c r="F30"/>
  <c r="D114"/>
  <c r="D73"/>
  <c r="D54"/>
  <c r="I54" s="1"/>
  <c r="D44"/>
  <c r="D37"/>
  <c r="D5"/>
  <c r="F120"/>
  <c r="F114"/>
  <c r="I6" l="1"/>
  <c r="H6"/>
  <c r="I30"/>
  <c r="H30"/>
  <c r="H120"/>
  <c r="I120"/>
  <c r="I114"/>
  <c r="H114"/>
  <c r="G99"/>
  <c r="H99"/>
  <c r="I91"/>
  <c r="H91"/>
  <c r="H73"/>
  <c r="I73"/>
  <c r="H54"/>
  <c r="I44"/>
  <c r="I37"/>
  <c r="H37"/>
  <c r="G120"/>
  <c r="G114"/>
  <c r="G91"/>
  <c r="G73"/>
  <c r="G37"/>
  <c r="G30"/>
  <c r="G6"/>
  <c r="G47"/>
  <c r="D138"/>
  <c r="C138"/>
  <c r="F5"/>
  <c r="H5" s="1"/>
  <c r="F87"/>
  <c r="E44"/>
  <c r="H44" s="1"/>
  <c r="I87" l="1"/>
  <c r="H87"/>
  <c r="G87"/>
  <c r="G5"/>
  <c r="G44"/>
  <c r="I5"/>
  <c r="E138"/>
  <c r="F138"/>
  <c r="I138" l="1"/>
  <c r="H138"/>
  <c r="G138"/>
</calcChain>
</file>

<file path=xl/sharedStrings.xml><?xml version="1.0" encoding="utf-8"?>
<sst xmlns="http://schemas.openxmlformats.org/spreadsheetml/2006/main" count="186" uniqueCount="110">
  <si>
    <t>ЦСР</t>
  </si>
  <si>
    <t>Исполнено, руб.</t>
  </si>
  <si>
    <t>% испол. кассового плана</t>
  </si>
  <si>
    <t>22 0 0000</t>
  </si>
  <si>
    <t>13 0 0000</t>
  </si>
  <si>
    <t>Подпрограмма "Профилактика правонарушений"</t>
  </si>
  <si>
    <t>13 1 0000</t>
  </si>
  <si>
    <t>Департамент жилищно-коммунального хозяйства администрации города Нефтеюганска</t>
  </si>
  <si>
    <t>Подпрограмма "Безопасность дорожного движения"</t>
  </si>
  <si>
    <t>13 2 0000</t>
  </si>
  <si>
    <t>Подпрограмма "Пропаганда здорового образа жизни (профилактика наркомании, токсикомании и алкоголизма)"</t>
  </si>
  <si>
    <t>13 3 0000</t>
  </si>
  <si>
    <t>Комитет физической культуры и спорта администрации города Нефтеюганска</t>
  </si>
  <si>
    <t>23 0 0000</t>
  </si>
  <si>
    <t>19 0 0000</t>
  </si>
  <si>
    <t>Подпрограмма "Организация бюджетного процесса в городе Нефтеюганске"</t>
  </si>
  <si>
    <t>19 1 0000</t>
  </si>
  <si>
    <t>Департамент финансов администрации города Нефтеюганска</t>
  </si>
  <si>
    <t>Подпрограмма "Управление муниципальным долгом города Нефтеюганска"</t>
  </si>
  <si>
    <t>19 2 0000</t>
  </si>
  <si>
    <t>Подпрограмма "Развитие информационной системы управления муниципальными финансами города Нефтеюганска"</t>
  </si>
  <si>
    <t>19 3 0000</t>
  </si>
  <si>
    <t>04 0 0000</t>
  </si>
  <si>
    <t>16 0 0000</t>
  </si>
  <si>
    <t>Подпрограмма "Совершенствование муниципального управления"</t>
  </si>
  <si>
    <t>16 1 0000</t>
  </si>
  <si>
    <t>Подпрограмма "Развитие малого  и среднего предпринимательства"</t>
  </si>
  <si>
    <t>16 7 0000</t>
  </si>
  <si>
    <t>14 0 0000</t>
  </si>
  <si>
    <t>14 1 0000</t>
  </si>
  <si>
    <t>Подпрограмма "Обеспечение первичных мер пожарной безопасности в городе Нефтеюганске"</t>
  </si>
  <si>
    <t>14 3 0000</t>
  </si>
  <si>
    <t>11 0 0000</t>
  </si>
  <si>
    <t>Подпрограмма "Содействие развитию градостроительной деятельности"</t>
  </si>
  <si>
    <t>11 2 0000</t>
  </si>
  <si>
    <t>Подпрограмма "Содействие развитию жилищного строительства на 2014-2020 годы"</t>
  </si>
  <si>
    <t>11 3 0000</t>
  </si>
  <si>
    <t xml:space="preserve">Подпрограмма "Обеспечение мерами муниципальной поддержки по улучшению жилищных условий отдельных категорий граждан на 2014-2020 годы" </t>
  </si>
  <si>
    <t>11 6 0000</t>
  </si>
  <si>
    <t>06 0 0000</t>
  </si>
  <si>
    <t>06 1 0000</t>
  </si>
  <si>
    <t>Подпрограмма "Обеспечение реализации муниципальной программы, развитие материально-технической базы и спортивной инфраструктуры"</t>
  </si>
  <si>
    <t>06 3 0000</t>
  </si>
  <si>
    <t>25 0 0000</t>
  </si>
  <si>
    <t>02 0 0000</t>
  </si>
  <si>
    <t>02 1 0000</t>
  </si>
  <si>
    <t>Подпрограмма "Совершенствование системы оценки качества образования и информационной прозрачности системы образования"</t>
  </si>
  <si>
    <t>02 2 0000</t>
  </si>
  <si>
    <t>Подпрограмма "Отдых и оздоровление детей"</t>
  </si>
  <si>
    <t>02 3 0000</t>
  </si>
  <si>
    <t>02 4 0000</t>
  </si>
  <si>
    <t>02 5 0000</t>
  </si>
  <si>
    <t>18 0 0000</t>
  </si>
  <si>
    <t>Подпрограмма "Транспорт"</t>
  </si>
  <si>
    <t>18 2 0000</t>
  </si>
  <si>
    <t>Подпрограмма "Автомобильные дороги"</t>
  </si>
  <si>
    <t>18 6 0000</t>
  </si>
  <si>
    <t>12 0 0000</t>
  </si>
  <si>
    <t>Подпрограмма "Создание условий для обеспечения качественными коммунальными услугами"</t>
  </si>
  <si>
    <t>12 1 0000</t>
  </si>
  <si>
    <t>Подпрограмма "Создание условий для обеспечения доступности и повышения качества жилищных услуг"</t>
  </si>
  <si>
    <t>12 2 0000</t>
  </si>
  <si>
    <t>Подпрограмма "Повышение уровня благоустроенности города"</t>
  </si>
  <si>
    <t>12 3 0000</t>
  </si>
  <si>
    <t>Подпрограмма "Повышение энергоэффективности в отраслях экономики"</t>
  </si>
  <si>
    <t>12 6 0000</t>
  </si>
  <si>
    <t>Подпрограмма "Обеспечение реализации муниципальной программы"</t>
  </si>
  <si>
    <t>12 7 0000</t>
  </si>
  <si>
    <t>05 0 0000</t>
  </si>
  <si>
    <t>Подпрограмма "Обеспечение прав граждан на доступ к культурным ценностям и информации"</t>
  </si>
  <si>
    <t>05 1 0000</t>
  </si>
  <si>
    <t>05 4 0000</t>
  </si>
  <si>
    <t>Муниципальная программа "Социально-экономическое развитие города Нефтеюганска на 2014-2020 годы"</t>
  </si>
  <si>
    <t>Муниципальная программа "Управление муниципальными финансами в городе Нефтеюганске в 2014-2020 годах"</t>
  </si>
  <si>
    <t>Итого по муниципальным программам</t>
  </si>
  <si>
    <t>Подпрограмма "Развитие системы массовой физической культуры, подготовки спортивного резерва  и спорта высших достижений"</t>
  </si>
  <si>
    <t>% испол. бюджетн. росписи</t>
  </si>
  <si>
    <t>Подпрограмма "Дошкольное, общее и дополнительное образование"</t>
  </si>
  <si>
    <t>Подпрограмма "Отдельные переданные полномочия по осуществлению деятельности опеки и попечительства"</t>
  </si>
  <si>
    <t>Управление опеки и попечительства администрации города Нефтеюганска</t>
  </si>
  <si>
    <t>Подпрограмма "Дополнительные гарантии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родителям"</t>
  </si>
  <si>
    <t>Администрация города Нефтеюганска</t>
  </si>
  <si>
    <t>Подпрограмма "Организация и обеспечение мероприятий по гражданской обороне, защите населения и территорий города Нефтеюганска от чрезвычайных ситуаций"</t>
  </si>
  <si>
    <t>Подпрограмма "Исполнение отдельных государственных полномочий"</t>
  </si>
  <si>
    <t>Комитет записи актов гражданского состояния администрации города Нефтеюганска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</si>
  <si>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</si>
  <si>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Первоначальный план на 2017 год, руб.</t>
  </si>
  <si>
    <t>Бюджетная роспись                          на 2017 год,           руб.</t>
  </si>
  <si>
    <t>Муниципальная программа "Дополнительные меры социальной поддержки отдельных категорий граждан города Нефтеюганска с 2016 по 2020 годы"</t>
  </si>
  <si>
    <t>Муниципальная программа "Доступная среда в городе Нефтеюганске на 2014-2020 годы"</t>
  </si>
  <si>
    <t>Муниципальная программа "Развитие физической культуры и спорта в городе Нефтеюганске на 2014-2020 годы"</t>
  </si>
  <si>
    <t>Муниципальная программа "Развитие транспортной системы в городе Нефтеюганске на 2014-2020 годы"</t>
  </si>
  <si>
    <t>Муниципальная программа "Управление муниципальным имуществом города Нефтеюганска на 2014-2020 годы"</t>
  </si>
  <si>
    <t>Муниципальная программа "Профилактика экстремизма, гармонизация межэтнических и межкультурных отношений в городе Нефтеюганске на 2014-2020 годы"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</si>
  <si>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Нефтеюганске, на 2014-2020 годы"</t>
  </si>
  <si>
    <t>Муниципальная программа "Профилактика правонарушений в сфере общественного  порядка, безопасности дорожного движения, пропаганда здорового образа жизни (профилактика наркомании, токсикомании и алкоголизма) в городе Нефтеюганске на 2014-2020 годы"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</si>
  <si>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 на 2014-2020 годы"</t>
  </si>
  <si>
    <t>Муниципальная программа "Развитие жилищно-коммунального комплекса в городе Нефтеюганске в 2014-2020 годах"</t>
  </si>
  <si>
    <t>Муниципальная программа "Развитие образования и молодёжной политики в городе Нефтеюганске на 2014-2020 годы"</t>
  </si>
  <si>
    <t>Департамент образования и молодёжной политики администрации города Нефтеюганска</t>
  </si>
  <si>
    <t>Подпрограмма "Организация деятельности в сфере образования и молодёжной политики"</t>
  </si>
  <si>
    <t>Подпрограмма "Молодёжь Нефтеюганска"</t>
  </si>
  <si>
    <t>Муниципальная программа "Обеспечение доступным и комфортным жильём жителей города Нефтеюганска в 2014-2020 годах"</t>
  </si>
  <si>
    <t>Департамент градостроительства и земельных отношений администрации города Нефтеюганска</t>
  </si>
  <si>
    <t>Департамент муниципального имущества администрации города Нефтеюганска</t>
  </si>
  <si>
    <t>Отклонение (гр.4-гр.5), руб.</t>
  </si>
  <si>
    <t>4.  Исполнение по муниципальным программам за 9 месяцев 2017 года</t>
  </si>
  <si>
    <t>Комитет культуры и туризма администрации города Нефтеюганска</t>
  </si>
  <si>
    <t>Кассовый план за 9 месяцев, руб.</t>
  </si>
  <si>
    <t>Муниципальная программа "Развитие культуры и туризма в городе Нефтеюганске на 2014-2020 годы"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</si>
</sst>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(* #,##0.00_);_(* \-#,##0.00;_(* &quot;&quot;??_);_(@_)"/>
    <numFmt numFmtId="165" formatCode="#,##0.00_р_."/>
  </numFmts>
  <fonts count="15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3" fillId="0" borderId="0"/>
    <xf numFmtId="0" fontId="4" fillId="0" borderId="0"/>
    <xf numFmtId="0" fontId="4" fillId="0" borderId="0"/>
    <xf numFmtId="0" fontId="3" fillId="0" borderId="0"/>
  </cellStyleXfs>
  <cellXfs count="36">
    <xf numFmtId="0" fontId="0" fillId="0" borderId="0" xfId="0"/>
    <xf numFmtId="0" fontId="0" fillId="0" borderId="0" xfId="0" applyFont="1" applyFill="1"/>
    <xf numFmtId="0" fontId="5" fillId="0" borderId="0" xfId="2" applyNumberFormat="1" applyFont="1" applyFill="1" applyAlignment="1" applyProtection="1">
      <alignment horizontal="center" vertical="center" wrapText="1"/>
    </xf>
    <xf numFmtId="0" fontId="11" fillId="0" borderId="0" xfId="2" applyNumberFormat="1" applyFont="1" applyFill="1" applyAlignment="1" applyProtection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4" fontId="2" fillId="0" borderId="1" xfId="4" applyNumberFormat="1" applyFont="1" applyFill="1" applyBorder="1" applyAlignment="1">
      <alignment horizontal="center" vertical="center" wrapText="1"/>
    </xf>
    <xf numFmtId="4" fontId="2" fillId="0" borderId="1" xfId="3" applyNumberFormat="1" applyFont="1" applyFill="1" applyBorder="1" applyAlignment="1">
      <alignment horizontal="center" vertical="center" wrapText="1"/>
    </xf>
    <xf numFmtId="43" fontId="2" fillId="0" borderId="1" xfId="3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/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4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9" fontId="1" fillId="0" borderId="1" xfId="0" applyNumberFormat="1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9" fontId="2" fillId="0" borderId="1" xfId="0" applyNumberFormat="1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/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39" fontId="2" fillId="0" borderId="2" xfId="0" applyNumberFormat="1" applyFont="1" applyFill="1" applyBorder="1" applyAlignment="1">
      <alignment vertical="center" wrapText="1"/>
    </xf>
    <xf numFmtId="39" fontId="13" fillId="0" borderId="1" xfId="0" applyNumberFormat="1" applyFont="1" applyFill="1" applyBorder="1" applyAlignment="1">
      <alignment vertical="center" wrapText="1"/>
    </xf>
    <xf numFmtId="39" fontId="12" fillId="0" borderId="1" xfId="0" applyNumberFormat="1" applyFont="1" applyFill="1" applyBorder="1" applyAlignment="1">
      <alignment vertical="center" wrapText="1"/>
    </xf>
    <xf numFmtId="39" fontId="12" fillId="0" borderId="1" xfId="1" applyNumberFormat="1" applyFont="1" applyFill="1" applyBorder="1" applyAlignment="1">
      <alignment vertical="center" shrinkToFit="1"/>
    </xf>
    <xf numFmtId="0" fontId="8" fillId="0" borderId="1" xfId="0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wrapText="1"/>
    </xf>
    <xf numFmtId="39" fontId="7" fillId="0" borderId="1" xfId="0" applyNumberFormat="1" applyFont="1" applyFill="1" applyBorder="1" applyAlignment="1">
      <alignment vertical="center" wrapText="1"/>
    </xf>
    <xf numFmtId="4" fontId="10" fillId="0" borderId="0" xfId="0" applyNumberFormat="1" applyFont="1" applyFill="1"/>
    <xf numFmtId="0" fontId="10" fillId="0" borderId="0" xfId="0" applyFont="1" applyFill="1"/>
    <xf numFmtId="2" fontId="10" fillId="0" borderId="0" xfId="0" applyNumberFormat="1" applyFont="1" applyFill="1"/>
    <xf numFmtId="2" fontId="0" fillId="0" borderId="0" xfId="0" applyNumberFormat="1" applyFont="1" applyFill="1"/>
    <xf numFmtId="0" fontId="5" fillId="0" borderId="0" xfId="2" applyNumberFormat="1" applyFont="1" applyFill="1" applyAlignment="1" applyProtection="1">
      <alignment horizontal="center" vertical="center" wrapText="1"/>
    </xf>
  </cellXfs>
  <cellStyles count="5">
    <cellStyle name="Обычный" xfId="0" builtinId="0"/>
    <cellStyle name="Обычный 2" xfId="1"/>
    <cellStyle name="Обычный_Tmp8" xfId="2"/>
    <cellStyle name="Обычный_приложения 10" xfId="3"/>
    <cellStyle name="Обычный_расходы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3200400</xdr:colOff>
      <xdr:row>1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3200400" y="20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2"/>
  <sheetViews>
    <sheetView tabSelected="1" zoomScaleNormal="100" workbookViewId="0">
      <pane xSplit="2" ySplit="3" topLeftCell="C128" activePane="bottomRight" state="frozen"/>
      <selection pane="topRight" activeCell="C1" sqref="C1"/>
      <selection pane="bottomLeft" activeCell="A4" sqref="A4"/>
      <selection pane="bottomRight" activeCell="D137" sqref="D137"/>
    </sheetView>
  </sheetViews>
  <sheetFormatPr defaultColWidth="9.140625" defaultRowHeight="15"/>
  <cols>
    <col min="1" max="1" width="72.28515625" style="1" customWidth="1"/>
    <col min="2" max="2" width="9.140625" style="1" hidden="1" customWidth="1"/>
    <col min="3" max="3" width="18" style="1" customWidth="1"/>
    <col min="4" max="4" width="16" style="32" customWidth="1"/>
    <col min="5" max="5" width="17.5703125" style="32" customWidth="1"/>
    <col min="6" max="6" width="17.42578125" style="32" customWidth="1"/>
    <col min="7" max="7" width="16.42578125" style="1" customWidth="1"/>
    <col min="8" max="8" width="11.42578125" style="1" customWidth="1"/>
    <col min="9" max="16384" width="9.140625" style="1"/>
  </cols>
  <sheetData>
    <row r="1" spans="1:9" ht="15.75">
      <c r="A1" s="35" t="s">
        <v>106</v>
      </c>
      <c r="B1" s="35"/>
      <c r="C1" s="35"/>
      <c r="D1" s="35"/>
      <c r="E1" s="35"/>
      <c r="F1" s="35"/>
      <c r="G1" s="35"/>
      <c r="H1" s="35"/>
    </row>
    <row r="2" spans="1:9" ht="15.75">
      <c r="A2" s="2"/>
      <c r="B2" s="2"/>
      <c r="C2" s="2"/>
      <c r="D2" s="3"/>
      <c r="E2" s="3"/>
      <c r="F2" s="3"/>
      <c r="G2" s="2"/>
      <c r="H2" s="2"/>
      <c r="I2" s="2"/>
    </row>
    <row r="3" spans="1:9" s="10" customFormat="1" ht="51">
      <c r="A3" s="4"/>
      <c r="B3" s="5" t="s">
        <v>0</v>
      </c>
      <c r="C3" s="6" t="s">
        <v>86</v>
      </c>
      <c r="D3" s="6" t="s">
        <v>87</v>
      </c>
      <c r="E3" s="6" t="s">
        <v>108</v>
      </c>
      <c r="F3" s="7" t="s">
        <v>1</v>
      </c>
      <c r="G3" s="8" t="s">
        <v>105</v>
      </c>
      <c r="H3" s="9" t="s">
        <v>2</v>
      </c>
      <c r="I3" s="9" t="s">
        <v>76</v>
      </c>
    </row>
    <row r="4" spans="1:9" s="10" customFormat="1">
      <c r="A4" s="11">
        <v>1</v>
      </c>
      <c r="B4" s="11"/>
      <c r="C4" s="12">
        <v>2</v>
      </c>
      <c r="D4" s="12">
        <v>3</v>
      </c>
      <c r="E4" s="12">
        <v>4</v>
      </c>
      <c r="F4" s="12">
        <v>5</v>
      </c>
      <c r="G4" s="12">
        <v>6</v>
      </c>
      <c r="H4" s="12">
        <v>7</v>
      </c>
      <c r="I4" s="12">
        <v>8</v>
      </c>
    </row>
    <row r="5" spans="1:9" ht="27" customHeight="1">
      <c r="A5" s="13" t="s">
        <v>98</v>
      </c>
      <c r="B5" s="14" t="s">
        <v>44</v>
      </c>
      <c r="C5" s="15">
        <f t="shared" ref="C5:E5" si="0">C6+C10+C12+C14+C16</f>
        <v>3216530273</v>
      </c>
      <c r="D5" s="15">
        <f t="shared" si="0"/>
        <v>3328196453</v>
      </c>
      <c r="E5" s="15">
        <f t="shared" si="0"/>
        <v>2346211565</v>
      </c>
      <c r="F5" s="15">
        <f>F6+F10+F12+F14+F16</f>
        <v>2283698677.2600002</v>
      </c>
      <c r="G5" s="15">
        <f>E5-F5</f>
        <v>62512887.739999771</v>
      </c>
      <c r="H5" s="16">
        <f t="shared" ref="H5" si="1">(F5/E5)*100</f>
        <v>97.335581808880917</v>
      </c>
      <c r="I5" s="16">
        <f>(F5/D5)*100</f>
        <v>68.616703055539261</v>
      </c>
    </row>
    <row r="6" spans="1:9">
      <c r="A6" s="13" t="s">
        <v>77</v>
      </c>
      <c r="B6" s="14" t="s">
        <v>45</v>
      </c>
      <c r="C6" s="15">
        <f t="shared" ref="C6:E6" si="2">SUM(C7:C9)</f>
        <v>3024689180</v>
      </c>
      <c r="D6" s="15">
        <f t="shared" si="2"/>
        <v>3132876299</v>
      </c>
      <c r="E6" s="15">
        <f t="shared" si="2"/>
        <v>2188719812</v>
      </c>
      <c r="F6" s="15">
        <f>SUM(F7:F9)</f>
        <v>2132349286.0400002</v>
      </c>
      <c r="G6" s="15">
        <f t="shared" ref="G6:G71" si="3">E6-F6</f>
        <v>56370525.9599998</v>
      </c>
      <c r="H6" s="16">
        <f t="shared" ref="H6:H69" si="4">(F6/E6)*100</f>
        <v>97.424497843399621</v>
      </c>
      <c r="I6" s="16">
        <f t="shared" ref="I6:I69" si="5">(F6/D6)*100</f>
        <v>68.063628516728741</v>
      </c>
    </row>
    <row r="7" spans="1:9" ht="17.25" customHeight="1">
      <c r="A7" s="17" t="s">
        <v>99</v>
      </c>
      <c r="B7" s="18"/>
      <c r="C7" s="19">
        <v>3024689180</v>
      </c>
      <c r="D7" s="19">
        <v>3093615366</v>
      </c>
      <c r="E7" s="19">
        <f>369746486+9226200+45990595+5805000+45873258+53074300+520668433+25655000+1064399730+14917500+72690+1800000+1050000+4509075+479000+4860954</f>
        <v>2168128221</v>
      </c>
      <c r="F7" s="19">
        <v>2115963279.1400001</v>
      </c>
      <c r="G7" s="19">
        <f t="shared" si="3"/>
        <v>52164941.859999895</v>
      </c>
      <c r="H7" s="20">
        <f t="shared" si="4"/>
        <v>97.594010291700371</v>
      </c>
      <c r="I7" s="20">
        <f t="shared" si="5"/>
        <v>68.397749196465568</v>
      </c>
    </row>
    <row r="8" spans="1:9" ht="25.5">
      <c r="A8" s="17" t="s">
        <v>103</v>
      </c>
      <c r="B8" s="18"/>
      <c r="C8" s="19">
        <v>0</v>
      </c>
      <c r="D8" s="19">
        <v>8227536</v>
      </c>
      <c r="E8" s="19">
        <v>7188451</v>
      </c>
      <c r="F8" s="19">
        <v>4158788</v>
      </c>
      <c r="G8" s="19">
        <f t="shared" si="3"/>
        <v>3029663</v>
      </c>
      <c r="H8" s="20">
        <f t="shared" si="4"/>
        <v>57.853743455996288</v>
      </c>
      <c r="I8" s="20">
        <f t="shared" si="5"/>
        <v>50.547186909908383</v>
      </c>
    </row>
    <row r="9" spans="1:9" ht="15.75" customHeight="1">
      <c r="A9" s="17" t="s">
        <v>7</v>
      </c>
      <c r="B9" s="18"/>
      <c r="C9" s="19">
        <v>0</v>
      </c>
      <c r="D9" s="19">
        <v>31033397</v>
      </c>
      <c r="E9" s="19">
        <v>13403140</v>
      </c>
      <c r="F9" s="19">
        <v>12227218.9</v>
      </c>
      <c r="G9" s="19">
        <f t="shared" si="3"/>
        <v>1175921.0999999996</v>
      </c>
      <c r="H9" s="20">
        <f t="shared" si="4"/>
        <v>91.226525276912724</v>
      </c>
      <c r="I9" s="20">
        <f t="shared" si="5"/>
        <v>39.400194893262899</v>
      </c>
    </row>
    <row r="10" spans="1:9" ht="25.5">
      <c r="A10" s="13" t="s">
        <v>46</v>
      </c>
      <c r="B10" s="14" t="s">
        <v>47</v>
      </c>
      <c r="C10" s="15">
        <f t="shared" ref="C10:E10" si="6">C11</f>
        <v>320000</v>
      </c>
      <c r="D10" s="15">
        <f t="shared" si="6"/>
        <v>1180000</v>
      </c>
      <c r="E10" s="15">
        <f t="shared" si="6"/>
        <v>1180000</v>
      </c>
      <c r="F10" s="15">
        <f>F11</f>
        <v>873763.23</v>
      </c>
      <c r="G10" s="15">
        <f t="shared" si="3"/>
        <v>306236.77</v>
      </c>
      <c r="H10" s="16">
        <f t="shared" si="4"/>
        <v>74.0477313559322</v>
      </c>
      <c r="I10" s="16">
        <f t="shared" si="5"/>
        <v>74.0477313559322</v>
      </c>
    </row>
    <row r="11" spans="1:9" ht="16.5" customHeight="1">
      <c r="A11" s="17" t="s">
        <v>99</v>
      </c>
      <c r="B11" s="18"/>
      <c r="C11" s="19">
        <v>320000</v>
      </c>
      <c r="D11" s="19">
        <v>1180000</v>
      </c>
      <c r="E11" s="19">
        <v>1180000</v>
      </c>
      <c r="F11" s="19">
        <v>873763.23</v>
      </c>
      <c r="G11" s="19">
        <f t="shared" si="3"/>
        <v>306236.77</v>
      </c>
      <c r="H11" s="20">
        <f t="shared" si="4"/>
        <v>74.0477313559322</v>
      </c>
      <c r="I11" s="20">
        <f t="shared" si="5"/>
        <v>74.0477313559322</v>
      </c>
    </row>
    <row r="12" spans="1:9">
      <c r="A12" s="13" t="s">
        <v>48</v>
      </c>
      <c r="B12" s="14" t="s">
        <v>49</v>
      </c>
      <c r="C12" s="15">
        <f t="shared" ref="C12:E12" si="7">C13</f>
        <v>38252173</v>
      </c>
      <c r="D12" s="15">
        <f t="shared" si="7"/>
        <v>39600127</v>
      </c>
      <c r="E12" s="15">
        <f t="shared" si="7"/>
        <v>36917754</v>
      </c>
      <c r="F12" s="15">
        <f>F13</f>
        <v>35832697.509999998</v>
      </c>
      <c r="G12" s="15">
        <f t="shared" si="3"/>
        <v>1085056.4900000021</v>
      </c>
      <c r="H12" s="16">
        <f t="shared" si="4"/>
        <v>97.060881628931156</v>
      </c>
      <c r="I12" s="16">
        <f t="shared" si="5"/>
        <v>90.486319677712132</v>
      </c>
    </row>
    <row r="13" spans="1:9" ht="16.5" customHeight="1">
      <c r="A13" s="17" t="s">
        <v>99</v>
      </c>
      <c r="B13" s="18"/>
      <c r="C13" s="19">
        <v>38252173</v>
      </c>
      <c r="D13" s="19">
        <v>39600127</v>
      </c>
      <c r="E13" s="19">
        <v>36917754</v>
      </c>
      <c r="F13" s="19">
        <v>35832697.509999998</v>
      </c>
      <c r="G13" s="19">
        <f t="shared" si="3"/>
        <v>1085056.4900000021</v>
      </c>
      <c r="H13" s="20">
        <f t="shared" si="4"/>
        <v>97.060881628931156</v>
      </c>
      <c r="I13" s="20">
        <f t="shared" si="5"/>
        <v>90.486319677712132</v>
      </c>
    </row>
    <row r="14" spans="1:9">
      <c r="A14" s="13" t="s">
        <v>101</v>
      </c>
      <c r="B14" s="14" t="s">
        <v>50</v>
      </c>
      <c r="C14" s="15">
        <f t="shared" ref="C14:E14" si="8">C15</f>
        <v>39735520</v>
      </c>
      <c r="D14" s="15">
        <f t="shared" si="8"/>
        <v>41006627</v>
      </c>
      <c r="E14" s="15">
        <f t="shared" si="8"/>
        <v>30829572</v>
      </c>
      <c r="F14" s="15">
        <f>F15</f>
        <v>29363846.350000001</v>
      </c>
      <c r="G14" s="15">
        <f t="shared" si="3"/>
        <v>1465725.6499999985</v>
      </c>
      <c r="H14" s="16">
        <f t="shared" si="4"/>
        <v>95.24571521784344</v>
      </c>
      <c r="I14" s="16">
        <f t="shared" si="5"/>
        <v>71.607563211673082</v>
      </c>
    </row>
    <row r="15" spans="1:9" ht="19.5" customHeight="1">
      <c r="A15" s="17" t="s">
        <v>99</v>
      </c>
      <c r="B15" s="18"/>
      <c r="C15" s="19">
        <v>39735520</v>
      </c>
      <c r="D15" s="19">
        <v>41006627</v>
      </c>
      <c r="E15" s="19">
        <v>30829572</v>
      </c>
      <c r="F15" s="19">
        <v>29363846.350000001</v>
      </c>
      <c r="G15" s="19">
        <f t="shared" si="3"/>
        <v>1465725.6499999985</v>
      </c>
      <c r="H15" s="20">
        <f t="shared" si="4"/>
        <v>95.24571521784344</v>
      </c>
      <c r="I15" s="20">
        <f t="shared" si="5"/>
        <v>71.607563211673082</v>
      </c>
    </row>
    <row r="16" spans="1:9" ht="25.5">
      <c r="A16" s="13" t="s">
        <v>100</v>
      </c>
      <c r="B16" s="14" t="s">
        <v>51</v>
      </c>
      <c r="C16" s="15">
        <f t="shared" ref="C16:E16" si="9">SUM(C17)</f>
        <v>113533400</v>
      </c>
      <c r="D16" s="15">
        <f t="shared" si="9"/>
        <v>113533400</v>
      </c>
      <c r="E16" s="15">
        <f t="shared" si="9"/>
        <v>88564427</v>
      </c>
      <c r="F16" s="15">
        <f>SUM(F17)</f>
        <v>85279084.129999995</v>
      </c>
      <c r="G16" s="15">
        <f>E16-F16</f>
        <v>3285342.8700000048</v>
      </c>
      <c r="H16" s="16">
        <f t="shared" si="4"/>
        <v>96.290448680935967</v>
      </c>
      <c r="I16" s="16">
        <f t="shared" si="5"/>
        <v>75.113653013122132</v>
      </c>
    </row>
    <row r="17" spans="1:9" ht="18.75" customHeight="1">
      <c r="A17" s="17" t="s">
        <v>99</v>
      </c>
      <c r="B17" s="18"/>
      <c r="C17" s="19">
        <v>113533400</v>
      </c>
      <c r="D17" s="19">
        <v>113533400</v>
      </c>
      <c r="E17" s="19">
        <v>88564427</v>
      </c>
      <c r="F17" s="19">
        <v>85279084.129999995</v>
      </c>
      <c r="G17" s="19">
        <f t="shared" si="3"/>
        <v>3285342.8700000048</v>
      </c>
      <c r="H17" s="20">
        <f t="shared" si="4"/>
        <v>96.290448680935967</v>
      </c>
      <c r="I17" s="20">
        <f t="shared" si="5"/>
        <v>75.113653013122132</v>
      </c>
    </row>
    <row r="18" spans="1:9" s="21" customFormat="1" ht="25.5">
      <c r="A18" s="13" t="s">
        <v>88</v>
      </c>
      <c r="B18" s="14"/>
      <c r="C18" s="15">
        <f>C19+C21</f>
        <v>104779000</v>
      </c>
      <c r="D18" s="15">
        <f t="shared" ref="D18:F18" si="10">D19+D21</f>
        <v>113952142.84999999</v>
      </c>
      <c r="E18" s="15">
        <f t="shared" si="10"/>
        <v>89754542.849999994</v>
      </c>
      <c r="F18" s="15">
        <f t="shared" si="10"/>
        <v>80271744.120000005</v>
      </c>
      <c r="G18" s="15">
        <f t="shared" si="3"/>
        <v>9482798.7299999893</v>
      </c>
      <c r="H18" s="16">
        <f t="shared" si="4"/>
        <v>89.434742321792143</v>
      </c>
      <c r="I18" s="16">
        <f t="shared" si="5"/>
        <v>70.443382732753946</v>
      </c>
    </row>
    <row r="19" spans="1:9" s="21" customFormat="1" ht="25.5">
      <c r="A19" s="13" t="s">
        <v>78</v>
      </c>
      <c r="B19" s="14"/>
      <c r="C19" s="15">
        <f>C20</f>
        <v>32088300</v>
      </c>
      <c r="D19" s="15">
        <f t="shared" ref="D19:F19" si="11">D20</f>
        <v>32162808</v>
      </c>
      <c r="E19" s="15">
        <f t="shared" si="11"/>
        <v>24001403</v>
      </c>
      <c r="F19" s="15">
        <f t="shared" si="11"/>
        <v>22729487.420000002</v>
      </c>
      <c r="G19" s="15">
        <f t="shared" si="3"/>
        <v>1271915.5799999982</v>
      </c>
      <c r="H19" s="16">
        <f t="shared" si="4"/>
        <v>94.700661540494124</v>
      </c>
      <c r="I19" s="16">
        <f t="shared" si="5"/>
        <v>70.670096404517921</v>
      </c>
    </row>
    <row r="20" spans="1:9" ht="18.75" customHeight="1">
      <c r="A20" s="17" t="s">
        <v>79</v>
      </c>
      <c r="B20" s="18"/>
      <c r="C20" s="19">
        <v>32088300</v>
      </c>
      <c r="D20" s="19">
        <v>32162808</v>
      </c>
      <c r="E20" s="19">
        <v>24001403</v>
      </c>
      <c r="F20" s="19">
        <v>22729487.420000002</v>
      </c>
      <c r="G20" s="19">
        <f t="shared" si="3"/>
        <v>1271915.5799999982</v>
      </c>
      <c r="H20" s="20">
        <f t="shared" si="4"/>
        <v>94.700661540494124</v>
      </c>
      <c r="I20" s="20">
        <f t="shared" si="5"/>
        <v>70.670096404517921</v>
      </c>
    </row>
    <row r="21" spans="1:9" s="21" customFormat="1" ht="38.25">
      <c r="A21" s="13" t="s">
        <v>80</v>
      </c>
      <c r="B21" s="14"/>
      <c r="C21" s="15">
        <f>C23+C22</f>
        <v>72690700</v>
      </c>
      <c r="D21" s="15">
        <f>D23+D22+D24</f>
        <v>81789334.849999994</v>
      </c>
      <c r="E21" s="15">
        <f>SUM(E22:E24)</f>
        <v>65753139.850000001</v>
      </c>
      <c r="F21" s="15">
        <f>F23+F22+F24</f>
        <v>57542256.700000003</v>
      </c>
      <c r="G21" s="15">
        <f t="shared" si="3"/>
        <v>8210883.1499999985</v>
      </c>
      <c r="H21" s="16">
        <f t="shared" si="4"/>
        <v>87.512561120683884</v>
      </c>
      <c r="I21" s="16">
        <f t="shared" si="5"/>
        <v>70.354229931728085</v>
      </c>
    </row>
    <row r="22" spans="1:9">
      <c r="A22" s="17" t="s">
        <v>104</v>
      </c>
      <c r="B22" s="18"/>
      <c r="C22" s="19">
        <v>42635200</v>
      </c>
      <c r="D22" s="19">
        <v>51733834.850000001</v>
      </c>
      <c r="E22" s="19">
        <v>40929734.850000001</v>
      </c>
      <c r="F22" s="19">
        <v>35813547</v>
      </c>
      <c r="G22" s="19">
        <f t="shared" si="3"/>
        <v>5116187.8500000015</v>
      </c>
      <c r="H22" s="20">
        <f t="shared" si="4"/>
        <v>87.500070868404364</v>
      </c>
      <c r="I22" s="20">
        <f t="shared" si="5"/>
        <v>69.226546038660814</v>
      </c>
    </row>
    <row r="23" spans="1:9" ht="18.75" customHeight="1">
      <c r="A23" s="17" t="s">
        <v>79</v>
      </c>
      <c r="B23" s="18"/>
      <c r="C23" s="19">
        <v>30055500</v>
      </c>
      <c r="D23" s="19">
        <v>28898495</v>
      </c>
      <c r="E23" s="19">
        <v>23666400</v>
      </c>
      <c r="F23" s="19">
        <v>21728709.699999999</v>
      </c>
      <c r="G23" s="19">
        <f t="shared" si="3"/>
        <v>1937690.3000000007</v>
      </c>
      <c r="H23" s="20">
        <f t="shared" si="4"/>
        <v>91.812483943481055</v>
      </c>
      <c r="I23" s="20">
        <f t="shared" si="5"/>
        <v>75.189762304230726</v>
      </c>
    </row>
    <row r="24" spans="1:9" ht="18.75" customHeight="1">
      <c r="A24" s="17" t="s">
        <v>7</v>
      </c>
      <c r="B24" s="18"/>
      <c r="C24" s="19"/>
      <c r="D24" s="19">
        <v>1157005</v>
      </c>
      <c r="E24" s="19">
        <v>1157005</v>
      </c>
      <c r="F24" s="19">
        <v>0</v>
      </c>
      <c r="G24" s="19">
        <f t="shared" si="3"/>
        <v>1157005</v>
      </c>
      <c r="H24" s="20">
        <f t="shared" si="4"/>
        <v>0</v>
      </c>
      <c r="I24" s="20">
        <f t="shared" si="5"/>
        <v>0</v>
      </c>
    </row>
    <row r="25" spans="1:9" ht="27.75" customHeight="1">
      <c r="A25" s="22" t="s">
        <v>89</v>
      </c>
      <c r="B25" s="14" t="s">
        <v>22</v>
      </c>
      <c r="C25" s="15">
        <f>SUM(C26:C29)</f>
        <v>1550182</v>
      </c>
      <c r="D25" s="15">
        <f>SUM(D26:D29)</f>
        <v>1509419</v>
      </c>
      <c r="E25" s="15">
        <f>SUM(E26:E29)</f>
        <v>535093</v>
      </c>
      <c r="F25" s="15">
        <f>SUM(F26:F29)</f>
        <v>260000</v>
      </c>
      <c r="G25" s="15">
        <f t="shared" si="3"/>
        <v>275093</v>
      </c>
      <c r="H25" s="16">
        <f t="shared" si="4"/>
        <v>48.589684409999755</v>
      </c>
      <c r="I25" s="16">
        <f t="shared" si="5"/>
        <v>17.225170744505007</v>
      </c>
    </row>
    <row r="26" spans="1:9" ht="18.75" customHeight="1">
      <c r="A26" s="23" t="s">
        <v>99</v>
      </c>
      <c r="B26" s="18"/>
      <c r="C26" s="19">
        <v>382561</v>
      </c>
      <c r="D26" s="19">
        <v>263000</v>
      </c>
      <c r="E26" s="19">
        <v>263000</v>
      </c>
      <c r="F26" s="19">
        <v>260000</v>
      </c>
      <c r="G26" s="19">
        <f t="shared" si="3"/>
        <v>3000</v>
      </c>
      <c r="H26" s="20">
        <f t="shared" si="4"/>
        <v>98.859315589353614</v>
      </c>
      <c r="I26" s="20">
        <f t="shared" si="5"/>
        <v>98.859315589353614</v>
      </c>
    </row>
    <row r="27" spans="1:9">
      <c r="A27" s="17" t="s">
        <v>107</v>
      </c>
      <c r="B27" s="18"/>
      <c r="C27" s="19">
        <v>200621</v>
      </c>
      <c r="D27" s="19">
        <v>312472</v>
      </c>
      <c r="E27" s="19">
        <v>272093</v>
      </c>
      <c r="F27" s="19">
        <v>0</v>
      </c>
      <c r="G27" s="19">
        <f t="shared" si="3"/>
        <v>272093</v>
      </c>
      <c r="H27" s="20">
        <f t="shared" si="4"/>
        <v>0</v>
      </c>
      <c r="I27" s="20">
        <f t="shared" si="5"/>
        <v>0</v>
      </c>
    </row>
    <row r="28" spans="1:9">
      <c r="A28" s="17" t="s">
        <v>12</v>
      </c>
      <c r="B28" s="18"/>
      <c r="C28" s="19"/>
      <c r="D28" s="19">
        <v>910123</v>
      </c>
      <c r="E28" s="19">
        <v>0</v>
      </c>
      <c r="F28" s="19">
        <v>0</v>
      </c>
      <c r="G28" s="19">
        <f t="shared" si="3"/>
        <v>0</v>
      </c>
      <c r="H28" s="20">
        <v>0</v>
      </c>
      <c r="I28" s="20">
        <f t="shared" si="5"/>
        <v>0</v>
      </c>
    </row>
    <row r="29" spans="1:9" ht="25.5">
      <c r="A29" s="17" t="s">
        <v>103</v>
      </c>
      <c r="B29" s="18"/>
      <c r="C29" s="19">
        <v>967000</v>
      </c>
      <c r="D29" s="19">
        <v>23824</v>
      </c>
      <c r="E29" s="19">
        <v>0</v>
      </c>
      <c r="F29" s="19">
        <v>0</v>
      </c>
      <c r="G29" s="19">
        <f t="shared" si="3"/>
        <v>0</v>
      </c>
      <c r="H29" s="20">
        <v>0</v>
      </c>
      <c r="I29" s="20">
        <f t="shared" si="5"/>
        <v>0</v>
      </c>
    </row>
    <row r="30" spans="1:9" ht="29.25" customHeight="1">
      <c r="A30" s="13" t="s">
        <v>109</v>
      </c>
      <c r="B30" s="14" t="s">
        <v>68</v>
      </c>
      <c r="C30" s="15">
        <f>C31+C35</f>
        <v>447519616</v>
      </c>
      <c r="D30" s="15">
        <f>D31+D35</f>
        <v>483609138</v>
      </c>
      <c r="E30" s="15">
        <f>E31+E35</f>
        <v>383014588</v>
      </c>
      <c r="F30" s="15">
        <f>F31+F35</f>
        <v>356792956.88999999</v>
      </c>
      <c r="G30" s="15">
        <f t="shared" si="3"/>
        <v>26221631.110000014</v>
      </c>
      <c r="H30" s="16">
        <f t="shared" si="4"/>
        <v>93.153881880342368</v>
      </c>
      <c r="I30" s="16">
        <f t="shared" si="5"/>
        <v>73.777132989161998</v>
      </c>
    </row>
    <row r="31" spans="1:9" ht="25.5">
      <c r="A31" s="13" t="s">
        <v>69</v>
      </c>
      <c r="B31" s="14" t="s">
        <v>70</v>
      </c>
      <c r="C31" s="15">
        <f>C33+C34</f>
        <v>424267916</v>
      </c>
      <c r="D31" s="15">
        <f>SUM(D32:D34)</f>
        <v>460102438</v>
      </c>
      <c r="E31" s="15">
        <f>SUM(E32:E34)</f>
        <v>363684640</v>
      </c>
      <c r="F31" s="15">
        <f t="shared" ref="F31" si="12">SUM(F32:F34)</f>
        <v>341482592.33999997</v>
      </c>
      <c r="G31" s="15">
        <f t="shared" si="3"/>
        <v>22202047.660000026</v>
      </c>
      <c r="H31" s="16">
        <f t="shared" si="4"/>
        <v>93.895247360460417</v>
      </c>
      <c r="I31" s="16">
        <f t="shared" si="5"/>
        <v>74.218818275420645</v>
      </c>
    </row>
    <row r="32" spans="1:9">
      <c r="A32" s="17" t="s">
        <v>81</v>
      </c>
      <c r="B32" s="14"/>
      <c r="C32" s="15"/>
      <c r="D32" s="19">
        <v>4070000</v>
      </c>
      <c r="E32" s="19">
        <v>3970000</v>
      </c>
      <c r="F32" s="19">
        <v>1626331.5</v>
      </c>
      <c r="G32" s="19">
        <f t="shared" si="3"/>
        <v>2343668.5</v>
      </c>
      <c r="H32" s="20">
        <f t="shared" si="4"/>
        <v>40.965528967254407</v>
      </c>
      <c r="I32" s="20">
        <f t="shared" si="5"/>
        <v>39.959004914004915</v>
      </c>
    </row>
    <row r="33" spans="1:9">
      <c r="A33" s="17" t="s">
        <v>107</v>
      </c>
      <c r="B33" s="18"/>
      <c r="C33" s="19">
        <v>418207216</v>
      </c>
      <c r="D33" s="19">
        <v>448199404</v>
      </c>
      <c r="E33" s="19">
        <f>54598346+3412000+615183+68418+387700+179555+108562+20832917+1654500+637500+160000+87000+112500+20701296+1855350+19800+1777800+97650+85448434+5761200+303412+114547170+15659500+306350+265000+825900+318525+607999+23400397+260571</f>
        <v>355010535</v>
      </c>
      <c r="F33" s="19">
        <v>339848285.83999997</v>
      </c>
      <c r="G33" s="19">
        <f t="shared" si="3"/>
        <v>15162249.160000026</v>
      </c>
      <c r="H33" s="20">
        <f t="shared" si="4"/>
        <v>95.729070642931759</v>
      </c>
      <c r="I33" s="20">
        <f t="shared" si="5"/>
        <v>75.825242694878725</v>
      </c>
    </row>
    <row r="34" spans="1:9" ht="25.5">
      <c r="A34" s="17" t="s">
        <v>103</v>
      </c>
      <c r="B34" s="18"/>
      <c r="C34" s="19">
        <v>6060700</v>
      </c>
      <c r="D34" s="19">
        <v>7833034</v>
      </c>
      <c r="E34" s="19">
        <f>4657070+47035</f>
        <v>4704105</v>
      </c>
      <c r="F34" s="19">
        <v>7975</v>
      </c>
      <c r="G34" s="19">
        <f t="shared" si="3"/>
        <v>4696130</v>
      </c>
      <c r="H34" s="20">
        <f t="shared" si="4"/>
        <v>0.16953278041200184</v>
      </c>
      <c r="I34" s="20">
        <f t="shared" si="5"/>
        <v>0.1018124011717554</v>
      </c>
    </row>
    <row r="35" spans="1:9">
      <c r="A35" s="13" t="s">
        <v>66</v>
      </c>
      <c r="B35" s="14" t="s">
        <v>71</v>
      </c>
      <c r="C35" s="15">
        <f t="shared" ref="C35:E35" si="13">C36</f>
        <v>23251700</v>
      </c>
      <c r="D35" s="15">
        <f t="shared" si="13"/>
        <v>23506700</v>
      </c>
      <c r="E35" s="15">
        <f t="shared" si="13"/>
        <v>19329948</v>
      </c>
      <c r="F35" s="15">
        <f>F36</f>
        <v>15310364.550000001</v>
      </c>
      <c r="G35" s="15">
        <f t="shared" si="3"/>
        <v>4019583.4499999993</v>
      </c>
      <c r="H35" s="16">
        <f t="shared" si="4"/>
        <v>79.205409916260521</v>
      </c>
      <c r="I35" s="16">
        <f t="shared" si="5"/>
        <v>65.131917921273512</v>
      </c>
    </row>
    <row r="36" spans="1:9">
      <c r="A36" s="17" t="s">
        <v>107</v>
      </c>
      <c r="B36" s="18"/>
      <c r="C36" s="19">
        <v>23251700</v>
      </c>
      <c r="D36" s="19">
        <v>23506700</v>
      </c>
      <c r="E36" s="19">
        <v>19329948</v>
      </c>
      <c r="F36" s="19">
        <v>15310364.550000001</v>
      </c>
      <c r="G36" s="19">
        <f t="shared" si="3"/>
        <v>4019583.4499999993</v>
      </c>
      <c r="H36" s="20">
        <f t="shared" si="4"/>
        <v>79.205409916260521</v>
      </c>
      <c r="I36" s="20">
        <f t="shared" si="5"/>
        <v>65.131917921273512</v>
      </c>
    </row>
    <row r="37" spans="1:9" ht="27.75" customHeight="1">
      <c r="A37" s="13" t="s">
        <v>90</v>
      </c>
      <c r="B37" s="14" t="s">
        <v>39</v>
      </c>
      <c r="C37" s="15">
        <f>C38+C41</f>
        <v>479982398</v>
      </c>
      <c r="D37" s="15">
        <f>D38+D41</f>
        <v>495622508</v>
      </c>
      <c r="E37" s="15">
        <f>E38+E41</f>
        <v>385187966</v>
      </c>
      <c r="F37" s="15">
        <f>F38+F41</f>
        <v>370399752.56999999</v>
      </c>
      <c r="G37" s="15">
        <f t="shared" si="3"/>
        <v>14788213.430000007</v>
      </c>
      <c r="H37" s="16">
        <f t="shared" si="4"/>
        <v>96.160779999549618</v>
      </c>
      <c r="I37" s="16">
        <f t="shared" si="5"/>
        <v>74.734247656484555</v>
      </c>
    </row>
    <row r="38" spans="1:9" ht="25.5">
      <c r="A38" s="13" t="s">
        <v>75</v>
      </c>
      <c r="B38" s="14" t="s">
        <v>40</v>
      </c>
      <c r="C38" s="15">
        <f>SUM(C39:C40)</f>
        <v>461663198</v>
      </c>
      <c r="D38" s="15">
        <f t="shared" ref="D38:F38" si="14">SUM(D39:D40)</f>
        <v>473532510</v>
      </c>
      <c r="E38" s="15">
        <f t="shared" si="14"/>
        <v>368186472</v>
      </c>
      <c r="F38" s="15">
        <f t="shared" si="14"/>
        <v>354115083.08999997</v>
      </c>
      <c r="G38" s="15">
        <f t="shared" si="3"/>
        <v>14071388.910000026</v>
      </c>
      <c r="H38" s="16">
        <f t="shared" si="4"/>
        <v>96.178189591387266</v>
      </c>
      <c r="I38" s="16">
        <f t="shared" si="5"/>
        <v>74.781577951216065</v>
      </c>
    </row>
    <row r="39" spans="1:9" ht="18.75" customHeight="1">
      <c r="A39" s="17" t="s">
        <v>99</v>
      </c>
      <c r="B39" s="18"/>
      <c r="C39" s="19">
        <v>299170</v>
      </c>
      <c r="D39" s="19">
        <v>299170</v>
      </c>
      <c r="E39" s="19">
        <v>276070</v>
      </c>
      <c r="F39" s="19">
        <v>263170</v>
      </c>
      <c r="G39" s="19">
        <f t="shared" si="3"/>
        <v>12900</v>
      </c>
      <c r="H39" s="20">
        <f t="shared" si="4"/>
        <v>95.327272068678241</v>
      </c>
      <c r="I39" s="20">
        <f t="shared" si="5"/>
        <v>87.966707891834076</v>
      </c>
    </row>
    <row r="40" spans="1:9">
      <c r="A40" s="17" t="s">
        <v>12</v>
      </c>
      <c r="B40" s="18"/>
      <c r="C40" s="19">
        <v>461364028</v>
      </c>
      <c r="D40" s="19">
        <v>473233340</v>
      </c>
      <c r="E40" s="19">
        <f>1557254+243760+1084539+464802+344139045+1798000+14028396+3798084+60000+110421+626101</f>
        <v>367910402</v>
      </c>
      <c r="F40" s="19">
        <v>353851913.08999997</v>
      </c>
      <c r="G40" s="19">
        <f t="shared" si="3"/>
        <v>14058488.910000026</v>
      </c>
      <c r="H40" s="20">
        <f t="shared" si="4"/>
        <v>96.17882809684734</v>
      </c>
      <c r="I40" s="20">
        <f t="shared" si="5"/>
        <v>74.773242538237056</v>
      </c>
    </row>
    <row r="41" spans="1:9" ht="25.5">
      <c r="A41" s="13" t="s">
        <v>41</v>
      </c>
      <c r="B41" s="14" t="s">
        <v>42</v>
      </c>
      <c r="C41" s="15">
        <f>SUM(C42:C43)</f>
        <v>18319200</v>
      </c>
      <c r="D41" s="15">
        <f t="shared" ref="D41:F41" si="15">SUM(D42:D43)</f>
        <v>22089998</v>
      </c>
      <c r="E41" s="15">
        <f t="shared" si="15"/>
        <v>17001494</v>
      </c>
      <c r="F41" s="15">
        <f t="shared" si="15"/>
        <v>16284669.48</v>
      </c>
      <c r="G41" s="15">
        <f t="shared" si="3"/>
        <v>716824.51999999955</v>
      </c>
      <c r="H41" s="16">
        <f t="shared" si="4"/>
        <v>95.783755709939385</v>
      </c>
      <c r="I41" s="16">
        <f t="shared" si="5"/>
        <v>73.719651219524778</v>
      </c>
    </row>
    <row r="42" spans="1:9">
      <c r="A42" s="17" t="s">
        <v>12</v>
      </c>
      <c r="B42" s="18"/>
      <c r="C42" s="19">
        <v>18319200</v>
      </c>
      <c r="D42" s="19">
        <v>18319200</v>
      </c>
      <c r="E42" s="19">
        <f>13241800+250000</f>
        <v>13491800</v>
      </c>
      <c r="F42" s="19">
        <v>13309652.17</v>
      </c>
      <c r="G42" s="19">
        <f t="shared" si="3"/>
        <v>182147.83000000007</v>
      </c>
      <c r="H42" s="20">
        <f t="shared" si="4"/>
        <v>98.649936776412346</v>
      </c>
      <c r="I42" s="20">
        <f t="shared" si="5"/>
        <v>72.654112461242846</v>
      </c>
    </row>
    <row r="43" spans="1:9" ht="25.5">
      <c r="A43" s="17" t="s">
        <v>103</v>
      </c>
      <c r="B43" s="18"/>
      <c r="C43" s="19">
        <v>0</v>
      </c>
      <c r="D43" s="19">
        <v>3770798</v>
      </c>
      <c r="E43" s="19">
        <f>2574000+431091+136320+368283</f>
        <v>3509694</v>
      </c>
      <c r="F43" s="19">
        <v>2975017.31</v>
      </c>
      <c r="G43" s="19">
        <f t="shared" si="3"/>
        <v>534676.68999999994</v>
      </c>
      <c r="H43" s="20">
        <f t="shared" si="4"/>
        <v>84.765717752031946</v>
      </c>
      <c r="I43" s="20">
        <f t="shared" si="5"/>
        <v>78.896225944746973</v>
      </c>
    </row>
    <row r="44" spans="1:9" ht="29.25" customHeight="1">
      <c r="A44" s="13" t="s">
        <v>102</v>
      </c>
      <c r="B44" s="14" t="s">
        <v>32</v>
      </c>
      <c r="C44" s="15">
        <f t="shared" ref="C44:E44" si="16">C45+C47+C51</f>
        <v>240804378</v>
      </c>
      <c r="D44" s="15">
        <f t="shared" si="16"/>
        <v>284646659.08999997</v>
      </c>
      <c r="E44" s="15">
        <f t="shared" si="16"/>
        <v>229822473.09</v>
      </c>
      <c r="F44" s="15">
        <f>F45+F47+F51</f>
        <v>164775088.53</v>
      </c>
      <c r="G44" s="15">
        <f t="shared" si="3"/>
        <v>65047384.560000002</v>
      </c>
      <c r="H44" s="16">
        <f t="shared" si="4"/>
        <v>71.696682362944102</v>
      </c>
      <c r="I44" s="16">
        <f t="shared" si="5"/>
        <v>57.887589145355534</v>
      </c>
    </row>
    <row r="45" spans="1:9">
      <c r="A45" s="13" t="s">
        <v>33</v>
      </c>
      <c r="B45" s="14" t="s">
        <v>34</v>
      </c>
      <c r="C45" s="15">
        <f t="shared" ref="C45:E45" si="17">C46</f>
        <v>89941155</v>
      </c>
      <c r="D45" s="15">
        <f t="shared" si="17"/>
        <v>107495567</v>
      </c>
      <c r="E45" s="15">
        <f t="shared" si="17"/>
        <v>79220023</v>
      </c>
      <c r="F45" s="15">
        <f>F46</f>
        <v>67220492.180000007</v>
      </c>
      <c r="G45" s="15">
        <f t="shared" si="3"/>
        <v>11999530.819999993</v>
      </c>
      <c r="H45" s="16">
        <f t="shared" si="4"/>
        <v>84.852906669820086</v>
      </c>
      <c r="I45" s="16">
        <f t="shared" si="5"/>
        <v>62.533269097506135</v>
      </c>
    </row>
    <row r="46" spans="1:9" ht="25.5">
      <c r="A46" s="17" t="s">
        <v>103</v>
      </c>
      <c r="B46" s="18"/>
      <c r="C46" s="19">
        <v>89941155</v>
      </c>
      <c r="D46" s="19">
        <v>107495567</v>
      </c>
      <c r="E46" s="19">
        <v>79220023</v>
      </c>
      <c r="F46" s="19">
        <v>67220492.180000007</v>
      </c>
      <c r="G46" s="19">
        <f t="shared" si="3"/>
        <v>11999530.819999993</v>
      </c>
      <c r="H46" s="20">
        <f t="shared" si="4"/>
        <v>84.852906669820086</v>
      </c>
      <c r="I46" s="20">
        <f t="shared" si="5"/>
        <v>62.533269097506135</v>
      </c>
    </row>
    <row r="47" spans="1:9" ht="25.5">
      <c r="A47" s="13" t="s">
        <v>35</v>
      </c>
      <c r="B47" s="14" t="s">
        <v>36</v>
      </c>
      <c r="C47" s="15">
        <f>SUM(C48:C50)</f>
        <v>135411400</v>
      </c>
      <c r="D47" s="15">
        <f>SUM(D48:D50)</f>
        <v>164355744</v>
      </c>
      <c r="E47" s="15">
        <f t="shared" ref="E47:F47" si="18">SUM(E48:E50)</f>
        <v>140858802</v>
      </c>
      <c r="F47" s="15">
        <f t="shared" si="18"/>
        <v>95942594.86999999</v>
      </c>
      <c r="G47" s="15">
        <f t="shared" si="3"/>
        <v>44916207.13000001</v>
      </c>
      <c r="H47" s="16">
        <f t="shared" si="4"/>
        <v>68.112601774080105</v>
      </c>
      <c r="I47" s="16">
        <f t="shared" si="5"/>
        <v>58.374956989638271</v>
      </c>
    </row>
    <row r="48" spans="1:9">
      <c r="A48" s="17" t="s">
        <v>104</v>
      </c>
      <c r="B48" s="18"/>
      <c r="C48" s="19">
        <v>45030650</v>
      </c>
      <c r="D48" s="19">
        <v>60246522</v>
      </c>
      <c r="E48" s="19">
        <f>40077250+7024820+4953400</f>
        <v>52055470</v>
      </c>
      <c r="F48" s="19">
        <v>49210421.619999997</v>
      </c>
      <c r="G48" s="19">
        <f t="shared" si="3"/>
        <v>2845048.3800000027</v>
      </c>
      <c r="H48" s="20">
        <f t="shared" si="4"/>
        <v>94.534583243605326</v>
      </c>
      <c r="I48" s="20">
        <f t="shared" si="5"/>
        <v>81.681763504953864</v>
      </c>
    </row>
    <row r="49" spans="1:9" ht="25.5">
      <c r="A49" s="17" t="s">
        <v>103</v>
      </c>
      <c r="B49" s="18"/>
      <c r="C49" s="19">
        <v>45318100</v>
      </c>
      <c r="D49" s="19">
        <v>58996652</v>
      </c>
      <c r="E49" s="19">
        <f>28216291+13600942+8810635</f>
        <v>50627868</v>
      </c>
      <c r="F49" s="19">
        <v>35283536.049999997</v>
      </c>
      <c r="G49" s="19">
        <f t="shared" si="3"/>
        <v>15344331.950000003</v>
      </c>
      <c r="H49" s="20">
        <f t="shared" si="4"/>
        <v>69.691925502373508</v>
      </c>
      <c r="I49" s="20">
        <f t="shared" si="5"/>
        <v>59.805997211502785</v>
      </c>
    </row>
    <row r="50" spans="1:9" ht="16.5" customHeight="1">
      <c r="A50" s="17" t="s">
        <v>7</v>
      </c>
      <c r="B50" s="18"/>
      <c r="C50" s="19">
        <v>45062650</v>
      </c>
      <c r="D50" s="19">
        <v>45112570</v>
      </c>
      <c r="E50" s="19">
        <f>33997710+4177754</f>
        <v>38175464</v>
      </c>
      <c r="F50" s="19">
        <v>11448637.199999999</v>
      </c>
      <c r="G50" s="19">
        <f t="shared" si="3"/>
        <v>26726826.800000001</v>
      </c>
      <c r="H50" s="20">
        <f t="shared" si="4"/>
        <v>29.989516826828876</v>
      </c>
      <c r="I50" s="20">
        <f t="shared" si="5"/>
        <v>25.377931693982408</v>
      </c>
    </row>
    <row r="51" spans="1:9" ht="25.5">
      <c r="A51" s="13" t="s">
        <v>37</v>
      </c>
      <c r="B51" s="14" t="s">
        <v>38</v>
      </c>
      <c r="C51" s="15">
        <f>C53+C52</f>
        <v>15451823</v>
      </c>
      <c r="D51" s="15">
        <f>D53+D52</f>
        <v>12795348.09</v>
      </c>
      <c r="E51" s="15">
        <f t="shared" ref="E51:F51" si="19">E53+E52</f>
        <v>9743648.0899999999</v>
      </c>
      <c r="F51" s="15">
        <f t="shared" si="19"/>
        <v>1612001.48</v>
      </c>
      <c r="G51" s="15">
        <f t="shared" si="3"/>
        <v>8131646.6099999994</v>
      </c>
      <c r="H51" s="16">
        <f t="shared" si="4"/>
        <v>16.544126646511511</v>
      </c>
      <c r="I51" s="16">
        <f t="shared" si="5"/>
        <v>12.598340183178244</v>
      </c>
    </row>
    <row r="52" spans="1:9">
      <c r="A52" s="17" t="s">
        <v>104</v>
      </c>
      <c r="B52" s="18"/>
      <c r="C52" s="19">
        <v>13732700</v>
      </c>
      <c r="D52" s="19">
        <v>11460546</v>
      </c>
      <c r="E52" s="19">
        <v>8408846</v>
      </c>
      <c r="F52" s="19">
        <v>1545264</v>
      </c>
      <c r="G52" s="19">
        <f t="shared" si="3"/>
        <v>6863582</v>
      </c>
      <c r="H52" s="20">
        <f t="shared" si="4"/>
        <v>18.376647639878289</v>
      </c>
      <c r="I52" s="20">
        <f t="shared" si="5"/>
        <v>13.483336657782274</v>
      </c>
    </row>
    <row r="53" spans="1:9" ht="14.25" customHeight="1">
      <c r="A53" s="17" t="s">
        <v>99</v>
      </c>
      <c r="B53" s="18"/>
      <c r="C53" s="19">
        <v>1719123</v>
      </c>
      <c r="D53" s="19">
        <v>1334802.0900000001</v>
      </c>
      <c r="E53" s="19">
        <f>66738+1268064.09</f>
        <v>1334802.0900000001</v>
      </c>
      <c r="F53" s="19">
        <v>66737.48</v>
      </c>
      <c r="G53" s="19">
        <f t="shared" si="3"/>
        <v>1268064.6100000001</v>
      </c>
      <c r="H53" s="20">
        <f t="shared" si="4"/>
        <v>4.999803379091202</v>
      </c>
      <c r="I53" s="20">
        <f t="shared" si="5"/>
        <v>4.999803379091202</v>
      </c>
    </row>
    <row r="54" spans="1:9" ht="28.5" customHeight="1">
      <c r="A54" s="13" t="s">
        <v>97</v>
      </c>
      <c r="B54" s="14" t="s">
        <v>57</v>
      </c>
      <c r="C54" s="15">
        <f>C55+C58+C61+C64+C70</f>
        <v>427032520</v>
      </c>
      <c r="D54" s="15">
        <f>D55+D58+D61+D64+D70</f>
        <v>653058816</v>
      </c>
      <c r="E54" s="15">
        <f>E55+E58+E61+E64+E70</f>
        <v>415708051</v>
      </c>
      <c r="F54" s="15">
        <f>F55+F58+F61+F64+F70</f>
        <v>263329015.44</v>
      </c>
      <c r="G54" s="15">
        <f t="shared" si="3"/>
        <v>152379035.56</v>
      </c>
      <c r="H54" s="16">
        <f t="shared" si="4"/>
        <v>63.344699436672677</v>
      </c>
      <c r="I54" s="16">
        <f t="shared" si="5"/>
        <v>40.322404198276686</v>
      </c>
    </row>
    <row r="55" spans="1:9" ht="28.5" customHeight="1">
      <c r="A55" s="13" t="s">
        <v>58</v>
      </c>
      <c r="B55" s="14" t="s">
        <v>59</v>
      </c>
      <c r="C55" s="15">
        <f>SUM(C56:C57)</f>
        <v>26031600</v>
      </c>
      <c r="D55" s="15">
        <f t="shared" ref="D55:F55" si="20">SUM(D56:D57)</f>
        <v>108603068</v>
      </c>
      <c r="E55" s="15">
        <f t="shared" si="20"/>
        <v>14869270</v>
      </c>
      <c r="F55" s="15">
        <f t="shared" si="20"/>
        <v>5606513.5999999996</v>
      </c>
      <c r="G55" s="15">
        <f t="shared" si="3"/>
        <v>9262756.4000000004</v>
      </c>
      <c r="H55" s="16">
        <f t="shared" si="4"/>
        <v>37.705372220694088</v>
      </c>
      <c r="I55" s="16">
        <f t="shared" si="5"/>
        <v>5.1623897033921731</v>
      </c>
    </row>
    <row r="56" spans="1:9" ht="32.25" customHeight="1">
      <c r="A56" s="17" t="s">
        <v>103</v>
      </c>
      <c r="B56" s="14"/>
      <c r="C56" s="15"/>
      <c r="D56" s="19">
        <v>30858253</v>
      </c>
      <c r="E56" s="19">
        <f>1345520+1333632</f>
        <v>2679152</v>
      </c>
      <c r="F56" s="19">
        <v>653682.46</v>
      </c>
      <c r="G56" s="19">
        <f t="shared" si="3"/>
        <v>2025469.54</v>
      </c>
      <c r="H56" s="20">
        <f t="shared" si="4"/>
        <v>24.398856802450926</v>
      </c>
      <c r="I56" s="20">
        <f t="shared" si="5"/>
        <v>2.118339168455194</v>
      </c>
    </row>
    <row r="57" spans="1:9" ht="17.25" customHeight="1">
      <c r="A57" s="17" t="s">
        <v>7</v>
      </c>
      <c r="B57" s="18"/>
      <c r="C57" s="19">
        <v>26031600</v>
      </c>
      <c r="D57" s="19">
        <v>77744815</v>
      </c>
      <c r="E57" s="19">
        <f>5527350+1261471+290940+425600+4684757</f>
        <v>12190118</v>
      </c>
      <c r="F57" s="19">
        <v>4952831.1399999997</v>
      </c>
      <c r="G57" s="19">
        <f t="shared" si="3"/>
        <v>7237286.8600000003</v>
      </c>
      <c r="H57" s="20">
        <f t="shared" si="4"/>
        <v>40.629886765657233</v>
      </c>
      <c r="I57" s="20">
        <f t="shared" si="5"/>
        <v>6.3706256680911775</v>
      </c>
    </row>
    <row r="58" spans="1:9" ht="25.5">
      <c r="A58" s="13" t="s">
        <v>60</v>
      </c>
      <c r="B58" s="14" t="s">
        <v>61</v>
      </c>
      <c r="C58" s="15">
        <f>SUM(C59:C60)</f>
        <v>38374800</v>
      </c>
      <c r="D58" s="15">
        <f t="shared" ref="D58:E58" si="21">SUM(D59:D60)</f>
        <v>44310162</v>
      </c>
      <c r="E58" s="15">
        <f t="shared" si="21"/>
        <v>23895993</v>
      </c>
      <c r="F58" s="15">
        <f>SUM(F59:F60)</f>
        <v>11330328.92</v>
      </c>
      <c r="G58" s="15">
        <f t="shared" si="3"/>
        <v>12565664.08</v>
      </c>
      <c r="H58" s="16">
        <f t="shared" si="4"/>
        <v>47.4151834577454</v>
      </c>
      <c r="I58" s="16">
        <f t="shared" si="5"/>
        <v>25.570497620839213</v>
      </c>
    </row>
    <row r="59" spans="1:9">
      <c r="A59" s="17" t="s">
        <v>104</v>
      </c>
      <c r="B59" s="18"/>
      <c r="C59" s="19">
        <v>1885300</v>
      </c>
      <c r="D59" s="19">
        <v>1885300</v>
      </c>
      <c r="E59" s="19">
        <v>1257100</v>
      </c>
      <c r="F59" s="19">
        <v>1111687.31</v>
      </c>
      <c r="G59" s="19">
        <f t="shared" si="3"/>
        <v>145412.68999999994</v>
      </c>
      <c r="H59" s="20">
        <f t="shared" si="4"/>
        <v>88.432687137061492</v>
      </c>
      <c r="I59" s="20">
        <f t="shared" si="5"/>
        <v>58.966069591046519</v>
      </c>
    </row>
    <row r="60" spans="1:9" ht="15" customHeight="1">
      <c r="A60" s="17" t="s">
        <v>7</v>
      </c>
      <c r="B60" s="18"/>
      <c r="C60" s="19">
        <v>36489500</v>
      </c>
      <c r="D60" s="24">
        <v>42424862</v>
      </c>
      <c r="E60" s="19">
        <f>10730576+8860675+3047642</f>
        <v>22638893</v>
      </c>
      <c r="F60" s="19">
        <v>10218641.609999999</v>
      </c>
      <c r="G60" s="19">
        <f t="shared" si="3"/>
        <v>12420251.390000001</v>
      </c>
      <c r="H60" s="20">
        <f t="shared" si="4"/>
        <v>45.13754983514432</v>
      </c>
      <c r="I60" s="20">
        <f t="shared" si="5"/>
        <v>24.086446315370452</v>
      </c>
    </row>
    <row r="61" spans="1:9">
      <c r="A61" s="13" t="s">
        <v>62</v>
      </c>
      <c r="B61" s="14" t="s">
        <v>63</v>
      </c>
      <c r="C61" s="15">
        <f>SUM(C63:C63)</f>
        <v>161183500</v>
      </c>
      <c r="D61" s="15">
        <f>SUM(D62:D63)</f>
        <v>283527815</v>
      </c>
      <c r="E61" s="15">
        <f t="shared" ref="E61:F61" si="22">SUM(E62:E63)</f>
        <v>214382830</v>
      </c>
      <c r="F61" s="15">
        <f t="shared" si="22"/>
        <v>97673585.629999995</v>
      </c>
      <c r="G61" s="15">
        <f t="shared" si="3"/>
        <v>116709244.37</v>
      </c>
      <c r="H61" s="16">
        <f t="shared" si="4"/>
        <v>45.560358369184698</v>
      </c>
      <c r="I61" s="16">
        <f t="shared" si="5"/>
        <v>34.449383962557604</v>
      </c>
    </row>
    <row r="62" spans="1:9" ht="25.5">
      <c r="A62" s="17" t="s">
        <v>103</v>
      </c>
      <c r="B62" s="18"/>
      <c r="C62" s="19"/>
      <c r="D62" s="19">
        <v>5449116</v>
      </c>
      <c r="E62" s="19">
        <v>0</v>
      </c>
      <c r="F62" s="19">
        <v>0</v>
      </c>
      <c r="G62" s="19">
        <f t="shared" si="3"/>
        <v>0</v>
      </c>
      <c r="H62" s="20">
        <v>0</v>
      </c>
      <c r="I62" s="20">
        <f t="shared" si="5"/>
        <v>0</v>
      </c>
    </row>
    <row r="63" spans="1:9" ht="18" customHeight="1">
      <c r="A63" s="17" t="s">
        <v>7</v>
      </c>
      <c r="B63" s="18"/>
      <c r="C63" s="19">
        <v>161183500</v>
      </c>
      <c r="D63" s="19">
        <v>278078699</v>
      </c>
      <c r="E63" s="19">
        <f>100961960+71271190+4079180+38070500</f>
        <v>214382830</v>
      </c>
      <c r="F63" s="19">
        <v>97673585.629999995</v>
      </c>
      <c r="G63" s="19">
        <f t="shared" si="3"/>
        <v>116709244.37</v>
      </c>
      <c r="H63" s="20">
        <f t="shared" si="4"/>
        <v>45.560358369184698</v>
      </c>
      <c r="I63" s="20">
        <f t="shared" si="5"/>
        <v>35.124439944966802</v>
      </c>
    </row>
    <row r="64" spans="1:9">
      <c r="A64" s="13" t="s">
        <v>64</v>
      </c>
      <c r="B64" s="14" t="s">
        <v>65</v>
      </c>
      <c r="C64" s="15">
        <f t="shared" ref="C64:E64" si="23">SUM(C65:C69)</f>
        <v>5435000</v>
      </c>
      <c r="D64" s="15">
        <f t="shared" si="23"/>
        <v>16085062</v>
      </c>
      <c r="E64" s="15">
        <f t="shared" si="23"/>
        <v>6762860</v>
      </c>
      <c r="F64" s="15">
        <f>SUM(F65:F69)</f>
        <v>5212327.4800000004</v>
      </c>
      <c r="G64" s="15">
        <f t="shared" si="3"/>
        <v>1550532.5199999996</v>
      </c>
      <c r="H64" s="16">
        <f t="shared" si="4"/>
        <v>77.072828359599342</v>
      </c>
      <c r="I64" s="16">
        <f t="shared" si="5"/>
        <v>32.404770836444399</v>
      </c>
    </row>
    <row r="65" spans="1:9">
      <c r="A65" s="17" t="s">
        <v>81</v>
      </c>
      <c r="B65" s="18"/>
      <c r="C65" s="19">
        <v>285000</v>
      </c>
      <c r="D65" s="19">
        <v>285000</v>
      </c>
      <c r="E65" s="19">
        <v>285000</v>
      </c>
      <c r="F65" s="19">
        <v>109017.48</v>
      </c>
      <c r="G65" s="19">
        <f t="shared" si="3"/>
        <v>175982.52000000002</v>
      </c>
      <c r="H65" s="20">
        <f t="shared" si="4"/>
        <v>38.25174736842105</v>
      </c>
      <c r="I65" s="20">
        <f t="shared" si="5"/>
        <v>38.25174736842105</v>
      </c>
    </row>
    <row r="66" spans="1:9" ht="18" customHeight="1">
      <c r="A66" s="17" t="s">
        <v>99</v>
      </c>
      <c r="B66" s="18"/>
      <c r="C66" s="19">
        <v>2755000</v>
      </c>
      <c r="D66" s="19">
        <v>12915062</v>
      </c>
      <c r="E66" s="19">
        <v>4192860</v>
      </c>
      <c r="F66" s="19">
        <v>4136388</v>
      </c>
      <c r="G66" s="19">
        <f t="shared" si="3"/>
        <v>56472</v>
      </c>
      <c r="H66" s="20">
        <f t="shared" si="4"/>
        <v>98.653138907571446</v>
      </c>
      <c r="I66" s="20">
        <f t="shared" si="5"/>
        <v>32.027627896792133</v>
      </c>
    </row>
    <row r="67" spans="1:9">
      <c r="A67" s="17" t="s">
        <v>107</v>
      </c>
      <c r="B67" s="18"/>
      <c r="C67" s="19">
        <v>200000</v>
      </c>
      <c r="D67" s="19">
        <v>200000</v>
      </c>
      <c r="E67" s="19">
        <v>200000</v>
      </c>
      <c r="F67" s="19">
        <v>200000</v>
      </c>
      <c r="G67" s="19">
        <f t="shared" si="3"/>
        <v>0</v>
      </c>
      <c r="H67" s="20">
        <f t="shared" si="4"/>
        <v>100</v>
      </c>
      <c r="I67" s="20">
        <f t="shared" si="5"/>
        <v>100</v>
      </c>
    </row>
    <row r="68" spans="1:9">
      <c r="A68" s="17" t="s">
        <v>12</v>
      </c>
      <c r="B68" s="18"/>
      <c r="C68" s="19">
        <v>795000</v>
      </c>
      <c r="D68" s="19">
        <v>795000</v>
      </c>
      <c r="E68" s="19">
        <v>795000</v>
      </c>
      <c r="F68" s="19">
        <v>766922</v>
      </c>
      <c r="G68" s="19">
        <f t="shared" si="3"/>
        <v>28078</v>
      </c>
      <c r="H68" s="20">
        <f t="shared" si="4"/>
        <v>96.468176100628938</v>
      </c>
      <c r="I68" s="20">
        <f t="shared" si="5"/>
        <v>96.468176100628938</v>
      </c>
    </row>
    <row r="69" spans="1:9" ht="17.25" customHeight="1">
      <c r="A69" s="17" t="s">
        <v>7</v>
      </c>
      <c r="B69" s="18"/>
      <c r="C69" s="19">
        <v>1400000</v>
      </c>
      <c r="D69" s="19">
        <v>1890000</v>
      </c>
      <c r="E69" s="19">
        <v>1290000</v>
      </c>
      <c r="F69" s="19">
        <v>0</v>
      </c>
      <c r="G69" s="19">
        <f t="shared" si="3"/>
        <v>1290000</v>
      </c>
      <c r="H69" s="20">
        <f t="shared" si="4"/>
        <v>0</v>
      </c>
      <c r="I69" s="20">
        <f t="shared" si="5"/>
        <v>0</v>
      </c>
    </row>
    <row r="70" spans="1:9">
      <c r="A70" s="13" t="s">
        <v>66</v>
      </c>
      <c r="B70" s="14" t="s">
        <v>67</v>
      </c>
      <c r="C70" s="15">
        <f t="shared" ref="C70" si="24">C72</f>
        <v>196007620</v>
      </c>
      <c r="D70" s="15">
        <f>D72+D71</f>
        <v>200532709</v>
      </c>
      <c r="E70" s="15">
        <f t="shared" ref="E70:F70" si="25">E72+E71</f>
        <v>155797098</v>
      </c>
      <c r="F70" s="15">
        <f t="shared" si="25"/>
        <v>143506259.81</v>
      </c>
      <c r="G70" s="15">
        <f t="shared" si="3"/>
        <v>12290838.189999998</v>
      </c>
      <c r="H70" s="16">
        <f t="shared" ref="H70:H133" si="26">(F70/E70)*100</f>
        <v>92.110996708038812</v>
      </c>
      <c r="I70" s="16">
        <f t="shared" ref="I70:I133" si="27">(F70/D70)*100</f>
        <v>71.562519912898608</v>
      </c>
    </row>
    <row r="71" spans="1:9" ht="25.5">
      <c r="A71" s="17" t="s">
        <v>103</v>
      </c>
      <c r="B71" s="18"/>
      <c r="C71" s="19"/>
      <c r="D71" s="19">
        <v>205432</v>
      </c>
      <c r="E71" s="19">
        <v>0</v>
      </c>
      <c r="F71" s="19">
        <v>0</v>
      </c>
      <c r="G71" s="19">
        <f t="shared" si="3"/>
        <v>0</v>
      </c>
      <c r="H71" s="20">
        <v>0</v>
      </c>
      <c r="I71" s="20">
        <f t="shared" si="27"/>
        <v>0</v>
      </c>
    </row>
    <row r="72" spans="1:9" ht="16.5" customHeight="1">
      <c r="A72" s="17" t="s">
        <v>7</v>
      </c>
      <c r="B72" s="18"/>
      <c r="C72" s="19">
        <v>196007620</v>
      </c>
      <c r="D72" s="19">
        <v>200327277</v>
      </c>
      <c r="E72" s="19">
        <f>104956724+44913234+5927140</f>
        <v>155797098</v>
      </c>
      <c r="F72" s="19">
        <v>143506259.81</v>
      </c>
      <c r="G72" s="19">
        <f t="shared" ref="G72:G135" si="28">E72-F72</f>
        <v>12290838.189999998</v>
      </c>
      <c r="H72" s="20">
        <f t="shared" si="26"/>
        <v>92.110996708038812</v>
      </c>
      <c r="I72" s="20">
        <f t="shared" si="27"/>
        <v>71.635905982988021</v>
      </c>
    </row>
    <row r="73" spans="1:9" ht="54" customHeight="1">
      <c r="A73" s="22" t="s">
        <v>95</v>
      </c>
      <c r="B73" s="14" t="s">
        <v>4</v>
      </c>
      <c r="C73" s="15">
        <f t="shared" ref="C73:E73" si="29">C74+C77+C82</f>
        <v>4766400</v>
      </c>
      <c r="D73" s="15">
        <f t="shared" si="29"/>
        <v>8188850</v>
      </c>
      <c r="E73" s="15">
        <f t="shared" si="29"/>
        <v>7058583</v>
      </c>
      <c r="F73" s="15">
        <f>F74+F77+F82</f>
        <v>493384.87</v>
      </c>
      <c r="G73" s="15">
        <f t="shared" si="28"/>
        <v>6565198.1299999999</v>
      </c>
      <c r="H73" s="16">
        <f t="shared" si="26"/>
        <v>6.9898571710497697</v>
      </c>
      <c r="I73" s="16">
        <f t="shared" si="27"/>
        <v>6.0250812995719789</v>
      </c>
    </row>
    <row r="74" spans="1:9">
      <c r="A74" s="22" t="s">
        <v>5</v>
      </c>
      <c r="B74" s="14" t="s">
        <v>6</v>
      </c>
      <c r="C74" s="15">
        <f t="shared" ref="C74:E74" si="30">SUM(C75:C76)</f>
        <v>4766400</v>
      </c>
      <c r="D74" s="15">
        <f t="shared" si="30"/>
        <v>8188850</v>
      </c>
      <c r="E74" s="15">
        <f t="shared" si="30"/>
        <v>7058583</v>
      </c>
      <c r="F74" s="15">
        <f>SUM(F75:F76)</f>
        <v>493384.87</v>
      </c>
      <c r="G74" s="15">
        <f t="shared" si="28"/>
        <v>6565198.1299999999</v>
      </c>
      <c r="H74" s="16">
        <f t="shared" si="26"/>
        <v>6.9898571710497697</v>
      </c>
      <c r="I74" s="16">
        <f t="shared" si="27"/>
        <v>6.0250812995719789</v>
      </c>
    </row>
    <row r="75" spans="1:9">
      <c r="A75" s="23" t="s">
        <v>81</v>
      </c>
      <c r="B75" s="18"/>
      <c r="C75" s="19">
        <v>126600</v>
      </c>
      <c r="D75" s="19">
        <v>206600</v>
      </c>
      <c r="E75" s="19">
        <f>44300+30000+19000</f>
        <v>93300</v>
      </c>
      <c r="F75" s="19">
        <v>91907.8</v>
      </c>
      <c r="G75" s="19">
        <f t="shared" si="28"/>
        <v>1392.1999999999971</v>
      </c>
      <c r="H75" s="20">
        <f t="shared" si="26"/>
        <v>98.507824222936762</v>
      </c>
      <c r="I75" s="20">
        <f t="shared" si="27"/>
        <v>44.485866408518874</v>
      </c>
    </row>
    <row r="76" spans="1:9" ht="14.25" customHeight="1">
      <c r="A76" s="23" t="s">
        <v>7</v>
      </c>
      <c r="B76" s="18"/>
      <c r="C76" s="19">
        <v>4639800</v>
      </c>
      <c r="D76" s="19">
        <v>7982250</v>
      </c>
      <c r="E76" s="19">
        <f>5376483+1271000+317800</f>
        <v>6965283</v>
      </c>
      <c r="F76" s="19">
        <v>401477.07</v>
      </c>
      <c r="G76" s="19">
        <f t="shared" si="28"/>
        <v>6563805.9299999997</v>
      </c>
      <c r="H76" s="20">
        <f t="shared" si="26"/>
        <v>5.763973552833388</v>
      </c>
      <c r="I76" s="20">
        <f t="shared" si="27"/>
        <v>5.0296228506999903</v>
      </c>
    </row>
    <row r="77" spans="1:9" hidden="1">
      <c r="A77" s="22" t="s">
        <v>8</v>
      </c>
      <c r="B77" s="14" t="s">
        <v>9</v>
      </c>
      <c r="C77" s="15">
        <f t="shared" ref="C77:E77" si="31">SUM(C78:C81)</f>
        <v>0</v>
      </c>
      <c r="D77" s="25">
        <f t="shared" si="31"/>
        <v>0</v>
      </c>
      <c r="E77" s="25">
        <f t="shared" si="31"/>
        <v>0</v>
      </c>
      <c r="F77" s="25">
        <f>SUM(F78:F81)</f>
        <v>0</v>
      </c>
      <c r="G77" s="15">
        <f t="shared" si="28"/>
        <v>0</v>
      </c>
      <c r="H77" s="16" t="e">
        <f t="shared" si="26"/>
        <v>#DIV/0!</v>
      </c>
      <c r="I77" s="16" t="e">
        <f t="shared" si="27"/>
        <v>#DIV/0!</v>
      </c>
    </row>
    <row r="78" spans="1:9" hidden="1">
      <c r="A78" s="17" t="s">
        <v>104</v>
      </c>
      <c r="B78" s="18"/>
      <c r="C78" s="19"/>
      <c r="D78" s="26"/>
      <c r="E78" s="26"/>
      <c r="F78" s="26"/>
      <c r="G78" s="15">
        <f t="shared" si="28"/>
        <v>0</v>
      </c>
      <c r="H78" s="16" t="e">
        <f t="shared" si="26"/>
        <v>#DIV/0!</v>
      </c>
      <c r="I78" s="16" t="e">
        <f t="shared" si="27"/>
        <v>#DIV/0!</v>
      </c>
    </row>
    <row r="79" spans="1:9" ht="25.5" hidden="1">
      <c r="A79" s="17" t="s">
        <v>99</v>
      </c>
      <c r="B79" s="18"/>
      <c r="C79" s="19"/>
      <c r="D79" s="26"/>
      <c r="E79" s="26"/>
      <c r="F79" s="26"/>
      <c r="G79" s="15">
        <f t="shared" si="28"/>
        <v>0</v>
      </c>
      <c r="H79" s="16" t="e">
        <f t="shared" si="26"/>
        <v>#DIV/0!</v>
      </c>
      <c r="I79" s="16" t="e">
        <f t="shared" si="27"/>
        <v>#DIV/0!</v>
      </c>
    </row>
    <row r="80" spans="1:9" ht="25.5" hidden="1">
      <c r="A80" s="17" t="s">
        <v>103</v>
      </c>
      <c r="B80" s="18"/>
      <c r="C80" s="19"/>
      <c r="D80" s="27"/>
      <c r="E80" s="26"/>
      <c r="F80" s="26"/>
      <c r="G80" s="15">
        <f t="shared" si="28"/>
        <v>0</v>
      </c>
      <c r="H80" s="16" t="e">
        <f t="shared" si="26"/>
        <v>#DIV/0!</v>
      </c>
      <c r="I80" s="16" t="e">
        <f t="shared" si="27"/>
        <v>#DIV/0!</v>
      </c>
    </row>
    <row r="81" spans="1:9" ht="14.25" hidden="1" customHeight="1">
      <c r="A81" s="23" t="s">
        <v>7</v>
      </c>
      <c r="B81" s="18"/>
      <c r="C81" s="19"/>
      <c r="D81" s="26"/>
      <c r="E81" s="26"/>
      <c r="F81" s="26"/>
      <c r="G81" s="15">
        <f t="shared" si="28"/>
        <v>0</v>
      </c>
      <c r="H81" s="16" t="e">
        <f t="shared" si="26"/>
        <v>#DIV/0!</v>
      </c>
      <c r="I81" s="16" t="e">
        <f t="shared" si="27"/>
        <v>#DIV/0!</v>
      </c>
    </row>
    <row r="82" spans="1:9" ht="25.5" hidden="1">
      <c r="A82" s="22" t="s">
        <v>10</v>
      </c>
      <c r="B82" s="14" t="s">
        <v>11</v>
      </c>
      <c r="C82" s="15">
        <f t="shared" ref="C82:E82" si="32">SUM(C83:C86)</f>
        <v>0</v>
      </c>
      <c r="D82" s="25">
        <f t="shared" si="32"/>
        <v>0</v>
      </c>
      <c r="E82" s="25">
        <f t="shared" si="32"/>
        <v>0</v>
      </c>
      <c r="F82" s="25">
        <f>SUM(F83:F86)</f>
        <v>0</v>
      </c>
      <c r="G82" s="15">
        <f t="shared" si="28"/>
        <v>0</v>
      </c>
      <c r="H82" s="16" t="e">
        <f t="shared" si="26"/>
        <v>#DIV/0!</v>
      </c>
      <c r="I82" s="16" t="e">
        <f t="shared" si="27"/>
        <v>#DIV/0!</v>
      </c>
    </row>
    <row r="83" spans="1:9" hidden="1">
      <c r="A83" s="23" t="s">
        <v>81</v>
      </c>
      <c r="B83" s="18"/>
      <c r="C83" s="19"/>
      <c r="D83" s="26"/>
      <c r="E83" s="26"/>
      <c r="F83" s="26"/>
      <c r="G83" s="15">
        <f t="shared" si="28"/>
        <v>0</v>
      </c>
      <c r="H83" s="16" t="e">
        <f t="shared" si="26"/>
        <v>#DIV/0!</v>
      </c>
      <c r="I83" s="16" t="e">
        <f t="shared" si="27"/>
        <v>#DIV/0!</v>
      </c>
    </row>
    <row r="84" spans="1:9" ht="13.5" hidden="1" customHeight="1">
      <c r="A84" s="23" t="s">
        <v>99</v>
      </c>
      <c r="B84" s="18"/>
      <c r="C84" s="19"/>
      <c r="D84" s="26"/>
      <c r="E84" s="26"/>
      <c r="F84" s="26"/>
      <c r="G84" s="15">
        <f t="shared" si="28"/>
        <v>0</v>
      </c>
      <c r="H84" s="16" t="e">
        <f t="shared" si="26"/>
        <v>#DIV/0!</v>
      </c>
      <c r="I84" s="16" t="e">
        <f t="shared" si="27"/>
        <v>#DIV/0!</v>
      </c>
    </row>
    <row r="85" spans="1:9" hidden="1">
      <c r="A85" s="17" t="s">
        <v>107</v>
      </c>
      <c r="B85" s="18"/>
      <c r="C85" s="19"/>
      <c r="D85" s="26"/>
      <c r="E85" s="26"/>
      <c r="F85" s="26"/>
      <c r="G85" s="15">
        <f t="shared" si="28"/>
        <v>0</v>
      </c>
      <c r="H85" s="16" t="e">
        <f t="shared" si="26"/>
        <v>#DIV/0!</v>
      </c>
      <c r="I85" s="16" t="e">
        <f t="shared" si="27"/>
        <v>#DIV/0!</v>
      </c>
    </row>
    <row r="86" spans="1:9" hidden="1">
      <c r="A86" s="23" t="s">
        <v>12</v>
      </c>
      <c r="B86" s="18"/>
      <c r="C86" s="19"/>
      <c r="D86" s="26"/>
      <c r="E86" s="26"/>
      <c r="F86" s="26"/>
      <c r="G86" s="15">
        <f t="shared" si="28"/>
        <v>0</v>
      </c>
      <c r="H86" s="16" t="e">
        <f t="shared" si="26"/>
        <v>#DIV/0!</v>
      </c>
      <c r="I86" s="16" t="e">
        <f t="shared" si="27"/>
        <v>#DIV/0!</v>
      </c>
    </row>
    <row r="87" spans="1:9" s="21" customFormat="1" ht="42" customHeight="1">
      <c r="A87" s="13" t="s">
        <v>96</v>
      </c>
      <c r="B87" s="14" t="s">
        <v>28</v>
      </c>
      <c r="C87" s="15">
        <f>C88+C91</f>
        <v>12309208</v>
      </c>
      <c r="D87" s="15">
        <f>D88+D91</f>
        <v>23765852</v>
      </c>
      <c r="E87" s="15">
        <f>E88+E91</f>
        <v>11181684</v>
      </c>
      <c r="F87" s="15">
        <f>F88+F91</f>
        <v>10205498.229999999</v>
      </c>
      <c r="G87" s="15">
        <f t="shared" si="28"/>
        <v>976185.77000000142</v>
      </c>
      <c r="H87" s="16">
        <f t="shared" si="26"/>
        <v>91.269778595066711</v>
      </c>
      <c r="I87" s="16">
        <f t="shared" si="27"/>
        <v>42.941857207559814</v>
      </c>
    </row>
    <row r="88" spans="1:9" ht="25.5">
      <c r="A88" s="13" t="s">
        <v>82</v>
      </c>
      <c r="B88" s="14" t="s">
        <v>29</v>
      </c>
      <c r="C88" s="15">
        <f>SUM(C89:C90)</f>
        <v>259400</v>
      </c>
      <c r="D88" s="15">
        <f t="shared" ref="D88:F88" si="33">SUM(D89:D90)</f>
        <v>1195570</v>
      </c>
      <c r="E88" s="15">
        <f t="shared" si="33"/>
        <v>675400</v>
      </c>
      <c r="F88" s="15">
        <f t="shared" si="33"/>
        <v>246154.5</v>
      </c>
      <c r="G88" s="15">
        <f t="shared" si="28"/>
        <v>429245.5</v>
      </c>
      <c r="H88" s="16">
        <f t="shared" si="26"/>
        <v>36.445735860230975</v>
      </c>
      <c r="I88" s="16">
        <f t="shared" si="27"/>
        <v>20.588882290455597</v>
      </c>
    </row>
    <row r="89" spans="1:9">
      <c r="A89" s="17" t="s">
        <v>81</v>
      </c>
      <c r="B89" s="18"/>
      <c r="C89" s="19">
        <v>259400</v>
      </c>
      <c r="D89" s="19">
        <v>259400</v>
      </c>
      <c r="E89" s="19">
        <v>259400</v>
      </c>
      <c r="F89" s="19">
        <v>127762.5</v>
      </c>
      <c r="G89" s="19">
        <f t="shared" si="28"/>
        <v>131637.5</v>
      </c>
      <c r="H89" s="20">
        <f t="shared" si="26"/>
        <v>49.253084040092517</v>
      </c>
      <c r="I89" s="20">
        <f t="shared" si="27"/>
        <v>49.253084040092517</v>
      </c>
    </row>
    <row r="90" spans="1:9" ht="15.75" customHeight="1">
      <c r="A90" s="23" t="s">
        <v>7</v>
      </c>
      <c r="B90" s="18"/>
      <c r="C90" s="19"/>
      <c r="D90" s="19">
        <v>936170</v>
      </c>
      <c r="E90" s="19">
        <v>416000</v>
      </c>
      <c r="F90" s="19">
        <v>118392</v>
      </c>
      <c r="G90" s="19">
        <f t="shared" si="28"/>
        <v>297608</v>
      </c>
      <c r="H90" s="20">
        <f t="shared" si="26"/>
        <v>28.459615384615383</v>
      </c>
      <c r="I90" s="20">
        <f t="shared" si="27"/>
        <v>12.646421056004787</v>
      </c>
    </row>
    <row r="91" spans="1:9" ht="25.5">
      <c r="A91" s="13" t="s">
        <v>30</v>
      </c>
      <c r="B91" s="14" t="s">
        <v>31</v>
      </c>
      <c r="C91" s="15">
        <f t="shared" ref="C91:E91" si="34">SUM(C92:C98)</f>
        <v>12049808</v>
      </c>
      <c r="D91" s="15">
        <f t="shared" si="34"/>
        <v>22570282</v>
      </c>
      <c r="E91" s="15">
        <f t="shared" si="34"/>
        <v>10506284</v>
      </c>
      <c r="F91" s="15">
        <f>SUM(F92:F98)</f>
        <v>9959343.7299999986</v>
      </c>
      <c r="G91" s="15">
        <f t="shared" si="28"/>
        <v>546940.27000000142</v>
      </c>
      <c r="H91" s="16">
        <f t="shared" si="26"/>
        <v>94.794160618540275</v>
      </c>
      <c r="I91" s="16">
        <f t="shared" si="27"/>
        <v>44.125916237998261</v>
      </c>
    </row>
    <row r="92" spans="1:9">
      <c r="A92" s="17" t="s">
        <v>81</v>
      </c>
      <c r="B92" s="18"/>
      <c r="C92" s="19">
        <v>151240</v>
      </c>
      <c r="D92" s="19">
        <v>151240</v>
      </c>
      <c r="E92" s="19">
        <v>151240</v>
      </c>
      <c r="F92" s="19">
        <v>54665.04</v>
      </c>
      <c r="G92" s="19">
        <f t="shared" si="28"/>
        <v>96574.959999999992</v>
      </c>
      <c r="H92" s="20">
        <f t="shared" si="26"/>
        <v>36.144564929912718</v>
      </c>
      <c r="I92" s="20">
        <f t="shared" si="27"/>
        <v>36.144564929912718</v>
      </c>
    </row>
    <row r="93" spans="1:9">
      <c r="A93" s="17" t="s">
        <v>104</v>
      </c>
      <c r="B93" s="18"/>
      <c r="C93" s="19">
        <v>120000</v>
      </c>
      <c r="D93" s="19">
        <v>120000</v>
      </c>
      <c r="E93" s="19">
        <v>72200</v>
      </c>
      <c r="F93" s="19">
        <v>10675.59</v>
      </c>
      <c r="G93" s="19">
        <f t="shared" si="28"/>
        <v>61524.41</v>
      </c>
      <c r="H93" s="20">
        <f t="shared" si="26"/>
        <v>14.786135734072023</v>
      </c>
      <c r="I93" s="20">
        <f t="shared" si="27"/>
        <v>8.8963250000000009</v>
      </c>
    </row>
    <row r="94" spans="1:9" ht="16.5" customHeight="1">
      <c r="A94" s="17" t="s">
        <v>99</v>
      </c>
      <c r="B94" s="18"/>
      <c r="C94" s="19">
        <v>9276000</v>
      </c>
      <c r="D94" s="19">
        <v>19791474</v>
      </c>
      <c r="E94" s="19">
        <f>170000+8261791</f>
        <v>8431791</v>
      </c>
      <c r="F94" s="19">
        <v>8151115.0599999996</v>
      </c>
      <c r="G94" s="19">
        <f t="shared" si="28"/>
        <v>280675.94000000041</v>
      </c>
      <c r="H94" s="20">
        <f t="shared" si="26"/>
        <v>96.671218012875315</v>
      </c>
      <c r="I94" s="20">
        <f t="shared" si="27"/>
        <v>41.184982280753822</v>
      </c>
    </row>
    <row r="95" spans="1:9">
      <c r="A95" s="17" t="s">
        <v>107</v>
      </c>
      <c r="B95" s="18"/>
      <c r="C95" s="19">
        <v>1150168</v>
      </c>
      <c r="D95" s="19">
        <v>1150168</v>
      </c>
      <c r="E95" s="19">
        <v>805120</v>
      </c>
      <c r="F95" s="19">
        <v>777226.58</v>
      </c>
      <c r="G95" s="19">
        <f t="shared" si="28"/>
        <v>27893.420000000042</v>
      </c>
      <c r="H95" s="20">
        <f t="shared" si="26"/>
        <v>96.535495329888704</v>
      </c>
      <c r="I95" s="20">
        <f t="shared" si="27"/>
        <v>67.575048166876485</v>
      </c>
    </row>
    <row r="96" spans="1:9">
      <c r="A96" s="17" t="s">
        <v>12</v>
      </c>
      <c r="B96" s="18"/>
      <c r="C96" s="19">
        <v>998800</v>
      </c>
      <c r="D96" s="19">
        <v>998800</v>
      </c>
      <c r="E96" s="19">
        <v>786169</v>
      </c>
      <c r="F96" s="19">
        <v>775498.94</v>
      </c>
      <c r="G96" s="19">
        <f t="shared" si="28"/>
        <v>10670.060000000056</v>
      </c>
      <c r="H96" s="20">
        <f t="shared" si="26"/>
        <v>98.642777825124099</v>
      </c>
      <c r="I96" s="20">
        <f t="shared" si="27"/>
        <v>77.643065678814565</v>
      </c>
    </row>
    <row r="97" spans="1:9" ht="25.5">
      <c r="A97" s="17" t="s">
        <v>103</v>
      </c>
      <c r="B97" s="18"/>
      <c r="C97" s="19">
        <v>66500</v>
      </c>
      <c r="D97" s="19">
        <v>66500</v>
      </c>
      <c r="E97" s="19">
        <v>37600</v>
      </c>
      <c r="F97" s="19">
        <v>32000</v>
      </c>
      <c r="G97" s="19">
        <f t="shared" si="28"/>
        <v>5600</v>
      </c>
      <c r="H97" s="20">
        <f t="shared" si="26"/>
        <v>85.106382978723403</v>
      </c>
      <c r="I97" s="20">
        <f t="shared" si="27"/>
        <v>48.120300751879697</v>
      </c>
    </row>
    <row r="98" spans="1:9" ht="18" customHeight="1">
      <c r="A98" s="17" t="s">
        <v>7</v>
      </c>
      <c r="B98" s="18"/>
      <c r="C98" s="19">
        <v>287100</v>
      </c>
      <c r="D98" s="19">
        <v>292100</v>
      </c>
      <c r="E98" s="19">
        <v>222164</v>
      </c>
      <c r="F98" s="19">
        <v>158162.51999999999</v>
      </c>
      <c r="G98" s="19">
        <f t="shared" si="28"/>
        <v>64001.48000000001</v>
      </c>
      <c r="H98" s="20">
        <f t="shared" si="26"/>
        <v>71.191786247996973</v>
      </c>
      <c r="I98" s="20">
        <f t="shared" si="27"/>
        <v>54.146703183841147</v>
      </c>
    </row>
    <row r="99" spans="1:9" ht="29.25" customHeight="1">
      <c r="A99" s="22" t="s">
        <v>72</v>
      </c>
      <c r="B99" s="14" t="s">
        <v>23</v>
      </c>
      <c r="C99" s="15">
        <f>C100+C102+C109+C111</f>
        <v>380196600</v>
      </c>
      <c r="D99" s="15">
        <f t="shared" ref="D99:F99" si="35">D100+D109+D102+D111</f>
        <v>410660420</v>
      </c>
      <c r="E99" s="15">
        <f t="shared" si="35"/>
        <v>317499794</v>
      </c>
      <c r="F99" s="15">
        <f t="shared" si="35"/>
        <v>287603396.77999997</v>
      </c>
      <c r="G99" s="15">
        <f t="shared" si="28"/>
        <v>29896397.220000029</v>
      </c>
      <c r="H99" s="16">
        <f t="shared" si="26"/>
        <v>90.583805789807855</v>
      </c>
      <c r="I99" s="16">
        <f t="shared" si="27"/>
        <v>70.034359965832593</v>
      </c>
    </row>
    <row r="100" spans="1:9">
      <c r="A100" s="22" t="s">
        <v>24</v>
      </c>
      <c r="B100" s="14" t="s">
        <v>25</v>
      </c>
      <c r="C100" s="15">
        <f t="shared" ref="C100:E100" si="36">C101</f>
        <v>275125600</v>
      </c>
      <c r="D100" s="15">
        <f t="shared" si="36"/>
        <v>287381773</v>
      </c>
      <c r="E100" s="15">
        <f t="shared" si="36"/>
        <v>221359342</v>
      </c>
      <c r="F100" s="15">
        <f>F101</f>
        <v>202282151.31</v>
      </c>
      <c r="G100" s="15">
        <f t="shared" si="28"/>
        <v>19077190.689999998</v>
      </c>
      <c r="H100" s="16">
        <f t="shared" si="26"/>
        <v>91.381800055224232</v>
      </c>
      <c r="I100" s="16">
        <f t="shared" si="27"/>
        <v>70.387954391943993</v>
      </c>
    </row>
    <row r="101" spans="1:9">
      <c r="A101" s="23" t="s">
        <v>81</v>
      </c>
      <c r="B101" s="18"/>
      <c r="C101" s="19">
        <v>275125600</v>
      </c>
      <c r="D101" s="19">
        <v>287381773</v>
      </c>
      <c r="E101" s="19">
        <v>221359342</v>
      </c>
      <c r="F101" s="19">
        <v>202282151.31</v>
      </c>
      <c r="G101" s="19">
        <f t="shared" si="28"/>
        <v>19077190.689999998</v>
      </c>
      <c r="H101" s="20">
        <f t="shared" si="26"/>
        <v>91.381800055224232</v>
      </c>
      <c r="I101" s="20">
        <f t="shared" si="27"/>
        <v>70.387954391943993</v>
      </c>
    </row>
    <row r="102" spans="1:9" s="21" customFormat="1">
      <c r="A102" s="22" t="s">
        <v>83</v>
      </c>
      <c r="B102" s="14"/>
      <c r="C102" s="15">
        <f>SUM(C103:C108)</f>
        <v>68602200</v>
      </c>
      <c r="D102" s="15">
        <f t="shared" ref="D102:F102" si="37">SUM(D103:D108)</f>
        <v>74619247</v>
      </c>
      <c r="E102" s="15">
        <f t="shared" si="37"/>
        <v>60061262</v>
      </c>
      <c r="F102" s="15">
        <f t="shared" si="37"/>
        <v>52498906.549999997</v>
      </c>
      <c r="G102" s="15">
        <f t="shared" si="28"/>
        <v>7562355.450000003</v>
      </c>
      <c r="H102" s="16">
        <f t="shared" si="26"/>
        <v>87.40893015201712</v>
      </c>
      <c r="I102" s="16">
        <f t="shared" si="27"/>
        <v>70.355717406261135</v>
      </c>
    </row>
    <row r="103" spans="1:9">
      <c r="A103" s="23" t="s">
        <v>81</v>
      </c>
      <c r="B103" s="18"/>
      <c r="C103" s="19">
        <v>45046900</v>
      </c>
      <c r="D103" s="19">
        <v>45106189</v>
      </c>
      <c r="E103" s="19">
        <f>366100+2713170+3908610+7944795+42589+2995+21679783+1700000</f>
        <v>38358042</v>
      </c>
      <c r="F103" s="19">
        <v>35228692.780000001</v>
      </c>
      <c r="G103" s="19">
        <f t="shared" si="28"/>
        <v>3129349.2199999988</v>
      </c>
      <c r="H103" s="20">
        <f t="shared" si="26"/>
        <v>91.841738897934363</v>
      </c>
      <c r="I103" s="20">
        <f t="shared" si="27"/>
        <v>78.101683075021029</v>
      </c>
    </row>
    <row r="104" spans="1:9" ht="17.25" customHeight="1">
      <c r="A104" s="17" t="s">
        <v>99</v>
      </c>
      <c r="B104" s="18"/>
      <c r="C104" s="19">
        <v>1450671</v>
      </c>
      <c r="D104" s="19">
        <v>1450671</v>
      </c>
      <c r="E104" s="19">
        <v>1450671</v>
      </c>
      <c r="F104" s="19">
        <v>969320.23</v>
      </c>
      <c r="G104" s="19">
        <f t="shared" si="28"/>
        <v>481350.77</v>
      </c>
      <c r="H104" s="20">
        <f t="shared" si="26"/>
        <v>66.818750081858667</v>
      </c>
      <c r="I104" s="20">
        <f t="shared" si="27"/>
        <v>66.818750081858667</v>
      </c>
    </row>
    <row r="105" spans="1:9">
      <c r="A105" s="17" t="s">
        <v>107</v>
      </c>
      <c r="B105" s="18"/>
      <c r="C105" s="19">
        <v>20032</v>
      </c>
      <c r="D105" s="19">
        <v>20032</v>
      </c>
      <c r="E105" s="19">
        <v>20032</v>
      </c>
      <c r="F105" s="19">
        <v>19436.919999999998</v>
      </c>
      <c r="G105" s="19">
        <f t="shared" si="28"/>
        <v>595.08000000000175</v>
      </c>
      <c r="H105" s="20">
        <f t="shared" si="26"/>
        <v>97.029353035143757</v>
      </c>
      <c r="I105" s="20">
        <f t="shared" si="27"/>
        <v>97.029353035143757</v>
      </c>
    </row>
    <row r="106" spans="1:9">
      <c r="A106" s="17" t="s">
        <v>12</v>
      </c>
      <c r="B106" s="18"/>
      <c r="C106" s="19">
        <v>96100</v>
      </c>
      <c r="D106" s="19">
        <v>96100</v>
      </c>
      <c r="E106" s="19">
        <v>96100</v>
      </c>
      <c r="F106" s="19">
        <v>95995.839999999997</v>
      </c>
      <c r="G106" s="19">
        <f t="shared" si="28"/>
        <v>104.16000000000349</v>
      </c>
      <c r="H106" s="20">
        <f t="shared" si="26"/>
        <v>99.891612903225806</v>
      </c>
      <c r="I106" s="20">
        <f t="shared" si="27"/>
        <v>99.891612903225806</v>
      </c>
    </row>
    <row r="107" spans="1:9" ht="15" customHeight="1">
      <c r="A107" s="23" t="s">
        <v>7</v>
      </c>
      <c r="B107" s="18"/>
      <c r="C107" s="19">
        <v>6896597</v>
      </c>
      <c r="D107" s="19">
        <v>12589097</v>
      </c>
      <c r="E107" s="19">
        <f>834000+4257350+65900+2998349</f>
        <v>8155599</v>
      </c>
      <c r="F107" s="19">
        <v>4499375.83</v>
      </c>
      <c r="G107" s="19">
        <f t="shared" si="28"/>
        <v>3656223.17</v>
      </c>
      <c r="H107" s="20">
        <f t="shared" si="26"/>
        <v>55.169164521208067</v>
      </c>
      <c r="I107" s="20">
        <f t="shared" si="27"/>
        <v>35.740258653976532</v>
      </c>
    </row>
    <row r="108" spans="1:9">
      <c r="A108" s="23" t="s">
        <v>84</v>
      </c>
      <c r="B108" s="18"/>
      <c r="C108" s="19">
        <v>15091900</v>
      </c>
      <c r="D108" s="19">
        <v>15357158</v>
      </c>
      <c r="E108" s="19">
        <f>9079900+224258+2676660</f>
        <v>11980818</v>
      </c>
      <c r="F108" s="19">
        <v>11686084.949999999</v>
      </c>
      <c r="G108" s="19">
        <f t="shared" si="28"/>
        <v>294733.05000000075</v>
      </c>
      <c r="H108" s="20">
        <f t="shared" si="26"/>
        <v>97.539958874260506</v>
      </c>
      <c r="I108" s="20">
        <f t="shared" si="27"/>
        <v>76.095361850154816</v>
      </c>
    </row>
    <row r="109" spans="1:9">
      <c r="A109" s="22" t="s">
        <v>26</v>
      </c>
      <c r="B109" s="14" t="s">
        <v>27</v>
      </c>
      <c r="C109" s="15">
        <f t="shared" ref="C109:E109" si="38">C110</f>
        <v>2330300</v>
      </c>
      <c r="D109" s="15">
        <f t="shared" si="38"/>
        <v>7047800</v>
      </c>
      <c r="E109" s="15">
        <f t="shared" si="38"/>
        <v>3958000</v>
      </c>
      <c r="F109" s="15">
        <f>F110</f>
        <v>3937633.92</v>
      </c>
      <c r="G109" s="15">
        <f t="shared" si="28"/>
        <v>20366.080000000075</v>
      </c>
      <c r="H109" s="16">
        <f t="shared" si="26"/>
        <v>99.485445174330465</v>
      </c>
      <c r="I109" s="16">
        <f t="shared" si="27"/>
        <v>55.870398138426168</v>
      </c>
    </row>
    <row r="110" spans="1:9">
      <c r="A110" s="23" t="s">
        <v>81</v>
      </c>
      <c r="B110" s="18"/>
      <c r="C110" s="19">
        <v>2330300</v>
      </c>
      <c r="D110" s="19">
        <v>7047800</v>
      </c>
      <c r="E110" s="19">
        <v>3958000</v>
      </c>
      <c r="F110" s="19">
        <v>3937633.92</v>
      </c>
      <c r="G110" s="19">
        <f t="shared" si="28"/>
        <v>20366.080000000075</v>
      </c>
      <c r="H110" s="20">
        <f t="shared" si="26"/>
        <v>99.485445174330465</v>
      </c>
      <c r="I110" s="20">
        <f t="shared" si="27"/>
        <v>55.870398138426168</v>
      </c>
    </row>
    <row r="111" spans="1:9" s="21" customFormat="1" ht="38.25">
      <c r="A111" s="22" t="s">
        <v>85</v>
      </c>
      <c r="B111" s="14"/>
      <c r="C111" s="15">
        <f>C112+C113</f>
        <v>34138500</v>
      </c>
      <c r="D111" s="15">
        <f t="shared" ref="D111:F111" si="39">D112+D113</f>
        <v>41611600</v>
      </c>
      <c r="E111" s="15">
        <f t="shared" si="39"/>
        <v>32121190</v>
      </c>
      <c r="F111" s="15">
        <f t="shared" si="39"/>
        <v>28884705</v>
      </c>
      <c r="G111" s="15">
        <f t="shared" si="28"/>
        <v>3236485</v>
      </c>
      <c r="H111" s="16">
        <f t="shared" si="26"/>
        <v>89.924143532664885</v>
      </c>
      <c r="I111" s="16">
        <f t="shared" si="27"/>
        <v>69.415030904843846</v>
      </c>
    </row>
    <row r="112" spans="1:9">
      <c r="A112" s="23" t="s">
        <v>81</v>
      </c>
      <c r="B112" s="18"/>
      <c r="C112" s="19">
        <v>14084000</v>
      </c>
      <c r="D112" s="19">
        <v>21557100</v>
      </c>
      <c r="E112" s="19">
        <f>10787475+5913100</f>
        <v>16700575</v>
      </c>
      <c r="F112" s="19">
        <v>13464090</v>
      </c>
      <c r="G112" s="19">
        <f t="shared" si="28"/>
        <v>3236485</v>
      </c>
      <c r="H112" s="20">
        <f t="shared" si="26"/>
        <v>80.620517557030226</v>
      </c>
      <c r="I112" s="20">
        <f t="shared" si="27"/>
        <v>62.457798126835243</v>
      </c>
    </row>
    <row r="113" spans="1:9">
      <c r="A113" s="17" t="s">
        <v>104</v>
      </c>
      <c r="B113" s="18"/>
      <c r="C113" s="19">
        <v>20054500</v>
      </c>
      <c r="D113" s="19">
        <v>20054500</v>
      </c>
      <c r="E113" s="19">
        <v>15420615</v>
      </c>
      <c r="F113" s="19">
        <v>15420615</v>
      </c>
      <c r="G113" s="19">
        <f t="shared" si="28"/>
        <v>0</v>
      </c>
      <c r="H113" s="20">
        <f t="shared" si="26"/>
        <v>100</v>
      </c>
      <c r="I113" s="20">
        <f t="shared" si="27"/>
        <v>76.893540103218726</v>
      </c>
    </row>
    <row r="114" spans="1:9" ht="28.5" customHeight="1">
      <c r="A114" s="13" t="s">
        <v>91</v>
      </c>
      <c r="B114" s="14" t="s">
        <v>52</v>
      </c>
      <c r="C114" s="15">
        <f t="shared" ref="C114:E114" si="40">C115+C117</f>
        <v>436505380</v>
      </c>
      <c r="D114" s="15">
        <f t="shared" si="40"/>
        <v>543972226</v>
      </c>
      <c r="E114" s="15">
        <f t="shared" si="40"/>
        <v>415353690</v>
      </c>
      <c r="F114" s="15">
        <f>F115+F117</f>
        <v>353914224.88999999</v>
      </c>
      <c r="G114" s="15">
        <f t="shared" si="28"/>
        <v>61439465.110000014</v>
      </c>
      <c r="H114" s="16">
        <f t="shared" si="26"/>
        <v>85.2079163880788</v>
      </c>
      <c r="I114" s="16">
        <f t="shared" si="27"/>
        <v>65.061083631501432</v>
      </c>
    </row>
    <row r="115" spans="1:9">
      <c r="A115" s="13" t="s">
        <v>53</v>
      </c>
      <c r="B115" s="14" t="s">
        <v>54</v>
      </c>
      <c r="C115" s="15">
        <f t="shared" ref="C115:E115" si="41">C116</f>
        <v>173320480</v>
      </c>
      <c r="D115" s="15">
        <f t="shared" si="41"/>
        <v>189764420</v>
      </c>
      <c r="E115" s="15">
        <f t="shared" si="41"/>
        <v>134893184</v>
      </c>
      <c r="F115" s="15">
        <f>F116</f>
        <v>132435197.5</v>
      </c>
      <c r="G115" s="15">
        <f t="shared" si="28"/>
        <v>2457986.5</v>
      </c>
      <c r="H115" s="16">
        <f t="shared" si="26"/>
        <v>98.177827502388851</v>
      </c>
      <c r="I115" s="16">
        <f t="shared" si="27"/>
        <v>69.78926687099721</v>
      </c>
    </row>
    <row r="116" spans="1:9" ht="19.5" customHeight="1">
      <c r="A116" s="17" t="s">
        <v>7</v>
      </c>
      <c r="B116" s="18"/>
      <c r="C116" s="19">
        <v>173320480</v>
      </c>
      <c r="D116" s="19">
        <v>189764420</v>
      </c>
      <c r="E116" s="19">
        <v>134893184</v>
      </c>
      <c r="F116" s="19">
        <v>132435197.5</v>
      </c>
      <c r="G116" s="19">
        <f t="shared" si="28"/>
        <v>2457986.5</v>
      </c>
      <c r="H116" s="20">
        <f t="shared" si="26"/>
        <v>98.177827502388851</v>
      </c>
      <c r="I116" s="20">
        <f t="shared" si="27"/>
        <v>69.78926687099721</v>
      </c>
    </row>
    <row r="117" spans="1:9">
      <c r="A117" s="13" t="s">
        <v>55</v>
      </c>
      <c r="B117" s="14" t="s">
        <v>56</v>
      </c>
      <c r="C117" s="15">
        <f t="shared" ref="C117:E117" si="42">SUM(C118:C119)</f>
        <v>263184900</v>
      </c>
      <c r="D117" s="15">
        <f t="shared" si="42"/>
        <v>354207806</v>
      </c>
      <c r="E117" s="15">
        <f t="shared" si="42"/>
        <v>280460506</v>
      </c>
      <c r="F117" s="15">
        <f>SUM(F118:F119)</f>
        <v>221479027.38999999</v>
      </c>
      <c r="G117" s="15">
        <f t="shared" si="28"/>
        <v>58981478.610000014</v>
      </c>
      <c r="H117" s="16">
        <f t="shared" si="26"/>
        <v>78.969773872546597</v>
      </c>
      <c r="I117" s="16">
        <f t="shared" si="27"/>
        <v>62.527991658659268</v>
      </c>
    </row>
    <row r="118" spans="1:9" ht="25.5">
      <c r="A118" s="17" t="s">
        <v>103</v>
      </c>
      <c r="B118" s="18"/>
      <c r="C118" s="19">
        <v>90958400</v>
      </c>
      <c r="D118" s="19">
        <v>94522269</v>
      </c>
      <c r="E118" s="19">
        <f>47686640+98865+2509864</f>
        <v>50295369</v>
      </c>
      <c r="F118" s="19">
        <v>39209204</v>
      </c>
      <c r="G118" s="19">
        <f t="shared" si="28"/>
        <v>11086165</v>
      </c>
      <c r="H118" s="20">
        <f t="shared" si="26"/>
        <v>77.957881171922608</v>
      </c>
      <c r="I118" s="20">
        <f t="shared" si="27"/>
        <v>41.481446028342802</v>
      </c>
    </row>
    <row r="119" spans="1:9" ht="19.5" customHeight="1">
      <c r="A119" s="17" t="s">
        <v>7</v>
      </c>
      <c r="B119" s="18"/>
      <c r="C119" s="19">
        <v>172226500</v>
      </c>
      <c r="D119" s="19">
        <v>259685537</v>
      </c>
      <c r="E119" s="19">
        <f>66733287+9269200+487900+153674750</f>
        <v>230165137</v>
      </c>
      <c r="F119" s="19">
        <v>182269823.38999999</v>
      </c>
      <c r="G119" s="19">
        <f t="shared" si="28"/>
        <v>47895313.610000014</v>
      </c>
      <c r="H119" s="20">
        <f t="shared" si="26"/>
        <v>79.190891272990655</v>
      </c>
      <c r="I119" s="20">
        <f t="shared" si="27"/>
        <v>70.188669533028332</v>
      </c>
    </row>
    <row r="120" spans="1:9" ht="27.75" customHeight="1">
      <c r="A120" s="22" t="s">
        <v>73</v>
      </c>
      <c r="B120" s="14" t="s">
        <v>14</v>
      </c>
      <c r="C120" s="15">
        <f t="shared" ref="C120:E120" si="43">C121+C123+C125</f>
        <v>60994700</v>
      </c>
      <c r="D120" s="15">
        <f t="shared" si="43"/>
        <v>58394700</v>
      </c>
      <c r="E120" s="15">
        <f t="shared" si="43"/>
        <v>47180589</v>
      </c>
      <c r="F120" s="15">
        <f>F121+F123+F125</f>
        <v>43048750.950000003</v>
      </c>
      <c r="G120" s="15">
        <f t="shared" si="28"/>
        <v>4131838.049999997</v>
      </c>
      <c r="H120" s="16">
        <f t="shared" si="26"/>
        <v>91.242504306167106</v>
      </c>
      <c r="I120" s="16">
        <f t="shared" si="27"/>
        <v>73.720305010557468</v>
      </c>
    </row>
    <row r="121" spans="1:9">
      <c r="A121" s="22" t="s">
        <v>15</v>
      </c>
      <c r="B121" s="14" t="s">
        <v>16</v>
      </c>
      <c r="C121" s="15">
        <f t="shared" ref="C121:E121" si="44">C122</f>
        <v>55894700</v>
      </c>
      <c r="D121" s="15">
        <f t="shared" si="44"/>
        <v>55894700</v>
      </c>
      <c r="E121" s="15">
        <f t="shared" si="44"/>
        <v>47180589</v>
      </c>
      <c r="F121" s="15">
        <f>F122</f>
        <v>43048750.950000003</v>
      </c>
      <c r="G121" s="15">
        <f t="shared" si="28"/>
        <v>4131838.049999997</v>
      </c>
      <c r="H121" s="16">
        <f t="shared" si="26"/>
        <v>91.242504306167106</v>
      </c>
      <c r="I121" s="16">
        <f t="shared" si="27"/>
        <v>77.017590129296693</v>
      </c>
    </row>
    <row r="122" spans="1:9">
      <c r="A122" s="23" t="s">
        <v>17</v>
      </c>
      <c r="B122" s="18"/>
      <c r="C122" s="19">
        <v>55894700</v>
      </c>
      <c r="D122" s="19">
        <v>55894700</v>
      </c>
      <c r="E122" s="19">
        <v>47180589</v>
      </c>
      <c r="F122" s="19">
        <v>43048750.950000003</v>
      </c>
      <c r="G122" s="19">
        <f t="shared" si="28"/>
        <v>4131838.049999997</v>
      </c>
      <c r="H122" s="20">
        <f t="shared" si="26"/>
        <v>91.242504306167106</v>
      </c>
      <c r="I122" s="20">
        <f t="shared" si="27"/>
        <v>77.017590129296693</v>
      </c>
    </row>
    <row r="123" spans="1:9">
      <c r="A123" s="22" t="s">
        <v>18</v>
      </c>
      <c r="B123" s="14" t="s">
        <v>19</v>
      </c>
      <c r="C123" s="15">
        <f t="shared" ref="C123:E123" si="45">C124</f>
        <v>2600000</v>
      </c>
      <c r="D123" s="15">
        <f t="shared" si="45"/>
        <v>0</v>
      </c>
      <c r="E123" s="15">
        <f t="shared" si="45"/>
        <v>0</v>
      </c>
      <c r="F123" s="15">
        <f>F124</f>
        <v>0</v>
      </c>
      <c r="G123" s="15">
        <f t="shared" si="28"/>
        <v>0</v>
      </c>
      <c r="H123" s="16">
        <v>0</v>
      </c>
      <c r="I123" s="16">
        <v>0</v>
      </c>
    </row>
    <row r="124" spans="1:9">
      <c r="A124" s="23" t="s">
        <v>17</v>
      </c>
      <c r="B124" s="18"/>
      <c r="C124" s="19">
        <v>2600000</v>
      </c>
      <c r="D124" s="19">
        <v>0</v>
      </c>
      <c r="E124" s="19">
        <v>0</v>
      </c>
      <c r="F124" s="19">
        <v>0</v>
      </c>
      <c r="G124" s="19">
        <f t="shared" si="28"/>
        <v>0</v>
      </c>
      <c r="H124" s="20">
        <v>0</v>
      </c>
      <c r="I124" s="20">
        <v>0</v>
      </c>
    </row>
    <row r="125" spans="1:9" s="21" customFormat="1" ht="25.5">
      <c r="A125" s="22" t="s">
        <v>20</v>
      </c>
      <c r="B125" s="14" t="s">
        <v>21</v>
      </c>
      <c r="C125" s="15">
        <f t="shared" ref="C125:E125" si="46">C126</f>
        <v>2500000</v>
      </c>
      <c r="D125" s="15">
        <f t="shared" si="46"/>
        <v>2500000</v>
      </c>
      <c r="E125" s="15">
        <f t="shared" si="46"/>
        <v>0</v>
      </c>
      <c r="F125" s="15">
        <f>F126</f>
        <v>0</v>
      </c>
      <c r="G125" s="15">
        <f t="shared" si="28"/>
        <v>0</v>
      </c>
      <c r="H125" s="16">
        <v>0</v>
      </c>
      <c r="I125" s="16">
        <f t="shared" si="27"/>
        <v>0</v>
      </c>
    </row>
    <row r="126" spans="1:9">
      <c r="A126" s="23" t="s">
        <v>17</v>
      </c>
      <c r="B126" s="18"/>
      <c r="C126" s="19">
        <v>2500000</v>
      </c>
      <c r="D126" s="19">
        <v>2500000</v>
      </c>
      <c r="E126" s="19">
        <v>0</v>
      </c>
      <c r="F126" s="19">
        <v>0</v>
      </c>
      <c r="G126" s="19">
        <f t="shared" si="28"/>
        <v>0</v>
      </c>
      <c r="H126" s="20">
        <v>0</v>
      </c>
      <c r="I126" s="20">
        <f t="shared" si="27"/>
        <v>0</v>
      </c>
    </row>
    <row r="127" spans="1:9" ht="28.5" customHeight="1">
      <c r="A127" s="22" t="s">
        <v>92</v>
      </c>
      <c r="B127" s="14" t="s">
        <v>3</v>
      </c>
      <c r="C127" s="15">
        <f>SUM(C128:C129)</f>
        <v>73882200</v>
      </c>
      <c r="D127" s="15">
        <f t="shared" ref="D127:F127" si="47">SUM(D128:D129)</f>
        <v>74575403</v>
      </c>
      <c r="E127" s="15">
        <f t="shared" si="47"/>
        <v>62237887</v>
      </c>
      <c r="F127" s="15">
        <f t="shared" si="47"/>
        <v>50888000.339999996</v>
      </c>
      <c r="G127" s="15">
        <f t="shared" si="28"/>
        <v>11349886.660000004</v>
      </c>
      <c r="H127" s="16">
        <f t="shared" si="26"/>
        <v>81.763701810763592</v>
      </c>
      <c r="I127" s="16">
        <f t="shared" si="27"/>
        <v>68.236976661058065</v>
      </c>
    </row>
    <row r="128" spans="1:9">
      <c r="A128" s="17" t="s">
        <v>104</v>
      </c>
      <c r="B128" s="18"/>
      <c r="C128" s="19">
        <v>73882200</v>
      </c>
      <c r="D128" s="19">
        <v>62277982</v>
      </c>
      <c r="E128" s="19">
        <f>2953525+46295891+1021650</f>
        <v>50271066</v>
      </c>
      <c r="F128" s="19">
        <v>45957376.049999997</v>
      </c>
      <c r="G128" s="19">
        <f t="shared" si="28"/>
        <v>4313689.950000003</v>
      </c>
      <c r="H128" s="20">
        <f t="shared" si="26"/>
        <v>91.419139689617879</v>
      </c>
      <c r="I128" s="20">
        <f t="shared" si="27"/>
        <v>73.793939003996627</v>
      </c>
    </row>
    <row r="129" spans="1:9" ht="25.5">
      <c r="A129" s="17" t="s">
        <v>103</v>
      </c>
      <c r="B129" s="18"/>
      <c r="C129" s="19">
        <v>0</v>
      </c>
      <c r="D129" s="19">
        <v>12297421</v>
      </c>
      <c r="E129" s="19">
        <f>1700000+9151746+1115075</f>
        <v>11966821</v>
      </c>
      <c r="F129" s="19">
        <v>4930624.29</v>
      </c>
      <c r="G129" s="19">
        <f t="shared" si="28"/>
        <v>7036196.71</v>
      </c>
      <c r="H129" s="20">
        <f t="shared" si="26"/>
        <v>41.202457110372087</v>
      </c>
      <c r="I129" s="20">
        <f t="shared" si="27"/>
        <v>40.094783206982996</v>
      </c>
    </row>
    <row r="130" spans="1:9" ht="39.75" customHeight="1">
      <c r="A130" s="22" t="s">
        <v>93</v>
      </c>
      <c r="B130" s="14" t="s">
        <v>13</v>
      </c>
      <c r="C130" s="15">
        <f>SUM(C131:C134)</f>
        <v>705400</v>
      </c>
      <c r="D130" s="15">
        <f t="shared" ref="D130:F130" si="48">SUM(D131:D134)</f>
        <v>705400</v>
      </c>
      <c r="E130" s="15">
        <f t="shared" si="48"/>
        <v>437400</v>
      </c>
      <c r="F130" s="15">
        <f t="shared" si="48"/>
        <v>365650</v>
      </c>
      <c r="G130" s="15">
        <f t="shared" si="28"/>
        <v>71750</v>
      </c>
      <c r="H130" s="16">
        <f t="shared" si="26"/>
        <v>83.59625057155921</v>
      </c>
      <c r="I130" s="16">
        <f t="shared" si="27"/>
        <v>51.835837822512055</v>
      </c>
    </row>
    <row r="131" spans="1:9">
      <c r="A131" s="23" t="s">
        <v>81</v>
      </c>
      <c r="B131" s="18"/>
      <c r="C131" s="19">
        <v>104500</v>
      </c>
      <c r="D131" s="19">
        <v>104500</v>
      </c>
      <c r="E131" s="19">
        <v>104500</v>
      </c>
      <c r="F131" s="19">
        <v>33000</v>
      </c>
      <c r="G131" s="19">
        <f t="shared" si="28"/>
        <v>71500</v>
      </c>
      <c r="H131" s="20">
        <f t="shared" si="26"/>
        <v>31.578947368421051</v>
      </c>
      <c r="I131" s="20">
        <f t="shared" si="27"/>
        <v>31.578947368421051</v>
      </c>
    </row>
    <row r="132" spans="1:9" ht="15.75" customHeight="1">
      <c r="A132" s="23" t="s">
        <v>99</v>
      </c>
      <c r="B132" s="18"/>
      <c r="C132" s="19">
        <v>360000</v>
      </c>
      <c r="D132" s="19">
        <v>360000</v>
      </c>
      <c r="E132" s="19">
        <v>150000</v>
      </c>
      <c r="F132" s="19">
        <v>149750</v>
      </c>
      <c r="G132" s="19">
        <f t="shared" si="28"/>
        <v>250</v>
      </c>
      <c r="H132" s="20">
        <f t="shared" si="26"/>
        <v>99.833333333333329</v>
      </c>
      <c r="I132" s="20">
        <f t="shared" si="27"/>
        <v>41.597222222222221</v>
      </c>
    </row>
    <row r="133" spans="1:9">
      <c r="A133" s="17" t="s">
        <v>107</v>
      </c>
      <c r="B133" s="18"/>
      <c r="C133" s="19">
        <v>183900</v>
      </c>
      <c r="D133" s="19">
        <v>183900</v>
      </c>
      <c r="E133" s="19">
        <v>182900</v>
      </c>
      <c r="F133" s="19">
        <v>182900</v>
      </c>
      <c r="G133" s="19">
        <f t="shared" si="28"/>
        <v>0</v>
      </c>
      <c r="H133" s="20">
        <f t="shared" si="26"/>
        <v>100</v>
      </c>
      <c r="I133" s="20">
        <f t="shared" si="27"/>
        <v>99.456226209896684</v>
      </c>
    </row>
    <row r="134" spans="1:9">
      <c r="A134" s="23" t="s">
        <v>12</v>
      </c>
      <c r="B134" s="18"/>
      <c r="C134" s="19">
        <v>57000</v>
      </c>
      <c r="D134" s="19">
        <v>57000</v>
      </c>
      <c r="E134" s="19">
        <v>0</v>
      </c>
      <c r="F134" s="19">
        <v>0</v>
      </c>
      <c r="G134" s="19">
        <f t="shared" si="28"/>
        <v>0</v>
      </c>
      <c r="H134" s="20">
        <v>0</v>
      </c>
      <c r="I134" s="20">
        <f t="shared" ref="I134:I138" si="49">(F134/D134)*100</f>
        <v>0</v>
      </c>
    </row>
    <row r="135" spans="1:9" ht="42.75" customHeight="1">
      <c r="A135" s="13" t="s">
        <v>94</v>
      </c>
      <c r="B135" s="14" t="s">
        <v>43</v>
      </c>
      <c r="C135" s="15">
        <f t="shared" ref="C135:E135" si="50">SUM(C136:C137)</f>
        <v>2333200</v>
      </c>
      <c r="D135" s="15">
        <f t="shared" si="50"/>
        <v>4333200</v>
      </c>
      <c r="E135" s="15">
        <f t="shared" si="50"/>
        <v>3759800</v>
      </c>
      <c r="F135" s="15">
        <f>SUM(F136:F137)</f>
        <v>3659800</v>
      </c>
      <c r="G135" s="15">
        <f t="shared" si="28"/>
        <v>100000</v>
      </c>
      <c r="H135" s="16">
        <f t="shared" ref="H135:H138" si="51">(F135/E135)*100</f>
        <v>97.340284057662643</v>
      </c>
      <c r="I135" s="16">
        <f t="shared" si="49"/>
        <v>84.459521831440966</v>
      </c>
    </row>
    <row r="136" spans="1:9">
      <c r="A136" s="17" t="s">
        <v>81</v>
      </c>
      <c r="B136" s="18"/>
      <c r="C136" s="19">
        <v>950000</v>
      </c>
      <c r="D136" s="19">
        <v>2950000</v>
      </c>
      <c r="E136" s="19">
        <v>2950000</v>
      </c>
      <c r="F136" s="19">
        <v>2850000</v>
      </c>
      <c r="G136" s="19">
        <f t="shared" ref="G136:G138" si="52">E136-F136</f>
        <v>100000</v>
      </c>
      <c r="H136" s="20">
        <f t="shared" si="51"/>
        <v>96.610169491525426</v>
      </c>
      <c r="I136" s="20">
        <f t="shared" si="49"/>
        <v>96.610169491525426</v>
      </c>
    </row>
    <row r="137" spans="1:9" ht="18.75" customHeight="1">
      <c r="A137" s="17" t="s">
        <v>99</v>
      </c>
      <c r="B137" s="18"/>
      <c r="C137" s="19">
        <v>1383200</v>
      </c>
      <c r="D137" s="19">
        <v>1383200</v>
      </c>
      <c r="E137" s="19">
        <v>809800</v>
      </c>
      <c r="F137" s="19">
        <v>809800</v>
      </c>
      <c r="G137" s="19">
        <f t="shared" si="52"/>
        <v>0</v>
      </c>
      <c r="H137" s="20">
        <f t="shared" si="51"/>
        <v>100</v>
      </c>
      <c r="I137" s="20">
        <f t="shared" si="49"/>
        <v>58.545401966454605</v>
      </c>
    </row>
    <row r="138" spans="1:9">
      <c r="A138" s="28" t="s">
        <v>74</v>
      </c>
      <c r="B138" s="29"/>
      <c r="C138" s="30">
        <f>C5+C25+C30+C37+C44+C54+C73+C87+C99+C114+C120+C127+C130+C135+C18</f>
        <v>5889891455</v>
      </c>
      <c r="D138" s="15">
        <f>D5+D25+D30+D37+D44+D54+D73+D87+D99+D114+D120+D127+D130+D135+D18</f>
        <v>6485191186.9400005</v>
      </c>
      <c r="E138" s="15">
        <f>E5+E25+E30+E37+E44+E54+E73+E87+E99+E114+E120+E127+E130+E135+E18</f>
        <v>4714943705.9400005</v>
      </c>
      <c r="F138" s="15">
        <f>F5+F25+F30+F37+F44+F54+F73+F87+F99+F114+F120+F127+F130+F135+F18</f>
        <v>4269705940.8700004</v>
      </c>
      <c r="G138" s="15">
        <f t="shared" si="52"/>
        <v>445237765.07000017</v>
      </c>
      <c r="H138" s="16">
        <f t="shared" si="51"/>
        <v>90.55688057295194</v>
      </c>
      <c r="I138" s="16">
        <f t="shared" si="49"/>
        <v>65.837780534032902</v>
      </c>
    </row>
    <row r="141" spans="1:9">
      <c r="D141" s="31"/>
      <c r="F141" s="33"/>
    </row>
    <row r="142" spans="1:9">
      <c r="H142" s="34"/>
    </row>
  </sheetData>
  <autoFilter ref="A4:I138"/>
  <mergeCells count="1">
    <mergeCell ref="A1:H1"/>
  </mergeCells>
  <pageMargins left="0.70866141732283472" right="0.70866141732283472" top="0.74803149606299213" bottom="0" header="0.31496062992125984" footer="0.31496062992125984"/>
  <pageSetup paperSize="9" scale="69" fitToHeight="4" orientation="landscape" r:id="rId1"/>
  <headerFooter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программы</vt:lpstr>
      <vt:lpstr>Лист2</vt:lpstr>
      <vt:lpstr>Лист3</vt:lpstr>
      <vt:lpstr>программы!Заголовки_для_печати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2017-11-14T11:51:52Z</cp:lastPrinted>
  <dcterms:created xsi:type="dcterms:W3CDTF">2014-05-23T06:49:41Z</dcterms:created>
  <dcterms:modified xsi:type="dcterms:W3CDTF">2017-11-20T05:00:48Z</dcterms:modified>
</cp:coreProperties>
</file>