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60" windowWidth="19320" windowHeight="12045"/>
  </bookViews>
  <sheets>
    <sheet name="Лист1" sheetId="3" r:id="rId1"/>
  </sheets>
  <definedNames>
    <definedName name="_xlnm._FilterDatabase" localSheetId="0" hidden="1">Лист1!$A$5:$M$74</definedName>
  </definedNames>
  <calcPr calcId="145621"/>
</workbook>
</file>

<file path=xl/calcChain.xml><?xml version="1.0" encoding="utf-8"?>
<calcChain xmlns="http://schemas.openxmlformats.org/spreadsheetml/2006/main">
  <c r="L56" i="3" l="1"/>
  <c r="D28" i="3" l="1"/>
  <c r="L68" i="3"/>
  <c r="M68" i="3"/>
  <c r="J68" i="3"/>
  <c r="H68" i="3"/>
  <c r="H69" i="3"/>
  <c r="G67" i="3"/>
  <c r="H57" i="3"/>
  <c r="L58" i="3"/>
  <c r="M58" i="3"/>
  <c r="J58" i="3"/>
  <c r="H58" i="3"/>
  <c r="M56" i="3"/>
  <c r="L35" i="3"/>
  <c r="M35" i="3"/>
  <c r="J35" i="3"/>
  <c r="H35" i="3"/>
  <c r="G35" i="3"/>
  <c r="G52" i="3"/>
  <c r="G47" i="3"/>
  <c r="L48" i="3" l="1"/>
  <c r="M48" i="3"/>
  <c r="J48" i="3"/>
  <c r="H48" i="3"/>
  <c r="G41" i="3"/>
  <c r="J41" i="3" s="1"/>
  <c r="M36" i="3"/>
  <c r="L36" i="3"/>
  <c r="J36" i="3"/>
  <c r="H36" i="3"/>
  <c r="I45" i="3" l="1"/>
  <c r="I38" i="3"/>
  <c r="G38" i="3"/>
  <c r="I10" i="3"/>
  <c r="G10" i="3"/>
  <c r="I23" i="3"/>
  <c r="G23" i="3"/>
  <c r="H29" i="3"/>
  <c r="J29" i="3"/>
  <c r="K28" i="3"/>
  <c r="I28" i="3"/>
  <c r="G28" i="3"/>
  <c r="C54" i="3"/>
  <c r="E54" i="3"/>
  <c r="F54" i="3"/>
  <c r="K54" i="3"/>
  <c r="L53" i="3"/>
  <c r="M53" i="3"/>
  <c r="J53" i="3"/>
  <c r="H53" i="3"/>
  <c r="J32" i="3"/>
  <c r="L52" i="3"/>
  <c r="M52" i="3"/>
  <c r="H52" i="3"/>
  <c r="J52" i="3"/>
  <c r="C65" i="3"/>
  <c r="D65" i="3"/>
  <c r="E65" i="3"/>
  <c r="F65" i="3"/>
  <c r="G65" i="3"/>
  <c r="I65" i="3"/>
  <c r="K65" i="3"/>
  <c r="B65" i="3"/>
  <c r="H64" i="3"/>
  <c r="L63" i="3"/>
  <c r="M63" i="3"/>
  <c r="L64" i="3"/>
  <c r="M64" i="3"/>
  <c r="J63" i="3"/>
  <c r="J64" i="3"/>
  <c r="H63" i="3"/>
  <c r="L62" i="3"/>
  <c r="M62" i="3"/>
  <c r="J62" i="3"/>
  <c r="H62" i="3"/>
  <c r="C30" i="3"/>
  <c r="D30" i="3"/>
  <c r="E30" i="3"/>
  <c r="F30" i="3"/>
  <c r="B30" i="3"/>
  <c r="L29" i="3"/>
  <c r="M29" i="3"/>
  <c r="K30" i="3"/>
  <c r="J69" i="3"/>
  <c r="I54" i="3" l="1"/>
  <c r="I30" i="3"/>
  <c r="D44" i="3"/>
  <c r="D54" i="3" s="1"/>
  <c r="B44" i="3"/>
  <c r="B54" i="3" s="1"/>
  <c r="L28" i="3"/>
  <c r="L57" i="3"/>
  <c r="M57" i="3"/>
  <c r="L59" i="3"/>
  <c r="M59" i="3"/>
  <c r="J57" i="3"/>
  <c r="J59" i="3"/>
  <c r="H59" i="3"/>
  <c r="J56" i="3"/>
  <c r="G45" i="3"/>
  <c r="L33" i="3"/>
  <c r="M33" i="3"/>
  <c r="J33" i="3"/>
  <c r="H33" i="3"/>
  <c r="G30" i="3"/>
  <c r="H20" i="3"/>
  <c r="G54" i="3" l="1"/>
  <c r="L69" i="3"/>
  <c r="M69" i="3"/>
  <c r="L70" i="3"/>
  <c r="M70" i="3"/>
  <c r="J70" i="3"/>
  <c r="M67" i="3"/>
  <c r="L67" i="3"/>
  <c r="J67" i="3"/>
  <c r="L60" i="3"/>
  <c r="M60" i="3"/>
  <c r="L61" i="3"/>
  <c r="M61" i="3"/>
  <c r="J60" i="3"/>
  <c r="J61" i="3"/>
  <c r="L34" i="3"/>
  <c r="M34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9" i="3"/>
  <c r="M49" i="3"/>
  <c r="L50" i="3"/>
  <c r="M50" i="3"/>
  <c r="L51" i="3"/>
  <c r="M51" i="3"/>
  <c r="J34" i="3"/>
  <c r="J37" i="3"/>
  <c r="J38" i="3"/>
  <c r="J39" i="3"/>
  <c r="J40" i="3"/>
  <c r="J42" i="3"/>
  <c r="J43" i="3"/>
  <c r="J44" i="3"/>
  <c r="J45" i="3"/>
  <c r="J46" i="3"/>
  <c r="J47" i="3"/>
  <c r="J49" i="3"/>
  <c r="J50" i="3"/>
  <c r="J51" i="3"/>
  <c r="M32" i="3"/>
  <c r="L32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M28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M7" i="3"/>
  <c r="L7" i="3"/>
  <c r="J7" i="3"/>
  <c r="H70" i="3"/>
  <c r="H67" i="3"/>
  <c r="H60" i="3"/>
  <c r="H61" i="3"/>
  <c r="H56" i="3"/>
  <c r="H34" i="3"/>
  <c r="H37" i="3"/>
  <c r="H38" i="3"/>
  <c r="H39" i="3"/>
  <c r="H40" i="3"/>
  <c r="H41" i="3"/>
  <c r="H42" i="3"/>
  <c r="H43" i="3"/>
  <c r="H44" i="3"/>
  <c r="H45" i="3"/>
  <c r="H46" i="3"/>
  <c r="H47" i="3"/>
  <c r="H49" i="3"/>
  <c r="H50" i="3"/>
  <c r="H51" i="3"/>
  <c r="H32" i="3"/>
  <c r="H28" i="3"/>
  <c r="H8" i="3"/>
  <c r="H9" i="3"/>
  <c r="H10" i="3"/>
  <c r="H11" i="3"/>
  <c r="H12" i="3"/>
  <c r="H13" i="3"/>
  <c r="H14" i="3"/>
  <c r="H15" i="3"/>
  <c r="H16" i="3"/>
  <c r="H17" i="3"/>
  <c r="H18" i="3"/>
  <c r="H19" i="3"/>
  <c r="H21" i="3"/>
  <c r="H22" i="3"/>
  <c r="H23" i="3"/>
  <c r="H24" i="3"/>
  <c r="H25" i="3"/>
  <c r="H26" i="3"/>
  <c r="H27" i="3"/>
  <c r="H7" i="3"/>
  <c r="G71" i="3"/>
  <c r="I71" i="3"/>
  <c r="K71" i="3"/>
  <c r="C71" i="3"/>
  <c r="D71" i="3"/>
  <c r="E71" i="3"/>
  <c r="B71" i="3"/>
  <c r="B72" i="3" s="1"/>
  <c r="F71" i="3"/>
  <c r="J54" i="3" l="1"/>
  <c r="H54" i="3"/>
  <c r="H65" i="3"/>
  <c r="M54" i="3"/>
  <c r="J65" i="3"/>
  <c r="L65" i="3"/>
  <c r="L54" i="3"/>
  <c r="J30" i="3"/>
  <c r="L30" i="3"/>
  <c r="H30" i="3"/>
  <c r="M30" i="3"/>
  <c r="M65" i="3"/>
  <c r="D72" i="3"/>
  <c r="G72" i="3"/>
  <c r="C72" i="3"/>
  <c r="E72" i="3"/>
  <c r="K72" i="3"/>
  <c r="I72" i="3"/>
  <c r="J71" i="3"/>
  <c r="H71" i="3"/>
  <c r="M71" i="3"/>
  <c r="L71" i="3"/>
  <c r="F72" i="3"/>
  <c r="J72" i="3" l="1"/>
  <c r="L72" i="3"/>
  <c r="H72" i="3"/>
  <c r="M72" i="3"/>
</calcChain>
</file>

<file path=xl/sharedStrings.xml><?xml version="1.0" encoding="utf-8"?>
<sst xmlns="http://schemas.openxmlformats.org/spreadsheetml/2006/main" count="83" uniqueCount="83">
  <si>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</si>
  <si>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</si>
  <si>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</si>
  <si>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</si>
  <si>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</si>
  <si>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</si>
  <si>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</si>
  <si>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</si>
  <si>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ВСЕГО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</si>
  <si>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</si>
  <si>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</si>
  <si>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</si>
  <si>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</si>
  <si>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</si>
  <si>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</si>
  <si>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</si>
  <si>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Не поступило (гр.7-гр.9)</t>
  </si>
  <si>
    <t>Отклонение (гр.9+гр.5-гр.11)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</si>
  <si>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</si>
  <si>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</si>
  <si>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</si>
  <si>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</t>
  </si>
  <si>
    <t>Субвенции на поддержку растениеводства, переработки и реализации продукции растениеводства в рамках подпрограммы "Развитие растениеводства, переработки и реализации продукции растениеводства"</t>
  </si>
  <si>
    <t>Субвенции на поддержку малых форм хозяйствования в рамках подпрограммы "Поддержка малых форм хозяйствования"</t>
  </si>
  <si>
    <t>Субвенции на поддержку животноводства, переработки и реализации продукции животновоства в рамках подпрограммы  "Развитие животноводства, переработки и реализации продукции животноводства"</t>
  </si>
  <si>
    <t xml:space="preserve"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  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</si>
  <si>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</si>
  <si>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</si>
  <si>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 правонарушениях, предусмотренных пунктом 2 статьи 48 Закона Ханты-Мансийского автономного округа-Югры от 11 июня 2010 года № 102-оз "Об административных правонарушениях" 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</si>
  <si>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</si>
  <si>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</si>
  <si>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реализацию полномочий, указанных в пунктах 3.1, 3.2 статьи 2 Закона Ханты-Мансийского автономного округа-Югры от 31 марта 2009 года № 36-оз "О наделении органов местного самоуправления муниципальных образований Ханты-Мансийского автономного округа-Югры отдельными  государственными полномочиями для обеспечения жилыми помещениями отдельных категорий граждан, определенных  федеральным законодательством"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</si>
  <si>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 муниципальных образований автономного округа отдельных государственных полномочий в области образования</t>
  </si>
  <si>
    <t>Субвенции на организацию и обеспечение отдыха и оздоровления детей, в том числе этнической среде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</si>
  <si>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</si>
  <si>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 в рамках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 общих для человека и животных"</t>
  </si>
  <si>
    <t>Субвенции на осуществление отдельных полномочий Ханты-Мансийского автономного округа - Югре по организации деятельности по обращению с твердыми коммунальными  отходами</t>
  </si>
  <si>
    <t>Субсидии на организацию питания детей в возрасте от 6 до 17 лет (включительно) в лагерях с дневным пребыванием детей, в возраста от 8 лет до 17 лет (включительно) - в палаточных лагерях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</si>
  <si>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Субсидии на создание условий для осуществления присмотра и уход за детьми, содержания детей в частных организациях, осуществляющих образовательную деятельность по реализации образовательных программ  дошкольного образования, расположенных на территории муниципальных образований Ханты-Мансийского автономного округа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2016-2020 годы"</t>
  </si>
  <si>
    <t>Субсидии на дополнительное финансовое обеспечение мероприятий по организации питания обучающихся в рамках подпрограммы "Ресурсное обеспечение системы образования, науки и молодежной политики" государственной программы "Развитие образования в Ханты-Мансийском автономном округе – Югре на 2016-2020 годы"</t>
  </si>
  <si>
    <t>Субсидии  на реконструкцию, расширение, модернизацию, строительство и капитальный ремонт объектов коммунального комплекса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</si>
  <si>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>Субсидии на проектирование и строительство объектов инженерной инфраструктуры на территориях, предназначенных для жилищного строительства в рамках реализации подпрограммы  подпрограммы "Содействие развитию  жилищного строительства" государственной программы "Обеспечение доступным и комфортным жильём жителей  Ханты-Мансийского автономного округа -Югры на 2014-2020 годы"</t>
  </si>
  <si>
    <t>Субсидии на поэтапное повышение оплаты труда работников муниципальных учреждений культуры и 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2012 - 2017 годы"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</si>
  <si>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</si>
  <si>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Субсидия на софинансирование расходов муниципальных образований по обеспечению учащихся спортивных школ спортивным оборудованием, экипировкой и инвентарём, проведению тренировочных сборов и участию в соревнованиях  в рамках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 на 2014 - 2020 годы"</t>
  </si>
  <si>
    <t>Субсидии на содействие развитию исторических и иных местных традиций 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автононого - Югры на 2014-2020 годы"</t>
  </si>
  <si>
    <t xml:space="preserve">Иные межбюджетные трансферты на реализацию мероприятий по содействию трудоустройства граждан </t>
  </si>
  <si>
    <t>Иные межбюджетные трансферты на реализацию мероприятий по развитию по художественного образования</t>
  </si>
  <si>
    <t>Иные межбюджетные трансферты на реализацию мероприятий по развитию музейного дела</t>
  </si>
  <si>
    <t>Дотации на обеспечение сбалансированности местных бюджетов</t>
  </si>
  <si>
    <t>Итого дотаций</t>
  </si>
  <si>
    <t xml:space="preserve">Остаток на 01.01.2017 г. </t>
  </si>
  <si>
    <t>Субсидии на обеспечение функционирования и развития систем видеонаблюдения в сфере общественного порядка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2016-2020 годах"</t>
  </si>
  <si>
    <t>Субсидии на реализацию полномочий в области строительства, градостроительной деятельности и жилищных отношений в рамках реализации подпрограммы "Содействие развитию  жилищного строительства" государственной программы "Обеспечение доступным и комфортным жильём жителей  Ханты-Мансийского автономного округа -Югры на 2014-2020 годы"</t>
  </si>
  <si>
    <t>Субсидии 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</t>
  </si>
  <si>
    <t>Субсидии на создание условий для деятельности народных дружин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2016-2020 годах"</t>
  </si>
  <si>
    <t>Субсидии на развитие  сферы культуры  в муниципальных образованиях автономного округа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</t>
  </si>
  <si>
    <t>Субсидии  из бюджета автономного округа на софинансирование мероприятий подпрограммы "Обеспечение жильём молодых семей" федеральной целевой программы "Жилище"на 2015- 2020"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жильём жителей Ханты-Мансийского автономного округа - Югры в 2014 - 2020 годах"</t>
  </si>
  <si>
    <t xml:space="preserve">Субсидии на реализацию мероприятий государственной поддержки малого и среднего предпринимательства за счет средств бюджета автономного округа </t>
  </si>
  <si>
    <t xml:space="preserve">Иные межбюджетные трансферты на финансирование наказов избирателей депутатам Думы ХМАО – Югры из бюджета автономного округа </t>
  </si>
  <si>
    <t>Иные межбюджетные трансферты на организацию и проведение ЕГЭ (единого государственного экзамена) за счет средств бюджета автономного округа</t>
  </si>
  <si>
    <t>Субсидии  из федерального бюджета подпрограммы "Обеспечение жильём молодых семей" федеральной целевой программы "Жилище" на 2015- 2020 годы"</t>
  </si>
  <si>
    <t xml:space="preserve">Субсидии на развитие материально технической базы муниципальных учреждений спорта в рамках реализации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2016-2020 годы"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</si>
  <si>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муниципальных районой (городских округов)</t>
  </si>
  <si>
    <t>Дотации городским округам на выравнивание бюджетной обеспеченности поселений для решения вопрсов местного значения поселений из регионального фонда финансовой поддержки поселений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</si>
  <si>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 за счёт средств федерального бюджета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</si>
  <si>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РФ </t>
  </si>
  <si>
    <t>Иные межбюджетные трансферты на мероприятия подпрограммы "Развитие российского казачества"</t>
  </si>
  <si>
    <t>Иные межбюджетные трансферты на реализацию мероприятий по проведению смотров - конкурсов в сфере физической культуры и спорта</t>
  </si>
  <si>
    <t>Иные межбюджедные трансферты победителям конкурсов муниципальных образований Ханты-Мансийского автономного округа-Югры в области создания условий для деятельности народных дружин</t>
  </si>
  <si>
    <t>Субсидия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</si>
  <si>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Субсидия на поддержку отрасли культура </t>
  </si>
  <si>
    <t>5. Информация об использовании субвенций, субсидий и межбюджетных трансфертов за 9 месяцев 2017 года</t>
  </si>
  <si>
    <t>Остаток на 01.10.2017 г.  (гр.2+гр.3.-гр.4+гр.5+гр.9-гр.11)</t>
  </si>
  <si>
    <t xml:space="preserve">Субвенции на осуществление переданных органам государственной власти субъектов Российсикой Федерации в соответствии с рунктом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счёт средств федерального бюджета и бюджета автономного округа 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</si>
  <si>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</t>
  </si>
  <si>
    <t xml:space="preserve">                                         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</si>
  <si>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</si>
  <si>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 xml:space="preserve">Субсидии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</t>
  </si>
  <si>
    <t>Иных межбюджетных трансфертов на реализацию проекта, имеющих статус региональных инновационных площадок</t>
  </si>
  <si>
    <t>Дотации на поощрение за достижение наиболее высоких показателей качества организации осуществления бюджетного процесса</t>
  </si>
  <si>
    <t>Сумма восстановлен-ного неиспользо-ванного остатка прошлых лет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</si>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</sst>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49">
    <xf numFmtId="0" fontId="0" fillId="0" borderId="0" xfId="0"/>
    <xf numFmtId="2" fontId="23" fillId="0" borderId="14" xfId="37" applyNumberFormat="1" applyFont="1" applyFill="1" applyBorder="1" applyAlignment="1">
      <alignment horizontal="center" vertical="center" wrapText="1"/>
    </xf>
    <xf numFmtId="4" fontId="23" fillId="0" borderId="14" xfId="37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center" vertical="center" wrapText="1"/>
    </xf>
    <xf numFmtId="4" fontId="23" fillId="0" borderId="10" xfId="3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3" fontId="23" fillId="0" borderId="10" xfId="37" applyNumberFormat="1" applyFont="1" applyFill="1" applyBorder="1" applyAlignment="1">
      <alignment horizontal="center" vertical="distributed" wrapText="1"/>
    </xf>
    <xf numFmtId="3" fontId="23" fillId="0" borderId="10" xfId="37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3" fontId="22" fillId="0" borderId="10" xfId="37" applyNumberFormat="1" applyFont="1" applyFill="1" applyBorder="1" applyAlignment="1">
      <alignment vertical="distributed" wrapText="1"/>
    </xf>
    <xf numFmtId="4" fontId="22" fillId="0" borderId="10" xfId="37" applyNumberFormat="1" applyFont="1" applyFill="1" applyBorder="1" applyAlignment="1">
      <alignment horizontal="center" vertical="center"/>
    </xf>
    <xf numFmtId="0" fontId="22" fillId="0" borderId="0" xfId="0" applyFont="1" applyFill="1"/>
    <xf numFmtId="4" fontId="22" fillId="0" borderId="10" xfId="37" applyNumberFormat="1" applyFont="1" applyFill="1" applyBorder="1" applyAlignment="1">
      <alignment horizontal="center" vertical="center" wrapText="1"/>
    </xf>
    <xf numFmtId="3" fontId="22" fillId="0" borderId="10" xfId="37" applyNumberFormat="1" applyFont="1" applyFill="1" applyBorder="1" applyAlignment="1">
      <alignment vertical="top" wrapText="1"/>
    </xf>
    <xf numFmtId="3" fontId="22" fillId="0" borderId="10" xfId="0" applyNumberFormat="1" applyFont="1" applyFill="1" applyBorder="1" applyAlignment="1">
      <alignment vertical="distributed" wrapText="1"/>
    </xf>
    <xf numFmtId="4" fontId="22" fillId="0" borderId="10" xfId="0" applyNumberFormat="1" applyFont="1" applyFill="1" applyBorder="1" applyAlignment="1">
      <alignment horizontal="center" vertical="center"/>
    </xf>
    <xf numFmtId="0" fontId="24" fillId="0" borderId="0" xfId="0" applyFont="1" applyFill="1"/>
    <xf numFmtId="4" fontId="24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0" fontId="23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37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vertical="top" wrapText="1"/>
    </xf>
    <xf numFmtId="49" fontId="23" fillId="0" borderId="10" xfId="37" applyNumberFormat="1" applyFont="1" applyFill="1" applyBorder="1" applyAlignment="1">
      <alignment vertical="top" wrapText="1"/>
    </xf>
    <xf numFmtId="0" fontId="23" fillId="0" borderId="10" xfId="0" applyNumberFormat="1" applyFont="1" applyFill="1" applyBorder="1" applyAlignment="1">
      <alignment vertical="center" wrapText="1"/>
    </xf>
    <xf numFmtId="49" fontId="23" fillId="0" borderId="10" xfId="0" applyNumberFormat="1" applyFont="1" applyFill="1" applyBorder="1" applyAlignment="1">
      <alignment vertical="top" wrapText="1"/>
    </xf>
    <xf numFmtId="0" fontId="23" fillId="0" borderId="10" xfId="37" applyNumberFormat="1" applyFont="1" applyFill="1" applyBorder="1" applyAlignment="1">
      <alignment vertical="top" wrapText="1"/>
    </xf>
    <xf numFmtId="0" fontId="23" fillId="0" borderId="10" xfId="44" applyNumberFormat="1" applyFont="1" applyFill="1" applyBorder="1" applyAlignment="1">
      <alignment vertical="top" wrapText="1"/>
    </xf>
    <xf numFmtId="4" fontId="23" fillId="0" borderId="10" xfId="44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4" fontId="23" fillId="0" borderId="10" xfId="45" applyNumberFormat="1" applyFont="1" applyFill="1" applyBorder="1" applyAlignment="1">
      <alignment horizontal="center" vertical="center"/>
    </xf>
    <xf numFmtId="3" fontId="23" fillId="0" borderId="10" xfId="37" applyNumberFormat="1" applyFont="1" applyFill="1" applyBorder="1" applyAlignment="1">
      <alignment horizontal="left" vertical="center" wrapText="1"/>
    </xf>
    <xf numFmtId="3" fontId="23" fillId="0" borderId="10" xfId="37" applyNumberFormat="1" applyFont="1" applyFill="1" applyBorder="1" applyAlignment="1">
      <alignment vertical="top" wrapText="1"/>
    </xf>
    <xf numFmtId="4" fontId="23" fillId="0" borderId="0" xfId="0" applyNumberFormat="1" applyFont="1" applyFill="1" applyAlignment="1">
      <alignment horizontal="center" vertical="center"/>
    </xf>
    <xf numFmtId="3" fontId="22" fillId="0" borderId="11" xfId="37" applyNumberFormat="1" applyFont="1" applyFill="1" applyBorder="1" applyAlignment="1">
      <alignment horizontal="center" vertical="center" wrapText="1"/>
    </xf>
    <xf numFmtId="3" fontId="22" fillId="0" borderId="12" xfId="37" applyNumberFormat="1" applyFont="1" applyFill="1" applyBorder="1" applyAlignment="1">
      <alignment horizontal="center" vertical="center" wrapText="1"/>
    </xf>
    <xf numFmtId="3" fontId="22" fillId="0" borderId="13" xfId="37" applyNumberFormat="1" applyFont="1" applyFill="1" applyBorder="1" applyAlignment="1">
      <alignment horizontal="center" vertical="center" wrapText="1"/>
    </xf>
    <xf numFmtId="3" fontId="22" fillId="0" borderId="11" xfId="37" applyNumberFormat="1" applyFont="1" applyFill="1" applyBorder="1" applyAlignment="1">
      <alignment horizontal="center"/>
    </xf>
    <xf numFmtId="3" fontId="22" fillId="0" borderId="12" xfId="37" applyNumberFormat="1" applyFont="1" applyFill="1" applyBorder="1" applyAlignment="1">
      <alignment horizontal="center"/>
    </xf>
    <xf numFmtId="3" fontId="22" fillId="0" borderId="13" xfId="37" applyNumberFormat="1" applyFont="1" applyFill="1" applyBorder="1" applyAlignment="1">
      <alignment horizontal="center"/>
    </xf>
    <xf numFmtId="3" fontId="22" fillId="0" borderId="11" xfId="37" applyNumberFormat="1" applyFont="1" applyFill="1" applyBorder="1" applyAlignment="1">
      <alignment horizontal="center" vertical="justify" wrapText="1"/>
    </xf>
    <xf numFmtId="3" fontId="22" fillId="0" borderId="12" xfId="37" applyNumberFormat="1" applyFont="1" applyFill="1" applyBorder="1" applyAlignment="1">
      <alignment horizontal="center" vertical="justify" wrapText="1"/>
    </xf>
    <xf numFmtId="3" fontId="22" fillId="0" borderId="13" xfId="37" applyNumberFormat="1" applyFont="1" applyFill="1" applyBorder="1" applyAlignment="1">
      <alignment horizontal="center" vertical="justify" wrapText="1"/>
    </xf>
    <xf numFmtId="0" fontId="23" fillId="0" borderId="0" xfId="0" applyFont="1" applyFill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3436AC90E950A2E932A75C8C68332DE14FC1CB5BA391DD66AFFC38DD7E7DF9C75223A361CE59B90D3B90Fd4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5"/>
  <sheetViews>
    <sheetView tabSelected="1" view="pageBreakPreview" zoomScale="60" zoomScaleNormal="81" workbookViewId="0">
      <pane ySplit="5" topLeftCell="A6" activePane="bottomLeft" state="frozen"/>
      <selection pane="bottomLeft" activeCell="M4" sqref="M4"/>
    </sheetView>
  </sheetViews>
  <sheetFormatPr defaultRowHeight="15" x14ac:dyDescent="0.25"/>
  <cols>
    <col min="1" max="1" width="65.140625" style="19" customWidth="1"/>
    <col min="2" max="2" width="15.7109375" style="20" customWidth="1"/>
    <col min="3" max="3" width="12.42578125" style="20" customWidth="1"/>
    <col min="4" max="4" width="16" style="20" customWidth="1"/>
    <col min="5" max="5" width="17.28515625" style="20" customWidth="1"/>
    <col min="6" max="6" width="19.28515625" style="20" customWidth="1"/>
    <col min="7" max="7" width="18.28515625" style="20" customWidth="1"/>
    <col min="8" max="8" width="19.28515625" style="20" customWidth="1"/>
    <col min="9" max="10" width="18.5703125" style="20" customWidth="1"/>
    <col min="11" max="11" width="18.28515625" style="20" customWidth="1"/>
    <col min="12" max="12" width="16.42578125" style="20" customWidth="1"/>
    <col min="13" max="13" width="16.28515625" style="20" customWidth="1"/>
    <col min="14" max="16384" width="9.140625" style="19"/>
  </cols>
  <sheetData>
    <row r="2" spans="1:13" ht="15.75" x14ac:dyDescent="0.25">
      <c r="A2" s="48" t="s">
        <v>72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x14ac:dyDescent="0.25">
      <c r="M3" s="21" t="s">
        <v>82</v>
      </c>
    </row>
    <row r="4" spans="1:13" s="5" customFormat="1" ht="87" customHeight="1" x14ac:dyDescent="0.25">
      <c r="A4" s="1" t="s">
        <v>0</v>
      </c>
      <c r="B4" s="2" t="s">
        <v>51</v>
      </c>
      <c r="C4" s="2" t="s">
        <v>9</v>
      </c>
      <c r="D4" s="2" t="s">
        <v>10</v>
      </c>
      <c r="E4" s="2" t="s">
        <v>81</v>
      </c>
      <c r="F4" s="3" t="s">
        <v>14</v>
      </c>
      <c r="G4" s="4" t="s">
        <v>11</v>
      </c>
      <c r="H4" s="4" t="s">
        <v>15</v>
      </c>
      <c r="I4" s="4" t="s">
        <v>12</v>
      </c>
      <c r="J4" s="4" t="s">
        <v>16</v>
      </c>
      <c r="K4" s="4" t="s">
        <v>13</v>
      </c>
      <c r="L4" s="4" t="s">
        <v>17</v>
      </c>
      <c r="M4" s="4" t="s">
        <v>73</v>
      </c>
    </row>
    <row r="5" spans="1:13" s="10" customFormat="1" ht="15.75" x14ac:dyDescent="0.25">
      <c r="A5" s="6">
        <v>1</v>
      </c>
      <c r="B5" s="7">
        <v>2</v>
      </c>
      <c r="C5" s="7">
        <v>3</v>
      </c>
      <c r="D5" s="7">
        <v>4</v>
      </c>
      <c r="E5" s="7">
        <v>5</v>
      </c>
      <c r="F5" s="8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</row>
    <row r="6" spans="1:13" s="11" customFormat="1" ht="15.75" customHeight="1" x14ac:dyDescent="0.25">
      <c r="A6" s="39" t="s">
        <v>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</row>
    <row r="7" spans="1:13" s="5" customFormat="1" ht="182.25" customHeight="1" x14ac:dyDescent="0.25">
      <c r="A7" s="22" t="s">
        <v>65</v>
      </c>
      <c r="B7" s="23"/>
      <c r="C7" s="23"/>
      <c r="D7" s="23"/>
      <c r="E7" s="23"/>
      <c r="F7" s="24">
        <v>13732700</v>
      </c>
      <c r="G7" s="25">
        <v>11460546</v>
      </c>
      <c r="H7" s="25">
        <f>G7-F7</f>
        <v>-2272154</v>
      </c>
      <c r="I7" s="25">
        <v>9350928</v>
      </c>
      <c r="J7" s="25">
        <f>G7-I7</f>
        <v>2109618</v>
      </c>
      <c r="K7" s="25">
        <v>1545264</v>
      </c>
      <c r="L7" s="25">
        <f>I7+E7-K7</f>
        <v>7805664</v>
      </c>
      <c r="M7" s="25">
        <f>B7+C7-D7+E7+I7-K7</f>
        <v>7805664</v>
      </c>
    </row>
    <row r="8" spans="1:13" s="11" customFormat="1" ht="70.5" customHeight="1" x14ac:dyDescent="0.25">
      <c r="A8" s="26" t="s">
        <v>20</v>
      </c>
      <c r="B8" s="23">
        <v>10804066.85</v>
      </c>
      <c r="C8" s="23"/>
      <c r="D8" s="23">
        <v>10804066.85</v>
      </c>
      <c r="E8" s="23"/>
      <c r="F8" s="24">
        <v>42635200</v>
      </c>
      <c r="G8" s="25">
        <v>51733834.850000001</v>
      </c>
      <c r="H8" s="25">
        <f t="shared" ref="H8:H27" si="0">G8-F8</f>
        <v>9098634.8500000015</v>
      </c>
      <c r="I8" s="25">
        <v>35813547</v>
      </c>
      <c r="J8" s="25">
        <f t="shared" ref="J8:J29" si="1">G8-I8</f>
        <v>15920287.850000001</v>
      </c>
      <c r="K8" s="25">
        <v>35813547</v>
      </c>
      <c r="L8" s="25">
        <f t="shared" ref="L8:L27" si="2">I8+E8-K8</f>
        <v>0</v>
      </c>
      <c r="M8" s="25">
        <f t="shared" ref="M8:M28" si="3">B8+C8-D8+E8+I8-K8</f>
        <v>0</v>
      </c>
    </row>
    <row r="9" spans="1:13" s="11" customFormat="1" ht="70.5" customHeight="1" x14ac:dyDescent="0.25">
      <c r="A9" s="26" t="s">
        <v>21</v>
      </c>
      <c r="B9" s="23"/>
      <c r="C9" s="23"/>
      <c r="D9" s="23"/>
      <c r="E9" s="23"/>
      <c r="F9" s="24">
        <v>29664500</v>
      </c>
      <c r="G9" s="25">
        <v>29664500</v>
      </c>
      <c r="H9" s="25">
        <f t="shared" si="0"/>
        <v>0</v>
      </c>
      <c r="I9" s="25">
        <v>21976100</v>
      </c>
      <c r="J9" s="25">
        <f t="shared" si="1"/>
        <v>7688400</v>
      </c>
      <c r="K9" s="25">
        <v>21728709.699999999</v>
      </c>
      <c r="L9" s="25">
        <f t="shared" si="2"/>
        <v>247390.30000000075</v>
      </c>
      <c r="M9" s="25">
        <f t="shared" si="3"/>
        <v>247390.30000000075</v>
      </c>
    </row>
    <row r="10" spans="1:13" s="11" customFormat="1" ht="102" customHeight="1" x14ac:dyDescent="0.25">
      <c r="A10" s="26" t="s">
        <v>18</v>
      </c>
      <c r="B10" s="23"/>
      <c r="C10" s="23"/>
      <c r="D10" s="23"/>
      <c r="E10" s="23"/>
      <c r="F10" s="24">
        <v>72963000</v>
      </c>
      <c r="G10" s="25">
        <f>69608000+3355000</f>
        <v>72963000</v>
      </c>
      <c r="H10" s="25">
        <f t="shared" si="0"/>
        <v>0</v>
      </c>
      <c r="I10" s="25">
        <f>43648000+2226000</f>
        <v>45874000</v>
      </c>
      <c r="J10" s="25">
        <f t="shared" si="1"/>
        <v>27089000</v>
      </c>
      <c r="K10" s="25">
        <v>45644912.399999999</v>
      </c>
      <c r="L10" s="25">
        <f t="shared" si="2"/>
        <v>229087.60000000149</v>
      </c>
      <c r="M10" s="25">
        <f t="shared" si="3"/>
        <v>229087.60000000149</v>
      </c>
    </row>
    <row r="11" spans="1:13" s="11" customFormat="1" ht="53.25" customHeight="1" x14ac:dyDescent="0.25">
      <c r="A11" s="27" t="s">
        <v>2</v>
      </c>
      <c r="B11" s="4"/>
      <c r="C11" s="4"/>
      <c r="D11" s="4"/>
      <c r="E11" s="4"/>
      <c r="F11" s="24">
        <v>9576600</v>
      </c>
      <c r="G11" s="24">
        <v>9576600</v>
      </c>
      <c r="H11" s="25">
        <f t="shared" si="0"/>
        <v>0</v>
      </c>
      <c r="I11" s="25">
        <v>6936000</v>
      </c>
      <c r="J11" s="25">
        <f t="shared" si="1"/>
        <v>2640600</v>
      </c>
      <c r="K11" s="25">
        <v>6907804.1600000001</v>
      </c>
      <c r="L11" s="25">
        <f t="shared" si="2"/>
        <v>28195.839999999851</v>
      </c>
      <c r="M11" s="25">
        <f t="shared" si="3"/>
        <v>28195.839999999851</v>
      </c>
    </row>
    <row r="12" spans="1:13" s="11" customFormat="1" ht="70.5" customHeight="1" x14ac:dyDescent="0.25">
      <c r="A12" s="26" t="s">
        <v>22</v>
      </c>
      <c r="B12" s="23"/>
      <c r="C12" s="23"/>
      <c r="D12" s="23"/>
      <c r="E12" s="23"/>
      <c r="F12" s="24">
        <v>5000</v>
      </c>
      <c r="G12" s="25">
        <v>5000</v>
      </c>
      <c r="H12" s="25">
        <f t="shared" si="0"/>
        <v>0</v>
      </c>
      <c r="I12" s="25"/>
      <c r="J12" s="25">
        <f t="shared" si="1"/>
        <v>5000</v>
      </c>
      <c r="K12" s="25"/>
      <c r="L12" s="25">
        <f t="shared" si="2"/>
        <v>0</v>
      </c>
      <c r="M12" s="25">
        <f t="shared" si="3"/>
        <v>0</v>
      </c>
    </row>
    <row r="13" spans="1:13" s="11" customFormat="1" ht="57.75" customHeight="1" x14ac:dyDescent="0.25">
      <c r="A13" s="26" t="s">
        <v>23</v>
      </c>
      <c r="B13" s="23"/>
      <c r="C13" s="23"/>
      <c r="D13" s="23"/>
      <c r="E13" s="23"/>
      <c r="F13" s="24">
        <v>1700000</v>
      </c>
      <c r="G13" s="25">
        <v>1700000</v>
      </c>
      <c r="H13" s="25">
        <f t="shared" si="0"/>
        <v>0</v>
      </c>
      <c r="I13" s="25">
        <v>0</v>
      </c>
      <c r="J13" s="25">
        <f t="shared" si="1"/>
        <v>1700000</v>
      </c>
      <c r="K13" s="25"/>
      <c r="L13" s="25">
        <f t="shared" si="2"/>
        <v>0</v>
      </c>
      <c r="M13" s="25">
        <f t="shared" si="3"/>
        <v>0</v>
      </c>
    </row>
    <row r="14" spans="1:13" s="11" customFormat="1" ht="68.25" customHeight="1" x14ac:dyDescent="0.25">
      <c r="A14" s="28" t="s">
        <v>24</v>
      </c>
      <c r="B14" s="23"/>
      <c r="C14" s="23"/>
      <c r="D14" s="23"/>
      <c r="E14" s="23"/>
      <c r="F14" s="24">
        <v>25162000</v>
      </c>
      <c r="G14" s="25">
        <v>25162000</v>
      </c>
      <c r="H14" s="25">
        <f t="shared" si="0"/>
        <v>0</v>
      </c>
      <c r="I14" s="25">
        <v>21679784</v>
      </c>
      <c r="J14" s="25">
        <f t="shared" si="1"/>
        <v>3482216</v>
      </c>
      <c r="K14" s="25">
        <v>21679582.239999998</v>
      </c>
      <c r="L14" s="25">
        <f t="shared" si="2"/>
        <v>201.76000000163913</v>
      </c>
      <c r="M14" s="25">
        <f t="shared" si="3"/>
        <v>201.76000000163913</v>
      </c>
    </row>
    <row r="15" spans="1:13" s="11" customFormat="1" ht="117.75" customHeight="1" x14ac:dyDescent="0.25">
      <c r="A15" s="26" t="s">
        <v>25</v>
      </c>
      <c r="B15" s="23"/>
      <c r="C15" s="23"/>
      <c r="D15" s="23"/>
      <c r="E15" s="23"/>
      <c r="F15" s="24">
        <v>641000</v>
      </c>
      <c r="G15" s="25">
        <v>641000</v>
      </c>
      <c r="H15" s="25">
        <f t="shared" si="0"/>
        <v>0</v>
      </c>
      <c r="I15" s="25">
        <v>473000</v>
      </c>
      <c r="J15" s="25">
        <f t="shared" si="1"/>
        <v>168000</v>
      </c>
      <c r="K15" s="25">
        <v>268074.40000000002</v>
      </c>
      <c r="L15" s="25">
        <f t="shared" si="2"/>
        <v>204925.59999999998</v>
      </c>
      <c r="M15" s="25">
        <f t="shared" si="3"/>
        <v>204925.59999999998</v>
      </c>
    </row>
    <row r="16" spans="1:13" s="11" customFormat="1" ht="31.5" x14ac:dyDescent="0.25">
      <c r="A16" s="29" t="s">
        <v>26</v>
      </c>
      <c r="B16" s="23"/>
      <c r="C16" s="23">
        <v>42443.94</v>
      </c>
      <c r="D16" s="23">
        <v>42443.94</v>
      </c>
      <c r="E16" s="23"/>
      <c r="F16" s="24">
        <v>32088300</v>
      </c>
      <c r="G16" s="24">
        <v>32088300</v>
      </c>
      <c r="H16" s="25">
        <f t="shared" si="0"/>
        <v>0</v>
      </c>
      <c r="I16" s="25">
        <v>23908000</v>
      </c>
      <c r="J16" s="25">
        <f t="shared" si="1"/>
        <v>8180300</v>
      </c>
      <c r="K16" s="25">
        <v>22659413.420000002</v>
      </c>
      <c r="L16" s="25">
        <f t="shared" si="2"/>
        <v>1248586.5799999982</v>
      </c>
      <c r="M16" s="25">
        <f t="shared" si="3"/>
        <v>1248586.5799999982</v>
      </c>
    </row>
    <row r="17" spans="1:13" s="11" customFormat="1" ht="72" customHeight="1" x14ac:dyDescent="0.25">
      <c r="A17" s="26" t="s">
        <v>27</v>
      </c>
      <c r="B17" s="23"/>
      <c r="C17" s="23"/>
      <c r="D17" s="23"/>
      <c r="E17" s="23"/>
      <c r="F17" s="24">
        <v>93157000</v>
      </c>
      <c r="G17" s="24">
        <v>93157000</v>
      </c>
      <c r="H17" s="25">
        <f t="shared" si="0"/>
        <v>0</v>
      </c>
      <c r="I17" s="25">
        <v>46824000</v>
      </c>
      <c r="J17" s="25">
        <f t="shared" si="1"/>
        <v>46333000</v>
      </c>
      <c r="K17" s="25">
        <v>46289897.659999996</v>
      </c>
      <c r="L17" s="25">
        <f t="shared" si="2"/>
        <v>534102.34000000358</v>
      </c>
      <c r="M17" s="25">
        <f t="shared" si="3"/>
        <v>534102.34000000358</v>
      </c>
    </row>
    <row r="18" spans="1:13" s="11" customFormat="1" ht="133.5" customHeight="1" x14ac:dyDescent="0.25">
      <c r="A18" s="30" t="s">
        <v>28</v>
      </c>
      <c r="B18" s="4"/>
      <c r="C18" s="4"/>
      <c r="D18" s="4"/>
      <c r="E18" s="4"/>
      <c r="F18" s="25">
        <v>4413500</v>
      </c>
      <c r="G18" s="25">
        <v>4413500</v>
      </c>
      <c r="H18" s="25">
        <f t="shared" si="0"/>
        <v>0</v>
      </c>
      <c r="I18" s="25">
        <v>3880000</v>
      </c>
      <c r="J18" s="25">
        <f t="shared" si="1"/>
        <v>533500</v>
      </c>
      <c r="K18" s="25">
        <v>3712660.3</v>
      </c>
      <c r="L18" s="25">
        <f t="shared" si="2"/>
        <v>167339.70000000019</v>
      </c>
      <c r="M18" s="25">
        <f t="shared" si="3"/>
        <v>167339.70000000019</v>
      </c>
    </row>
    <row r="19" spans="1:13" s="11" customFormat="1" ht="70.5" customHeight="1" x14ac:dyDescent="0.25">
      <c r="A19" s="31" t="s">
        <v>29</v>
      </c>
      <c r="B19" s="32"/>
      <c r="C19" s="32"/>
      <c r="D19" s="32"/>
      <c r="E19" s="32"/>
      <c r="F19" s="24">
        <v>488100</v>
      </c>
      <c r="G19" s="25">
        <v>488100</v>
      </c>
      <c r="H19" s="25">
        <f t="shared" si="0"/>
        <v>0</v>
      </c>
      <c r="I19" s="25">
        <v>366100</v>
      </c>
      <c r="J19" s="25">
        <f t="shared" si="1"/>
        <v>122000</v>
      </c>
      <c r="K19" s="25">
        <v>319675</v>
      </c>
      <c r="L19" s="25">
        <f t="shared" si="2"/>
        <v>46425</v>
      </c>
      <c r="M19" s="25">
        <f t="shared" si="3"/>
        <v>46425</v>
      </c>
    </row>
    <row r="20" spans="1:13" s="11" customFormat="1" ht="70.5" customHeight="1" x14ac:dyDescent="0.25">
      <c r="A20" s="26" t="s">
        <v>30</v>
      </c>
      <c r="B20" s="23"/>
      <c r="C20" s="23"/>
      <c r="D20" s="23"/>
      <c r="E20" s="23"/>
      <c r="F20" s="24">
        <v>391000</v>
      </c>
      <c r="G20" s="25">
        <v>391000</v>
      </c>
      <c r="H20" s="25">
        <f t="shared" si="0"/>
        <v>0</v>
      </c>
      <c r="I20" s="25"/>
      <c r="J20" s="25">
        <f t="shared" si="1"/>
        <v>391000</v>
      </c>
      <c r="K20" s="25"/>
      <c r="L20" s="25">
        <f t="shared" si="2"/>
        <v>0</v>
      </c>
      <c r="M20" s="25">
        <f t="shared" si="3"/>
        <v>0</v>
      </c>
    </row>
    <row r="21" spans="1:13" s="11" customFormat="1" ht="135.75" customHeight="1" x14ac:dyDescent="0.25">
      <c r="A21" s="31" t="s">
        <v>31</v>
      </c>
      <c r="B21" s="32"/>
      <c r="C21" s="32"/>
      <c r="D21" s="32"/>
      <c r="E21" s="32"/>
      <c r="F21" s="24">
        <v>32000</v>
      </c>
      <c r="G21" s="24">
        <v>32000</v>
      </c>
      <c r="H21" s="25">
        <f t="shared" si="0"/>
        <v>0</v>
      </c>
      <c r="I21" s="25">
        <v>32000</v>
      </c>
      <c r="J21" s="25">
        <f t="shared" si="1"/>
        <v>0</v>
      </c>
      <c r="K21" s="25"/>
      <c r="L21" s="25">
        <f t="shared" si="2"/>
        <v>32000</v>
      </c>
      <c r="M21" s="25">
        <f t="shared" si="3"/>
        <v>32000</v>
      </c>
    </row>
    <row r="22" spans="1:13" s="11" customFormat="1" ht="47.25" x14ac:dyDescent="0.25">
      <c r="A22" s="31" t="s">
        <v>75</v>
      </c>
      <c r="B22" s="32"/>
      <c r="C22" s="32"/>
      <c r="D22" s="32"/>
      <c r="E22" s="32"/>
      <c r="F22" s="24">
        <v>7563500</v>
      </c>
      <c r="G22" s="25">
        <v>7563500</v>
      </c>
      <c r="H22" s="25">
        <f t="shared" si="0"/>
        <v>0</v>
      </c>
      <c r="I22" s="25">
        <v>3616768.81</v>
      </c>
      <c r="J22" s="25">
        <f t="shared" si="1"/>
        <v>3946731.19</v>
      </c>
      <c r="K22" s="25">
        <v>1169938.05</v>
      </c>
      <c r="L22" s="25">
        <f t="shared" si="2"/>
        <v>2446830.7599999998</v>
      </c>
      <c r="M22" s="25">
        <f t="shared" si="3"/>
        <v>2446830.7599999998</v>
      </c>
    </row>
    <row r="23" spans="1:13" s="11" customFormat="1" ht="86.25" customHeight="1" x14ac:dyDescent="0.25">
      <c r="A23" s="31" t="s">
        <v>32</v>
      </c>
      <c r="B23" s="32"/>
      <c r="C23" s="32"/>
      <c r="D23" s="32"/>
      <c r="E23" s="32"/>
      <c r="F23" s="24">
        <v>2274869800</v>
      </c>
      <c r="G23" s="25">
        <f>2235583400+54178800</f>
        <v>2289762200</v>
      </c>
      <c r="H23" s="25">
        <f t="shared" si="0"/>
        <v>14892400</v>
      </c>
      <c r="I23" s="25">
        <f>1589219000+40389000</f>
        <v>1629608000</v>
      </c>
      <c r="J23" s="25">
        <f t="shared" si="1"/>
        <v>660154200</v>
      </c>
      <c r="K23" s="25">
        <v>1611246205.4400001</v>
      </c>
      <c r="L23" s="25">
        <f t="shared" si="2"/>
        <v>18361794.559999943</v>
      </c>
      <c r="M23" s="25">
        <f t="shared" si="3"/>
        <v>18361794.559999943</v>
      </c>
    </row>
    <row r="24" spans="1:13" s="11" customFormat="1" ht="31.5" x14ac:dyDescent="0.25">
      <c r="A24" s="31" t="s">
        <v>33</v>
      </c>
      <c r="B24" s="32"/>
      <c r="C24" s="32"/>
      <c r="D24" s="32"/>
      <c r="E24" s="32"/>
      <c r="F24" s="24">
        <v>19913200</v>
      </c>
      <c r="G24" s="25">
        <v>19913200</v>
      </c>
      <c r="H24" s="25">
        <f t="shared" si="0"/>
        <v>0</v>
      </c>
      <c r="I24" s="25">
        <v>18963200</v>
      </c>
      <c r="J24" s="25">
        <f t="shared" si="1"/>
        <v>950000</v>
      </c>
      <c r="K24" s="25">
        <v>18026414.210000001</v>
      </c>
      <c r="L24" s="25">
        <f t="shared" si="2"/>
        <v>936785.78999999911</v>
      </c>
      <c r="M24" s="25">
        <f t="shared" si="3"/>
        <v>936785.78999999911</v>
      </c>
    </row>
    <row r="25" spans="1:13" s="11" customFormat="1" ht="47.25" x14ac:dyDescent="0.25">
      <c r="A25" s="31" t="s">
        <v>34</v>
      </c>
      <c r="B25" s="32">
        <v>1455.79</v>
      </c>
      <c r="C25" s="32"/>
      <c r="D25" s="32">
        <v>1455.79</v>
      </c>
      <c r="E25" s="32"/>
      <c r="F25" s="24">
        <v>3701700</v>
      </c>
      <c r="G25" s="24">
        <v>3701700</v>
      </c>
      <c r="H25" s="25">
        <f t="shared" si="0"/>
        <v>0</v>
      </c>
      <c r="I25" s="25">
        <v>2743000</v>
      </c>
      <c r="J25" s="25">
        <f t="shared" si="1"/>
        <v>958700</v>
      </c>
      <c r="K25" s="25">
        <v>2566382.08</v>
      </c>
      <c r="L25" s="25">
        <f t="shared" si="2"/>
        <v>176617.91999999993</v>
      </c>
      <c r="M25" s="25">
        <f t="shared" si="3"/>
        <v>176617.91999999993</v>
      </c>
    </row>
    <row r="26" spans="1:13" s="11" customFormat="1" ht="115.5" customHeight="1" x14ac:dyDescent="0.25">
      <c r="A26" s="31" t="s">
        <v>35</v>
      </c>
      <c r="B26" s="32"/>
      <c r="C26" s="32"/>
      <c r="D26" s="32"/>
      <c r="E26" s="32"/>
      <c r="F26" s="24">
        <v>834000</v>
      </c>
      <c r="G26" s="25">
        <v>834000</v>
      </c>
      <c r="H26" s="25">
        <f t="shared" si="0"/>
        <v>0</v>
      </c>
      <c r="I26" s="25">
        <v>834000</v>
      </c>
      <c r="J26" s="25">
        <f t="shared" si="1"/>
        <v>0</v>
      </c>
      <c r="K26" s="25">
        <v>815606.34</v>
      </c>
      <c r="L26" s="25">
        <f t="shared" si="2"/>
        <v>18393.660000000033</v>
      </c>
      <c r="M26" s="25">
        <f t="shared" si="3"/>
        <v>18393.660000000033</v>
      </c>
    </row>
    <row r="27" spans="1:13" s="11" customFormat="1" ht="66.75" customHeight="1" x14ac:dyDescent="0.25">
      <c r="A27" s="31" t="s">
        <v>36</v>
      </c>
      <c r="B27" s="32"/>
      <c r="C27" s="32"/>
      <c r="D27" s="32"/>
      <c r="E27" s="32"/>
      <c r="F27" s="24">
        <v>65900</v>
      </c>
      <c r="G27" s="24">
        <v>65900</v>
      </c>
      <c r="H27" s="25">
        <f t="shared" si="0"/>
        <v>0</v>
      </c>
      <c r="I27" s="25">
        <v>65900</v>
      </c>
      <c r="J27" s="25">
        <f t="shared" si="1"/>
        <v>0</v>
      </c>
      <c r="K27" s="25">
        <v>65900</v>
      </c>
      <c r="L27" s="25">
        <f t="shared" si="2"/>
        <v>0</v>
      </c>
      <c r="M27" s="25">
        <f t="shared" si="3"/>
        <v>0</v>
      </c>
    </row>
    <row r="28" spans="1:13" s="11" customFormat="1" ht="120" customHeight="1" x14ac:dyDescent="0.25">
      <c r="A28" s="31" t="s">
        <v>74</v>
      </c>
      <c r="B28" s="32">
        <v>23408.31</v>
      </c>
      <c r="C28" s="32">
        <v>21790.57</v>
      </c>
      <c r="D28" s="32">
        <f>23408.31+21790.57</f>
        <v>45198.880000000005</v>
      </c>
      <c r="E28" s="32"/>
      <c r="F28" s="24">
        <v>15091900</v>
      </c>
      <c r="G28" s="24">
        <f>11492100+3599800</f>
        <v>15091900</v>
      </c>
      <c r="H28" s="25">
        <f>G28-F28</f>
        <v>0</v>
      </c>
      <c r="I28" s="25">
        <f>9975300+2819500</f>
        <v>12794800</v>
      </c>
      <c r="J28" s="25">
        <f t="shared" si="1"/>
        <v>2297100</v>
      </c>
      <c r="K28" s="25">
        <f>8866675.17+2595273.02</f>
        <v>11461948.189999999</v>
      </c>
      <c r="L28" s="25">
        <f>I28+E28-K28</f>
        <v>1332851.8100000005</v>
      </c>
      <c r="M28" s="25">
        <f t="shared" si="3"/>
        <v>1332851.8100000005</v>
      </c>
    </row>
    <row r="29" spans="1:13" s="11" customFormat="1" ht="47.25" x14ac:dyDescent="0.25">
      <c r="A29" s="31" t="s">
        <v>66</v>
      </c>
      <c r="B29" s="32"/>
      <c r="C29" s="32"/>
      <c r="D29" s="32"/>
      <c r="E29" s="32"/>
      <c r="F29" s="24"/>
      <c r="G29" s="24">
        <v>16700</v>
      </c>
      <c r="H29" s="25">
        <f>G29-F29</f>
        <v>16700</v>
      </c>
      <c r="I29" s="25">
        <v>0</v>
      </c>
      <c r="J29" s="25">
        <f t="shared" si="1"/>
        <v>16700</v>
      </c>
      <c r="K29" s="25">
        <v>0</v>
      </c>
      <c r="L29" s="25">
        <f>I29+E29-K29</f>
        <v>0</v>
      </c>
      <c r="M29" s="25">
        <f t="shared" ref="M29" si="4">B29+C29-D29+E29+I29-K29</f>
        <v>0</v>
      </c>
    </row>
    <row r="30" spans="1:13" s="14" customFormat="1" ht="15.75" x14ac:dyDescent="0.25">
      <c r="A30" s="12" t="s">
        <v>3</v>
      </c>
      <c r="B30" s="13">
        <f t="shared" ref="B30:M30" si="5">SUM(B7:B29)</f>
        <v>10828930.949999999</v>
      </c>
      <c r="C30" s="13">
        <f t="shared" si="5"/>
        <v>64234.51</v>
      </c>
      <c r="D30" s="13">
        <f t="shared" si="5"/>
        <v>10893165.459999999</v>
      </c>
      <c r="E30" s="13">
        <f t="shared" si="5"/>
        <v>0</v>
      </c>
      <c r="F30" s="13">
        <f t="shared" si="5"/>
        <v>2648689900</v>
      </c>
      <c r="G30" s="13">
        <f t="shared" si="5"/>
        <v>2670425480.8499999</v>
      </c>
      <c r="H30" s="13">
        <f t="shared" si="5"/>
        <v>21735580.850000001</v>
      </c>
      <c r="I30" s="13">
        <f t="shared" si="5"/>
        <v>1885739127.8099999</v>
      </c>
      <c r="J30" s="13">
        <f t="shared" si="5"/>
        <v>784686353.03999996</v>
      </c>
      <c r="K30" s="13">
        <f t="shared" si="5"/>
        <v>1851921934.5899999</v>
      </c>
      <c r="L30" s="13">
        <f t="shared" si="5"/>
        <v>33817193.219999947</v>
      </c>
      <c r="M30" s="13">
        <f t="shared" si="5"/>
        <v>33817193.219999947</v>
      </c>
    </row>
    <row r="31" spans="1:13" s="11" customFormat="1" ht="15.75" x14ac:dyDescent="0.25">
      <c r="A31" s="42" t="s">
        <v>4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</row>
    <row r="32" spans="1:13" s="11" customFormat="1" ht="150.75" customHeight="1" x14ac:dyDescent="0.25">
      <c r="A32" s="33" t="s">
        <v>57</v>
      </c>
      <c r="B32" s="4"/>
      <c r="C32" s="4"/>
      <c r="D32" s="4"/>
      <c r="E32" s="4"/>
      <c r="F32" s="24">
        <v>1108600</v>
      </c>
      <c r="G32" s="24">
        <v>1097164.0900000001</v>
      </c>
      <c r="H32" s="25">
        <f>G32-F32</f>
        <v>-11435.909999999916</v>
      </c>
      <c r="I32" s="25">
        <v>1097161.96</v>
      </c>
      <c r="J32" s="25">
        <f>G32-I32</f>
        <v>2.1300000001210719</v>
      </c>
      <c r="K32" s="25">
        <v>0</v>
      </c>
      <c r="L32" s="25">
        <f t="shared" ref="L32" si="6">I32+E32-K32</f>
        <v>1097161.96</v>
      </c>
      <c r="M32" s="25">
        <f t="shared" ref="M32" si="7">B32+C32-D32+E32+I32-K32</f>
        <v>1097161.96</v>
      </c>
    </row>
    <row r="33" spans="1:13" s="11" customFormat="1" ht="56.25" customHeight="1" x14ac:dyDescent="0.25">
      <c r="A33" s="33" t="s">
        <v>61</v>
      </c>
      <c r="B33" s="4"/>
      <c r="C33" s="4"/>
      <c r="D33" s="4"/>
      <c r="E33" s="4"/>
      <c r="F33" s="24"/>
      <c r="G33" s="25">
        <v>170900</v>
      </c>
      <c r="H33" s="25">
        <f>G33-F33</f>
        <v>170900</v>
      </c>
      <c r="I33" s="25">
        <v>170850.06</v>
      </c>
      <c r="J33" s="25">
        <f t="shared" ref="J33" si="8">G33-I33</f>
        <v>49.940000000002328</v>
      </c>
      <c r="K33" s="25"/>
      <c r="L33" s="25">
        <f t="shared" ref="L33" si="9">I33+E33-K33</f>
        <v>170850.06</v>
      </c>
      <c r="M33" s="25">
        <f t="shared" ref="M33" si="10">B33+C33-D33+E33+I33-K33</f>
        <v>170850.06</v>
      </c>
    </row>
    <row r="34" spans="1:13" s="34" customFormat="1" ht="99.75" customHeight="1" x14ac:dyDescent="0.25">
      <c r="A34" s="33" t="s">
        <v>37</v>
      </c>
      <c r="B34" s="4"/>
      <c r="C34" s="4"/>
      <c r="D34" s="4"/>
      <c r="E34" s="4"/>
      <c r="F34" s="24">
        <v>11763600</v>
      </c>
      <c r="G34" s="25">
        <v>12109500</v>
      </c>
      <c r="H34" s="25">
        <f t="shared" ref="H34:H53" si="11">G34-F34</f>
        <v>345900</v>
      </c>
      <c r="I34" s="25">
        <v>10593642.67</v>
      </c>
      <c r="J34" s="25">
        <f t="shared" ref="J34:J53" si="12">G34-I34</f>
        <v>1515857.33</v>
      </c>
      <c r="K34" s="25">
        <v>10593642.67</v>
      </c>
      <c r="L34" s="25">
        <f t="shared" ref="L34:L51" si="13">I34+E34-K34</f>
        <v>0</v>
      </c>
      <c r="M34" s="25">
        <f t="shared" ref="M34:M51" si="14">B34+C34-D34+E34+I34-K34</f>
        <v>0</v>
      </c>
    </row>
    <row r="35" spans="1:13" s="34" customFormat="1" ht="53.25" customHeight="1" x14ac:dyDescent="0.25">
      <c r="A35" s="33" t="s">
        <v>78</v>
      </c>
      <c r="B35" s="4"/>
      <c r="C35" s="4"/>
      <c r="D35" s="4"/>
      <c r="E35" s="4"/>
      <c r="F35" s="24"/>
      <c r="G35" s="25">
        <f>177800+1600000</f>
        <v>1777800</v>
      </c>
      <c r="H35" s="25">
        <f t="shared" si="11"/>
        <v>1777800</v>
      </c>
      <c r="I35" s="25"/>
      <c r="J35" s="25">
        <f t="shared" si="12"/>
        <v>1777800</v>
      </c>
      <c r="K35" s="25"/>
      <c r="L35" s="25">
        <f t="shared" ref="L35" si="15">I35+E35-K35</f>
        <v>0</v>
      </c>
      <c r="M35" s="25">
        <f t="shared" ref="M35" si="16">B35+C35-D35+E35+I35-K35</f>
        <v>0</v>
      </c>
    </row>
    <row r="36" spans="1:13" s="34" customFormat="1" ht="94.5" x14ac:dyDescent="0.25">
      <c r="A36" s="33" t="s">
        <v>62</v>
      </c>
      <c r="B36" s="4">
        <v>56189.43</v>
      </c>
      <c r="C36" s="4"/>
      <c r="D36" s="4">
        <v>56189.43</v>
      </c>
      <c r="E36" s="4"/>
      <c r="F36" s="24"/>
      <c r="G36" s="25">
        <v>2574000</v>
      </c>
      <c r="H36" s="25">
        <f t="shared" si="11"/>
        <v>2574000</v>
      </c>
      <c r="I36" s="25">
        <v>2316327.9</v>
      </c>
      <c r="J36" s="25">
        <f t="shared" si="12"/>
        <v>257672.10000000009</v>
      </c>
      <c r="K36" s="25">
        <v>2316327.9</v>
      </c>
      <c r="L36" s="25">
        <f t="shared" ref="L36" si="17">I36+E36-K36</f>
        <v>0</v>
      </c>
      <c r="M36" s="25">
        <f t="shared" ref="M36" si="18">B36+C36-D36+E36+I36-K36</f>
        <v>0</v>
      </c>
    </row>
    <row r="37" spans="1:13" s="11" customFormat="1" ht="162.75" customHeight="1" x14ac:dyDescent="0.25">
      <c r="A37" s="33" t="s">
        <v>38</v>
      </c>
      <c r="B37" s="4"/>
      <c r="C37" s="4"/>
      <c r="D37" s="4"/>
      <c r="E37" s="4"/>
      <c r="F37" s="35">
        <v>7740000</v>
      </c>
      <c r="G37" s="35">
        <v>7740000</v>
      </c>
      <c r="H37" s="25">
        <f t="shared" si="11"/>
        <v>0</v>
      </c>
      <c r="I37" s="25">
        <v>4993000</v>
      </c>
      <c r="J37" s="25">
        <f t="shared" si="12"/>
        <v>2747000</v>
      </c>
      <c r="K37" s="25">
        <v>4993000</v>
      </c>
      <c r="L37" s="25">
        <f t="shared" si="13"/>
        <v>0</v>
      </c>
      <c r="M37" s="25">
        <f t="shared" si="14"/>
        <v>0</v>
      </c>
    </row>
    <row r="38" spans="1:13" s="11" customFormat="1" ht="103.5" customHeight="1" x14ac:dyDescent="0.25">
      <c r="A38" s="33" t="s">
        <v>39</v>
      </c>
      <c r="B38" s="4"/>
      <c r="C38" s="4"/>
      <c r="D38" s="4"/>
      <c r="E38" s="4"/>
      <c r="F38" s="35">
        <v>75701100</v>
      </c>
      <c r="G38" s="25">
        <f>74919700+781400</f>
        <v>75701100</v>
      </c>
      <c r="H38" s="25">
        <f t="shared" si="11"/>
        <v>0</v>
      </c>
      <c r="I38" s="25">
        <f>42894099.25+397936</f>
        <v>43292035.25</v>
      </c>
      <c r="J38" s="25">
        <f t="shared" si="12"/>
        <v>32409064.75</v>
      </c>
      <c r="K38" s="25">
        <v>43285039.25</v>
      </c>
      <c r="L38" s="25">
        <f t="shared" si="13"/>
        <v>6996</v>
      </c>
      <c r="M38" s="25">
        <f t="shared" si="14"/>
        <v>6996</v>
      </c>
    </row>
    <row r="39" spans="1:13" s="11" customFormat="1" ht="163.5" customHeight="1" x14ac:dyDescent="0.25">
      <c r="A39" s="33" t="s">
        <v>55</v>
      </c>
      <c r="B39" s="4"/>
      <c r="C39" s="4"/>
      <c r="D39" s="4"/>
      <c r="E39" s="4"/>
      <c r="F39" s="35">
        <v>88600</v>
      </c>
      <c r="G39" s="35">
        <v>88600</v>
      </c>
      <c r="H39" s="25">
        <f t="shared" si="11"/>
        <v>0</v>
      </c>
      <c r="I39" s="25">
        <v>43148.9</v>
      </c>
      <c r="J39" s="25">
        <f t="shared" si="12"/>
        <v>45451.1</v>
      </c>
      <c r="K39" s="25">
        <v>43148.9</v>
      </c>
      <c r="L39" s="25">
        <f t="shared" si="13"/>
        <v>0</v>
      </c>
      <c r="M39" s="25">
        <f t="shared" si="14"/>
        <v>0</v>
      </c>
    </row>
    <row r="40" spans="1:13" s="11" customFormat="1" ht="173.25" x14ac:dyDescent="0.25">
      <c r="A40" s="33" t="s">
        <v>52</v>
      </c>
      <c r="B40" s="4"/>
      <c r="C40" s="4"/>
      <c r="D40" s="4"/>
      <c r="E40" s="4"/>
      <c r="F40" s="35">
        <v>1271000</v>
      </c>
      <c r="G40" s="35">
        <v>1271000</v>
      </c>
      <c r="H40" s="25">
        <f t="shared" si="11"/>
        <v>0</v>
      </c>
      <c r="I40" s="25">
        <v>107348</v>
      </c>
      <c r="J40" s="25">
        <f t="shared" si="12"/>
        <v>1163652</v>
      </c>
      <c r="K40" s="25">
        <v>107348</v>
      </c>
      <c r="L40" s="25">
        <f t="shared" si="13"/>
        <v>0</v>
      </c>
      <c r="M40" s="25">
        <f t="shared" si="14"/>
        <v>0</v>
      </c>
    </row>
    <row r="41" spans="1:13" s="11" customFormat="1" ht="132" customHeight="1" x14ac:dyDescent="0.25">
      <c r="A41" s="33" t="s">
        <v>40</v>
      </c>
      <c r="B41" s="4"/>
      <c r="C41" s="4"/>
      <c r="D41" s="4"/>
      <c r="E41" s="4"/>
      <c r="F41" s="24">
        <v>18424500</v>
      </c>
      <c r="G41" s="24">
        <f>18424500+24846000</f>
        <v>43270500</v>
      </c>
      <c r="H41" s="25">
        <f t="shared" si="11"/>
        <v>24846000</v>
      </c>
      <c r="I41" s="25">
        <v>0</v>
      </c>
      <c r="J41" s="25">
        <f>G41-I41</f>
        <v>43270500</v>
      </c>
      <c r="K41" s="25"/>
      <c r="L41" s="25">
        <f t="shared" si="13"/>
        <v>0</v>
      </c>
      <c r="M41" s="25">
        <f t="shared" si="14"/>
        <v>0</v>
      </c>
    </row>
    <row r="42" spans="1:13" s="11" customFormat="1" ht="110.25" x14ac:dyDescent="0.25">
      <c r="A42" s="36" t="s">
        <v>53</v>
      </c>
      <c r="B42" s="4">
        <v>3.34</v>
      </c>
      <c r="C42" s="4"/>
      <c r="D42" s="4">
        <v>3.34</v>
      </c>
      <c r="E42" s="4"/>
      <c r="F42" s="24">
        <v>80154500</v>
      </c>
      <c r="G42" s="24">
        <v>80154500</v>
      </c>
      <c r="H42" s="25">
        <f t="shared" si="11"/>
        <v>0</v>
      </c>
      <c r="I42" s="25">
        <v>49927822.649999999</v>
      </c>
      <c r="J42" s="25">
        <f t="shared" si="12"/>
        <v>30226677.350000001</v>
      </c>
      <c r="K42" s="25">
        <v>49927822.649999999</v>
      </c>
      <c r="L42" s="25">
        <f t="shared" si="13"/>
        <v>0</v>
      </c>
      <c r="M42" s="25">
        <f t="shared" si="14"/>
        <v>0</v>
      </c>
    </row>
    <row r="43" spans="1:13" s="11" customFormat="1" ht="133.5" customHeight="1" x14ac:dyDescent="0.25">
      <c r="A43" s="33" t="s">
        <v>41</v>
      </c>
      <c r="B43" s="4"/>
      <c r="C43" s="4"/>
      <c r="D43" s="4"/>
      <c r="E43" s="4"/>
      <c r="F43" s="24">
        <v>36254400</v>
      </c>
      <c r="G43" s="24">
        <v>36254400</v>
      </c>
      <c r="H43" s="25">
        <f t="shared" si="11"/>
        <v>0</v>
      </c>
      <c r="I43" s="25">
        <v>26473510.379999999</v>
      </c>
      <c r="J43" s="25">
        <f t="shared" si="12"/>
        <v>9780889.620000001</v>
      </c>
      <c r="K43" s="25">
        <v>26473510.379999999</v>
      </c>
      <c r="L43" s="25">
        <f t="shared" si="13"/>
        <v>0</v>
      </c>
      <c r="M43" s="25">
        <f t="shared" si="14"/>
        <v>0</v>
      </c>
    </row>
    <row r="44" spans="1:13" s="11" customFormat="1" ht="157.5" x14ac:dyDescent="0.25">
      <c r="A44" s="37" t="s">
        <v>54</v>
      </c>
      <c r="B44" s="4">
        <f>10966940.83+188155.1</f>
        <v>11155095.93</v>
      </c>
      <c r="C44" s="4"/>
      <c r="D44" s="4">
        <f>10966940.83+188155.1</f>
        <v>11155095.93</v>
      </c>
      <c r="E44" s="4"/>
      <c r="F44" s="24"/>
      <c r="G44" s="25"/>
      <c r="H44" s="25">
        <f t="shared" si="11"/>
        <v>0</v>
      </c>
      <c r="I44" s="25"/>
      <c r="J44" s="25">
        <f t="shared" si="12"/>
        <v>0</v>
      </c>
      <c r="K44" s="25"/>
      <c r="L44" s="25">
        <f t="shared" si="13"/>
        <v>0</v>
      </c>
      <c r="M44" s="25">
        <f t="shared" si="14"/>
        <v>0</v>
      </c>
    </row>
    <row r="45" spans="1:13" s="34" customFormat="1" ht="220.5" x14ac:dyDescent="0.25">
      <c r="A45" s="33" t="s">
        <v>42</v>
      </c>
      <c r="B45" s="4"/>
      <c r="C45" s="4"/>
      <c r="D45" s="4"/>
      <c r="E45" s="4"/>
      <c r="F45" s="24">
        <v>66818200</v>
      </c>
      <c r="G45" s="25">
        <f>17404700+49413500</f>
        <v>66818200</v>
      </c>
      <c r="H45" s="25">
        <f t="shared" si="11"/>
        <v>0</v>
      </c>
      <c r="I45" s="25">
        <f>12683300+38914100</f>
        <v>51597400</v>
      </c>
      <c r="J45" s="25">
        <f t="shared" si="12"/>
        <v>15220800</v>
      </c>
      <c r="K45" s="25">
        <v>51588806</v>
      </c>
      <c r="L45" s="25">
        <f t="shared" si="13"/>
        <v>8594</v>
      </c>
      <c r="M45" s="25">
        <f t="shared" si="14"/>
        <v>8594</v>
      </c>
    </row>
    <row r="46" spans="1:13" s="11" customFormat="1" ht="100.5" customHeight="1" x14ac:dyDescent="0.25">
      <c r="A46" s="33" t="s">
        <v>43</v>
      </c>
      <c r="B46" s="4"/>
      <c r="C46" s="4"/>
      <c r="D46" s="4"/>
      <c r="E46" s="4"/>
      <c r="F46" s="24">
        <v>98971400</v>
      </c>
      <c r="G46" s="24">
        <v>98971400</v>
      </c>
      <c r="H46" s="25">
        <f t="shared" si="11"/>
        <v>0</v>
      </c>
      <c r="I46" s="25">
        <v>37248700</v>
      </c>
      <c r="J46" s="25">
        <f t="shared" si="12"/>
        <v>61722700</v>
      </c>
      <c r="K46" s="25">
        <v>37248700</v>
      </c>
      <c r="L46" s="25">
        <f t="shared" si="13"/>
        <v>0</v>
      </c>
      <c r="M46" s="25">
        <f t="shared" si="14"/>
        <v>0</v>
      </c>
    </row>
    <row r="47" spans="1:13" s="11" customFormat="1" ht="102" customHeight="1" x14ac:dyDescent="0.25">
      <c r="A47" s="37" t="s">
        <v>56</v>
      </c>
      <c r="B47" s="4"/>
      <c r="C47" s="4"/>
      <c r="D47" s="4"/>
      <c r="E47" s="4"/>
      <c r="F47" s="24">
        <v>1697700</v>
      </c>
      <c r="G47" s="25">
        <f>1345900</f>
        <v>1345900</v>
      </c>
      <c r="H47" s="25">
        <f t="shared" si="11"/>
        <v>-351800</v>
      </c>
      <c r="I47" s="25">
        <v>690891</v>
      </c>
      <c r="J47" s="25">
        <f t="shared" si="12"/>
        <v>655009</v>
      </c>
      <c r="K47" s="25">
        <v>690891</v>
      </c>
      <c r="L47" s="25">
        <f t="shared" si="13"/>
        <v>0</v>
      </c>
      <c r="M47" s="25">
        <f t="shared" si="14"/>
        <v>0</v>
      </c>
    </row>
    <row r="48" spans="1:13" s="11" customFormat="1" ht="102" customHeight="1" x14ac:dyDescent="0.25">
      <c r="A48" s="37" t="s">
        <v>77</v>
      </c>
      <c r="B48" s="4"/>
      <c r="C48" s="4"/>
      <c r="D48" s="4"/>
      <c r="E48" s="4"/>
      <c r="F48" s="24"/>
      <c r="G48" s="25">
        <v>34485570</v>
      </c>
      <c r="H48" s="25">
        <f t="shared" si="11"/>
        <v>34485570</v>
      </c>
      <c r="I48" s="25"/>
      <c r="J48" s="25">
        <f t="shared" si="12"/>
        <v>34485570</v>
      </c>
      <c r="K48" s="25"/>
      <c r="L48" s="25">
        <f t="shared" ref="L48" si="19">I48+E48-K48</f>
        <v>0</v>
      </c>
      <c r="M48" s="25">
        <f t="shared" ref="M48" si="20">B48+C48-D48+E48+I48-K48</f>
        <v>0</v>
      </c>
    </row>
    <row r="49" spans="1:13" s="11" customFormat="1" ht="51" customHeight="1" x14ac:dyDescent="0.25">
      <c r="A49" s="37" t="s">
        <v>58</v>
      </c>
      <c r="B49" s="4"/>
      <c r="C49" s="4"/>
      <c r="D49" s="4"/>
      <c r="E49" s="4"/>
      <c r="F49" s="24"/>
      <c r="G49" s="25">
        <v>4717500</v>
      </c>
      <c r="H49" s="25">
        <f t="shared" si="11"/>
        <v>4717500</v>
      </c>
      <c r="I49" s="25">
        <v>2765333.92</v>
      </c>
      <c r="J49" s="25">
        <f t="shared" si="12"/>
        <v>1952166.08</v>
      </c>
      <c r="K49" s="25">
        <v>2765333.92</v>
      </c>
      <c r="L49" s="25">
        <f t="shared" si="13"/>
        <v>0</v>
      </c>
      <c r="M49" s="25">
        <f t="shared" si="14"/>
        <v>0</v>
      </c>
    </row>
    <row r="50" spans="1:13" s="34" customFormat="1" ht="135" customHeight="1" x14ac:dyDescent="0.25">
      <c r="A50" s="33" t="s">
        <v>44</v>
      </c>
      <c r="B50" s="4"/>
      <c r="C50" s="4"/>
      <c r="D50" s="4"/>
      <c r="E50" s="4"/>
      <c r="F50" s="24">
        <v>2142000</v>
      </c>
      <c r="G50" s="25">
        <v>2098000</v>
      </c>
      <c r="H50" s="25">
        <f t="shared" si="11"/>
        <v>-44000</v>
      </c>
      <c r="I50" s="25">
        <v>1812000</v>
      </c>
      <c r="J50" s="25">
        <f t="shared" si="12"/>
        <v>286000</v>
      </c>
      <c r="K50" s="25">
        <v>1798000</v>
      </c>
      <c r="L50" s="25">
        <f t="shared" si="13"/>
        <v>14000</v>
      </c>
      <c r="M50" s="25">
        <f t="shared" si="14"/>
        <v>14000</v>
      </c>
    </row>
    <row r="51" spans="1:13" s="34" customFormat="1" ht="132" customHeight="1" x14ac:dyDescent="0.25">
      <c r="A51" s="33" t="s">
        <v>45</v>
      </c>
      <c r="B51" s="4"/>
      <c r="C51" s="4"/>
      <c r="D51" s="4"/>
      <c r="E51" s="4"/>
      <c r="F51" s="24">
        <v>6000000</v>
      </c>
      <c r="G51" s="24">
        <v>6000000</v>
      </c>
      <c r="H51" s="25">
        <f t="shared" si="11"/>
        <v>0</v>
      </c>
      <c r="I51" s="25"/>
      <c r="J51" s="25">
        <f t="shared" si="12"/>
        <v>6000000</v>
      </c>
      <c r="K51" s="25"/>
      <c r="L51" s="25">
        <f t="shared" si="13"/>
        <v>0</v>
      </c>
      <c r="M51" s="25">
        <f t="shared" si="14"/>
        <v>0</v>
      </c>
    </row>
    <row r="52" spans="1:13" s="34" customFormat="1" ht="21.75" customHeight="1" x14ac:dyDescent="0.25">
      <c r="A52" s="33" t="s">
        <v>71</v>
      </c>
      <c r="B52" s="4"/>
      <c r="C52" s="4"/>
      <c r="D52" s="4"/>
      <c r="E52" s="4"/>
      <c r="F52" s="24"/>
      <c r="G52" s="24">
        <f>35900+351800</f>
        <v>387700</v>
      </c>
      <c r="H52" s="25">
        <f t="shared" si="11"/>
        <v>387700</v>
      </c>
      <c r="I52" s="25">
        <v>0</v>
      </c>
      <c r="J52" s="25">
        <f t="shared" si="12"/>
        <v>387700</v>
      </c>
      <c r="K52" s="25">
        <v>0</v>
      </c>
      <c r="L52" s="25">
        <f t="shared" ref="L52" si="21">I52+E52-K52</f>
        <v>0</v>
      </c>
      <c r="M52" s="25">
        <f t="shared" ref="M52" si="22">B52+C52-D52+E52+I52-K52</f>
        <v>0</v>
      </c>
    </row>
    <row r="53" spans="1:13" s="34" customFormat="1" ht="54.75" customHeight="1" x14ac:dyDescent="0.25">
      <c r="A53" s="33" t="s">
        <v>70</v>
      </c>
      <c r="B53" s="4"/>
      <c r="C53" s="4"/>
      <c r="D53" s="4"/>
      <c r="E53" s="4"/>
      <c r="F53" s="24"/>
      <c r="G53" s="24">
        <v>38070500</v>
      </c>
      <c r="H53" s="25">
        <f t="shared" si="11"/>
        <v>38070500</v>
      </c>
      <c r="I53" s="25">
        <v>0</v>
      </c>
      <c r="J53" s="25">
        <f t="shared" si="12"/>
        <v>38070500</v>
      </c>
      <c r="K53" s="25">
        <v>0</v>
      </c>
      <c r="L53" s="25">
        <f t="shared" ref="L53" si="23">I53+E53-K53</f>
        <v>0</v>
      </c>
      <c r="M53" s="25">
        <f t="shared" ref="M53" si="24">B53+C53-D53+E53+I53-K53</f>
        <v>0</v>
      </c>
    </row>
    <row r="54" spans="1:13" s="14" customFormat="1" ht="24.75" customHeight="1" x14ac:dyDescent="0.25">
      <c r="A54" s="12" t="s">
        <v>5</v>
      </c>
      <c r="B54" s="15">
        <f t="shared" ref="B54:M54" si="25">SUM(B32:B53)</f>
        <v>11211288.699999999</v>
      </c>
      <c r="C54" s="15">
        <f t="shared" si="25"/>
        <v>0</v>
      </c>
      <c r="D54" s="15">
        <f t="shared" si="25"/>
        <v>11211288.699999999</v>
      </c>
      <c r="E54" s="15">
        <f t="shared" si="25"/>
        <v>0</v>
      </c>
      <c r="F54" s="15">
        <f t="shared" si="25"/>
        <v>408135600</v>
      </c>
      <c r="G54" s="15">
        <f t="shared" si="25"/>
        <v>515104234.09000003</v>
      </c>
      <c r="H54" s="15">
        <f t="shared" si="25"/>
        <v>106968634.09</v>
      </c>
      <c r="I54" s="15">
        <f t="shared" si="25"/>
        <v>233129172.69</v>
      </c>
      <c r="J54" s="15">
        <f t="shared" si="25"/>
        <v>281975061.39999998</v>
      </c>
      <c r="K54" s="15">
        <f t="shared" si="25"/>
        <v>231831570.66999999</v>
      </c>
      <c r="L54" s="15">
        <f t="shared" si="25"/>
        <v>1297602.02</v>
      </c>
      <c r="M54" s="15">
        <f t="shared" si="25"/>
        <v>1297602.02</v>
      </c>
    </row>
    <row r="55" spans="1:13" s="11" customFormat="1" ht="15.75" x14ac:dyDescent="0.25">
      <c r="A55" s="45" t="s">
        <v>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7"/>
    </row>
    <row r="56" spans="1:13" s="5" customFormat="1" ht="35.25" customHeight="1" x14ac:dyDescent="0.25">
      <c r="A56" s="36" t="s">
        <v>46</v>
      </c>
      <c r="B56" s="4"/>
      <c r="C56" s="4"/>
      <c r="D56" s="4"/>
      <c r="E56" s="4"/>
      <c r="F56" s="24">
        <v>1898700</v>
      </c>
      <c r="G56" s="25">
        <v>1850961</v>
      </c>
      <c r="H56" s="25">
        <f t="shared" ref="H56:H64" si="26">G56-F56</f>
        <v>-47739</v>
      </c>
      <c r="I56" s="38">
        <v>1347989.51</v>
      </c>
      <c r="J56" s="25">
        <f>G56-K56</f>
        <v>524778.49</v>
      </c>
      <c r="K56" s="25">
        <v>1326182.51</v>
      </c>
      <c r="L56" s="25">
        <f t="shared" ref="L56" si="27">I56+E56-K56</f>
        <v>21807</v>
      </c>
      <c r="M56" s="25">
        <f>B56+C56-D56+E56+I56-K56</f>
        <v>21807</v>
      </c>
    </row>
    <row r="57" spans="1:13" s="11" customFormat="1" ht="51" customHeight="1" x14ac:dyDescent="0.25">
      <c r="A57" s="37" t="s">
        <v>59</v>
      </c>
      <c r="B57" s="4">
        <v>150000</v>
      </c>
      <c r="C57" s="4"/>
      <c r="D57" s="4">
        <v>150000</v>
      </c>
      <c r="E57" s="4"/>
      <c r="F57" s="24"/>
      <c r="G57" s="25">
        <v>7314434</v>
      </c>
      <c r="H57" s="25">
        <f>G57-F57</f>
        <v>7314434</v>
      </c>
      <c r="I57" s="25">
        <v>7314434</v>
      </c>
      <c r="J57" s="25">
        <f t="shared" ref="J57:J64" si="28">G57-I57</f>
        <v>0</v>
      </c>
      <c r="K57" s="25">
        <v>3174434</v>
      </c>
      <c r="L57" s="25">
        <f t="shared" ref="L57:L59" si="29">I57+E57-K57</f>
        <v>4140000</v>
      </c>
      <c r="M57" s="25">
        <f t="shared" ref="M57:M59" si="30">B57+C57-D57+E57+I57-K57</f>
        <v>4140000</v>
      </c>
    </row>
    <row r="58" spans="1:13" s="11" customFormat="1" ht="39" customHeight="1" x14ac:dyDescent="0.25">
      <c r="A58" s="37" t="s">
        <v>79</v>
      </c>
      <c r="B58" s="4"/>
      <c r="C58" s="4"/>
      <c r="D58" s="4"/>
      <c r="E58" s="4"/>
      <c r="F58" s="24"/>
      <c r="G58" s="25">
        <v>600000</v>
      </c>
      <c r="H58" s="25">
        <f t="shared" si="26"/>
        <v>600000</v>
      </c>
      <c r="I58" s="25">
        <v>600000</v>
      </c>
      <c r="J58" s="25">
        <f t="shared" si="28"/>
        <v>0</v>
      </c>
      <c r="K58" s="25">
        <v>600000</v>
      </c>
      <c r="L58" s="25">
        <f t="shared" ref="L58" si="31">I58+E58-K58</f>
        <v>0</v>
      </c>
      <c r="M58" s="25">
        <f t="shared" ref="M58" si="32">B58+C58-D58+E58+I58-K58</f>
        <v>0</v>
      </c>
    </row>
    <row r="59" spans="1:13" s="11" customFormat="1" ht="54" customHeight="1" x14ac:dyDescent="0.25">
      <c r="A59" s="37" t="s">
        <v>60</v>
      </c>
      <c r="B59" s="4"/>
      <c r="C59" s="4"/>
      <c r="D59" s="4"/>
      <c r="E59" s="4"/>
      <c r="F59" s="24"/>
      <c r="G59" s="25">
        <v>260000</v>
      </c>
      <c r="H59" s="25">
        <f t="shared" si="26"/>
        <v>260000</v>
      </c>
      <c r="I59" s="25">
        <v>260000</v>
      </c>
      <c r="J59" s="25">
        <f t="shared" si="28"/>
        <v>0</v>
      </c>
      <c r="K59" s="25">
        <v>0</v>
      </c>
      <c r="L59" s="25">
        <f t="shared" si="29"/>
        <v>260000</v>
      </c>
      <c r="M59" s="25">
        <f t="shared" si="30"/>
        <v>260000</v>
      </c>
    </row>
    <row r="60" spans="1:13" s="11" customFormat="1" ht="35.25" customHeight="1" x14ac:dyDescent="0.25">
      <c r="A60" s="37" t="s">
        <v>47</v>
      </c>
      <c r="B60" s="4"/>
      <c r="C60" s="4"/>
      <c r="D60" s="4"/>
      <c r="E60" s="4"/>
      <c r="F60" s="24">
        <v>265000</v>
      </c>
      <c r="G60" s="24">
        <v>265000</v>
      </c>
      <c r="H60" s="25">
        <f t="shared" si="26"/>
        <v>0</v>
      </c>
      <c r="I60" s="25">
        <v>265000</v>
      </c>
      <c r="J60" s="25">
        <f t="shared" si="28"/>
        <v>0</v>
      </c>
      <c r="K60" s="25">
        <v>265000</v>
      </c>
      <c r="L60" s="25">
        <f t="shared" ref="L60:L62" si="33">I60+E60-K60</f>
        <v>0</v>
      </c>
      <c r="M60" s="25">
        <f t="shared" ref="M60:M62" si="34">B60+C60-D60+E60+I60-K60</f>
        <v>0</v>
      </c>
    </row>
    <row r="61" spans="1:13" s="11" customFormat="1" ht="39" customHeight="1" x14ac:dyDescent="0.25">
      <c r="A61" s="37" t="s">
        <v>48</v>
      </c>
      <c r="B61" s="4"/>
      <c r="C61" s="4"/>
      <c r="D61" s="4"/>
      <c r="E61" s="4"/>
      <c r="F61" s="24">
        <v>160000</v>
      </c>
      <c r="G61" s="24">
        <v>160000</v>
      </c>
      <c r="H61" s="25">
        <f t="shared" si="26"/>
        <v>0</v>
      </c>
      <c r="I61" s="25">
        <v>160000</v>
      </c>
      <c r="J61" s="25">
        <f t="shared" si="28"/>
        <v>0</v>
      </c>
      <c r="K61" s="25">
        <v>160000</v>
      </c>
      <c r="L61" s="25">
        <f t="shared" si="33"/>
        <v>0</v>
      </c>
      <c r="M61" s="25">
        <f t="shared" si="34"/>
        <v>0</v>
      </c>
    </row>
    <row r="62" spans="1:13" s="11" customFormat="1" ht="39" customHeight="1" x14ac:dyDescent="0.25">
      <c r="A62" s="37" t="s">
        <v>67</v>
      </c>
      <c r="B62" s="4"/>
      <c r="C62" s="4"/>
      <c r="D62" s="4"/>
      <c r="E62" s="4"/>
      <c r="F62" s="24"/>
      <c r="G62" s="24">
        <v>1800000</v>
      </c>
      <c r="H62" s="25">
        <f t="shared" si="26"/>
        <v>1800000</v>
      </c>
      <c r="I62" s="25">
        <v>1800000</v>
      </c>
      <c r="J62" s="25">
        <f t="shared" si="28"/>
        <v>0</v>
      </c>
      <c r="K62" s="25">
        <v>1768325</v>
      </c>
      <c r="L62" s="25">
        <f t="shared" si="33"/>
        <v>31675</v>
      </c>
      <c r="M62" s="25">
        <f t="shared" si="34"/>
        <v>31675</v>
      </c>
    </row>
    <row r="63" spans="1:13" s="11" customFormat="1" ht="39" customHeight="1" x14ac:dyDescent="0.25">
      <c r="A63" s="37" t="s">
        <v>68</v>
      </c>
      <c r="B63" s="4"/>
      <c r="C63" s="4"/>
      <c r="D63" s="4"/>
      <c r="E63" s="4"/>
      <c r="F63" s="24"/>
      <c r="G63" s="24">
        <v>60000</v>
      </c>
      <c r="H63" s="25">
        <f t="shared" si="26"/>
        <v>60000</v>
      </c>
      <c r="I63" s="25">
        <v>60000</v>
      </c>
      <c r="J63" s="25">
        <f t="shared" si="28"/>
        <v>0</v>
      </c>
      <c r="K63" s="25">
        <v>60000</v>
      </c>
      <c r="L63" s="25">
        <f t="shared" ref="L63:L64" si="35">I63+E63-K63</f>
        <v>0</v>
      </c>
      <c r="M63" s="25">
        <f t="shared" ref="M63:M64" si="36">B63+C63-D63+E63+I63-K63</f>
        <v>0</v>
      </c>
    </row>
    <row r="64" spans="1:13" s="11" customFormat="1" ht="68.25" customHeight="1" x14ac:dyDescent="0.25">
      <c r="A64" s="37" t="s">
        <v>69</v>
      </c>
      <c r="B64" s="4"/>
      <c r="C64" s="4"/>
      <c r="D64" s="4"/>
      <c r="E64" s="4"/>
      <c r="F64" s="24"/>
      <c r="G64" s="24">
        <v>80000</v>
      </c>
      <c r="H64" s="25">
        <f t="shared" si="26"/>
        <v>80000</v>
      </c>
      <c r="I64" s="25">
        <v>80000</v>
      </c>
      <c r="J64" s="25">
        <f t="shared" si="28"/>
        <v>0</v>
      </c>
      <c r="K64" s="25">
        <v>29766.400000000001</v>
      </c>
      <c r="L64" s="25">
        <f t="shared" si="35"/>
        <v>50233.599999999999</v>
      </c>
      <c r="M64" s="25">
        <f t="shared" si="36"/>
        <v>50233.599999999999</v>
      </c>
    </row>
    <row r="65" spans="1:13" s="14" customFormat="1" ht="20.25" customHeight="1" x14ac:dyDescent="0.25">
      <c r="A65" s="16" t="s">
        <v>7</v>
      </c>
      <c r="B65" s="15">
        <f>SUM(B56:B64)</f>
        <v>150000</v>
      </c>
      <c r="C65" s="15">
        <f t="shared" ref="C65:M65" si="37">SUM(C56:C64)</f>
        <v>0</v>
      </c>
      <c r="D65" s="15">
        <f t="shared" si="37"/>
        <v>150000</v>
      </c>
      <c r="E65" s="15">
        <f t="shared" si="37"/>
        <v>0</v>
      </c>
      <c r="F65" s="15">
        <f t="shared" si="37"/>
        <v>2323700</v>
      </c>
      <c r="G65" s="15">
        <f t="shared" si="37"/>
        <v>12390395</v>
      </c>
      <c r="H65" s="15">
        <f t="shared" si="37"/>
        <v>10066695</v>
      </c>
      <c r="I65" s="15">
        <f t="shared" si="37"/>
        <v>11887423.51</v>
      </c>
      <c r="J65" s="15">
        <f t="shared" si="37"/>
        <v>524778.49</v>
      </c>
      <c r="K65" s="15">
        <f>SUM(K56:K64)</f>
        <v>7383707.9100000001</v>
      </c>
      <c r="L65" s="15">
        <f t="shared" si="37"/>
        <v>4503715.5999999996</v>
      </c>
      <c r="M65" s="15">
        <f t="shared" si="37"/>
        <v>4503715.5999999996</v>
      </c>
    </row>
    <row r="66" spans="1:13" s="14" customFormat="1" ht="15.75" x14ac:dyDescent="0.25">
      <c r="A66" s="39" t="s">
        <v>19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1"/>
    </row>
    <row r="67" spans="1:13" s="11" customFormat="1" ht="31.5" x14ac:dyDescent="0.25">
      <c r="A67" s="33" t="s">
        <v>49</v>
      </c>
      <c r="B67" s="4"/>
      <c r="C67" s="4"/>
      <c r="D67" s="4"/>
      <c r="E67" s="4"/>
      <c r="F67" s="4">
        <v>50312300</v>
      </c>
      <c r="G67" s="25">
        <f>50312300-786100</f>
        <v>49526200</v>
      </c>
      <c r="H67" s="25">
        <f t="shared" ref="H67:H70" si="38">G67-F67</f>
        <v>-786100</v>
      </c>
      <c r="I67" s="25">
        <v>34432500</v>
      </c>
      <c r="J67" s="25">
        <f t="shared" ref="J67:J70" si="39">G67-I67</f>
        <v>15093700</v>
      </c>
      <c r="K67" s="25">
        <v>34432500</v>
      </c>
      <c r="L67" s="25">
        <f t="shared" ref="L67" si="40">I67+E67-K67</f>
        <v>0</v>
      </c>
      <c r="M67" s="25">
        <f t="shared" ref="M67" si="41">B67+C67-D67+E67+I67-K67</f>
        <v>0</v>
      </c>
    </row>
    <row r="68" spans="1:13" s="11" customFormat="1" ht="53.25" customHeight="1" x14ac:dyDescent="0.25">
      <c r="A68" s="33" t="s">
        <v>80</v>
      </c>
      <c r="B68" s="4"/>
      <c r="C68" s="4"/>
      <c r="D68" s="4"/>
      <c r="E68" s="4"/>
      <c r="F68" s="4"/>
      <c r="G68" s="25">
        <v>22917000</v>
      </c>
      <c r="H68" s="25">
        <f t="shared" si="38"/>
        <v>22917000</v>
      </c>
      <c r="I68" s="25">
        <v>22917000</v>
      </c>
      <c r="J68" s="25">
        <f t="shared" si="39"/>
        <v>0</v>
      </c>
      <c r="K68" s="25">
        <v>22917000</v>
      </c>
      <c r="L68" s="25">
        <f t="shared" ref="L68" si="42">I68+E68-K68</f>
        <v>0</v>
      </c>
      <c r="M68" s="25">
        <f t="shared" ref="M68" si="43">B68+C68-D68+E68+I68-K68</f>
        <v>0</v>
      </c>
    </row>
    <row r="69" spans="1:13" s="11" customFormat="1" ht="69" customHeight="1" x14ac:dyDescent="0.25">
      <c r="A69" s="33" t="s">
        <v>63</v>
      </c>
      <c r="B69" s="4"/>
      <c r="C69" s="4"/>
      <c r="D69" s="4"/>
      <c r="E69" s="4"/>
      <c r="F69" s="4">
        <v>479895700</v>
      </c>
      <c r="G69" s="4">
        <v>479895700</v>
      </c>
      <c r="H69" s="25">
        <f t="shared" si="38"/>
        <v>0</v>
      </c>
      <c r="I69" s="25">
        <v>383916700</v>
      </c>
      <c r="J69" s="25">
        <f>G69-I69</f>
        <v>95979000</v>
      </c>
      <c r="K69" s="25">
        <v>383916700</v>
      </c>
      <c r="L69" s="25">
        <f t="shared" ref="L69:L70" si="44">I69+E69-K69</f>
        <v>0</v>
      </c>
      <c r="M69" s="25">
        <f t="shared" ref="M69:M70" si="45">B69+C69-D69+E69+I69-K69</f>
        <v>0</v>
      </c>
    </row>
    <row r="70" spans="1:13" s="11" customFormat="1" ht="66.75" customHeight="1" x14ac:dyDescent="0.25">
      <c r="A70" s="33" t="s">
        <v>64</v>
      </c>
      <c r="B70" s="4"/>
      <c r="C70" s="4"/>
      <c r="D70" s="4"/>
      <c r="E70" s="4"/>
      <c r="F70" s="4">
        <v>211429600</v>
      </c>
      <c r="G70" s="4">
        <v>211429600</v>
      </c>
      <c r="H70" s="25">
        <f t="shared" si="38"/>
        <v>0</v>
      </c>
      <c r="I70" s="25">
        <v>169143700</v>
      </c>
      <c r="J70" s="25">
        <f t="shared" si="39"/>
        <v>42285900</v>
      </c>
      <c r="K70" s="25">
        <v>169143700</v>
      </c>
      <c r="L70" s="25">
        <f t="shared" si="44"/>
        <v>0</v>
      </c>
      <c r="M70" s="25">
        <f t="shared" si="45"/>
        <v>0</v>
      </c>
    </row>
    <row r="71" spans="1:13" s="14" customFormat="1" ht="20.25" customHeight="1" x14ac:dyDescent="0.25">
      <c r="A71" s="12" t="s">
        <v>50</v>
      </c>
      <c r="B71" s="15">
        <f>SUM(B67:B70)</f>
        <v>0</v>
      </c>
      <c r="C71" s="15">
        <f t="shared" ref="C71:E71" si="46">SUM(C67:C70)</f>
        <v>0</v>
      </c>
      <c r="D71" s="15">
        <f t="shared" si="46"/>
        <v>0</v>
      </c>
      <c r="E71" s="15">
        <f t="shared" si="46"/>
        <v>0</v>
      </c>
      <c r="F71" s="15">
        <f>SUM(F67:F70)</f>
        <v>741637600</v>
      </c>
      <c r="G71" s="15">
        <f t="shared" ref="G71:M71" si="47">SUM(G67:G70)</f>
        <v>763768500</v>
      </c>
      <c r="H71" s="15">
        <f t="shared" si="47"/>
        <v>22130900</v>
      </c>
      <c r="I71" s="15">
        <f t="shared" si="47"/>
        <v>610409900</v>
      </c>
      <c r="J71" s="15">
        <f t="shared" si="47"/>
        <v>153358600</v>
      </c>
      <c r="K71" s="15">
        <f t="shared" si="47"/>
        <v>610409900</v>
      </c>
      <c r="L71" s="15">
        <f t="shared" si="47"/>
        <v>0</v>
      </c>
      <c r="M71" s="15">
        <f t="shared" si="47"/>
        <v>0</v>
      </c>
    </row>
    <row r="72" spans="1:13" s="14" customFormat="1" ht="15.75" x14ac:dyDescent="0.25">
      <c r="A72" s="17" t="s">
        <v>8</v>
      </c>
      <c r="B72" s="18">
        <f t="shared" ref="B72:M72" si="48">B30+B54+B65+B71</f>
        <v>22190219.649999999</v>
      </c>
      <c r="C72" s="18">
        <f t="shared" si="48"/>
        <v>64234.51</v>
      </c>
      <c r="D72" s="18">
        <f t="shared" si="48"/>
        <v>22254454.159999996</v>
      </c>
      <c r="E72" s="18">
        <f t="shared" si="48"/>
        <v>0</v>
      </c>
      <c r="F72" s="18">
        <f t="shared" si="48"/>
        <v>3800786800</v>
      </c>
      <c r="G72" s="18">
        <f t="shared" si="48"/>
        <v>3961688609.9400001</v>
      </c>
      <c r="H72" s="18">
        <f t="shared" si="48"/>
        <v>160901809.94</v>
      </c>
      <c r="I72" s="18">
        <f t="shared" si="48"/>
        <v>2741165624.0100002</v>
      </c>
      <c r="J72" s="18">
        <f t="shared" si="48"/>
        <v>1220544792.9299998</v>
      </c>
      <c r="K72" s="18">
        <f t="shared" si="48"/>
        <v>2701547113.1700001</v>
      </c>
      <c r="L72" s="18">
        <f t="shared" si="48"/>
        <v>39618510.839999951</v>
      </c>
      <c r="M72" s="18">
        <f t="shared" si="48"/>
        <v>39618510.839999951</v>
      </c>
    </row>
    <row r="95" spans="1:13" x14ac:dyDescent="0.25">
      <c r="A95" s="19" t="s">
        <v>76</v>
      </c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</sheetData>
  <autoFilter ref="A5:M74"/>
  <mergeCells count="5">
    <mergeCell ref="A6:M6"/>
    <mergeCell ref="A31:M31"/>
    <mergeCell ref="A55:M55"/>
    <mergeCell ref="A66:M66"/>
    <mergeCell ref="A2:M2"/>
  </mergeCells>
  <hyperlinks>
    <hyperlink ref="A19" r:id="rId1" display="consultantplus://offline/ref=53436AC90E950A2E932A75C8C68332DE14FC1CB5BA391DD66AFFC38DD7E7DF9C75223A361CE59B90D3B90Fd4W3K"/>
  </hyperlinks>
  <pageMargins left="0.51181102362204722" right="0.51181102362204722" top="0.74803149606299213" bottom="0.55118110236220474" header="0.31496062992125984" footer="0.31496062992125984"/>
  <pageSetup paperSize="9" scale="50" fitToWidth="0" fitToHeight="0" orientation="landscape" verticalDpi="0" r:id="rId2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2017-08-17T06:24:36Z</cp:lastPrinted>
  <dcterms:created xsi:type="dcterms:W3CDTF">2013-11-25T11:49:42Z</dcterms:created>
  <dcterms:modified xsi:type="dcterms:W3CDTF">2017-11-22T06:23:23Z</dcterms:modified>
</cp:coreProperties>
</file>