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лица 2 Финанс по меропр. " sheetId="7" r:id="rId1"/>
    <sheet name="Лист1" sheetId="1" r:id="rId2"/>
    <sheet name="Лист2" sheetId="2" r:id="rId3"/>
    <sheet name="Лист3" sheetId="3" r:id="rId4"/>
  </sheets>
  <definedNames>
    <definedName name="_xlnm.Print_Area" localSheetId="0">'Таблица 2 Финанс по меропр. '!$A$1:$P$117</definedName>
  </definedNames>
  <calcPr calcId="145621"/>
</workbook>
</file>

<file path=xl/calcChain.xml><?xml version="1.0" encoding="utf-8"?>
<calcChain xmlns="http://schemas.openxmlformats.org/spreadsheetml/2006/main">
  <c r="J22" i="7" l="1"/>
  <c r="J24" i="7" l="1"/>
  <c r="F24" i="7"/>
  <c r="F22" i="7"/>
  <c r="K99" i="7" l="1"/>
  <c r="H61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H48" i="7"/>
  <c r="I70" i="7" l="1"/>
  <c r="E70" i="7"/>
  <c r="D70" i="7" s="1"/>
  <c r="I71" i="7"/>
  <c r="E71" i="7"/>
  <c r="D71" i="7" s="1"/>
  <c r="I69" i="7"/>
  <c r="E69" i="7"/>
  <c r="D69" i="7"/>
  <c r="I72" i="7"/>
  <c r="M72" i="7" s="1"/>
  <c r="E72" i="7"/>
  <c r="D72" i="7" s="1"/>
  <c r="M71" i="7" l="1"/>
  <c r="M69" i="7"/>
  <c r="M70" i="7"/>
  <c r="I56" i="7"/>
  <c r="I57" i="7"/>
  <c r="M57" i="7" s="1"/>
  <c r="M56" i="7" l="1"/>
  <c r="E89" i="7"/>
  <c r="I112" i="7" l="1"/>
  <c r="I110" i="7"/>
  <c r="I109" i="7"/>
  <c r="I99" i="7"/>
  <c r="I100" i="7"/>
  <c r="I101" i="7"/>
  <c r="I102" i="7"/>
  <c r="I103" i="7"/>
  <c r="I98" i="7"/>
  <c r="G19" i="7" l="1"/>
  <c r="F19" i="7"/>
  <c r="H19" i="7"/>
  <c r="J19" i="7"/>
  <c r="K19" i="7"/>
  <c r="L19" i="7"/>
  <c r="P115" i="7" l="1"/>
  <c r="P119" i="7" s="1"/>
  <c r="O115" i="7"/>
  <c r="O119" i="7" s="1"/>
  <c r="N112" i="7"/>
  <c r="M112" i="7"/>
  <c r="I111" i="7"/>
  <c r="E112" i="7"/>
  <c r="L111" i="7"/>
  <c r="K111" i="7"/>
  <c r="J111" i="7"/>
  <c r="H111" i="7"/>
  <c r="G111" i="7"/>
  <c r="F111" i="7"/>
  <c r="D111" i="7"/>
  <c r="N110" i="7"/>
  <c r="M110" i="7"/>
  <c r="E110" i="7"/>
  <c r="N109" i="7"/>
  <c r="M109" i="7"/>
  <c r="E109" i="7"/>
  <c r="L108" i="7"/>
  <c r="K108" i="7"/>
  <c r="J108" i="7"/>
  <c r="J115" i="7" s="1"/>
  <c r="H108" i="7"/>
  <c r="G108" i="7"/>
  <c r="F108" i="7"/>
  <c r="D108" i="7"/>
  <c r="P104" i="7"/>
  <c r="O104" i="7"/>
  <c r="L104" i="7"/>
  <c r="K104" i="7"/>
  <c r="J104" i="7"/>
  <c r="H104" i="7"/>
  <c r="G104" i="7"/>
  <c r="F104" i="7"/>
  <c r="D104" i="7"/>
  <c r="E103" i="7"/>
  <c r="E102" i="7"/>
  <c r="E101" i="7"/>
  <c r="E100" i="7"/>
  <c r="E99" i="7"/>
  <c r="E98" i="7"/>
  <c r="L97" i="7"/>
  <c r="K97" i="7"/>
  <c r="J97" i="7"/>
  <c r="H97" i="7"/>
  <c r="G97" i="7"/>
  <c r="F97" i="7"/>
  <c r="D97" i="7"/>
  <c r="O93" i="7"/>
  <c r="I92" i="7"/>
  <c r="E92" i="7"/>
  <c r="I91" i="7"/>
  <c r="E91" i="7"/>
  <c r="I90" i="7"/>
  <c r="E90" i="7"/>
  <c r="I89" i="7"/>
  <c r="D89" i="7"/>
  <c r="D88" i="7" s="1"/>
  <c r="D93" i="7" s="1"/>
  <c r="L88" i="7"/>
  <c r="L93" i="7" s="1"/>
  <c r="K88" i="7"/>
  <c r="K93" i="7" s="1"/>
  <c r="J88" i="7"/>
  <c r="J93" i="7" s="1"/>
  <c r="H88" i="7"/>
  <c r="H93" i="7" s="1"/>
  <c r="G88" i="7"/>
  <c r="G93" i="7" s="1"/>
  <c r="F88" i="7"/>
  <c r="F93" i="7" s="1"/>
  <c r="N84" i="7"/>
  <c r="L84" i="7"/>
  <c r="K84" i="7"/>
  <c r="J84" i="7"/>
  <c r="H84" i="7"/>
  <c r="G84" i="7"/>
  <c r="F84" i="7"/>
  <c r="I83" i="7"/>
  <c r="E83" i="7"/>
  <c r="I82" i="7"/>
  <c r="E82" i="7"/>
  <c r="I81" i="7"/>
  <c r="E81" i="7"/>
  <c r="L80" i="7"/>
  <c r="K80" i="7"/>
  <c r="J80" i="7"/>
  <c r="H80" i="7"/>
  <c r="G80" i="7"/>
  <c r="F80" i="7"/>
  <c r="D80" i="7"/>
  <c r="I75" i="7"/>
  <c r="I74" i="7" s="1"/>
  <c r="E75" i="7"/>
  <c r="E74" i="7" s="1"/>
  <c r="L74" i="7"/>
  <c r="K74" i="7"/>
  <c r="J74" i="7"/>
  <c r="J14" i="7" s="1"/>
  <c r="H74" i="7"/>
  <c r="G74" i="7"/>
  <c r="F74" i="7"/>
  <c r="D74" i="7"/>
  <c r="I73" i="7"/>
  <c r="E73" i="7"/>
  <c r="I68" i="7"/>
  <c r="E68" i="7"/>
  <c r="I67" i="7"/>
  <c r="E67" i="7"/>
  <c r="I66" i="7"/>
  <c r="E66" i="7"/>
  <c r="I65" i="7"/>
  <c r="E65" i="7"/>
  <c r="I64" i="7"/>
  <c r="E64" i="7"/>
  <c r="I63" i="7"/>
  <c r="E63" i="7"/>
  <c r="I62" i="7"/>
  <c r="E62" i="7"/>
  <c r="L61" i="7"/>
  <c r="K61" i="7"/>
  <c r="J61" i="7"/>
  <c r="G61" i="7"/>
  <c r="F61" i="7"/>
  <c r="I60" i="7"/>
  <c r="I59" i="7"/>
  <c r="I58" i="7"/>
  <c r="I55" i="7"/>
  <c r="I54" i="7"/>
  <c r="I53" i="7"/>
  <c r="I52" i="7"/>
  <c r="I51" i="7"/>
  <c r="I50" i="7"/>
  <c r="I49" i="7"/>
  <c r="L48" i="7"/>
  <c r="K48" i="7"/>
  <c r="J48" i="7"/>
  <c r="G48" i="7"/>
  <c r="F48" i="7"/>
  <c r="E48" i="7" s="1"/>
  <c r="E47" i="7"/>
  <c r="N47" i="7" s="1"/>
  <c r="E46" i="7"/>
  <c r="N46" i="7" s="1"/>
  <c r="E45" i="7"/>
  <c r="E44" i="7"/>
  <c r="E43" i="7"/>
  <c r="E42" i="7"/>
  <c r="E41" i="7"/>
  <c r="L40" i="7"/>
  <c r="K40" i="7"/>
  <c r="J40" i="7"/>
  <c r="I40" i="7"/>
  <c r="H40" i="7"/>
  <c r="G40" i="7"/>
  <c r="F40" i="7"/>
  <c r="I39" i="7"/>
  <c r="E39" i="7"/>
  <c r="I38" i="7"/>
  <c r="E38" i="7"/>
  <c r="I37" i="7"/>
  <c r="E37" i="7"/>
  <c r="I36" i="7"/>
  <c r="E36" i="7"/>
  <c r="I35" i="7"/>
  <c r="E35" i="7"/>
  <c r="I34" i="7"/>
  <c r="E34" i="7"/>
  <c r="I33" i="7"/>
  <c r="E33" i="7"/>
  <c r="L32" i="7"/>
  <c r="K32" i="7"/>
  <c r="H32" i="7"/>
  <c r="G32" i="7"/>
  <c r="I30" i="7"/>
  <c r="E30" i="7"/>
  <c r="I29" i="7"/>
  <c r="E29" i="7"/>
  <c r="I28" i="7"/>
  <c r="E28" i="7"/>
  <c r="I27" i="7"/>
  <c r="E27" i="7"/>
  <c r="I26" i="7"/>
  <c r="E26" i="7"/>
  <c r="I25" i="7"/>
  <c r="E25" i="7"/>
  <c r="I24" i="7"/>
  <c r="E24" i="7"/>
  <c r="D24" i="7"/>
  <c r="I23" i="7"/>
  <c r="E23" i="7"/>
  <c r="I22" i="7"/>
  <c r="E22" i="7"/>
  <c r="I21" i="7"/>
  <c r="E21" i="7"/>
  <c r="I20" i="7"/>
  <c r="E20" i="7"/>
  <c r="D19" i="7"/>
  <c r="I18" i="7"/>
  <c r="E18" i="7"/>
  <c r="I17" i="7"/>
  <c r="E17" i="7"/>
  <c r="I16" i="7"/>
  <c r="E16" i="7"/>
  <c r="D16" i="7"/>
  <c r="I15" i="7"/>
  <c r="E15" i="7"/>
  <c r="D15" i="7"/>
  <c r="G115" i="7" l="1"/>
  <c r="I84" i="7"/>
  <c r="M17" i="7"/>
  <c r="E104" i="7"/>
  <c r="L115" i="7"/>
  <c r="H31" i="7"/>
  <c r="H76" i="7" s="1"/>
  <c r="M49" i="7"/>
  <c r="M51" i="7"/>
  <c r="M53" i="7"/>
  <c r="N25" i="7"/>
  <c r="D83" i="7"/>
  <c r="D84" i="7" s="1"/>
  <c r="O116" i="7"/>
  <c r="M30" i="7"/>
  <c r="F31" i="7"/>
  <c r="F76" i="7" s="1"/>
  <c r="J31" i="7"/>
  <c r="F115" i="7"/>
  <c r="K115" i="7"/>
  <c r="H115" i="7"/>
  <c r="E19" i="7"/>
  <c r="E14" i="7" s="1"/>
  <c r="M108" i="7"/>
  <c r="I108" i="7"/>
  <c r="I115" i="7" s="1"/>
  <c r="I19" i="7"/>
  <c r="E111" i="7"/>
  <c r="E108" i="7"/>
  <c r="M99" i="7"/>
  <c r="M98" i="7"/>
  <c r="M89" i="7"/>
  <c r="G31" i="7"/>
  <c r="G76" i="7" s="1"/>
  <c r="D65" i="7"/>
  <c r="D73" i="7"/>
  <c r="M65" i="7"/>
  <c r="L31" i="7"/>
  <c r="L76" i="7" s="1"/>
  <c r="D49" i="7"/>
  <c r="M29" i="7"/>
  <c r="N27" i="7"/>
  <c r="N23" i="7"/>
  <c r="D21" i="7"/>
  <c r="N20" i="7"/>
  <c r="D20" i="7"/>
  <c r="D43" i="7"/>
  <c r="D59" i="7"/>
  <c r="D34" i="7"/>
  <c r="D42" i="7"/>
  <c r="N43" i="7"/>
  <c r="M46" i="7"/>
  <c r="D50" i="7"/>
  <c r="D52" i="7"/>
  <c r="M55" i="7"/>
  <c r="M63" i="7"/>
  <c r="D67" i="7"/>
  <c r="D38" i="7"/>
  <c r="N34" i="7"/>
  <c r="N36" i="7"/>
  <c r="N38" i="7"/>
  <c r="M42" i="7"/>
  <c r="D44" i="7"/>
  <c r="N50" i="7"/>
  <c r="N48" i="7" s="1"/>
  <c r="M52" i="7"/>
  <c r="D54" i="7"/>
  <c r="D58" i="7"/>
  <c r="D60" i="7"/>
  <c r="D62" i="7"/>
  <c r="D64" i="7"/>
  <c r="D66" i="7"/>
  <c r="D68" i="7"/>
  <c r="D41" i="7"/>
  <c r="D46" i="7"/>
  <c r="D55" i="7"/>
  <c r="D63" i="7"/>
  <c r="D36" i="7"/>
  <c r="N33" i="7"/>
  <c r="D35" i="7"/>
  <c r="N37" i="7"/>
  <c r="D39" i="7"/>
  <c r="N42" i="7"/>
  <c r="D45" i="7"/>
  <c r="D47" i="7"/>
  <c r="D51" i="7"/>
  <c r="D53" i="7"/>
  <c r="M54" i="7"/>
  <c r="M58" i="7"/>
  <c r="N60" i="7"/>
  <c r="M20" i="7"/>
  <c r="N39" i="7"/>
  <c r="M41" i="7"/>
  <c r="M45" i="7"/>
  <c r="M39" i="7"/>
  <c r="N41" i="7"/>
  <c r="M44" i="7"/>
  <c r="N45" i="7"/>
  <c r="M50" i="7"/>
  <c r="M59" i="7"/>
  <c r="M62" i="7"/>
  <c r="M64" i="7"/>
  <c r="N66" i="7"/>
  <c r="D115" i="7"/>
  <c r="N111" i="7"/>
  <c r="I32" i="7"/>
  <c r="K31" i="7"/>
  <c r="K76" i="7" s="1"/>
  <c r="I48" i="7"/>
  <c r="I61" i="7"/>
  <c r="N92" i="7"/>
  <c r="N100" i="7"/>
  <c r="N102" i="7"/>
  <c r="N104" i="7"/>
  <c r="M34" i="7"/>
  <c r="M35" i="7"/>
  <c r="M38" i="7"/>
  <c r="M18" i="7"/>
  <c r="E40" i="7"/>
  <c r="M40" i="7" s="1"/>
  <c r="M43" i="7"/>
  <c r="N44" i="7"/>
  <c r="M47" i="7"/>
  <c r="E84" i="7"/>
  <c r="N108" i="7"/>
  <c r="E97" i="7"/>
  <c r="I97" i="7"/>
  <c r="N101" i="7"/>
  <c r="N103" i="7"/>
  <c r="M104" i="7"/>
  <c r="M92" i="7"/>
  <c r="I88" i="7"/>
  <c r="I93" i="7" s="1"/>
  <c r="M90" i="7"/>
  <c r="E80" i="7"/>
  <c r="M83" i="7"/>
  <c r="M75" i="7"/>
  <c r="M74" i="7" s="1"/>
  <c r="K14" i="7"/>
  <c r="G14" i="7"/>
  <c r="M28" i="7"/>
  <c r="F14" i="7"/>
  <c r="D14" i="7"/>
  <c r="N17" i="7"/>
  <c r="N21" i="7"/>
  <c r="N18" i="7"/>
  <c r="N26" i="7"/>
  <c r="N22" i="7"/>
  <c r="N24" i="7"/>
  <c r="M24" i="7"/>
  <c r="N15" i="7"/>
  <c r="M16" i="7"/>
  <c r="N93" i="7"/>
  <c r="M21" i="7"/>
  <c r="M25" i="7"/>
  <c r="M26" i="7"/>
  <c r="M27" i="7"/>
  <c r="N35" i="7"/>
  <c r="M36" i="7"/>
  <c r="M60" i="7"/>
  <c r="M66" i="7"/>
  <c r="M82" i="7"/>
  <c r="M91" i="7"/>
  <c r="M100" i="7"/>
  <c r="M101" i="7"/>
  <c r="M102" i="7"/>
  <c r="M103" i="7"/>
  <c r="M111" i="7"/>
  <c r="I104" i="7"/>
  <c r="H14" i="7"/>
  <c r="L14" i="7"/>
  <c r="M15" i="7"/>
  <c r="M22" i="7"/>
  <c r="M23" i="7"/>
  <c r="M33" i="7"/>
  <c r="M37" i="7"/>
  <c r="M67" i="7"/>
  <c r="M68" i="7"/>
  <c r="M73" i="7"/>
  <c r="J76" i="7"/>
  <c r="M81" i="7"/>
  <c r="E88" i="7"/>
  <c r="D22" i="7"/>
  <c r="E32" i="7"/>
  <c r="D33" i="7"/>
  <c r="D37" i="7"/>
  <c r="I80" i="7"/>
  <c r="F116" i="7" l="1"/>
  <c r="G116" i="7"/>
  <c r="D48" i="7"/>
  <c r="D40" i="7"/>
  <c r="E93" i="7"/>
  <c r="E31" i="7"/>
  <c r="E76" i="7" s="1"/>
  <c r="N19" i="7"/>
  <c r="E115" i="7"/>
  <c r="N61" i="7"/>
  <c r="I14" i="7"/>
  <c r="N14" i="7" s="1"/>
  <c r="M115" i="7"/>
  <c r="M19" i="7"/>
  <c r="M14" i="7" s="1"/>
  <c r="H116" i="7"/>
  <c r="I31" i="7"/>
  <c r="I76" i="7" s="1"/>
  <c r="M61" i="7"/>
  <c r="N40" i="7"/>
  <c r="D61" i="7"/>
  <c r="M48" i="7"/>
  <c r="M97" i="7"/>
  <c r="M88" i="7"/>
  <c r="M93" i="7" s="1"/>
  <c r="K116" i="7"/>
  <c r="M80" i="7"/>
  <c r="J116" i="7"/>
  <c r="P78" i="7"/>
  <c r="N115" i="7"/>
  <c r="N32" i="7"/>
  <c r="M84" i="7"/>
  <c r="M32" i="7"/>
  <c r="D32" i="7"/>
  <c r="L116" i="7"/>
  <c r="O78" i="7"/>
  <c r="D31" i="7" l="1"/>
  <c r="D76" i="7" s="1"/>
  <c r="D116" i="7" s="1"/>
  <c r="E116" i="7"/>
  <c r="N76" i="7"/>
  <c r="M31" i="7"/>
  <c r="M76" i="7" s="1"/>
  <c r="I116" i="7"/>
  <c r="N116" i="7"/>
  <c r="M116" i="7"/>
</calcChain>
</file>

<file path=xl/sharedStrings.xml><?xml version="1.0" encoding="utf-8"?>
<sst xmlns="http://schemas.openxmlformats.org/spreadsheetml/2006/main" count="247" uniqueCount="170">
  <si>
    <t>№ п/п</t>
  </si>
  <si>
    <t xml:space="preserve">Наименование мероприятий  </t>
  </si>
  <si>
    <t>Ответственный исполнитель /соисполнитель</t>
  </si>
  <si>
    <t>Выделено 2017 год по состоянию на 01.07.2017</t>
  </si>
  <si>
    <t>Объем финансирования,  рублей</t>
  </si>
  <si>
    <t>Отклонение</t>
  </si>
  <si>
    <t>ИТОГО</t>
  </si>
  <si>
    <t>Бюджет ХМАО-Югры</t>
  </si>
  <si>
    <t>Внебюджет</t>
  </si>
  <si>
    <t>Местный бюджет</t>
  </si>
  <si>
    <t>абсолютное значение (+/-)</t>
  </si>
  <si>
    <t>относительное значение (%)</t>
  </si>
  <si>
    <t>3=4+5+6</t>
  </si>
  <si>
    <t>7=8+9+10</t>
  </si>
  <si>
    <t>11=7-3</t>
  </si>
  <si>
    <t>12=7/3*100-100</t>
  </si>
  <si>
    <t>Цель муниципальной программы: Повышение доступности, качества и эффективности системы образования и молодёжной политики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</si>
  <si>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</si>
  <si>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</si>
  <si>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</si>
  <si>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1.1</t>
  </si>
  <si>
    <t xml:space="preserve">Развитие системы дошкольного, общего и дополнительного образования (показатели № 1, 1.1, 2, 2.1, 3, 4, 5, 6, 7, 8, 9, 21, 22, 23)
</t>
  </si>
  <si>
    <t>ДОиМП</t>
  </si>
  <si>
    <t>1.1.1</t>
  </si>
  <si>
    <t>Расходы на обеспечение деятельности (оказание услуг) муниципальных учреждений.</t>
  </si>
  <si>
    <t>ОБ</t>
  </si>
  <si>
    <t>1.1.2</t>
  </si>
  <si>
    <t>Реализация мероприятий.</t>
  </si>
  <si>
    <t>1.1.3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</si>
  <si>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</si>
  <si>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1.1.4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</si>
  <si>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</si>
  <si>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1.1.5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</si>
  <si>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</si>
  <si>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</si>
  <si>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Осуществление переданного полномочия на реализацию основных общеобразовательных программ.</t>
  </si>
  <si>
    <t>1.1.5.2.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</si>
  <si>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</si>
  <si>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1.1.5.3.</t>
  </si>
  <si>
    <t>1.1.6.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</si>
  <si>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</si>
  <si>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1.1.7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</si>
  <si>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</si>
  <si>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1.1.8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</si>
  <si>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</si>
  <si>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1.1.9.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</si>
  <si>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</si>
  <si>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1.1.10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</si>
  <si>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</si>
  <si>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1.1.11</t>
  </si>
  <si>
    <t>Иные межбюджетные трансферты на реализацию в сфере занятости населения.</t>
  </si>
  <si>
    <t>1.1.12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</si>
  <si>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</si>
  <si>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1.1.13</t>
  </si>
  <si>
    <t>Иные межбюджетные трансферты в рамках наказов избирателей депутатам Думы ХМАО-Югры за счет средств автономного округа</t>
  </si>
  <si>
    <t>1.2</t>
  </si>
  <si>
    <t>Развитие материально-технической базы образовательных организаций (показатель № 10)</t>
  </si>
  <si>
    <t>1.2.1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</si>
  <si>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</si>
  <si>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</si>
  <si>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</si>
  <si>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</si>
  <si>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</si>
  <si>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</si>
  <si>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</si>
  <si>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</si>
  <si>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1.2.2</t>
  </si>
  <si>
    <t>Реализация мероприятий на развитие общественной инфраструктуры и реализация приоритетных направлений.</t>
  </si>
  <si>
    <t>1.2.3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</si>
  <si>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</si>
  <si>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</si>
  <si>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</si>
  <si>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</si>
  <si>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</si>
  <si>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</si>
  <si>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</si>
  <si>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</si>
  <si>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</si>
  <si>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1.2.4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</si>
  <si>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</si>
  <si>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</si>
  <si>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</si>
  <si>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1.2.6</t>
  </si>
  <si>
    <t>Укрепление комплексной безопасности муниципальных образовательных организаций</t>
  </si>
  <si>
    <t>ДЖКХ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</si>
  <si>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</si>
  <si>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</si>
  <si>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</si>
  <si>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</si>
  <si>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</si>
  <si>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</si>
  <si>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</si>
  <si>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</si>
  <si>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1.3.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</si>
  <si>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</si>
  <si>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1.3.1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</si>
  <si>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</si>
  <si>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Итого по подпрограмме I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</si>
  <si>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</si>
  <si>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</si>
  <si>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</si>
  <si>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2.1</t>
  </si>
  <si>
    <t>Развитие системы оценки качества образования  и информационной прозрачности системы образования (показатель № 11)</t>
  </si>
  <si>
    <t>2.1.1</t>
  </si>
  <si>
    <t>Иные межбюджетные трансферты на организацию и проведение единого государственного экзамена</t>
  </si>
  <si>
    <t>2.1.2</t>
  </si>
  <si>
    <t>Реализация мероприятий</t>
  </si>
  <si>
    <t>2.1.3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</si>
  <si>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</si>
  <si>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Итого по подпрограмме II</t>
  </si>
  <si>
    <t>Цель подпрограммы III: Повышение качества жизни и здоровья детей.</t>
  </si>
  <si>
    <t>Подпрограмма III. Отдых и  оздоровление детей</t>
  </si>
  <si>
    <t xml:space="preserve">Задача 3. Создание условий для организации полноценного отдыха и оздоровления детей. </t>
  </si>
  <si>
    <t>3.1</t>
  </si>
  <si>
    <t>Организация летнего отдыха и оздоровления (показатели №№ 12,13)</t>
  </si>
  <si>
    <t>3.1.1</t>
  </si>
  <si>
    <t xml:space="preserve">Мероприятия по организации отдыха и оздоровления детей </t>
  </si>
  <si>
    <t>3.1.2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</si>
  <si>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</si>
  <si>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>3.1.3</t>
  </si>
  <si>
    <t xml:space="preserve">На оплату стоимости питания детям школьного возраста в оздоровительных лагерях с дневным пребыванием детей  </t>
  </si>
  <si>
    <t>3.1.4</t>
  </si>
  <si>
    <t>Осуществление переданного полномочия на организацию отдыха и оздоровления детей</t>
  </si>
  <si>
    <t>Итого по подпрограмме III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</si>
  <si>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</si>
  <si>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</si>
  <si>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</si>
  <si>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4.1</t>
  </si>
  <si>
    <t>Обеспечение развития молодежной политики (показатели №№ 14,15,16,17,18,19)</t>
  </si>
  <si>
    <t>4.1.1</t>
  </si>
  <si>
    <t xml:space="preserve">Расходы на обеспечение деятельности (оказание услуг) муниципальных учреждений </t>
  </si>
  <si>
    <t>4.1.2</t>
  </si>
  <si>
    <t xml:space="preserve">Реализация мероприятий </t>
  </si>
  <si>
    <t>4.1.3</t>
  </si>
  <si>
    <t>Реализация мероприятий по содействию трудоустройства граждан за счет средств автономного округа</t>
  </si>
  <si>
    <t>4.1.4</t>
  </si>
  <si>
    <t xml:space="preserve">Реализация мероприятий по содействию трудоустройства граждан  </t>
  </si>
  <si>
    <t>4.1.5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</si>
  <si>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</si>
  <si>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</si>
  <si>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Итого по подпрограмме IV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</si>
  <si>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</si>
  <si>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 xml:space="preserve">Подпрограмма V. Организация деятельности в сфере образования и молодёжной политики. 
</t>
  </si>
  <si>
    <t>Задача 5. Совершенствование эффективности и качества исполнения функций  в сфере образования и  молодёжной политики.</t>
  </si>
  <si>
    <t>5.1</t>
  </si>
  <si>
    <t>Обеспечение функций управления и контроля (надзора) в сфере образования и молодёжной политики (показатель № 20)</t>
  </si>
  <si>
    <t>5.1.1</t>
  </si>
  <si>
    <t xml:space="preserve">Расходы на обеспечение функций органов местного самоуправления </t>
  </si>
  <si>
    <t>5.1.2.</t>
  </si>
  <si>
    <t>Прочие мероприятия органов местного самоуправления</t>
  </si>
  <si>
    <t>5.2</t>
  </si>
  <si>
    <t>Обеспечение функционирования казённого учреждения.</t>
  </si>
  <si>
    <t>5.2.1</t>
  </si>
  <si>
    <t>Расходы на обеспечение деятельности (оказание услуг) муниципальных учреждений</t>
  </si>
  <si>
    <t>Итого по подпрограмме V</t>
  </si>
  <si>
    <t>Итого по программе: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</si>
  <si>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</si>
  <si>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>плановое значение на 2017 год</t>
  </si>
  <si>
    <t>Осуществление переданного полномочия Семь гномов Православка</t>
  </si>
  <si>
    <t>ДГиЗО</t>
  </si>
  <si>
    <t>ДГиЗО, ДОиМП</t>
  </si>
  <si>
    <t>ДГиЗО, ДОиМП, ДЖКХ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</si>
  <si>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</si>
  <si>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</si>
  <si>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МБДОУ "Детский сад № 25 "Ромашка", расположенный по адресу 12 мкр., строение 22Утепление фасада здания с установкой металлокасет </t>
  </si>
  <si>
    <t xml:space="preserve">МБОУ "Средняя общеобразовательная школа № 8", расположенная по адресу 8А мкр., строение 17Утепление фасада </t>
  </si>
  <si>
    <t>МБОУ "Средняя общеобразовательная школа № 13" , расположенная по адресу 14 мкр., строение 20 Приобретение и монтаж ограждения</t>
  </si>
  <si>
    <t>МБДОУ "Детский сад № 2 "Колосок", расположенный по адресу 11 мкр., строение 109Приобретение и монтаж ограждения</t>
  </si>
  <si>
    <t>фактическое значение на 1.11.2017 год</t>
  </si>
  <si>
    <t>Отчёт об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по состоянию на 01.11.2017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</si>
</sst>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3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color rgb="FF7030A0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1" fillId="0" borderId="0"/>
    <xf numFmtId="0" fontId="4" fillId="0" borderId="0"/>
    <xf numFmtId="166" fontId="1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08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12" fillId="2" borderId="2" xfId="2" applyNumberFormat="1" applyFont="1" applyFill="1" applyBorder="1" applyAlignment="1">
      <alignment horizontal="center" vertical="center"/>
    </xf>
    <xf numFmtId="4" fontId="12" fillId="2" borderId="2" xfId="2" applyNumberFormat="1" applyFont="1" applyFill="1" applyBorder="1" applyAlignment="1">
      <alignment horizontal="center" vertical="center" wrapText="1"/>
    </xf>
    <xf numFmtId="4" fontId="15" fillId="2" borderId="2" xfId="2" applyNumberFormat="1" applyFont="1" applyFill="1" applyBorder="1" applyAlignment="1">
      <alignment horizontal="center" vertical="center"/>
    </xf>
    <xf numFmtId="4" fontId="15" fillId="2" borderId="2" xfId="2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2" fillId="0" borderId="6" xfId="2" applyNumberFormat="1" applyFont="1" applyFill="1" applyBorder="1" applyAlignment="1">
      <alignment horizontal="center" vertical="center"/>
    </xf>
    <xf numFmtId="4" fontId="12" fillId="0" borderId="2" xfId="2" applyNumberFormat="1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>
      <alignment horizontal="center" vertical="center"/>
    </xf>
    <xf numFmtId="4" fontId="7" fillId="2" borderId="2" xfId="2" applyNumberFormat="1" applyFont="1" applyFill="1" applyBorder="1" applyAlignment="1">
      <alignment horizontal="center" vertical="center"/>
    </xf>
    <xf numFmtId="4" fontId="7" fillId="3" borderId="2" xfId="2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vertical="top" wrapText="1"/>
    </xf>
    <xf numFmtId="0" fontId="7" fillId="3" borderId="14" xfId="2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center" vertical="center"/>
    </xf>
    <xf numFmtId="0" fontId="5" fillId="2" borderId="0" xfId="2" applyFont="1" applyFill="1"/>
    <xf numFmtId="0" fontId="5" fillId="2" borderId="0" xfId="7" applyFont="1" applyFill="1" applyAlignment="1">
      <alignment horizontal="center" vertical="center"/>
    </xf>
    <xf numFmtId="0" fontId="5" fillId="2" borderId="0" xfId="7" applyFont="1" applyFill="1" applyAlignment="1">
      <alignment vertical="top"/>
    </xf>
    <xf numFmtId="0" fontId="5" fillId="2" borderId="0" xfId="7" applyFont="1" applyFill="1"/>
    <xf numFmtId="0" fontId="5" fillId="2" borderId="0" xfId="7" applyFont="1" applyFill="1" applyAlignment="1">
      <alignment horizontal="left" vertical="center"/>
    </xf>
    <xf numFmtId="2" fontId="5" fillId="2" borderId="0" xfId="7" applyNumberFormat="1" applyFont="1" applyFill="1" applyAlignment="1">
      <alignment horizontal="left" vertical="center"/>
    </xf>
    <xf numFmtId="49" fontId="5" fillId="2" borderId="0" xfId="7" applyNumberFormat="1" applyFont="1" applyFill="1" applyAlignment="1">
      <alignment horizontal="center" vertical="center" wrapText="1"/>
    </xf>
    <xf numFmtId="0" fontId="5" fillId="2" borderId="0" xfId="7" applyFont="1" applyFill="1" applyAlignment="1">
      <alignment horizontal="center" vertical="top"/>
    </xf>
    <xf numFmtId="49" fontId="5" fillId="2" borderId="0" xfId="7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vertical="center" wrapText="1"/>
    </xf>
    <xf numFmtId="0" fontId="5" fillId="2" borderId="0" xfId="7" applyFont="1" applyFill="1" applyBorder="1" applyAlignment="1">
      <alignment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 wrapText="1"/>
    </xf>
    <xf numFmtId="2" fontId="5" fillId="2" borderId="2" xfId="7" applyNumberFormat="1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top" wrapText="1"/>
    </xf>
    <xf numFmtId="49" fontId="8" fillId="2" borderId="2" xfId="7" applyNumberFormat="1" applyFont="1" applyFill="1" applyBorder="1" applyAlignment="1">
      <alignment horizontal="center" vertical="center" wrapText="1"/>
    </xf>
    <xf numFmtId="4" fontId="8" fillId="2" borderId="2" xfId="7" applyNumberFormat="1" applyFont="1" applyFill="1" applyBorder="1" applyAlignment="1">
      <alignment horizontal="center" vertical="center" wrapText="1"/>
    </xf>
    <xf numFmtId="2" fontId="8" fillId="2" borderId="2" xfId="7" applyNumberFormat="1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/>
    </xf>
    <xf numFmtId="0" fontId="9" fillId="2" borderId="0" xfId="7" applyFont="1" applyFill="1"/>
    <xf numFmtId="49" fontId="5" fillId="3" borderId="2" xfId="7" applyNumberFormat="1" applyFont="1" applyFill="1" applyBorder="1" applyAlignment="1">
      <alignment horizontal="center" vertical="center" wrapText="1"/>
    </xf>
    <xf numFmtId="4" fontId="5" fillId="3" borderId="2" xfId="7" applyNumberFormat="1" applyFont="1" applyFill="1" applyBorder="1" applyAlignment="1">
      <alignment horizontal="center" vertical="center" wrapText="1"/>
    </xf>
    <xf numFmtId="2" fontId="5" fillId="3" borderId="2" xfId="7" applyNumberFormat="1" applyFont="1" applyFill="1" applyBorder="1" applyAlignment="1">
      <alignment horizontal="center" vertical="center" wrapText="1"/>
    </xf>
    <xf numFmtId="4" fontId="5" fillId="3" borderId="0" xfId="7" applyNumberFormat="1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/>
    </xf>
    <xf numFmtId="0" fontId="5" fillId="3" borderId="0" xfId="7" applyFont="1" applyFill="1"/>
    <xf numFmtId="164" fontId="5" fillId="3" borderId="0" xfId="7" applyNumberFormat="1" applyFont="1" applyFill="1" applyAlignment="1">
      <alignment horizontal="center" vertical="center"/>
    </xf>
    <xf numFmtId="164" fontId="5" fillId="3" borderId="2" xfId="7" applyNumberFormat="1" applyFont="1" applyFill="1" applyBorder="1" applyAlignment="1">
      <alignment horizontal="center" vertical="center" wrapText="1"/>
    </xf>
    <xf numFmtId="4" fontId="5" fillId="3" borderId="0" xfId="7" applyNumberFormat="1" applyFont="1" applyFill="1" applyBorder="1" applyAlignment="1">
      <alignment horizontal="center" vertical="center" wrapText="1"/>
    </xf>
    <xf numFmtId="49" fontId="5" fillId="0" borderId="2" xfId="7" applyNumberFormat="1" applyFont="1" applyFill="1" applyBorder="1" applyAlignment="1">
      <alignment horizontal="center" vertical="center" wrapText="1"/>
    </xf>
    <xf numFmtId="4" fontId="5" fillId="0" borderId="2" xfId="7" applyNumberFormat="1" applyFont="1" applyFill="1" applyBorder="1" applyAlignment="1">
      <alignment horizontal="center" vertical="center" wrapText="1"/>
    </xf>
    <xf numFmtId="4" fontId="5" fillId="0" borderId="0" xfId="7" applyNumberFormat="1" applyFont="1" applyFill="1" applyBorder="1" applyAlignment="1">
      <alignment horizontal="center" vertical="center" wrapText="1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/>
    <xf numFmtId="4" fontId="5" fillId="0" borderId="0" xfId="7" applyNumberFormat="1" applyFont="1" applyFill="1" applyAlignment="1">
      <alignment horizontal="center" vertical="center"/>
    </xf>
    <xf numFmtId="165" fontId="5" fillId="3" borderId="0" xfId="7" applyNumberFormat="1" applyFont="1" applyFill="1" applyAlignment="1">
      <alignment horizontal="center" vertical="center"/>
    </xf>
    <xf numFmtId="2" fontId="5" fillId="3" borderId="0" xfId="7" applyNumberFormat="1" applyFont="1" applyFill="1" applyAlignment="1">
      <alignment horizontal="center" vertical="center"/>
    </xf>
    <xf numFmtId="0" fontId="8" fillId="2" borderId="2" xfId="7" applyFont="1" applyFill="1" applyBorder="1" applyAlignment="1">
      <alignment horizontal="left" vertical="top" wrapText="1"/>
    </xf>
    <xf numFmtId="0" fontId="8" fillId="2" borderId="2" xfId="7" applyFont="1" applyFill="1" applyBorder="1" applyAlignment="1">
      <alignment horizontal="center" vertical="center" wrapText="1"/>
    </xf>
    <xf numFmtId="4" fontId="8" fillId="2" borderId="0" xfId="7" applyNumberFormat="1" applyFont="1" applyFill="1" applyBorder="1" applyAlignment="1">
      <alignment horizontal="center" vertical="center" wrapText="1"/>
    </xf>
    <xf numFmtId="0" fontId="8" fillId="2" borderId="0" xfId="7" applyFont="1" applyFill="1" applyAlignment="1">
      <alignment horizontal="center" vertical="center"/>
    </xf>
    <xf numFmtId="0" fontId="8" fillId="2" borderId="0" xfId="7" applyFont="1" applyFill="1"/>
    <xf numFmtId="49" fontId="5" fillId="2" borderId="2" xfId="7" applyNumberFormat="1" applyFont="1" applyFill="1" applyBorder="1" applyAlignment="1">
      <alignment horizontal="center" vertical="center" wrapText="1"/>
    </xf>
    <xf numFmtId="4" fontId="5" fillId="2" borderId="2" xfId="7" applyNumberFormat="1" applyFont="1" applyFill="1" applyBorder="1" applyAlignment="1">
      <alignment horizontal="center" vertical="center" wrapText="1"/>
    </xf>
    <xf numFmtId="4" fontId="5" fillId="2" borderId="0" xfId="7" applyNumberFormat="1" applyFont="1" applyFill="1" applyBorder="1" applyAlignment="1">
      <alignment horizontal="center" vertical="center" wrapText="1"/>
    </xf>
    <xf numFmtId="4" fontId="14" fillId="2" borderId="2" xfId="7" applyNumberFormat="1" applyFont="1" applyFill="1" applyBorder="1" applyAlignment="1">
      <alignment horizontal="center" vertical="center" wrapText="1"/>
    </xf>
    <xf numFmtId="2" fontId="14" fillId="2" borderId="2" xfId="7" applyNumberFormat="1" applyFont="1" applyFill="1" applyBorder="1" applyAlignment="1">
      <alignment horizontal="center" vertical="center" wrapText="1"/>
    </xf>
    <xf numFmtId="164" fontId="10" fillId="2" borderId="0" xfId="7" applyNumberFormat="1" applyFont="1" applyFill="1" applyAlignment="1">
      <alignment horizontal="center" vertical="center"/>
    </xf>
    <xf numFmtId="0" fontId="10" fillId="2" borderId="0" xfId="7" applyFont="1" applyFill="1" applyAlignment="1">
      <alignment horizontal="center" vertical="center"/>
    </xf>
    <xf numFmtId="0" fontId="10" fillId="2" borderId="0" xfId="7" applyFont="1" applyFill="1"/>
    <xf numFmtId="164" fontId="5" fillId="2" borderId="0" xfId="7" applyNumberFormat="1" applyFont="1" applyFill="1" applyAlignment="1">
      <alignment horizontal="center" vertical="center"/>
    </xf>
    <xf numFmtId="4" fontId="14" fillId="0" borderId="2" xfId="7" applyNumberFormat="1" applyFont="1" applyFill="1" applyBorder="1" applyAlignment="1">
      <alignment horizontal="center" vertical="center" wrapText="1"/>
    </xf>
    <xf numFmtId="2" fontId="14" fillId="0" borderId="2" xfId="7" applyNumberFormat="1" applyFont="1" applyFill="1" applyBorder="1" applyAlignment="1">
      <alignment horizontal="center" vertical="center" wrapText="1"/>
    </xf>
    <xf numFmtId="164" fontId="10" fillId="0" borderId="0" xfId="7" applyNumberFormat="1" applyFont="1" applyFill="1" applyAlignment="1">
      <alignment horizontal="center" vertical="center"/>
    </xf>
    <xf numFmtId="0" fontId="10" fillId="0" borderId="0" xfId="7" applyFont="1" applyFill="1" applyAlignment="1">
      <alignment horizontal="center" vertical="center"/>
    </xf>
    <xf numFmtId="0" fontId="10" fillId="0" borderId="0" xfId="7" applyFont="1" applyFill="1"/>
    <xf numFmtId="4" fontId="8" fillId="2" borderId="0" xfId="7" applyNumberFormat="1" applyFont="1" applyFill="1" applyAlignment="1">
      <alignment horizontal="center" vertical="center"/>
    </xf>
    <xf numFmtId="4" fontId="5" fillId="2" borderId="0" xfId="7" applyNumberFormat="1" applyFont="1" applyFill="1" applyAlignment="1">
      <alignment horizontal="center" vertical="center"/>
    </xf>
    <xf numFmtId="0" fontId="8" fillId="2" borderId="2" xfId="7" applyFont="1" applyFill="1" applyBorder="1" applyAlignment="1">
      <alignment vertical="top"/>
    </xf>
    <xf numFmtId="0" fontId="8" fillId="2" borderId="2" xfId="7" applyFont="1" applyFill="1" applyBorder="1" applyAlignment="1">
      <alignment vertical="center"/>
    </xf>
    <xf numFmtId="4" fontId="9" fillId="2" borderId="0" xfId="7" applyNumberFormat="1" applyFont="1" applyFill="1" applyAlignment="1">
      <alignment horizontal="center" vertical="center"/>
    </xf>
    <xf numFmtId="49" fontId="9" fillId="2" borderId="2" xfId="7" applyNumberFormat="1" applyFont="1" applyFill="1" applyBorder="1" applyAlignment="1">
      <alignment horizontal="center" vertical="center" wrapText="1"/>
    </xf>
    <xf numFmtId="0" fontId="8" fillId="2" borderId="0" xfId="7" applyFont="1" applyFill="1" applyBorder="1" applyAlignment="1">
      <alignment horizontal="center" vertical="center"/>
    </xf>
    <xf numFmtId="4" fontId="8" fillId="2" borderId="2" xfId="7" applyNumberFormat="1" applyFont="1" applyFill="1" applyBorder="1" applyAlignment="1">
      <alignment horizontal="center" vertical="center"/>
    </xf>
    <xf numFmtId="2" fontId="8" fillId="2" borderId="2" xfId="7" applyNumberFormat="1" applyFont="1" applyFill="1" applyBorder="1" applyAlignment="1">
      <alignment horizontal="center" vertical="center"/>
    </xf>
    <xf numFmtId="1" fontId="5" fillId="2" borderId="0" xfId="7" applyNumberFormat="1" applyFont="1" applyFill="1" applyBorder="1" applyAlignment="1">
      <alignment horizontal="center" vertical="center" wrapText="1"/>
    </xf>
    <xf numFmtId="0" fontId="5" fillId="3" borderId="2" xfId="7" applyFont="1" applyFill="1" applyBorder="1" applyAlignment="1">
      <alignment horizontal="center" vertical="center" wrapText="1"/>
    </xf>
    <xf numFmtId="3" fontId="5" fillId="3" borderId="2" xfId="7" applyNumberFormat="1" applyFont="1" applyFill="1" applyBorder="1" applyAlignment="1">
      <alignment horizontal="center" vertical="center" wrapText="1"/>
    </xf>
    <xf numFmtId="1" fontId="8" fillId="2" borderId="0" xfId="7" applyNumberFormat="1" applyFont="1" applyFill="1" applyBorder="1" applyAlignment="1">
      <alignment horizontal="center" vertical="center" wrapText="1"/>
    </xf>
    <xf numFmtId="1" fontId="5" fillId="3" borderId="0" xfId="7" applyNumberFormat="1" applyFont="1" applyFill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5" fillId="3" borderId="0" xfId="7" applyNumberFormat="1" applyFont="1" applyFill="1" applyBorder="1" applyAlignment="1">
      <alignment horizontal="center" vertical="center" wrapText="1"/>
    </xf>
    <xf numFmtId="0" fontId="5" fillId="3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165" fontId="8" fillId="2" borderId="0" xfId="7" applyNumberFormat="1" applyFont="1" applyFill="1" applyAlignment="1">
      <alignment horizontal="center" vertical="center"/>
    </xf>
    <xf numFmtId="0" fontId="7" fillId="2" borderId="0" xfId="7" applyFont="1" applyFill="1" applyAlignment="1">
      <alignment horizontal="center" vertical="center"/>
    </xf>
    <xf numFmtId="0" fontId="7" fillId="2" borderId="0" xfId="7" applyFont="1" applyFill="1"/>
    <xf numFmtId="4" fontId="5" fillId="3" borderId="2" xfId="7" applyNumberFormat="1" applyFont="1" applyFill="1" applyBorder="1" applyAlignment="1">
      <alignment horizontal="center" vertical="center"/>
    </xf>
    <xf numFmtId="4" fontId="5" fillId="2" borderId="0" xfId="7" applyNumberFormat="1" applyFont="1" applyFill="1"/>
    <xf numFmtId="164" fontId="5" fillId="2" borderId="0" xfId="7" applyNumberFormat="1" applyFont="1" applyFill="1"/>
    <xf numFmtId="4" fontId="5" fillId="2" borderId="0" xfId="7" applyNumberFormat="1" applyFont="1" applyFill="1" applyBorder="1"/>
    <xf numFmtId="2" fontId="5" fillId="2" borderId="0" xfId="7" applyNumberFormat="1" applyFont="1" applyFill="1"/>
    <xf numFmtId="49" fontId="7" fillId="2" borderId="0" xfId="7" applyNumberFormat="1" applyFont="1" applyFill="1" applyAlignment="1">
      <alignment horizontal="center" vertical="center"/>
    </xf>
    <xf numFmtId="49" fontId="7" fillId="2" borderId="0" xfId="7" applyNumberFormat="1" applyFont="1" applyFill="1" applyBorder="1" applyAlignment="1">
      <alignment horizontal="left"/>
    </xf>
    <xf numFmtId="0" fontId="7" fillId="2" borderId="0" xfId="7" applyFont="1" applyFill="1" applyBorder="1"/>
    <xf numFmtId="4" fontId="7" fillId="2" borderId="0" xfId="7" applyNumberFormat="1" applyFont="1" applyFill="1" applyBorder="1"/>
    <xf numFmtId="2" fontId="7" fillId="2" borderId="0" xfId="7" applyNumberFormat="1" applyFont="1" applyFill="1" applyBorder="1"/>
    <xf numFmtId="0" fontId="5" fillId="2" borderId="0" xfId="7" applyFont="1" applyFill="1" applyBorder="1"/>
    <xf numFmtId="49" fontId="5" fillId="2" borderId="0" xfId="7" applyNumberFormat="1" applyFont="1" applyFill="1" applyBorder="1" applyAlignment="1">
      <alignment horizontal="center" vertical="center"/>
    </xf>
    <xf numFmtId="0" fontId="5" fillId="2" borderId="0" xfId="7" applyFont="1" applyFill="1" applyBorder="1" applyAlignment="1"/>
    <xf numFmtId="2" fontId="5" fillId="2" borderId="0" xfId="7" applyNumberFormat="1" applyFont="1" applyFill="1" applyBorder="1"/>
    <xf numFmtId="0" fontId="5" fillId="2" borderId="0" xfId="7" applyFont="1" applyFill="1" applyBorder="1" applyAlignment="1">
      <alignment vertical="top"/>
    </xf>
    <xf numFmtId="0" fontId="8" fillId="2" borderId="2" xfId="7" applyFont="1" applyFill="1" applyBorder="1" applyAlignment="1">
      <alignment horizontal="left" vertical="center"/>
    </xf>
    <xf numFmtId="4" fontId="9" fillId="2" borderId="0" xfId="7" applyNumberFormat="1" applyFont="1" applyFill="1"/>
    <xf numFmtId="4" fontId="7" fillId="2" borderId="0" xfId="7" applyNumberFormat="1" applyFont="1" applyFill="1"/>
    <xf numFmtId="4" fontId="5" fillId="3" borderId="0" xfId="7" applyNumberFormat="1" applyFont="1" applyFill="1"/>
    <xf numFmtId="4" fontId="8" fillId="2" borderId="0" xfId="7" applyNumberFormat="1" applyFont="1" applyFill="1"/>
    <xf numFmtId="4" fontId="9" fillId="2" borderId="0" xfId="7" applyNumberFormat="1" applyFont="1" applyFill="1" applyAlignment="1">
      <alignment vertical="center"/>
    </xf>
    <xf numFmtId="4" fontId="19" fillId="2" borderId="2" xfId="7" applyNumberFormat="1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5" fillId="2" borderId="0" xfId="7" applyFont="1" applyFill="1" applyAlignment="1">
      <alignment vertical="center"/>
    </xf>
    <xf numFmtId="4" fontId="5" fillId="4" borderId="2" xfId="7" applyNumberFormat="1" applyFont="1" applyFill="1" applyBorder="1" applyAlignment="1">
      <alignment horizontal="center" vertical="center" wrapText="1"/>
    </xf>
    <xf numFmtId="4" fontId="5" fillId="2" borderId="0" xfId="7" applyNumberFormat="1" applyFont="1" applyFill="1" applyAlignment="1"/>
    <xf numFmtId="0" fontId="5" fillId="2" borderId="0" xfId="7" applyFont="1" applyFill="1" applyAlignment="1">
      <alignment horizontal="center"/>
    </xf>
    <xf numFmtId="0" fontId="6" fillId="2" borderId="0" xfId="7" applyFont="1" applyFill="1" applyAlignment="1">
      <alignment horizontal="center" vertical="center"/>
    </xf>
    <xf numFmtId="49" fontId="7" fillId="2" borderId="0" xfId="7" applyNumberFormat="1" applyFont="1" applyFill="1" applyAlignment="1">
      <alignment horizontal="center" vertical="top" wrapText="1"/>
    </xf>
    <xf numFmtId="49" fontId="7" fillId="2" borderId="1" xfId="7" applyNumberFormat="1" applyFont="1" applyFill="1" applyBorder="1" applyAlignment="1">
      <alignment horizontal="center" vertical="top" wrapText="1"/>
    </xf>
    <xf numFmtId="0" fontId="5" fillId="2" borderId="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top" wrapText="1"/>
    </xf>
    <xf numFmtId="0" fontId="5" fillId="2" borderId="3" xfId="7" applyFont="1" applyFill="1" applyBorder="1" applyAlignment="1">
      <alignment horizontal="center" vertical="center" wrapText="1"/>
    </xf>
    <xf numFmtId="0" fontId="5" fillId="2" borderId="5" xfId="7" applyFont="1" applyFill="1" applyBorder="1" applyAlignment="1">
      <alignment horizontal="center" vertical="center" wrapText="1"/>
    </xf>
    <xf numFmtId="0" fontId="5" fillId="2" borderId="6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7" xfId="7" applyFont="1" applyFill="1" applyBorder="1" applyAlignment="1">
      <alignment horizontal="center" vertical="center" wrapText="1"/>
    </xf>
    <xf numFmtId="49" fontId="13" fillId="2" borderId="3" xfId="7" applyNumberFormat="1" applyFont="1" applyFill="1" applyBorder="1" applyAlignment="1">
      <alignment horizontal="center" vertical="center" wrapText="1"/>
    </xf>
    <xf numFmtId="49" fontId="13" fillId="2" borderId="5" xfId="7" applyNumberFormat="1" applyFont="1" applyFill="1" applyBorder="1" applyAlignment="1">
      <alignment horizontal="center" vertical="center" wrapText="1"/>
    </xf>
    <xf numFmtId="49" fontId="13" fillId="2" borderId="6" xfId="7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0" fillId="2" borderId="3" xfId="7" applyNumberFormat="1" applyFont="1" applyFill="1" applyBorder="1" applyAlignment="1">
      <alignment horizontal="center" vertical="center" wrapText="1"/>
    </xf>
    <xf numFmtId="49" fontId="10" fillId="2" borderId="5" xfId="7" applyNumberFormat="1" applyFont="1" applyFill="1" applyBorder="1" applyAlignment="1">
      <alignment horizontal="center" vertical="center" wrapText="1"/>
    </xf>
    <xf numFmtId="49" fontId="10" fillId="2" borderId="6" xfId="7" applyNumberFormat="1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2" borderId="9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top"/>
    </xf>
    <xf numFmtId="0" fontId="5" fillId="2" borderId="0" xfId="7" applyFont="1" applyFill="1" applyBorder="1" applyAlignment="1">
      <alignment horizontal="center" vertical="top"/>
    </xf>
    <xf numFmtId="0" fontId="5" fillId="2" borderId="7" xfId="7" applyFont="1" applyFill="1" applyBorder="1" applyAlignment="1">
      <alignment horizontal="center" vertical="top"/>
    </xf>
    <xf numFmtId="49" fontId="14" fillId="0" borderId="3" xfId="7" applyNumberFormat="1" applyFont="1" applyFill="1" applyBorder="1" applyAlignment="1">
      <alignment horizontal="center" vertical="center" wrapText="1"/>
    </xf>
    <xf numFmtId="49" fontId="14" fillId="0" borderId="5" xfId="7" applyNumberFormat="1" applyFont="1" applyFill="1" applyBorder="1" applyAlignment="1">
      <alignment horizontal="center" vertical="center" wrapText="1"/>
    </xf>
    <xf numFmtId="49" fontId="14" fillId="0" borderId="6" xfId="7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vertical="center" wrapText="1"/>
    </xf>
    <xf numFmtId="49" fontId="5" fillId="2" borderId="5" xfId="7" applyNumberFormat="1" applyFont="1" applyFill="1" applyBorder="1" applyAlignment="1">
      <alignment horizontal="center" vertical="center" wrapText="1"/>
    </xf>
    <xf numFmtId="49" fontId="5" fillId="2" borderId="6" xfId="7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49" fontId="5" fillId="2" borderId="4" xfId="7" applyNumberFormat="1" applyFont="1" applyFill="1" applyBorder="1" applyAlignment="1">
      <alignment horizontal="center" vertical="center" wrapText="1"/>
    </xf>
    <xf numFmtId="49" fontId="5" fillId="2" borderId="0" xfId="7" applyNumberFormat="1" applyFont="1" applyFill="1" applyBorder="1" applyAlignment="1">
      <alignment horizontal="center" vertical="center" wrapText="1"/>
    </xf>
    <xf numFmtId="49" fontId="5" fillId="2" borderId="7" xfId="7" applyNumberFormat="1" applyFont="1" applyFill="1" applyBorder="1" applyAlignment="1">
      <alignment horizontal="center" vertical="center" wrapText="1"/>
    </xf>
    <xf numFmtId="164" fontId="5" fillId="2" borderId="0" xfId="7" applyNumberFormat="1" applyFont="1" applyFill="1" applyAlignment="1">
      <alignment horizontal="center"/>
    </xf>
    <xf numFmtId="0" fontId="5" fillId="2" borderId="11" xfId="7" applyFont="1" applyFill="1" applyBorder="1" applyAlignment="1">
      <alignment horizontal="center" vertical="center"/>
    </xf>
    <xf numFmtId="0" fontId="5" fillId="2" borderId="12" xfId="7" applyFont="1" applyFill="1" applyBorder="1" applyAlignment="1">
      <alignment horizontal="center" vertical="center"/>
    </xf>
    <xf numFmtId="0" fontId="5" fillId="2" borderId="13" xfId="7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/>
    </xf>
    <xf numFmtId="0" fontId="5" fillId="2" borderId="0" xfId="7" applyFont="1" applyFill="1" applyBorder="1" applyAlignment="1">
      <alignment horizontal="center" vertical="center"/>
    </xf>
    <xf numFmtId="0" fontId="5" fillId="2" borderId="7" xfId="7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top" wrapText="1"/>
    </xf>
    <xf numFmtId="0" fontId="5" fillId="2" borderId="0" xfId="7" applyFont="1" applyFill="1" applyBorder="1" applyAlignment="1">
      <alignment horizontal="center" vertical="top" wrapText="1"/>
    </xf>
    <xf numFmtId="0" fontId="5" fillId="2" borderId="7" xfId="7" applyFont="1" applyFill="1" applyBorder="1" applyAlignment="1">
      <alignment horizontal="center" vertical="top" wrapText="1"/>
    </xf>
    <xf numFmtId="0" fontId="5" fillId="2" borderId="8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5" fillId="2" borderId="9" xfId="7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center" vertical="center"/>
    </xf>
    <xf numFmtId="0" fontId="5" fillId="2" borderId="12" xfId="7" applyFont="1" applyFill="1" applyBorder="1" applyAlignment="1">
      <alignment horizontal="left" vertical="top" wrapText="1"/>
    </xf>
    <xf numFmtId="4" fontId="7" fillId="2" borderId="0" xfId="7" applyNumberFormat="1" applyFont="1" applyFill="1" applyBorder="1" applyAlignment="1">
      <alignment horizontal="center"/>
    </xf>
    <xf numFmtId="0" fontId="7" fillId="2" borderId="0" xfId="7" applyFont="1" applyFill="1" applyBorder="1" applyAlignment="1">
      <alignment horizontal="center"/>
    </xf>
    <xf numFmtId="4" fontId="5" fillId="2" borderId="0" xfId="7" applyNumberFormat="1" applyFont="1" applyFill="1" applyBorder="1" applyAlignment="1">
      <alignment horizontal="center"/>
    </xf>
    <xf numFmtId="0" fontId="5" fillId="2" borderId="0" xfId="7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2" borderId="2" xfId="7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12" fillId="2" borderId="10" xfId="2" applyFont="1" applyFill="1" applyBorder="1" applyAlignment="1">
      <alignment horizontal="left" vertical="center" wrapText="1"/>
    </xf>
    <xf numFmtId="0" fontId="15" fillId="2" borderId="10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5" fillId="2" borderId="2" xfId="2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8" fillId="2" borderId="2" xfId="7" applyNumberFormat="1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5"/>
    <cellStyle name="Обычный 2 4" xfId="6"/>
    <cellStyle name="Обычный 2 5" xfId="7"/>
    <cellStyle name="Обычный 3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4"/>
  <sheetViews>
    <sheetView tabSelected="1" view="pageBreakPreview" topLeftCell="B1" zoomScale="55" zoomScaleNormal="70" zoomScaleSheetLayoutView="55" workbookViewId="0">
      <pane ySplit="8" topLeftCell="A9" activePane="bottomLeft" state="frozen"/>
      <selection activeCell="A8" sqref="A8"/>
      <selection pane="bottomLeft" activeCell="F119" sqref="F119:G119"/>
    </sheetView>
  </sheetViews>
  <sheetFormatPr defaultRowHeight="15.75" x14ac:dyDescent="0.25"/>
  <cols>
    <col min="1" max="1" width="9.140625" style="25" customWidth="1"/>
    <col min="2" max="2" width="56.42578125" style="26" customWidth="1"/>
    <col min="3" max="3" width="18" style="27" customWidth="1"/>
    <col min="4" max="4" width="23.42578125" style="27" hidden="1" customWidth="1"/>
    <col min="5" max="5" width="20" style="27" customWidth="1"/>
    <col min="6" max="6" width="22.7109375" style="27" customWidth="1"/>
    <col min="7" max="7" width="24.28515625" style="27" customWidth="1"/>
    <col min="8" max="8" width="18.140625" style="27" customWidth="1"/>
    <col min="9" max="9" width="19.28515625" style="27" customWidth="1"/>
    <col min="10" max="10" width="20.28515625" style="27" customWidth="1"/>
    <col min="11" max="11" width="22" style="27" customWidth="1"/>
    <col min="12" max="12" width="17.85546875" style="27" customWidth="1"/>
    <col min="13" max="13" width="19.7109375" style="27" customWidth="1"/>
    <col min="14" max="14" width="19.28515625" style="107" customWidth="1"/>
    <col min="15" max="15" width="15.5703125" style="25" hidden="1" customWidth="1"/>
    <col min="16" max="16" width="13.7109375" style="25" hidden="1" customWidth="1"/>
    <col min="17" max="17" width="19.42578125" style="27" customWidth="1"/>
    <col min="18" max="18" width="23.42578125" style="27" customWidth="1"/>
    <col min="19" max="19" width="22" style="27" customWidth="1"/>
    <col min="20" max="245" width="9.140625" style="27"/>
    <col min="246" max="246" width="8" style="27" customWidth="1"/>
    <col min="247" max="247" width="41.7109375" style="27" customWidth="1"/>
    <col min="248" max="249" width="22" style="27" customWidth="1"/>
    <col min="250" max="250" width="18" style="27" customWidth="1"/>
    <col min="251" max="251" width="18.85546875" style="27" customWidth="1"/>
    <col min="252" max="252" width="22.42578125" style="27" customWidth="1"/>
    <col min="253" max="253" width="20.28515625" style="27" customWidth="1"/>
    <col min="254" max="254" width="17.85546875" style="27" customWidth="1"/>
    <col min="255" max="255" width="20.7109375" style="27" customWidth="1"/>
    <col min="256" max="256" width="15.28515625" style="27" customWidth="1"/>
    <col min="257" max="257" width="17.42578125" style="27" customWidth="1"/>
    <col min="258" max="259" width="0" style="27" hidden="1" customWidth="1"/>
    <col min="260" max="260" width="16" style="27" customWidth="1"/>
    <col min="261" max="261" width="29.5703125" style="27" customWidth="1"/>
    <col min="262" max="262" width="26.140625" style="27" customWidth="1"/>
    <col min="263" max="263" width="9.140625" style="27" customWidth="1"/>
    <col min="264" max="264" width="15.5703125" style="27" bestFit="1" customWidth="1"/>
    <col min="265" max="265" width="0" style="27" hidden="1" customWidth="1"/>
    <col min="266" max="266" width="18.28515625" style="27" customWidth="1"/>
    <col min="267" max="267" width="9.85546875" style="27" customWidth="1"/>
    <col min="268" max="268" width="11" style="27" customWidth="1"/>
    <col min="269" max="501" width="9.140625" style="27"/>
    <col min="502" max="502" width="8" style="27" customWidth="1"/>
    <col min="503" max="503" width="41.7109375" style="27" customWidth="1"/>
    <col min="504" max="505" width="22" style="27" customWidth="1"/>
    <col min="506" max="506" width="18" style="27" customWidth="1"/>
    <col min="507" max="507" width="18.85546875" style="27" customWidth="1"/>
    <col min="508" max="508" width="22.42578125" style="27" customWidth="1"/>
    <col min="509" max="509" width="20.28515625" style="27" customWidth="1"/>
    <col min="510" max="510" width="17.85546875" style="27" customWidth="1"/>
    <col min="511" max="511" width="20.7109375" style="27" customWidth="1"/>
    <col min="512" max="512" width="15.28515625" style="27" customWidth="1"/>
    <col min="513" max="513" width="17.42578125" style="27" customWidth="1"/>
    <col min="514" max="515" width="0" style="27" hidden="1" customWidth="1"/>
    <col min="516" max="516" width="16" style="27" customWidth="1"/>
    <col min="517" max="517" width="29.5703125" style="27" customWidth="1"/>
    <col min="518" max="518" width="26.140625" style="27" customWidth="1"/>
    <col min="519" max="519" width="9.140625" style="27" customWidth="1"/>
    <col min="520" max="520" width="15.5703125" style="27" bestFit="1" customWidth="1"/>
    <col min="521" max="521" width="0" style="27" hidden="1" customWidth="1"/>
    <col min="522" max="522" width="18.28515625" style="27" customWidth="1"/>
    <col min="523" max="523" width="9.85546875" style="27" customWidth="1"/>
    <col min="524" max="524" width="11" style="27" customWidth="1"/>
    <col min="525" max="757" width="9.140625" style="27"/>
    <col min="758" max="758" width="8" style="27" customWidth="1"/>
    <col min="759" max="759" width="41.7109375" style="27" customWidth="1"/>
    <col min="760" max="761" width="22" style="27" customWidth="1"/>
    <col min="762" max="762" width="18" style="27" customWidth="1"/>
    <col min="763" max="763" width="18.85546875" style="27" customWidth="1"/>
    <col min="764" max="764" width="22.42578125" style="27" customWidth="1"/>
    <col min="765" max="765" width="20.28515625" style="27" customWidth="1"/>
    <col min="766" max="766" width="17.85546875" style="27" customWidth="1"/>
    <col min="767" max="767" width="20.7109375" style="27" customWidth="1"/>
    <col min="768" max="768" width="15.28515625" style="27" customWidth="1"/>
    <col min="769" max="769" width="17.42578125" style="27" customWidth="1"/>
    <col min="770" max="771" width="0" style="27" hidden="1" customWidth="1"/>
    <col min="772" max="772" width="16" style="27" customWidth="1"/>
    <col min="773" max="773" width="29.5703125" style="27" customWidth="1"/>
    <col min="774" max="774" width="26.140625" style="27" customWidth="1"/>
    <col min="775" max="775" width="9.140625" style="27" customWidth="1"/>
    <col min="776" max="776" width="15.5703125" style="27" bestFit="1" customWidth="1"/>
    <col min="777" max="777" width="0" style="27" hidden="1" customWidth="1"/>
    <col min="778" max="778" width="18.28515625" style="27" customWidth="1"/>
    <col min="779" max="779" width="9.85546875" style="27" customWidth="1"/>
    <col min="780" max="780" width="11" style="27" customWidth="1"/>
    <col min="781" max="1013" width="9.140625" style="27"/>
    <col min="1014" max="1014" width="8" style="27" customWidth="1"/>
    <col min="1015" max="1015" width="41.7109375" style="27" customWidth="1"/>
    <col min="1016" max="1017" width="22" style="27" customWidth="1"/>
    <col min="1018" max="1018" width="18" style="27" customWidth="1"/>
    <col min="1019" max="1019" width="18.85546875" style="27" customWidth="1"/>
    <col min="1020" max="1020" width="22.42578125" style="27" customWidth="1"/>
    <col min="1021" max="1021" width="20.28515625" style="27" customWidth="1"/>
    <col min="1022" max="1022" width="17.85546875" style="27" customWidth="1"/>
    <col min="1023" max="1023" width="20.7109375" style="27" customWidth="1"/>
    <col min="1024" max="1024" width="15.28515625" style="27" customWidth="1"/>
    <col min="1025" max="1025" width="17.42578125" style="27" customWidth="1"/>
    <col min="1026" max="1027" width="0" style="27" hidden="1" customWidth="1"/>
    <col min="1028" max="1028" width="16" style="27" customWidth="1"/>
    <col min="1029" max="1029" width="29.5703125" style="27" customWidth="1"/>
    <col min="1030" max="1030" width="26.140625" style="27" customWidth="1"/>
    <col min="1031" max="1031" width="9.140625" style="27" customWidth="1"/>
    <col min="1032" max="1032" width="15.5703125" style="27" bestFit="1" customWidth="1"/>
    <col min="1033" max="1033" width="0" style="27" hidden="1" customWidth="1"/>
    <col min="1034" max="1034" width="18.28515625" style="27" customWidth="1"/>
    <col min="1035" max="1035" width="9.85546875" style="27" customWidth="1"/>
    <col min="1036" max="1036" width="11" style="27" customWidth="1"/>
    <col min="1037" max="1269" width="9.140625" style="27"/>
    <col min="1270" max="1270" width="8" style="27" customWidth="1"/>
    <col min="1271" max="1271" width="41.7109375" style="27" customWidth="1"/>
    <col min="1272" max="1273" width="22" style="27" customWidth="1"/>
    <col min="1274" max="1274" width="18" style="27" customWidth="1"/>
    <col min="1275" max="1275" width="18.85546875" style="27" customWidth="1"/>
    <col min="1276" max="1276" width="22.42578125" style="27" customWidth="1"/>
    <col min="1277" max="1277" width="20.28515625" style="27" customWidth="1"/>
    <col min="1278" max="1278" width="17.85546875" style="27" customWidth="1"/>
    <col min="1279" max="1279" width="20.7109375" style="27" customWidth="1"/>
    <col min="1280" max="1280" width="15.28515625" style="27" customWidth="1"/>
    <col min="1281" max="1281" width="17.42578125" style="27" customWidth="1"/>
    <col min="1282" max="1283" width="0" style="27" hidden="1" customWidth="1"/>
    <col min="1284" max="1284" width="16" style="27" customWidth="1"/>
    <col min="1285" max="1285" width="29.5703125" style="27" customWidth="1"/>
    <col min="1286" max="1286" width="26.140625" style="27" customWidth="1"/>
    <col min="1287" max="1287" width="9.140625" style="27" customWidth="1"/>
    <col min="1288" max="1288" width="15.5703125" style="27" bestFit="1" customWidth="1"/>
    <col min="1289" max="1289" width="0" style="27" hidden="1" customWidth="1"/>
    <col min="1290" max="1290" width="18.28515625" style="27" customWidth="1"/>
    <col min="1291" max="1291" width="9.85546875" style="27" customWidth="1"/>
    <col min="1292" max="1292" width="11" style="27" customWidth="1"/>
    <col min="1293" max="1525" width="9.140625" style="27"/>
    <col min="1526" max="1526" width="8" style="27" customWidth="1"/>
    <col min="1527" max="1527" width="41.7109375" style="27" customWidth="1"/>
    <col min="1528" max="1529" width="22" style="27" customWidth="1"/>
    <col min="1530" max="1530" width="18" style="27" customWidth="1"/>
    <col min="1531" max="1531" width="18.85546875" style="27" customWidth="1"/>
    <col min="1532" max="1532" width="22.42578125" style="27" customWidth="1"/>
    <col min="1533" max="1533" width="20.28515625" style="27" customWidth="1"/>
    <col min="1534" max="1534" width="17.85546875" style="27" customWidth="1"/>
    <col min="1535" max="1535" width="20.7109375" style="27" customWidth="1"/>
    <col min="1536" max="1536" width="15.28515625" style="27" customWidth="1"/>
    <col min="1537" max="1537" width="17.42578125" style="27" customWidth="1"/>
    <col min="1538" max="1539" width="0" style="27" hidden="1" customWidth="1"/>
    <col min="1540" max="1540" width="16" style="27" customWidth="1"/>
    <col min="1541" max="1541" width="29.5703125" style="27" customWidth="1"/>
    <col min="1542" max="1542" width="26.140625" style="27" customWidth="1"/>
    <col min="1543" max="1543" width="9.140625" style="27" customWidth="1"/>
    <col min="1544" max="1544" width="15.5703125" style="27" bestFit="1" customWidth="1"/>
    <col min="1545" max="1545" width="0" style="27" hidden="1" customWidth="1"/>
    <col min="1546" max="1546" width="18.28515625" style="27" customWidth="1"/>
    <col min="1547" max="1547" width="9.85546875" style="27" customWidth="1"/>
    <col min="1548" max="1548" width="11" style="27" customWidth="1"/>
    <col min="1549" max="1781" width="9.140625" style="27"/>
    <col min="1782" max="1782" width="8" style="27" customWidth="1"/>
    <col min="1783" max="1783" width="41.7109375" style="27" customWidth="1"/>
    <col min="1784" max="1785" width="22" style="27" customWidth="1"/>
    <col min="1786" max="1786" width="18" style="27" customWidth="1"/>
    <col min="1787" max="1787" width="18.85546875" style="27" customWidth="1"/>
    <col min="1788" max="1788" width="22.42578125" style="27" customWidth="1"/>
    <col min="1789" max="1789" width="20.28515625" style="27" customWidth="1"/>
    <col min="1790" max="1790" width="17.85546875" style="27" customWidth="1"/>
    <col min="1791" max="1791" width="20.7109375" style="27" customWidth="1"/>
    <col min="1792" max="1792" width="15.28515625" style="27" customWidth="1"/>
    <col min="1793" max="1793" width="17.42578125" style="27" customWidth="1"/>
    <col min="1794" max="1795" width="0" style="27" hidden="1" customWidth="1"/>
    <col min="1796" max="1796" width="16" style="27" customWidth="1"/>
    <col min="1797" max="1797" width="29.5703125" style="27" customWidth="1"/>
    <col min="1798" max="1798" width="26.140625" style="27" customWidth="1"/>
    <col min="1799" max="1799" width="9.140625" style="27" customWidth="1"/>
    <col min="1800" max="1800" width="15.5703125" style="27" bestFit="1" customWidth="1"/>
    <col min="1801" max="1801" width="0" style="27" hidden="1" customWidth="1"/>
    <col min="1802" max="1802" width="18.28515625" style="27" customWidth="1"/>
    <col min="1803" max="1803" width="9.85546875" style="27" customWidth="1"/>
    <col min="1804" max="1804" width="11" style="27" customWidth="1"/>
    <col min="1805" max="2037" width="9.140625" style="27"/>
    <col min="2038" max="2038" width="8" style="27" customWidth="1"/>
    <col min="2039" max="2039" width="41.7109375" style="27" customWidth="1"/>
    <col min="2040" max="2041" width="22" style="27" customWidth="1"/>
    <col min="2042" max="2042" width="18" style="27" customWidth="1"/>
    <col min="2043" max="2043" width="18.85546875" style="27" customWidth="1"/>
    <col min="2044" max="2044" width="22.42578125" style="27" customWidth="1"/>
    <col min="2045" max="2045" width="20.28515625" style="27" customWidth="1"/>
    <col min="2046" max="2046" width="17.85546875" style="27" customWidth="1"/>
    <col min="2047" max="2047" width="20.7109375" style="27" customWidth="1"/>
    <col min="2048" max="2048" width="15.28515625" style="27" customWidth="1"/>
    <col min="2049" max="2049" width="17.42578125" style="27" customWidth="1"/>
    <col min="2050" max="2051" width="0" style="27" hidden="1" customWidth="1"/>
    <col min="2052" max="2052" width="16" style="27" customWidth="1"/>
    <col min="2053" max="2053" width="29.5703125" style="27" customWidth="1"/>
    <col min="2054" max="2054" width="26.140625" style="27" customWidth="1"/>
    <col min="2055" max="2055" width="9.140625" style="27" customWidth="1"/>
    <col min="2056" max="2056" width="15.5703125" style="27" bestFit="1" customWidth="1"/>
    <col min="2057" max="2057" width="0" style="27" hidden="1" customWidth="1"/>
    <col min="2058" max="2058" width="18.28515625" style="27" customWidth="1"/>
    <col min="2059" max="2059" width="9.85546875" style="27" customWidth="1"/>
    <col min="2060" max="2060" width="11" style="27" customWidth="1"/>
    <col min="2061" max="2293" width="9.140625" style="27"/>
    <col min="2294" max="2294" width="8" style="27" customWidth="1"/>
    <col min="2295" max="2295" width="41.7109375" style="27" customWidth="1"/>
    <col min="2296" max="2297" width="22" style="27" customWidth="1"/>
    <col min="2298" max="2298" width="18" style="27" customWidth="1"/>
    <col min="2299" max="2299" width="18.85546875" style="27" customWidth="1"/>
    <col min="2300" max="2300" width="22.42578125" style="27" customWidth="1"/>
    <col min="2301" max="2301" width="20.28515625" style="27" customWidth="1"/>
    <col min="2302" max="2302" width="17.85546875" style="27" customWidth="1"/>
    <col min="2303" max="2303" width="20.7109375" style="27" customWidth="1"/>
    <col min="2304" max="2304" width="15.28515625" style="27" customWidth="1"/>
    <col min="2305" max="2305" width="17.42578125" style="27" customWidth="1"/>
    <col min="2306" max="2307" width="0" style="27" hidden="1" customWidth="1"/>
    <col min="2308" max="2308" width="16" style="27" customWidth="1"/>
    <col min="2309" max="2309" width="29.5703125" style="27" customWidth="1"/>
    <col min="2310" max="2310" width="26.140625" style="27" customWidth="1"/>
    <col min="2311" max="2311" width="9.140625" style="27" customWidth="1"/>
    <col min="2312" max="2312" width="15.5703125" style="27" bestFit="1" customWidth="1"/>
    <col min="2313" max="2313" width="0" style="27" hidden="1" customWidth="1"/>
    <col min="2314" max="2314" width="18.28515625" style="27" customWidth="1"/>
    <col min="2315" max="2315" width="9.85546875" style="27" customWidth="1"/>
    <col min="2316" max="2316" width="11" style="27" customWidth="1"/>
    <col min="2317" max="2549" width="9.140625" style="27"/>
    <col min="2550" max="2550" width="8" style="27" customWidth="1"/>
    <col min="2551" max="2551" width="41.7109375" style="27" customWidth="1"/>
    <col min="2552" max="2553" width="22" style="27" customWidth="1"/>
    <col min="2554" max="2554" width="18" style="27" customWidth="1"/>
    <col min="2555" max="2555" width="18.85546875" style="27" customWidth="1"/>
    <col min="2556" max="2556" width="22.42578125" style="27" customWidth="1"/>
    <col min="2557" max="2557" width="20.28515625" style="27" customWidth="1"/>
    <col min="2558" max="2558" width="17.85546875" style="27" customWidth="1"/>
    <col min="2559" max="2559" width="20.7109375" style="27" customWidth="1"/>
    <col min="2560" max="2560" width="15.28515625" style="27" customWidth="1"/>
    <col min="2561" max="2561" width="17.42578125" style="27" customWidth="1"/>
    <col min="2562" max="2563" width="0" style="27" hidden="1" customWidth="1"/>
    <col min="2564" max="2564" width="16" style="27" customWidth="1"/>
    <col min="2565" max="2565" width="29.5703125" style="27" customWidth="1"/>
    <col min="2566" max="2566" width="26.140625" style="27" customWidth="1"/>
    <col min="2567" max="2567" width="9.140625" style="27" customWidth="1"/>
    <col min="2568" max="2568" width="15.5703125" style="27" bestFit="1" customWidth="1"/>
    <col min="2569" max="2569" width="0" style="27" hidden="1" customWidth="1"/>
    <col min="2570" max="2570" width="18.28515625" style="27" customWidth="1"/>
    <col min="2571" max="2571" width="9.85546875" style="27" customWidth="1"/>
    <col min="2572" max="2572" width="11" style="27" customWidth="1"/>
    <col min="2573" max="2805" width="9.140625" style="27"/>
    <col min="2806" max="2806" width="8" style="27" customWidth="1"/>
    <col min="2807" max="2807" width="41.7109375" style="27" customWidth="1"/>
    <col min="2808" max="2809" width="22" style="27" customWidth="1"/>
    <col min="2810" max="2810" width="18" style="27" customWidth="1"/>
    <col min="2811" max="2811" width="18.85546875" style="27" customWidth="1"/>
    <col min="2812" max="2812" width="22.42578125" style="27" customWidth="1"/>
    <col min="2813" max="2813" width="20.28515625" style="27" customWidth="1"/>
    <col min="2814" max="2814" width="17.85546875" style="27" customWidth="1"/>
    <col min="2815" max="2815" width="20.7109375" style="27" customWidth="1"/>
    <col min="2816" max="2816" width="15.28515625" style="27" customWidth="1"/>
    <col min="2817" max="2817" width="17.42578125" style="27" customWidth="1"/>
    <col min="2818" max="2819" width="0" style="27" hidden="1" customWidth="1"/>
    <col min="2820" max="2820" width="16" style="27" customWidth="1"/>
    <col min="2821" max="2821" width="29.5703125" style="27" customWidth="1"/>
    <col min="2822" max="2822" width="26.140625" style="27" customWidth="1"/>
    <col min="2823" max="2823" width="9.140625" style="27" customWidth="1"/>
    <col min="2824" max="2824" width="15.5703125" style="27" bestFit="1" customWidth="1"/>
    <col min="2825" max="2825" width="0" style="27" hidden="1" customWidth="1"/>
    <col min="2826" max="2826" width="18.28515625" style="27" customWidth="1"/>
    <col min="2827" max="2827" width="9.85546875" style="27" customWidth="1"/>
    <col min="2828" max="2828" width="11" style="27" customWidth="1"/>
    <col min="2829" max="3061" width="9.140625" style="27"/>
    <col min="3062" max="3062" width="8" style="27" customWidth="1"/>
    <col min="3063" max="3063" width="41.7109375" style="27" customWidth="1"/>
    <col min="3064" max="3065" width="22" style="27" customWidth="1"/>
    <col min="3066" max="3066" width="18" style="27" customWidth="1"/>
    <col min="3067" max="3067" width="18.85546875" style="27" customWidth="1"/>
    <col min="3068" max="3068" width="22.42578125" style="27" customWidth="1"/>
    <col min="3069" max="3069" width="20.28515625" style="27" customWidth="1"/>
    <col min="3070" max="3070" width="17.85546875" style="27" customWidth="1"/>
    <col min="3071" max="3071" width="20.7109375" style="27" customWidth="1"/>
    <col min="3072" max="3072" width="15.28515625" style="27" customWidth="1"/>
    <col min="3073" max="3073" width="17.42578125" style="27" customWidth="1"/>
    <col min="3074" max="3075" width="0" style="27" hidden="1" customWidth="1"/>
    <col min="3076" max="3076" width="16" style="27" customWidth="1"/>
    <col min="3077" max="3077" width="29.5703125" style="27" customWidth="1"/>
    <col min="3078" max="3078" width="26.140625" style="27" customWidth="1"/>
    <col min="3079" max="3079" width="9.140625" style="27" customWidth="1"/>
    <col min="3080" max="3080" width="15.5703125" style="27" bestFit="1" customWidth="1"/>
    <col min="3081" max="3081" width="0" style="27" hidden="1" customWidth="1"/>
    <col min="3082" max="3082" width="18.28515625" style="27" customWidth="1"/>
    <col min="3083" max="3083" width="9.85546875" style="27" customWidth="1"/>
    <col min="3084" max="3084" width="11" style="27" customWidth="1"/>
    <col min="3085" max="3317" width="9.140625" style="27"/>
    <col min="3318" max="3318" width="8" style="27" customWidth="1"/>
    <col min="3319" max="3319" width="41.7109375" style="27" customWidth="1"/>
    <col min="3320" max="3321" width="22" style="27" customWidth="1"/>
    <col min="3322" max="3322" width="18" style="27" customWidth="1"/>
    <col min="3323" max="3323" width="18.85546875" style="27" customWidth="1"/>
    <col min="3324" max="3324" width="22.42578125" style="27" customWidth="1"/>
    <col min="3325" max="3325" width="20.28515625" style="27" customWidth="1"/>
    <col min="3326" max="3326" width="17.85546875" style="27" customWidth="1"/>
    <col min="3327" max="3327" width="20.7109375" style="27" customWidth="1"/>
    <col min="3328" max="3328" width="15.28515625" style="27" customWidth="1"/>
    <col min="3329" max="3329" width="17.42578125" style="27" customWidth="1"/>
    <col min="3330" max="3331" width="0" style="27" hidden="1" customWidth="1"/>
    <col min="3332" max="3332" width="16" style="27" customWidth="1"/>
    <col min="3333" max="3333" width="29.5703125" style="27" customWidth="1"/>
    <col min="3334" max="3334" width="26.140625" style="27" customWidth="1"/>
    <col min="3335" max="3335" width="9.140625" style="27" customWidth="1"/>
    <col min="3336" max="3336" width="15.5703125" style="27" bestFit="1" customWidth="1"/>
    <col min="3337" max="3337" width="0" style="27" hidden="1" customWidth="1"/>
    <col min="3338" max="3338" width="18.28515625" style="27" customWidth="1"/>
    <col min="3339" max="3339" width="9.85546875" style="27" customWidth="1"/>
    <col min="3340" max="3340" width="11" style="27" customWidth="1"/>
    <col min="3341" max="3573" width="9.140625" style="27"/>
    <col min="3574" max="3574" width="8" style="27" customWidth="1"/>
    <col min="3575" max="3575" width="41.7109375" style="27" customWidth="1"/>
    <col min="3576" max="3577" width="22" style="27" customWidth="1"/>
    <col min="3578" max="3578" width="18" style="27" customWidth="1"/>
    <col min="3579" max="3579" width="18.85546875" style="27" customWidth="1"/>
    <col min="3580" max="3580" width="22.42578125" style="27" customWidth="1"/>
    <col min="3581" max="3581" width="20.28515625" style="27" customWidth="1"/>
    <col min="3582" max="3582" width="17.85546875" style="27" customWidth="1"/>
    <col min="3583" max="3583" width="20.7109375" style="27" customWidth="1"/>
    <col min="3584" max="3584" width="15.28515625" style="27" customWidth="1"/>
    <col min="3585" max="3585" width="17.42578125" style="27" customWidth="1"/>
    <col min="3586" max="3587" width="0" style="27" hidden="1" customWidth="1"/>
    <col min="3588" max="3588" width="16" style="27" customWidth="1"/>
    <col min="3589" max="3589" width="29.5703125" style="27" customWidth="1"/>
    <col min="3590" max="3590" width="26.140625" style="27" customWidth="1"/>
    <col min="3591" max="3591" width="9.140625" style="27" customWidth="1"/>
    <col min="3592" max="3592" width="15.5703125" style="27" bestFit="1" customWidth="1"/>
    <col min="3593" max="3593" width="0" style="27" hidden="1" customWidth="1"/>
    <col min="3594" max="3594" width="18.28515625" style="27" customWidth="1"/>
    <col min="3595" max="3595" width="9.85546875" style="27" customWidth="1"/>
    <col min="3596" max="3596" width="11" style="27" customWidth="1"/>
    <col min="3597" max="3829" width="9.140625" style="27"/>
    <col min="3830" max="3830" width="8" style="27" customWidth="1"/>
    <col min="3831" max="3831" width="41.7109375" style="27" customWidth="1"/>
    <col min="3832" max="3833" width="22" style="27" customWidth="1"/>
    <col min="3834" max="3834" width="18" style="27" customWidth="1"/>
    <col min="3835" max="3835" width="18.85546875" style="27" customWidth="1"/>
    <col min="3836" max="3836" width="22.42578125" style="27" customWidth="1"/>
    <col min="3837" max="3837" width="20.28515625" style="27" customWidth="1"/>
    <col min="3838" max="3838" width="17.85546875" style="27" customWidth="1"/>
    <col min="3839" max="3839" width="20.7109375" style="27" customWidth="1"/>
    <col min="3840" max="3840" width="15.28515625" style="27" customWidth="1"/>
    <col min="3841" max="3841" width="17.42578125" style="27" customWidth="1"/>
    <col min="3842" max="3843" width="0" style="27" hidden="1" customWidth="1"/>
    <col min="3844" max="3844" width="16" style="27" customWidth="1"/>
    <col min="3845" max="3845" width="29.5703125" style="27" customWidth="1"/>
    <col min="3846" max="3846" width="26.140625" style="27" customWidth="1"/>
    <col min="3847" max="3847" width="9.140625" style="27" customWidth="1"/>
    <col min="3848" max="3848" width="15.5703125" style="27" bestFit="1" customWidth="1"/>
    <col min="3849" max="3849" width="0" style="27" hidden="1" customWidth="1"/>
    <col min="3850" max="3850" width="18.28515625" style="27" customWidth="1"/>
    <col min="3851" max="3851" width="9.85546875" style="27" customWidth="1"/>
    <col min="3852" max="3852" width="11" style="27" customWidth="1"/>
    <col min="3853" max="4085" width="9.140625" style="27"/>
    <col min="4086" max="4086" width="8" style="27" customWidth="1"/>
    <col min="4087" max="4087" width="41.7109375" style="27" customWidth="1"/>
    <col min="4088" max="4089" width="22" style="27" customWidth="1"/>
    <col min="4090" max="4090" width="18" style="27" customWidth="1"/>
    <col min="4091" max="4091" width="18.85546875" style="27" customWidth="1"/>
    <col min="4092" max="4092" width="22.42578125" style="27" customWidth="1"/>
    <col min="4093" max="4093" width="20.28515625" style="27" customWidth="1"/>
    <col min="4094" max="4094" width="17.85546875" style="27" customWidth="1"/>
    <col min="4095" max="4095" width="20.7109375" style="27" customWidth="1"/>
    <col min="4096" max="4096" width="15.28515625" style="27" customWidth="1"/>
    <col min="4097" max="4097" width="17.42578125" style="27" customWidth="1"/>
    <col min="4098" max="4099" width="0" style="27" hidden="1" customWidth="1"/>
    <col min="4100" max="4100" width="16" style="27" customWidth="1"/>
    <col min="4101" max="4101" width="29.5703125" style="27" customWidth="1"/>
    <col min="4102" max="4102" width="26.140625" style="27" customWidth="1"/>
    <col min="4103" max="4103" width="9.140625" style="27" customWidth="1"/>
    <col min="4104" max="4104" width="15.5703125" style="27" bestFit="1" customWidth="1"/>
    <col min="4105" max="4105" width="0" style="27" hidden="1" customWidth="1"/>
    <col min="4106" max="4106" width="18.28515625" style="27" customWidth="1"/>
    <col min="4107" max="4107" width="9.85546875" style="27" customWidth="1"/>
    <col min="4108" max="4108" width="11" style="27" customWidth="1"/>
    <col min="4109" max="4341" width="9.140625" style="27"/>
    <col min="4342" max="4342" width="8" style="27" customWidth="1"/>
    <col min="4343" max="4343" width="41.7109375" style="27" customWidth="1"/>
    <col min="4344" max="4345" width="22" style="27" customWidth="1"/>
    <col min="4346" max="4346" width="18" style="27" customWidth="1"/>
    <col min="4347" max="4347" width="18.85546875" style="27" customWidth="1"/>
    <col min="4348" max="4348" width="22.42578125" style="27" customWidth="1"/>
    <col min="4349" max="4349" width="20.28515625" style="27" customWidth="1"/>
    <col min="4350" max="4350" width="17.85546875" style="27" customWidth="1"/>
    <col min="4351" max="4351" width="20.7109375" style="27" customWidth="1"/>
    <col min="4352" max="4352" width="15.28515625" style="27" customWidth="1"/>
    <col min="4353" max="4353" width="17.42578125" style="27" customWidth="1"/>
    <col min="4354" max="4355" width="0" style="27" hidden="1" customWidth="1"/>
    <col min="4356" max="4356" width="16" style="27" customWidth="1"/>
    <col min="4357" max="4357" width="29.5703125" style="27" customWidth="1"/>
    <col min="4358" max="4358" width="26.140625" style="27" customWidth="1"/>
    <col min="4359" max="4359" width="9.140625" style="27" customWidth="1"/>
    <col min="4360" max="4360" width="15.5703125" style="27" bestFit="1" customWidth="1"/>
    <col min="4361" max="4361" width="0" style="27" hidden="1" customWidth="1"/>
    <col min="4362" max="4362" width="18.28515625" style="27" customWidth="1"/>
    <col min="4363" max="4363" width="9.85546875" style="27" customWidth="1"/>
    <col min="4364" max="4364" width="11" style="27" customWidth="1"/>
    <col min="4365" max="4597" width="9.140625" style="27"/>
    <col min="4598" max="4598" width="8" style="27" customWidth="1"/>
    <col min="4599" max="4599" width="41.7109375" style="27" customWidth="1"/>
    <col min="4600" max="4601" width="22" style="27" customWidth="1"/>
    <col min="4602" max="4602" width="18" style="27" customWidth="1"/>
    <col min="4603" max="4603" width="18.85546875" style="27" customWidth="1"/>
    <col min="4604" max="4604" width="22.42578125" style="27" customWidth="1"/>
    <col min="4605" max="4605" width="20.28515625" style="27" customWidth="1"/>
    <col min="4606" max="4606" width="17.85546875" style="27" customWidth="1"/>
    <col min="4607" max="4607" width="20.7109375" style="27" customWidth="1"/>
    <col min="4608" max="4608" width="15.28515625" style="27" customWidth="1"/>
    <col min="4609" max="4609" width="17.42578125" style="27" customWidth="1"/>
    <col min="4610" max="4611" width="0" style="27" hidden="1" customWidth="1"/>
    <col min="4612" max="4612" width="16" style="27" customWidth="1"/>
    <col min="4613" max="4613" width="29.5703125" style="27" customWidth="1"/>
    <col min="4614" max="4614" width="26.140625" style="27" customWidth="1"/>
    <col min="4615" max="4615" width="9.140625" style="27" customWidth="1"/>
    <col min="4616" max="4616" width="15.5703125" style="27" bestFit="1" customWidth="1"/>
    <col min="4617" max="4617" width="0" style="27" hidden="1" customWidth="1"/>
    <col min="4618" max="4618" width="18.28515625" style="27" customWidth="1"/>
    <col min="4619" max="4619" width="9.85546875" style="27" customWidth="1"/>
    <col min="4620" max="4620" width="11" style="27" customWidth="1"/>
    <col min="4621" max="4853" width="9.140625" style="27"/>
    <col min="4854" max="4854" width="8" style="27" customWidth="1"/>
    <col min="4855" max="4855" width="41.7109375" style="27" customWidth="1"/>
    <col min="4856" max="4857" width="22" style="27" customWidth="1"/>
    <col min="4858" max="4858" width="18" style="27" customWidth="1"/>
    <col min="4859" max="4859" width="18.85546875" style="27" customWidth="1"/>
    <col min="4860" max="4860" width="22.42578125" style="27" customWidth="1"/>
    <col min="4861" max="4861" width="20.28515625" style="27" customWidth="1"/>
    <col min="4862" max="4862" width="17.85546875" style="27" customWidth="1"/>
    <col min="4863" max="4863" width="20.7109375" style="27" customWidth="1"/>
    <col min="4864" max="4864" width="15.28515625" style="27" customWidth="1"/>
    <col min="4865" max="4865" width="17.42578125" style="27" customWidth="1"/>
    <col min="4866" max="4867" width="0" style="27" hidden="1" customWidth="1"/>
    <col min="4868" max="4868" width="16" style="27" customWidth="1"/>
    <col min="4869" max="4869" width="29.5703125" style="27" customWidth="1"/>
    <col min="4870" max="4870" width="26.140625" style="27" customWidth="1"/>
    <col min="4871" max="4871" width="9.140625" style="27" customWidth="1"/>
    <col min="4872" max="4872" width="15.5703125" style="27" bestFit="1" customWidth="1"/>
    <col min="4873" max="4873" width="0" style="27" hidden="1" customWidth="1"/>
    <col min="4874" max="4874" width="18.28515625" style="27" customWidth="1"/>
    <col min="4875" max="4875" width="9.85546875" style="27" customWidth="1"/>
    <col min="4876" max="4876" width="11" style="27" customWidth="1"/>
    <col min="4877" max="5109" width="9.140625" style="27"/>
    <col min="5110" max="5110" width="8" style="27" customWidth="1"/>
    <col min="5111" max="5111" width="41.7109375" style="27" customWidth="1"/>
    <col min="5112" max="5113" width="22" style="27" customWidth="1"/>
    <col min="5114" max="5114" width="18" style="27" customWidth="1"/>
    <col min="5115" max="5115" width="18.85546875" style="27" customWidth="1"/>
    <col min="5116" max="5116" width="22.42578125" style="27" customWidth="1"/>
    <col min="5117" max="5117" width="20.28515625" style="27" customWidth="1"/>
    <col min="5118" max="5118" width="17.85546875" style="27" customWidth="1"/>
    <col min="5119" max="5119" width="20.7109375" style="27" customWidth="1"/>
    <col min="5120" max="5120" width="15.28515625" style="27" customWidth="1"/>
    <col min="5121" max="5121" width="17.42578125" style="27" customWidth="1"/>
    <col min="5122" max="5123" width="0" style="27" hidden="1" customWidth="1"/>
    <col min="5124" max="5124" width="16" style="27" customWidth="1"/>
    <col min="5125" max="5125" width="29.5703125" style="27" customWidth="1"/>
    <col min="5126" max="5126" width="26.140625" style="27" customWidth="1"/>
    <col min="5127" max="5127" width="9.140625" style="27" customWidth="1"/>
    <col min="5128" max="5128" width="15.5703125" style="27" bestFit="1" customWidth="1"/>
    <col min="5129" max="5129" width="0" style="27" hidden="1" customWidth="1"/>
    <col min="5130" max="5130" width="18.28515625" style="27" customWidth="1"/>
    <col min="5131" max="5131" width="9.85546875" style="27" customWidth="1"/>
    <col min="5132" max="5132" width="11" style="27" customWidth="1"/>
    <col min="5133" max="5365" width="9.140625" style="27"/>
    <col min="5366" max="5366" width="8" style="27" customWidth="1"/>
    <col min="5367" max="5367" width="41.7109375" style="27" customWidth="1"/>
    <col min="5368" max="5369" width="22" style="27" customWidth="1"/>
    <col min="5370" max="5370" width="18" style="27" customWidth="1"/>
    <col min="5371" max="5371" width="18.85546875" style="27" customWidth="1"/>
    <col min="5372" max="5372" width="22.42578125" style="27" customWidth="1"/>
    <col min="5373" max="5373" width="20.28515625" style="27" customWidth="1"/>
    <col min="5374" max="5374" width="17.85546875" style="27" customWidth="1"/>
    <col min="5375" max="5375" width="20.7109375" style="27" customWidth="1"/>
    <col min="5376" max="5376" width="15.28515625" style="27" customWidth="1"/>
    <col min="5377" max="5377" width="17.42578125" style="27" customWidth="1"/>
    <col min="5378" max="5379" width="0" style="27" hidden="1" customWidth="1"/>
    <col min="5380" max="5380" width="16" style="27" customWidth="1"/>
    <col min="5381" max="5381" width="29.5703125" style="27" customWidth="1"/>
    <col min="5382" max="5382" width="26.140625" style="27" customWidth="1"/>
    <col min="5383" max="5383" width="9.140625" style="27" customWidth="1"/>
    <col min="5384" max="5384" width="15.5703125" style="27" bestFit="1" customWidth="1"/>
    <col min="5385" max="5385" width="0" style="27" hidden="1" customWidth="1"/>
    <col min="5386" max="5386" width="18.28515625" style="27" customWidth="1"/>
    <col min="5387" max="5387" width="9.85546875" style="27" customWidth="1"/>
    <col min="5388" max="5388" width="11" style="27" customWidth="1"/>
    <col min="5389" max="5621" width="9.140625" style="27"/>
    <col min="5622" max="5622" width="8" style="27" customWidth="1"/>
    <col min="5623" max="5623" width="41.7109375" style="27" customWidth="1"/>
    <col min="5624" max="5625" width="22" style="27" customWidth="1"/>
    <col min="5626" max="5626" width="18" style="27" customWidth="1"/>
    <col min="5627" max="5627" width="18.85546875" style="27" customWidth="1"/>
    <col min="5628" max="5628" width="22.42578125" style="27" customWidth="1"/>
    <col min="5629" max="5629" width="20.28515625" style="27" customWidth="1"/>
    <col min="5630" max="5630" width="17.85546875" style="27" customWidth="1"/>
    <col min="5631" max="5631" width="20.7109375" style="27" customWidth="1"/>
    <col min="5632" max="5632" width="15.28515625" style="27" customWidth="1"/>
    <col min="5633" max="5633" width="17.42578125" style="27" customWidth="1"/>
    <col min="5634" max="5635" width="0" style="27" hidden="1" customWidth="1"/>
    <col min="5636" max="5636" width="16" style="27" customWidth="1"/>
    <col min="5637" max="5637" width="29.5703125" style="27" customWidth="1"/>
    <col min="5638" max="5638" width="26.140625" style="27" customWidth="1"/>
    <col min="5639" max="5639" width="9.140625" style="27" customWidth="1"/>
    <col min="5640" max="5640" width="15.5703125" style="27" bestFit="1" customWidth="1"/>
    <col min="5641" max="5641" width="0" style="27" hidden="1" customWidth="1"/>
    <col min="5642" max="5642" width="18.28515625" style="27" customWidth="1"/>
    <col min="5643" max="5643" width="9.85546875" style="27" customWidth="1"/>
    <col min="5644" max="5644" width="11" style="27" customWidth="1"/>
    <col min="5645" max="5877" width="9.140625" style="27"/>
    <col min="5878" max="5878" width="8" style="27" customWidth="1"/>
    <col min="5879" max="5879" width="41.7109375" style="27" customWidth="1"/>
    <col min="5880" max="5881" width="22" style="27" customWidth="1"/>
    <col min="5882" max="5882" width="18" style="27" customWidth="1"/>
    <col min="5883" max="5883" width="18.85546875" style="27" customWidth="1"/>
    <col min="5884" max="5884" width="22.42578125" style="27" customWidth="1"/>
    <col min="5885" max="5885" width="20.28515625" style="27" customWidth="1"/>
    <col min="5886" max="5886" width="17.85546875" style="27" customWidth="1"/>
    <col min="5887" max="5887" width="20.7109375" style="27" customWidth="1"/>
    <col min="5888" max="5888" width="15.28515625" style="27" customWidth="1"/>
    <col min="5889" max="5889" width="17.42578125" style="27" customWidth="1"/>
    <col min="5890" max="5891" width="0" style="27" hidden="1" customWidth="1"/>
    <col min="5892" max="5892" width="16" style="27" customWidth="1"/>
    <col min="5893" max="5893" width="29.5703125" style="27" customWidth="1"/>
    <col min="5894" max="5894" width="26.140625" style="27" customWidth="1"/>
    <col min="5895" max="5895" width="9.140625" style="27" customWidth="1"/>
    <col min="5896" max="5896" width="15.5703125" style="27" bestFit="1" customWidth="1"/>
    <col min="5897" max="5897" width="0" style="27" hidden="1" customWidth="1"/>
    <col min="5898" max="5898" width="18.28515625" style="27" customWidth="1"/>
    <col min="5899" max="5899" width="9.85546875" style="27" customWidth="1"/>
    <col min="5900" max="5900" width="11" style="27" customWidth="1"/>
    <col min="5901" max="6133" width="9.140625" style="27"/>
    <col min="6134" max="6134" width="8" style="27" customWidth="1"/>
    <col min="6135" max="6135" width="41.7109375" style="27" customWidth="1"/>
    <col min="6136" max="6137" width="22" style="27" customWidth="1"/>
    <col min="6138" max="6138" width="18" style="27" customWidth="1"/>
    <col min="6139" max="6139" width="18.85546875" style="27" customWidth="1"/>
    <col min="6140" max="6140" width="22.42578125" style="27" customWidth="1"/>
    <col min="6141" max="6141" width="20.28515625" style="27" customWidth="1"/>
    <col min="6142" max="6142" width="17.85546875" style="27" customWidth="1"/>
    <col min="6143" max="6143" width="20.7109375" style="27" customWidth="1"/>
    <col min="6144" max="6144" width="15.28515625" style="27" customWidth="1"/>
    <col min="6145" max="6145" width="17.42578125" style="27" customWidth="1"/>
    <col min="6146" max="6147" width="0" style="27" hidden="1" customWidth="1"/>
    <col min="6148" max="6148" width="16" style="27" customWidth="1"/>
    <col min="6149" max="6149" width="29.5703125" style="27" customWidth="1"/>
    <col min="6150" max="6150" width="26.140625" style="27" customWidth="1"/>
    <col min="6151" max="6151" width="9.140625" style="27" customWidth="1"/>
    <col min="6152" max="6152" width="15.5703125" style="27" bestFit="1" customWidth="1"/>
    <col min="6153" max="6153" width="0" style="27" hidden="1" customWidth="1"/>
    <col min="6154" max="6154" width="18.28515625" style="27" customWidth="1"/>
    <col min="6155" max="6155" width="9.85546875" style="27" customWidth="1"/>
    <col min="6156" max="6156" width="11" style="27" customWidth="1"/>
    <col min="6157" max="6389" width="9.140625" style="27"/>
    <col min="6390" max="6390" width="8" style="27" customWidth="1"/>
    <col min="6391" max="6391" width="41.7109375" style="27" customWidth="1"/>
    <col min="6392" max="6393" width="22" style="27" customWidth="1"/>
    <col min="6394" max="6394" width="18" style="27" customWidth="1"/>
    <col min="6395" max="6395" width="18.85546875" style="27" customWidth="1"/>
    <col min="6396" max="6396" width="22.42578125" style="27" customWidth="1"/>
    <col min="6397" max="6397" width="20.28515625" style="27" customWidth="1"/>
    <col min="6398" max="6398" width="17.85546875" style="27" customWidth="1"/>
    <col min="6399" max="6399" width="20.7109375" style="27" customWidth="1"/>
    <col min="6400" max="6400" width="15.28515625" style="27" customWidth="1"/>
    <col min="6401" max="6401" width="17.42578125" style="27" customWidth="1"/>
    <col min="6402" max="6403" width="0" style="27" hidden="1" customWidth="1"/>
    <col min="6404" max="6404" width="16" style="27" customWidth="1"/>
    <col min="6405" max="6405" width="29.5703125" style="27" customWidth="1"/>
    <col min="6406" max="6406" width="26.140625" style="27" customWidth="1"/>
    <col min="6407" max="6407" width="9.140625" style="27" customWidth="1"/>
    <col min="6408" max="6408" width="15.5703125" style="27" bestFit="1" customWidth="1"/>
    <col min="6409" max="6409" width="0" style="27" hidden="1" customWidth="1"/>
    <col min="6410" max="6410" width="18.28515625" style="27" customWidth="1"/>
    <col min="6411" max="6411" width="9.85546875" style="27" customWidth="1"/>
    <col min="6412" max="6412" width="11" style="27" customWidth="1"/>
    <col min="6413" max="6645" width="9.140625" style="27"/>
    <col min="6646" max="6646" width="8" style="27" customWidth="1"/>
    <col min="6647" max="6647" width="41.7109375" style="27" customWidth="1"/>
    <col min="6648" max="6649" width="22" style="27" customWidth="1"/>
    <col min="6650" max="6650" width="18" style="27" customWidth="1"/>
    <col min="6651" max="6651" width="18.85546875" style="27" customWidth="1"/>
    <col min="6652" max="6652" width="22.42578125" style="27" customWidth="1"/>
    <col min="6653" max="6653" width="20.28515625" style="27" customWidth="1"/>
    <col min="6654" max="6654" width="17.85546875" style="27" customWidth="1"/>
    <col min="6655" max="6655" width="20.7109375" style="27" customWidth="1"/>
    <col min="6656" max="6656" width="15.28515625" style="27" customWidth="1"/>
    <col min="6657" max="6657" width="17.42578125" style="27" customWidth="1"/>
    <col min="6658" max="6659" width="0" style="27" hidden="1" customWidth="1"/>
    <col min="6660" max="6660" width="16" style="27" customWidth="1"/>
    <col min="6661" max="6661" width="29.5703125" style="27" customWidth="1"/>
    <col min="6662" max="6662" width="26.140625" style="27" customWidth="1"/>
    <col min="6663" max="6663" width="9.140625" style="27" customWidth="1"/>
    <col min="6664" max="6664" width="15.5703125" style="27" bestFit="1" customWidth="1"/>
    <col min="6665" max="6665" width="0" style="27" hidden="1" customWidth="1"/>
    <col min="6666" max="6666" width="18.28515625" style="27" customWidth="1"/>
    <col min="6667" max="6667" width="9.85546875" style="27" customWidth="1"/>
    <col min="6668" max="6668" width="11" style="27" customWidth="1"/>
    <col min="6669" max="6901" width="9.140625" style="27"/>
    <col min="6902" max="6902" width="8" style="27" customWidth="1"/>
    <col min="6903" max="6903" width="41.7109375" style="27" customWidth="1"/>
    <col min="6904" max="6905" width="22" style="27" customWidth="1"/>
    <col min="6906" max="6906" width="18" style="27" customWidth="1"/>
    <col min="6907" max="6907" width="18.85546875" style="27" customWidth="1"/>
    <col min="6908" max="6908" width="22.42578125" style="27" customWidth="1"/>
    <col min="6909" max="6909" width="20.28515625" style="27" customWidth="1"/>
    <col min="6910" max="6910" width="17.85546875" style="27" customWidth="1"/>
    <col min="6911" max="6911" width="20.7109375" style="27" customWidth="1"/>
    <col min="6912" max="6912" width="15.28515625" style="27" customWidth="1"/>
    <col min="6913" max="6913" width="17.42578125" style="27" customWidth="1"/>
    <col min="6914" max="6915" width="0" style="27" hidden="1" customWidth="1"/>
    <col min="6916" max="6916" width="16" style="27" customWidth="1"/>
    <col min="6917" max="6917" width="29.5703125" style="27" customWidth="1"/>
    <col min="6918" max="6918" width="26.140625" style="27" customWidth="1"/>
    <col min="6919" max="6919" width="9.140625" style="27" customWidth="1"/>
    <col min="6920" max="6920" width="15.5703125" style="27" bestFit="1" customWidth="1"/>
    <col min="6921" max="6921" width="0" style="27" hidden="1" customWidth="1"/>
    <col min="6922" max="6922" width="18.28515625" style="27" customWidth="1"/>
    <col min="6923" max="6923" width="9.85546875" style="27" customWidth="1"/>
    <col min="6924" max="6924" width="11" style="27" customWidth="1"/>
    <col min="6925" max="7157" width="9.140625" style="27"/>
    <col min="7158" max="7158" width="8" style="27" customWidth="1"/>
    <col min="7159" max="7159" width="41.7109375" style="27" customWidth="1"/>
    <col min="7160" max="7161" width="22" style="27" customWidth="1"/>
    <col min="7162" max="7162" width="18" style="27" customWidth="1"/>
    <col min="7163" max="7163" width="18.85546875" style="27" customWidth="1"/>
    <col min="7164" max="7164" width="22.42578125" style="27" customWidth="1"/>
    <col min="7165" max="7165" width="20.28515625" style="27" customWidth="1"/>
    <col min="7166" max="7166" width="17.85546875" style="27" customWidth="1"/>
    <col min="7167" max="7167" width="20.7109375" style="27" customWidth="1"/>
    <col min="7168" max="7168" width="15.28515625" style="27" customWidth="1"/>
    <col min="7169" max="7169" width="17.42578125" style="27" customWidth="1"/>
    <col min="7170" max="7171" width="0" style="27" hidden="1" customWidth="1"/>
    <col min="7172" max="7172" width="16" style="27" customWidth="1"/>
    <col min="7173" max="7173" width="29.5703125" style="27" customWidth="1"/>
    <col min="7174" max="7174" width="26.140625" style="27" customWidth="1"/>
    <col min="7175" max="7175" width="9.140625" style="27" customWidth="1"/>
    <col min="7176" max="7176" width="15.5703125" style="27" bestFit="1" customWidth="1"/>
    <col min="7177" max="7177" width="0" style="27" hidden="1" customWidth="1"/>
    <col min="7178" max="7178" width="18.28515625" style="27" customWidth="1"/>
    <col min="7179" max="7179" width="9.85546875" style="27" customWidth="1"/>
    <col min="7180" max="7180" width="11" style="27" customWidth="1"/>
    <col min="7181" max="7413" width="9.140625" style="27"/>
    <col min="7414" max="7414" width="8" style="27" customWidth="1"/>
    <col min="7415" max="7415" width="41.7109375" style="27" customWidth="1"/>
    <col min="7416" max="7417" width="22" style="27" customWidth="1"/>
    <col min="7418" max="7418" width="18" style="27" customWidth="1"/>
    <col min="7419" max="7419" width="18.85546875" style="27" customWidth="1"/>
    <col min="7420" max="7420" width="22.42578125" style="27" customWidth="1"/>
    <col min="7421" max="7421" width="20.28515625" style="27" customWidth="1"/>
    <col min="7422" max="7422" width="17.85546875" style="27" customWidth="1"/>
    <col min="7423" max="7423" width="20.7109375" style="27" customWidth="1"/>
    <col min="7424" max="7424" width="15.28515625" style="27" customWidth="1"/>
    <col min="7425" max="7425" width="17.42578125" style="27" customWidth="1"/>
    <col min="7426" max="7427" width="0" style="27" hidden="1" customWidth="1"/>
    <col min="7428" max="7428" width="16" style="27" customWidth="1"/>
    <col min="7429" max="7429" width="29.5703125" style="27" customWidth="1"/>
    <col min="7430" max="7430" width="26.140625" style="27" customWidth="1"/>
    <col min="7431" max="7431" width="9.140625" style="27" customWidth="1"/>
    <col min="7432" max="7432" width="15.5703125" style="27" bestFit="1" customWidth="1"/>
    <col min="7433" max="7433" width="0" style="27" hidden="1" customWidth="1"/>
    <col min="7434" max="7434" width="18.28515625" style="27" customWidth="1"/>
    <col min="7435" max="7435" width="9.85546875" style="27" customWidth="1"/>
    <col min="7436" max="7436" width="11" style="27" customWidth="1"/>
    <col min="7437" max="7669" width="9.140625" style="27"/>
    <col min="7670" max="7670" width="8" style="27" customWidth="1"/>
    <col min="7671" max="7671" width="41.7109375" style="27" customWidth="1"/>
    <col min="7672" max="7673" width="22" style="27" customWidth="1"/>
    <col min="7674" max="7674" width="18" style="27" customWidth="1"/>
    <col min="7675" max="7675" width="18.85546875" style="27" customWidth="1"/>
    <col min="7676" max="7676" width="22.42578125" style="27" customWidth="1"/>
    <col min="7677" max="7677" width="20.28515625" style="27" customWidth="1"/>
    <col min="7678" max="7678" width="17.85546875" style="27" customWidth="1"/>
    <col min="7679" max="7679" width="20.7109375" style="27" customWidth="1"/>
    <col min="7680" max="7680" width="15.28515625" style="27" customWidth="1"/>
    <col min="7681" max="7681" width="17.42578125" style="27" customWidth="1"/>
    <col min="7682" max="7683" width="0" style="27" hidden="1" customWidth="1"/>
    <col min="7684" max="7684" width="16" style="27" customWidth="1"/>
    <col min="7685" max="7685" width="29.5703125" style="27" customWidth="1"/>
    <col min="7686" max="7686" width="26.140625" style="27" customWidth="1"/>
    <col min="7687" max="7687" width="9.140625" style="27" customWidth="1"/>
    <col min="7688" max="7688" width="15.5703125" style="27" bestFit="1" customWidth="1"/>
    <col min="7689" max="7689" width="0" style="27" hidden="1" customWidth="1"/>
    <col min="7690" max="7690" width="18.28515625" style="27" customWidth="1"/>
    <col min="7691" max="7691" width="9.85546875" style="27" customWidth="1"/>
    <col min="7692" max="7692" width="11" style="27" customWidth="1"/>
    <col min="7693" max="7925" width="9.140625" style="27"/>
    <col min="7926" max="7926" width="8" style="27" customWidth="1"/>
    <col min="7927" max="7927" width="41.7109375" style="27" customWidth="1"/>
    <col min="7928" max="7929" width="22" style="27" customWidth="1"/>
    <col min="7930" max="7930" width="18" style="27" customWidth="1"/>
    <col min="7931" max="7931" width="18.85546875" style="27" customWidth="1"/>
    <col min="7932" max="7932" width="22.42578125" style="27" customWidth="1"/>
    <col min="7933" max="7933" width="20.28515625" style="27" customWidth="1"/>
    <col min="7934" max="7934" width="17.85546875" style="27" customWidth="1"/>
    <col min="7935" max="7935" width="20.7109375" style="27" customWidth="1"/>
    <col min="7936" max="7936" width="15.28515625" style="27" customWidth="1"/>
    <col min="7937" max="7937" width="17.42578125" style="27" customWidth="1"/>
    <col min="7938" max="7939" width="0" style="27" hidden="1" customWidth="1"/>
    <col min="7940" max="7940" width="16" style="27" customWidth="1"/>
    <col min="7941" max="7941" width="29.5703125" style="27" customWidth="1"/>
    <col min="7942" max="7942" width="26.140625" style="27" customWidth="1"/>
    <col min="7943" max="7943" width="9.140625" style="27" customWidth="1"/>
    <col min="7944" max="7944" width="15.5703125" style="27" bestFit="1" customWidth="1"/>
    <col min="7945" max="7945" width="0" style="27" hidden="1" customWidth="1"/>
    <col min="7946" max="7946" width="18.28515625" style="27" customWidth="1"/>
    <col min="7947" max="7947" width="9.85546875" style="27" customWidth="1"/>
    <col min="7948" max="7948" width="11" style="27" customWidth="1"/>
    <col min="7949" max="8181" width="9.140625" style="27"/>
    <col min="8182" max="8182" width="8" style="27" customWidth="1"/>
    <col min="8183" max="8183" width="41.7109375" style="27" customWidth="1"/>
    <col min="8184" max="8185" width="22" style="27" customWidth="1"/>
    <col min="8186" max="8186" width="18" style="27" customWidth="1"/>
    <col min="8187" max="8187" width="18.85546875" style="27" customWidth="1"/>
    <col min="8188" max="8188" width="22.42578125" style="27" customWidth="1"/>
    <col min="8189" max="8189" width="20.28515625" style="27" customWidth="1"/>
    <col min="8190" max="8190" width="17.85546875" style="27" customWidth="1"/>
    <col min="8191" max="8191" width="20.7109375" style="27" customWidth="1"/>
    <col min="8192" max="8192" width="15.28515625" style="27" customWidth="1"/>
    <col min="8193" max="8193" width="17.42578125" style="27" customWidth="1"/>
    <col min="8194" max="8195" width="0" style="27" hidden="1" customWidth="1"/>
    <col min="8196" max="8196" width="16" style="27" customWidth="1"/>
    <col min="8197" max="8197" width="29.5703125" style="27" customWidth="1"/>
    <col min="8198" max="8198" width="26.140625" style="27" customWidth="1"/>
    <col min="8199" max="8199" width="9.140625" style="27" customWidth="1"/>
    <col min="8200" max="8200" width="15.5703125" style="27" bestFit="1" customWidth="1"/>
    <col min="8201" max="8201" width="0" style="27" hidden="1" customWidth="1"/>
    <col min="8202" max="8202" width="18.28515625" style="27" customWidth="1"/>
    <col min="8203" max="8203" width="9.85546875" style="27" customWidth="1"/>
    <col min="8204" max="8204" width="11" style="27" customWidth="1"/>
    <col min="8205" max="8437" width="9.140625" style="27"/>
    <col min="8438" max="8438" width="8" style="27" customWidth="1"/>
    <col min="8439" max="8439" width="41.7109375" style="27" customWidth="1"/>
    <col min="8440" max="8441" width="22" style="27" customWidth="1"/>
    <col min="8442" max="8442" width="18" style="27" customWidth="1"/>
    <col min="8443" max="8443" width="18.85546875" style="27" customWidth="1"/>
    <col min="8444" max="8444" width="22.42578125" style="27" customWidth="1"/>
    <col min="8445" max="8445" width="20.28515625" style="27" customWidth="1"/>
    <col min="8446" max="8446" width="17.85546875" style="27" customWidth="1"/>
    <col min="8447" max="8447" width="20.7109375" style="27" customWidth="1"/>
    <col min="8448" max="8448" width="15.28515625" style="27" customWidth="1"/>
    <col min="8449" max="8449" width="17.42578125" style="27" customWidth="1"/>
    <col min="8450" max="8451" width="0" style="27" hidden="1" customWidth="1"/>
    <col min="8452" max="8452" width="16" style="27" customWidth="1"/>
    <col min="8453" max="8453" width="29.5703125" style="27" customWidth="1"/>
    <col min="8454" max="8454" width="26.140625" style="27" customWidth="1"/>
    <col min="8455" max="8455" width="9.140625" style="27" customWidth="1"/>
    <col min="8456" max="8456" width="15.5703125" style="27" bestFit="1" customWidth="1"/>
    <col min="8457" max="8457" width="0" style="27" hidden="1" customWidth="1"/>
    <col min="8458" max="8458" width="18.28515625" style="27" customWidth="1"/>
    <col min="8459" max="8459" width="9.85546875" style="27" customWidth="1"/>
    <col min="8460" max="8460" width="11" style="27" customWidth="1"/>
    <col min="8461" max="8693" width="9.140625" style="27"/>
    <col min="8694" max="8694" width="8" style="27" customWidth="1"/>
    <col min="8695" max="8695" width="41.7109375" style="27" customWidth="1"/>
    <col min="8696" max="8697" width="22" style="27" customWidth="1"/>
    <col min="8698" max="8698" width="18" style="27" customWidth="1"/>
    <col min="8699" max="8699" width="18.85546875" style="27" customWidth="1"/>
    <col min="8700" max="8700" width="22.42578125" style="27" customWidth="1"/>
    <col min="8701" max="8701" width="20.28515625" style="27" customWidth="1"/>
    <col min="8702" max="8702" width="17.85546875" style="27" customWidth="1"/>
    <col min="8703" max="8703" width="20.7109375" style="27" customWidth="1"/>
    <col min="8704" max="8704" width="15.28515625" style="27" customWidth="1"/>
    <col min="8705" max="8705" width="17.42578125" style="27" customWidth="1"/>
    <col min="8706" max="8707" width="0" style="27" hidden="1" customWidth="1"/>
    <col min="8708" max="8708" width="16" style="27" customWidth="1"/>
    <col min="8709" max="8709" width="29.5703125" style="27" customWidth="1"/>
    <col min="8710" max="8710" width="26.140625" style="27" customWidth="1"/>
    <col min="8711" max="8711" width="9.140625" style="27" customWidth="1"/>
    <col min="8712" max="8712" width="15.5703125" style="27" bestFit="1" customWidth="1"/>
    <col min="8713" max="8713" width="0" style="27" hidden="1" customWidth="1"/>
    <col min="8714" max="8714" width="18.28515625" style="27" customWidth="1"/>
    <col min="8715" max="8715" width="9.85546875" style="27" customWidth="1"/>
    <col min="8716" max="8716" width="11" style="27" customWidth="1"/>
    <col min="8717" max="8949" width="9.140625" style="27"/>
    <col min="8950" max="8950" width="8" style="27" customWidth="1"/>
    <col min="8951" max="8951" width="41.7109375" style="27" customWidth="1"/>
    <col min="8952" max="8953" width="22" style="27" customWidth="1"/>
    <col min="8954" max="8954" width="18" style="27" customWidth="1"/>
    <col min="8955" max="8955" width="18.85546875" style="27" customWidth="1"/>
    <col min="8956" max="8956" width="22.42578125" style="27" customWidth="1"/>
    <col min="8957" max="8957" width="20.28515625" style="27" customWidth="1"/>
    <col min="8958" max="8958" width="17.85546875" style="27" customWidth="1"/>
    <col min="8959" max="8959" width="20.7109375" style="27" customWidth="1"/>
    <col min="8960" max="8960" width="15.28515625" style="27" customWidth="1"/>
    <col min="8961" max="8961" width="17.42578125" style="27" customWidth="1"/>
    <col min="8962" max="8963" width="0" style="27" hidden="1" customWidth="1"/>
    <col min="8964" max="8964" width="16" style="27" customWidth="1"/>
    <col min="8965" max="8965" width="29.5703125" style="27" customWidth="1"/>
    <col min="8966" max="8966" width="26.140625" style="27" customWidth="1"/>
    <col min="8967" max="8967" width="9.140625" style="27" customWidth="1"/>
    <col min="8968" max="8968" width="15.5703125" style="27" bestFit="1" customWidth="1"/>
    <col min="8969" max="8969" width="0" style="27" hidden="1" customWidth="1"/>
    <col min="8970" max="8970" width="18.28515625" style="27" customWidth="1"/>
    <col min="8971" max="8971" width="9.85546875" style="27" customWidth="1"/>
    <col min="8972" max="8972" width="11" style="27" customWidth="1"/>
    <col min="8973" max="9205" width="9.140625" style="27"/>
    <col min="9206" max="9206" width="8" style="27" customWidth="1"/>
    <col min="9207" max="9207" width="41.7109375" style="27" customWidth="1"/>
    <col min="9208" max="9209" width="22" style="27" customWidth="1"/>
    <col min="9210" max="9210" width="18" style="27" customWidth="1"/>
    <col min="9211" max="9211" width="18.85546875" style="27" customWidth="1"/>
    <col min="9212" max="9212" width="22.42578125" style="27" customWidth="1"/>
    <col min="9213" max="9213" width="20.28515625" style="27" customWidth="1"/>
    <col min="9214" max="9214" width="17.85546875" style="27" customWidth="1"/>
    <col min="9215" max="9215" width="20.7109375" style="27" customWidth="1"/>
    <col min="9216" max="9216" width="15.28515625" style="27" customWidth="1"/>
    <col min="9217" max="9217" width="17.42578125" style="27" customWidth="1"/>
    <col min="9218" max="9219" width="0" style="27" hidden="1" customWidth="1"/>
    <col min="9220" max="9220" width="16" style="27" customWidth="1"/>
    <col min="9221" max="9221" width="29.5703125" style="27" customWidth="1"/>
    <col min="9222" max="9222" width="26.140625" style="27" customWidth="1"/>
    <col min="9223" max="9223" width="9.140625" style="27" customWidth="1"/>
    <col min="9224" max="9224" width="15.5703125" style="27" bestFit="1" customWidth="1"/>
    <col min="9225" max="9225" width="0" style="27" hidden="1" customWidth="1"/>
    <col min="9226" max="9226" width="18.28515625" style="27" customWidth="1"/>
    <col min="9227" max="9227" width="9.85546875" style="27" customWidth="1"/>
    <col min="9228" max="9228" width="11" style="27" customWidth="1"/>
    <col min="9229" max="9461" width="9.140625" style="27"/>
    <col min="9462" max="9462" width="8" style="27" customWidth="1"/>
    <col min="9463" max="9463" width="41.7109375" style="27" customWidth="1"/>
    <col min="9464" max="9465" width="22" style="27" customWidth="1"/>
    <col min="9466" max="9466" width="18" style="27" customWidth="1"/>
    <col min="9467" max="9467" width="18.85546875" style="27" customWidth="1"/>
    <col min="9468" max="9468" width="22.42578125" style="27" customWidth="1"/>
    <col min="9469" max="9469" width="20.28515625" style="27" customWidth="1"/>
    <col min="9470" max="9470" width="17.85546875" style="27" customWidth="1"/>
    <col min="9471" max="9471" width="20.7109375" style="27" customWidth="1"/>
    <col min="9472" max="9472" width="15.28515625" style="27" customWidth="1"/>
    <col min="9473" max="9473" width="17.42578125" style="27" customWidth="1"/>
    <col min="9474" max="9475" width="0" style="27" hidden="1" customWidth="1"/>
    <col min="9476" max="9476" width="16" style="27" customWidth="1"/>
    <col min="9477" max="9477" width="29.5703125" style="27" customWidth="1"/>
    <col min="9478" max="9478" width="26.140625" style="27" customWidth="1"/>
    <col min="9479" max="9479" width="9.140625" style="27" customWidth="1"/>
    <col min="9480" max="9480" width="15.5703125" style="27" bestFit="1" customWidth="1"/>
    <col min="9481" max="9481" width="0" style="27" hidden="1" customWidth="1"/>
    <col min="9482" max="9482" width="18.28515625" style="27" customWidth="1"/>
    <col min="9483" max="9483" width="9.85546875" style="27" customWidth="1"/>
    <col min="9484" max="9484" width="11" style="27" customWidth="1"/>
    <col min="9485" max="9717" width="9.140625" style="27"/>
    <col min="9718" max="9718" width="8" style="27" customWidth="1"/>
    <col min="9719" max="9719" width="41.7109375" style="27" customWidth="1"/>
    <col min="9720" max="9721" width="22" style="27" customWidth="1"/>
    <col min="9722" max="9722" width="18" style="27" customWidth="1"/>
    <col min="9723" max="9723" width="18.85546875" style="27" customWidth="1"/>
    <col min="9724" max="9724" width="22.42578125" style="27" customWidth="1"/>
    <col min="9725" max="9725" width="20.28515625" style="27" customWidth="1"/>
    <col min="9726" max="9726" width="17.85546875" style="27" customWidth="1"/>
    <col min="9727" max="9727" width="20.7109375" style="27" customWidth="1"/>
    <col min="9728" max="9728" width="15.28515625" style="27" customWidth="1"/>
    <col min="9729" max="9729" width="17.42578125" style="27" customWidth="1"/>
    <col min="9730" max="9731" width="0" style="27" hidden="1" customWidth="1"/>
    <col min="9732" max="9732" width="16" style="27" customWidth="1"/>
    <col min="9733" max="9733" width="29.5703125" style="27" customWidth="1"/>
    <col min="9734" max="9734" width="26.140625" style="27" customWidth="1"/>
    <col min="9735" max="9735" width="9.140625" style="27" customWidth="1"/>
    <col min="9736" max="9736" width="15.5703125" style="27" bestFit="1" customWidth="1"/>
    <col min="9737" max="9737" width="0" style="27" hidden="1" customWidth="1"/>
    <col min="9738" max="9738" width="18.28515625" style="27" customWidth="1"/>
    <col min="9739" max="9739" width="9.85546875" style="27" customWidth="1"/>
    <col min="9740" max="9740" width="11" style="27" customWidth="1"/>
    <col min="9741" max="9973" width="9.140625" style="27"/>
    <col min="9974" max="9974" width="8" style="27" customWidth="1"/>
    <col min="9975" max="9975" width="41.7109375" style="27" customWidth="1"/>
    <col min="9976" max="9977" width="22" style="27" customWidth="1"/>
    <col min="9978" max="9978" width="18" style="27" customWidth="1"/>
    <col min="9979" max="9979" width="18.85546875" style="27" customWidth="1"/>
    <col min="9980" max="9980" width="22.42578125" style="27" customWidth="1"/>
    <col min="9981" max="9981" width="20.28515625" style="27" customWidth="1"/>
    <col min="9982" max="9982" width="17.85546875" style="27" customWidth="1"/>
    <col min="9983" max="9983" width="20.7109375" style="27" customWidth="1"/>
    <col min="9984" max="9984" width="15.28515625" style="27" customWidth="1"/>
    <col min="9985" max="9985" width="17.42578125" style="27" customWidth="1"/>
    <col min="9986" max="9987" width="0" style="27" hidden="1" customWidth="1"/>
    <col min="9988" max="9988" width="16" style="27" customWidth="1"/>
    <col min="9989" max="9989" width="29.5703125" style="27" customWidth="1"/>
    <col min="9990" max="9990" width="26.140625" style="27" customWidth="1"/>
    <col min="9991" max="9991" width="9.140625" style="27" customWidth="1"/>
    <col min="9992" max="9992" width="15.5703125" style="27" bestFit="1" customWidth="1"/>
    <col min="9993" max="9993" width="0" style="27" hidden="1" customWidth="1"/>
    <col min="9994" max="9994" width="18.28515625" style="27" customWidth="1"/>
    <col min="9995" max="9995" width="9.85546875" style="27" customWidth="1"/>
    <col min="9996" max="9996" width="11" style="27" customWidth="1"/>
    <col min="9997" max="10229" width="9.140625" style="27"/>
    <col min="10230" max="10230" width="8" style="27" customWidth="1"/>
    <col min="10231" max="10231" width="41.7109375" style="27" customWidth="1"/>
    <col min="10232" max="10233" width="22" style="27" customWidth="1"/>
    <col min="10234" max="10234" width="18" style="27" customWidth="1"/>
    <col min="10235" max="10235" width="18.85546875" style="27" customWidth="1"/>
    <col min="10236" max="10236" width="22.42578125" style="27" customWidth="1"/>
    <col min="10237" max="10237" width="20.28515625" style="27" customWidth="1"/>
    <col min="10238" max="10238" width="17.85546875" style="27" customWidth="1"/>
    <col min="10239" max="10239" width="20.7109375" style="27" customWidth="1"/>
    <col min="10240" max="10240" width="15.28515625" style="27" customWidth="1"/>
    <col min="10241" max="10241" width="17.42578125" style="27" customWidth="1"/>
    <col min="10242" max="10243" width="0" style="27" hidden="1" customWidth="1"/>
    <col min="10244" max="10244" width="16" style="27" customWidth="1"/>
    <col min="10245" max="10245" width="29.5703125" style="27" customWidth="1"/>
    <col min="10246" max="10246" width="26.140625" style="27" customWidth="1"/>
    <col min="10247" max="10247" width="9.140625" style="27" customWidth="1"/>
    <col min="10248" max="10248" width="15.5703125" style="27" bestFit="1" customWidth="1"/>
    <col min="10249" max="10249" width="0" style="27" hidden="1" customWidth="1"/>
    <col min="10250" max="10250" width="18.28515625" style="27" customWidth="1"/>
    <col min="10251" max="10251" width="9.85546875" style="27" customWidth="1"/>
    <col min="10252" max="10252" width="11" style="27" customWidth="1"/>
    <col min="10253" max="10485" width="9.140625" style="27"/>
    <col min="10486" max="10486" width="8" style="27" customWidth="1"/>
    <col min="10487" max="10487" width="41.7109375" style="27" customWidth="1"/>
    <col min="10488" max="10489" width="22" style="27" customWidth="1"/>
    <col min="10490" max="10490" width="18" style="27" customWidth="1"/>
    <col min="10491" max="10491" width="18.85546875" style="27" customWidth="1"/>
    <col min="10492" max="10492" width="22.42578125" style="27" customWidth="1"/>
    <col min="10493" max="10493" width="20.28515625" style="27" customWidth="1"/>
    <col min="10494" max="10494" width="17.85546875" style="27" customWidth="1"/>
    <col min="10495" max="10495" width="20.7109375" style="27" customWidth="1"/>
    <col min="10496" max="10496" width="15.28515625" style="27" customWidth="1"/>
    <col min="10497" max="10497" width="17.42578125" style="27" customWidth="1"/>
    <col min="10498" max="10499" width="0" style="27" hidden="1" customWidth="1"/>
    <col min="10500" max="10500" width="16" style="27" customWidth="1"/>
    <col min="10501" max="10501" width="29.5703125" style="27" customWidth="1"/>
    <col min="10502" max="10502" width="26.140625" style="27" customWidth="1"/>
    <col min="10503" max="10503" width="9.140625" style="27" customWidth="1"/>
    <col min="10504" max="10504" width="15.5703125" style="27" bestFit="1" customWidth="1"/>
    <col min="10505" max="10505" width="0" style="27" hidden="1" customWidth="1"/>
    <col min="10506" max="10506" width="18.28515625" style="27" customWidth="1"/>
    <col min="10507" max="10507" width="9.85546875" style="27" customWidth="1"/>
    <col min="10508" max="10508" width="11" style="27" customWidth="1"/>
    <col min="10509" max="10741" width="9.140625" style="27"/>
    <col min="10742" max="10742" width="8" style="27" customWidth="1"/>
    <col min="10743" max="10743" width="41.7109375" style="27" customWidth="1"/>
    <col min="10744" max="10745" width="22" style="27" customWidth="1"/>
    <col min="10746" max="10746" width="18" style="27" customWidth="1"/>
    <col min="10747" max="10747" width="18.85546875" style="27" customWidth="1"/>
    <col min="10748" max="10748" width="22.42578125" style="27" customWidth="1"/>
    <col min="10749" max="10749" width="20.28515625" style="27" customWidth="1"/>
    <col min="10750" max="10750" width="17.85546875" style="27" customWidth="1"/>
    <col min="10751" max="10751" width="20.7109375" style="27" customWidth="1"/>
    <col min="10752" max="10752" width="15.28515625" style="27" customWidth="1"/>
    <col min="10753" max="10753" width="17.42578125" style="27" customWidth="1"/>
    <col min="10754" max="10755" width="0" style="27" hidden="1" customWidth="1"/>
    <col min="10756" max="10756" width="16" style="27" customWidth="1"/>
    <col min="10757" max="10757" width="29.5703125" style="27" customWidth="1"/>
    <col min="10758" max="10758" width="26.140625" style="27" customWidth="1"/>
    <col min="10759" max="10759" width="9.140625" style="27" customWidth="1"/>
    <col min="10760" max="10760" width="15.5703125" style="27" bestFit="1" customWidth="1"/>
    <col min="10761" max="10761" width="0" style="27" hidden="1" customWidth="1"/>
    <col min="10762" max="10762" width="18.28515625" style="27" customWidth="1"/>
    <col min="10763" max="10763" width="9.85546875" style="27" customWidth="1"/>
    <col min="10764" max="10764" width="11" style="27" customWidth="1"/>
    <col min="10765" max="10997" width="9.140625" style="27"/>
    <col min="10998" max="10998" width="8" style="27" customWidth="1"/>
    <col min="10999" max="10999" width="41.7109375" style="27" customWidth="1"/>
    <col min="11000" max="11001" width="22" style="27" customWidth="1"/>
    <col min="11002" max="11002" width="18" style="27" customWidth="1"/>
    <col min="11003" max="11003" width="18.85546875" style="27" customWidth="1"/>
    <col min="11004" max="11004" width="22.42578125" style="27" customWidth="1"/>
    <col min="11005" max="11005" width="20.28515625" style="27" customWidth="1"/>
    <col min="11006" max="11006" width="17.85546875" style="27" customWidth="1"/>
    <col min="11007" max="11007" width="20.7109375" style="27" customWidth="1"/>
    <col min="11008" max="11008" width="15.28515625" style="27" customWidth="1"/>
    <col min="11009" max="11009" width="17.42578125" style="27" customWidth="1"/>
    <col min="11010" max="11011" width="0" style="27" hidden="1" customWidth="1"/>
    <col min="11012" max="11012" width="16" style="27" customWidth="1"/>
    <col min="11013" max="11013" width="29.5703125" style="27" customWidth="1"/>
    <col min="11014" max="11014" width="26.140625" style="27" customWidth="1"/>
    <col min="11015" max="11015" width="9.140625" style="27" customWidth="1"/>
    <col min="11016" max="11016" width="15.5703125" style="27" bestFit="1" customWidth="1"/>
    <col min="11017" max="11017" width="0" style="27" hidden="1" customWidth="1"/>
    <col min="11018" max="11018" width="18.28515625" style="27" customWidth="1"/>
    <col min="11019" max="11019" width="9.85546875" style="27" customWidth="1"/>
    <col min="11020" max="11020" width="11" style="27" customWidth="1"/>
    <col min="11021" max="11253" width="9.140625" style="27"/>
    <col min="11254" max="11254" width="8" style="27" customWidth="1"/>
    <col min="11255" max="11255" width="41.7109375" style="27" customWidth="1"/>
    <col min="11256" max="11257" width="22" style="27" customWidth="1"/>
    <col min="11258" max="11258" width="18" style="27" customWidth="1"/>
    <col min="11259" max="11259" width="18.85546875" style="27" customWidth="1"/>
    <col min="11260" max="11260" width="22.42578125" style="27" customWidth="1"/>
    <col min="11261" max="11261" width="20.28515625" style="27" customWidth="1"/>
    <col min="11262" max="11262" width="17.85546875" style="27" customWidth="1"/>
    <col min="11263" max="11263" width="20.7109375" style="27" customWidth="1"/>
    <col min="11264" max="11264" width="15.28515625" style="27" customWidth="1"/>
    <col min="11265" max="11265" width="17.42578125" style="27" customWidth="1"/>
    <col min="11266" max="11267" width="0" style="27" hidden="1" customWidth="1"/>
    <col min="11268" max="11268" width="16" style="27" customWidth="1"/>
    <col min="11269" max="11269" width="29.5703125" style="27" customWidth="1"/>
    <col min="11270" max="11270" width="26.140625" style="27" customWidth="1"/>
    <col min="11271" max="11271" width="9.140625" style="27" customWidth="1"/>
    <col min="11272" max="11272" width="15.5703125" style="27" bestFit="1" customWidth="1"/>
    <col min="11273" max="11273" width="0" style="27" hidden="1" customWidth="1"/>
    <col min="11274" max="11274" width="18.28515625" style="27" customWidth="1"/>
    <col min="11275" max="11275" width="9.85546875" style="27" customWidth="1"/>
    <col min="11276" max="11276" width="11" style="27" customWidth="1"/>
    <col min="11277" max="11509" width="9.140625" style="27"/>
    <col min="11510" max="11510" width="8" style="27" customWidth="1"/>
    <col min="11511" max="11511" width="41.7109375" style="27" customWidth="1"/>
    <col min="11512" max="11513" width="22" style="27" customWidth="1"/>
    <col min="11514" max="11514" width="18" style="27" customWidth="1"/>
    <col min="11515" max="11515" width="18.85546875" style="27" customWidth="1"/>
    <col min="11516" max="11516" width="22.42578125" style="27" customWidth="1"/>
    <col min="11517" max="11517" width="20.28515625" style="27" customWidth="1"/>
    <col min="11518" max="11518" width="17.85546875" style="27" customWidth="1"/>
    <col min="11519" max="11519" width="20.7109375" style="27" customWidth="1"/>
    <col min="11520" max="11520" width="15.28515625" style="27" customWidth="1"/>
    <col min="11521" max="11521" width="17.42578125" style="27" customWidth="1"/>
    <col min="11522" max="11523" width="0" style="27" hidden="1" customWidth="1"/>
    <col min="11524" max="11524" width="16" style="27" customWidth="1"/>
    <col min="11525" max="11525" width="29.5703125" style="27" customWidth="1"/>
    <col min="11526" max="11526" width="26.140625" style="27" customWidth="1"/>
    <col min="11527" max="11527" width="9.140625" style="27" customWidth="1"/>
    <col min="11528" max="11528" width="15.5703125" style="27" bestFit="1" customWidth="1"/>
    <col min="11529" max="11529" width="0" style="27" hidden="1" customWidth="1"/>
    <col min="11530" max="11530" width="18.28515625" style="27" customWidth="1"/>
    <col min="11531" max="11531" width="9.85546875" style="27" customWidth="1"/>
    <col min="11532" max="11532" width="11" style="27" customWidth="1"/>
    <col min="11533" max="11765" width="9.140625" style="27"/>
    <col min="11766" max="11766" width="8" style="27" customWidth="1"/>
    <col min="11767" max="11767" width="41.7109375" style="27" customWidth="1"/>
    <col min="11768" max="11769" width="22" style="27" customWidth="1"/>
    <col min="11770" max="11770" width="18" style="27" customWidth="1"/>
    <col min="11771" max="11771" width="18.85546875" style="27" customWidth="1"/>
    <col min="11772" max="11772" width="22.42578125" style="27" customWidth="1"/>
    <col min="11773" max="11773" width="20.28515625" style="27" customWidth="1"/>
    <col min="11774" max="11774" width="17.85546875" style="27" customWidth="1"/>
    <col min="11775" max="11775" width="20.7109375" style="27" customWidth="1"/>
    <col min="11776" max="11776" width="15.28515625" style="27" customWidth="1"/>
    <col min="11777" max="11777" width="17.42578125" style="27" customWidth="1"/>
    <col min="11778" max="11779" width="0" style="27" hidden="1" customWidth="1"/>
    <col min="11780" max="11780" width="16" style="27" customWidth="1"/>
    <col min="11781" max="11781" width="29.5703125" style="27" customWidth="1"/>
    <col min="11782" max="11782" width="26.140625" style="27" customWidth="1"/>
    <col min="11783" max="11783" width="9.140625" style="27" customWidth="1"/>
    <col min="11784" max="11784" width="15.5703125" style="27" bestFit="1" customWidth="1"/>
    <col min="11785" max="11785" width="0" style="27" hidden="1" customWidth="1"/>
    <col min="11786" max="11786" width="18.28515625" style="27" customWidth="1"/>
    <col min="11787" max="11787" width="9.85546875" style="27" customWidth="1"/>
    <col min="11788" max="11788" width="11" style="27" customWidth="1"/>
    <col min="11789" max="12021" width="9.140625" style="27"/>
    <col min="12022" max="12022" width="8" style="27" customWidth="1"/>
    <col min="12023" max="12023" width="41.7109375" style="27" customWidth="1"/>
    <col min="12024" max="12025" width="22" style="27" customWidth="1"/>
    <col min="12026" max="12026" width="18" style="27" customWidth="1"/>
    <col min="12027" max="12027" width="18.85546875" style="27" customWidth="1"/>
    <col min="12028" max="12028" width="22.42578125" style="27" customWidth="1"/>
    <col min="12029" max="12029" width="20.28515625" style="27" customWidth="1"/>
    <col min="12030" max="12030" width="17.85546875" style="27" customWidth="1"/>
    <col min="12031" max="12031" width="20.7109375" style="27" customWidth="1"/>
    <col min="12032" max="12032" width="15.28515625" style="27" customWidth="1"/>
    <col min="12033" max="12033" width="17.42578125" style="27" customWidth="1"/>
    <col min="12034" max="12035" width="0" style="27" hidden="1" customWidth="1"/>
    <col min="12036" max="12036" width="16" style="27" customWidth="1"/>
    <col min="12037" max="12037" width="29.5703125" style="27" customWidth="1"/>
    <col min="12038" max="12038" width="26.140625" style="27" customWidth="1"/>
    <col min="12039" max="12039" width="9.140625" style="27" customWidth="1"/>
    <col min="12040" max="12040" width="15.5703125" style="27" bestFit="1" customWidth="1"/>
    <col min="12041" max="12041" width="0" style="27" hidden="1" customWidth="1"/>
    <col min="12042" max="12042" width="18.28515625" style="27" customWidth="1"/>
    <col min="12043" max="12043" width="9.85546875" style="27" customWidth="1"/>
    <col min="12044" max="12044" width="11" style="27" customWidth="1"/>
    <col min="12045" max="12277" width="9.140625" style="27"/>
    <col min="12278" max="12278" width="8" style="27" customWidth="1"/>
    <col min="12279" max="12279" width="41.7109375" style="27" customWidth="1"/>
    <col min="12280" max="12281" width="22" style="27" customWidth="1"/>
    <col min="12282" max="12282" width="18" style="27" customWidth="1"/>
    <col min="12283" max="12283" width="18.85546875" style="27" customWidth="1"/>
    <col min="12284" max="12284" width="22.42578125" style="27" customWidth="1"/>
    <col min="12285" max="12285" width="20.28515625" style="27" customWidth="1"/>
    <col min="12286" max="12286" width="17.85546875" style="27" customWidth="1"/>
    <col min="12287" max="12287" width="20.7109375" style="27" customWidth="1"/>
    <col min="12288" max="12288" width="15.28515625" style="27" customWidth="1"/>
    <col min="12289" max="12289" width="17.42578125" style="27" customWidth="1"/>
    <col min="12290" max="12291" width="0" style="27" hidden="1" customWidth="1"/>
    <col min="12292" max="12292" width="16" style="27" customWidth="1"/>
    <col min="12293" max="12293" width="29.5703125" style="27" customWidth="1"/>
    <col min="12294" max="12294" width="26.140625" style="27" customWidth="1"/>
    <col min="12295" max="12295" width="9.140625" style="27" customWidth="1"/>
    <col min="12296" max="12296" width="15.5703125" style="27" bestFit="1" customWidth="1"/>
    <col min="12297" max="12297" width="0" style="27" hidden="1" customWidth="1"/>
    <col min="12298" max="12298" width="18.28515625" style="27" customWidth="1"/>
    <col min="12299" max="12299" width="9.85546875" style="27" customWidth="1"/>
    <col min="12300" max="12300" width="11" style="27" customWidth="1"/>
    <col min="12301" max="12533" width="9.140625" style="27"/>
    <col min="12534" max="12534" width="8" style="27" customWidth="1"/>
    <col min="12535" max="12535" width="41.7109375" style="27" customWidth="1"/>
    <col min="12536" max="12537" width="22" style="27" customWidth="1"/>
    <col min="12538" max="12538" width="18" style="27" customWidth="1"/>
    <col min="12539" max="12539" width="18.85546875" style="27" customWidth="1"/>
    <col min="12540" max="12540" width="22.42578125" style="27" customWidth="1"/>
    <col min="12541" max="12541" width="20.28515625" style="27" customWidth="1"/>
    <col min="12542" max="12542" width="17.85546875" style="27" customWidth="1"/>
    <col min="12543" max="12543" width="20.7109375" style="27" customWidth="1"/>
    <col min="12544" max="12544" width="15.28515625" style="27" customWidth="1"/>
    <col min="12545" max="12545" width="17.42578125" style="27" customWidth="1"/>
    <col min="12546" max="12547" width="0" style="27" hidden="1" customWidth="1"/>
    <col min="12548" max="12548" width="16" style="27" customWidth="1"/>
    <col min="12549" max="12549" width="29.5703125" style="27" customWidth="1"/>
    <col min="12550" max="12550" width="26.140625" style="27" customWidth="1"/>
    <col min="12551" max="12551" width="9.140625" style="27" customWidth="1"/>
    <col min="12552" max="12552" width="15.5703125" style="27" bestFit="1" customWidth="1"/>
    <col min="12553" max="12553" width="0" style="27" hidden="1" customWidth="1"/>
    <col min="12554" max="12554" width="18.28515625" style="27" customWidth="1"/>
    <col min="12555" max="12555" width="9.85546875" style="27" customWidth="1"/>
    <col min="12556" max="12556" width="11" style="27" customWidth="1"/>
    <col min="12557" max="12789" width="9.140625" style="27"/>
    <col min="12790" max="12790" width="8" style="27" customWidth="1"/>
    <col min="12791" max="12791" width="41.7109375" style="27" customWidth="1"/>
    <col min="12792" max="12793" width="22" style="27" customWidth="1"/>
    <col min="12794" max="12794" width="18" style="27" customWidth="1"/>
    <col min="12795" max="12795" width="18.85546875" style="27" customWidth="1"/>
    <col min="12796" max="12796" width="22.42578125" style="27" customWidth="1"/>
    <col min="12797" max="12797" width="20.28515625" style="27" customWidth="1"/>
    <col min="12798" max="12798" width="17.85546875" style="27" customWidth="1"/>
    <col min="12799" max="12799" width="20.7109375" style="27" customWidth="1"/>
    <col min="12800" max="12800" width="15.28515625" style="27" customWidth="1"/>
    <col min="12801" max="12801" width="17.42578125" style="27" customWidth="1"/>
    <col min="12802" max="12803" width="0" style="27" hidden="1" customWidth="1"/>
    <col min="12804" max="12804" width="16" style="27" customWidth="1"/>
    <col min="12805" max="12805" width="29.5703125" style="27" customWidth="1"/>
    <col min="12806" max="12806" width="26.140625" style="27" customWidth="1"/>
    <col min="12807" max="12807" width="9.140625" style="27" customWidth="1"/>
    <col min="12808" max="12808" width="15.5703125" style="27" bestFit="1" customWidth="1"/>
    <col min="12809" max="12809" width="0" style="27" hidden="1" customWidth="1"/>
    <col min="12810" max="12810" width="18.28515625" style="27" customWidth="1"/>
    <col min="12811" max="12811" width="9.85546875" style="27" customWidth="1"/>
    <col min="12812" max="12812" width="11" style="27" customWidth="1"/>
    <col min="12813" max="13045" width="9.140625" style="27"/>
    <col min="13046" max="13046" width="8" style="27" customWidth="1"/>
    <col min="13047" max="13047" width="41.7109375" style="27" customWidth="1"/>
    <col min="13048" max="13049" width="22" style="27" customWidth="1"/>
    <col min="13050" max="13050" width="18" style="27" customWidth="1"/>
    <col min="13051" max="13051" width="18.85546875" style="27" customWidth="1"/>
    <col min="13052" max="13052" width="22.42578125" style="27" customWidth="1"/>
    <col min="13053" max="13053" width="20.28515625" style="27" customWidth="1"/>
    <col min="13054" max="13054" width="17.85546875" style="27" customWidth="1"/>
    <col min="13055" max="13055" width="20.7109375" style="27" customWidth="1"/>
    <col min="13056" max="13056" width="15.28515625" style="27" customWidth="1"/>
    <col min="13057" max="13057" width="17.42578125" style="27" customWidth="1"/>
    <col min="13058" max="13059" width="0" style="27" hidden="1" customWidth="1"/>
    <col min="13060" max="13060" width="16" style="27" customWidth="1"/>
    <col min="13061" max="13061" width="29.5703125" style="27" customWidth="1"/>
    <col min="13062" max="13062" width="26.140625" style="27" customWidth="1"/>
    <col min="13063" max="13063" width="9.140625" style="27" customWidth="1"/>
    <col min="13064" max="13064" width="15.5703125" style="27" bestFit="1" customWidth="1"/>
    <col min="13065" max="13065" width="0" style="27" hidden="1" customWidth="1"/>
    <col min="13066" max="13066" width="18.28515625" style="27" customWidth="1"/>
    <col min="13067" max="13067" width="9.85546875" style="27" customWidth="1"/>
    <col min="13068" max="13068" width="11" style="27" customWidth="1"/>
    <col min="13069" max="13301" width="9.140625" style="27"/>
    <col min="13302" max="13302" width="8" style="27" customWidth="1"/>
    <col min="13303" max="13303" width="41.7109375" style="27" customWidth="1"/>
    <col min="13304" max="13305" width="22" style="27" customWidth="1"/>
    <col min="13306" max="13306" width="18" style="27" customWidth="1"/>
    <col min="13307" max="13307" width="18.85546875" style="27" customWidth="1"/>
    <col min="13308" max="13308" width="22.42578125" style="27" customWidth="1"/>
    <col min="13309" max="13309" width="20.28515625" style="27" customWidth="1"/>
    <col min="13310" max="13310" width="17.85546875" style="27" customWidth="1"/>
    <col min="13311" max="13311" width="20.7109375" style="27" customWidth="1"/>
    <col min="13312" max="13312" width="15.28515625" style="27" customWidth="1"/>
    <col min="13313" max="13313" width="17.42578125" style="27" customWidth="1"/>
    <col min="13314" max="13315" width="0" style="27" hidden="1" customWidth="1"/>
    <col min="13316" max="13316" width="16" style="27" customWidth="1"/>
    <col min="13317" max="13317" width="29.5703125" style="27" customWidth="1"/>
    <col min="13318" max="13318" width="26.140625" style="27" customWidth="1"/>
    <col min="13319" max="13319" width="9.140625" style="27" customWidth="1"/>
    <col min="13320" max="13320" width="15.5703125" style="27" bestFit="1" customWidth="1"/>
    <col min="13321" max="13321" width="0" style="27" hidden="1" customWidth="1"/>
    <col min="13322" max="13322" width="18.28515625" style="27" customWidth="1"/>
    <col min="13323" max="13323" width="9.85546875" style="27" customWidth="1"/>
    <col min="13324" max="13324" width="11" style="27" customWidth="1"/>
    <col min="13325" max="13557" width="9.140625" style="27"/>
    <col min="13558" max="13558" width="8" style="27" customWidth="1"/>
    <col min="13559" max="13559" width="41.7109375" style="27" customWidth="1"/>
    <col min="13560" max="13561" width="22" style="27" customWidth="1"/>
    <col min="13562" max="13562" width="18" style="27" customWidth="1"/>
    <col min="13563" max="13563" width="18.85546875" style="27" customWidth="1"/>
    <col min="13564" max="13564" width="22.42578125" style="27" customWidth="1"/>
    <col min="13565" max="13565" width="20.28515625" style="27" customWidth="1"/>
    <col min="13566" max="13566" width="17.85546875" style="27" customWidth="1"/>
    <col min="13567" max="13567" width="20.7109375" style="27" customWidth="1"/>
    <col min="13568" max="13568" width="15.28515625" style="27" customWidth="1"/>
    <col min="13569" max="13569" width="17.42578125" style="27" customWidth="1"/>
    <col min="13570" max="13571" width="0" style="27" hidden="1" customWidth="1"/>
    <col min="13572" max="13572" width="16" style="27" customWidth="1"/>
    <col min="13573" max="13573" width="29.5703125" style="27" customWidth="1"/>
    <col min="13574" max="13574" width="26.140625" style="27" customWidth="1"/>
    <col min="13575" max="13575" width="9.140625" style="27" customWidth="1"/>
    <col min="13576" max="13576" width="15.5703125" style="27" bestFit="1" customWidth="1"/>
    <col min="13577" max="13577" width="0" style="27" hidden="1" customWidth="1"/>
    <col min="13578" max="13578" width="18.28515625" style="27" customWidth="1"/>
    <col min="13579" max="13579" width="9.85546875" style="27" customWidth="1"/>
    <col min="13580" max="13580" width="11" style="27" customWidth="1"/>
    <col min="13581" max="13813" width="9.140625" style="27"/>
    <col min="13814" max="13814" width="8" style="27" customWidth="1"/>
    <col min="13815" max="13815" width="41.7109375" style="27" customWidth="1"/>
    <col min="13816" max="13817" width="22" style="27" customWidth="1"/>
    <col min="13818" max="13818" width="18" style="27" customWidth="1"/>
    <col min="13819" max="13819" width="18.85546875" style="27" customWidth="1"/>
    <col min="13820" max="13820" width="22.42578125" style="27" customWidth="1"/>
    <col min="13821" max="13821" width="20.28515625" style="27" customWidth="1"/>
    <col min="13822" max="13822" width="17.85546875" style="27" customWidth="1"/>
    <col min="13823" max="13823" width="20.7109375" style="27" customWidth="1"/>
    <col min="13824" max="13824" width="15.28515625" style="27" customWidth="1"/>
    <col min="13825" max="13825" width="17.42578125" style="27" customWidth="1"/>
    <col min="13826" max="13827" width="0" style="27" hidden="1" customWidth="1"/>
    <col min="13828" max="13828" width="16" style="27" customWidth="1"/>
    <col min="13829" max="13829" width="29.5703125" style="27" customWidth="1"/>
    <col min="13830" max="13830" width="26.140625" style="27" customWidth="1"/>
    <col min="13831" max="13831" width="9.140625" style="27" customWidth="1"/>
    <col min="13832" max="13832" width="15.5703125" style="27" bestFit="1" customWidth="1"/>
    <col min="13833" max="13833" width="0" style="27" hidden="1" customWidth="1"/>
    <col min="13834" max="13834" width="18.28515625" style="27" customWidth="1"/>
    <col min="13835" max="13835" width="9.85546875" style="27" customWidth="1"/>
    <col min="13836" max="13836" width="11" style="27" customWidth="1"/>
    <col min="13837" max="14069" width="9.140625" style="27"/>
    <col min="14070" max="14070" width="8" style="27" customWidth="1"/>
    <col min="14071" max="14071" width="41.7109375" style="27" customWidth="1"/>
    <col min="14072" max="14073" width="22" style="27" customWidth="1"/>
    <col min="14074" max="14074" width="18" style="27" customWidth="1"/>
    <col min="14075" max="14075" width="18.85546875" style="27" customWidth="1"/>
    <col min="14076" max="14076" width="22.42578125" style="27" customWidth="1"/>
    <col min="14077" max="14077" width="20.28515625" style="27" customWidth="1"/>
    <col min="14078" max="14078" width="17.85546875" style="27" customWidth="1"/>
    <col min="14079" max="14079" width="20.7109375" style="27" customWidth="1"/>
    <col min="14080" max="14080" width="15.28515625" style="27" customWidth="1"/>
    <col min="14081" max="14081" width="17.42578125" style="27" customWidth="1"/>
    <col min="14082" max="14083" width="0" style="27" hidden="1" customWidth="1"/>
    <col min="14084" max="14084" width="16" style="27" customWidth="1"/>
    <col min="14085" max="14085" width="29.5703125" style="27" customWidth="1"/>
    <col min="14086" max="14086" width="26.140625" style="27" customWidth="1"/>
    <col min="14087" max="14087" width="9.140625" style="27" customWidth="1"/>
    <col min="14088" max="14088" width="15.5703125" style="27" bestFit="1" customWidth="1"/>
    <col min="14089" max="14089" width="0" style="27" hidden="1" customWidth="1"/>
    <col min="14090" max="14090" width="18.28515625" style="27" customWidth="1"/>
    <col min="14091" max="14091" width="9.85546875" style="27" customWidth="1"/>
    <col min="14092" max="14092" width="11" style="27" customWidth="1"/>
    <col min="14093" max="14325" width="9.140625" style="27"/>
    <col min="14326" max="14326" width="8" style="27" customWidth="1"/>
    <col min="14327" max="14327" width="41.7109375" style="27" customWidth="1"/>
    <col min="14328" max="14329" width="22" style="27" customWidth="1"/>
    <col min="14330" max="14330" width="18" style="27" customWidth="1"/>
    <col min="14331" max="14331" width="18.85546875" style="27" customWidth="1"/>
    <col min="14332" max="14332" width="22.42578125" style="27" customWidth="1"/>
    <col min="14333" max="14333" width="20.28515625" style="27" customWidth="1"/>
    <col min="14334" max="14334" width="17.85546875" style="27" customWidth="1"/>
    <col min="14335" max="14335" width="20.7109375" style="27" customWidth="1"/>
    <col min="14336" max="14336" width="15.28515625" style="27" customWidth="1"/>
    <col min="14337" max="14337" width="17.42578125" style="27" customWidth="1"/>
    <col min="14338" max="14339" width="0" style="27" hidden="1" customWidth="1"/>
    <col min="14340" max="14340" width="16" style="27" customWidth="1"/>
    <col min="14341" max="14341" width="29.5703125" style="27" customWidth="1"/>
    <col min="14342" max="14342" width="26.140625" style="27" customWidth="1"/>
    <col min="14343" max="14343" width="9.140625" style="27" customWidth="1"/>
    <col min="14344" max="14344" width="15.5703125" style="27" bestFit="1" customWidth="1"/>
    <col min="14345" max="14345" width="0" style="27" hidden="1" customWidth="1"/>
    <col min="14346" max="14346" width="18.28515625" style="27" customWidth="1"/>
    <col min="14347" max="14347" width="9.85546875" style="27" customWidth="1"/>
    <col min="14348" max="14348" width="11" style="27" customWidth="1"/>
    <col min="14349" max="14581" width="9.140625" style="27"/>
    <col min="14582" max="14582" width="8" style="27" customWidth="1"/>
    <col min="14583" max="14583" width="41.7109375" style="27" customWidth="1"/>
    <col min="14584" max="14585" width="22" style="27" customWidth="1"/>
    <col min="14586" max="14586" width="18" style="27" customWidth="1"/>
    <col min="14587" max="14587" width="18.85546875" style="27" customWidth="1"/>
    <col min="14588" max="14588" width="22.42578125" style="27" customWidth="1"/>
    <col min="14589" max="14589" width="20.28515625" style="27" customWidth="1"/>
    <col min="14590" max="14590" width="17.85546875" style="27" customWidth="1"/>
    <col min="14591" max="14591" width="20.7109375" style="27" customWidth="1"/>
    <col min="14592" max="14592" width="15.28515625" style="27" customWidth="1"/>
    <col min="14593" max="14593" width="17.42578125" style="27" customWidth="1"/>
    <col min="14594" max="14595" width="0" style="27" hidden="1" customWidth="1"/>
    <col min="14596" max="14596" width="16" style="27" customWidth="1"/>
    <col min="14597" max="14597" width="29.5703125" style="27" customWidth="1"/>
    <col min="14598" max="14598" width="26.140625" style="27" customWidth="1"/>
    <col min="14599" max="14599" width="9.140625" style="27" customWidth="1"/>
    <col min="14600" max="14600" width="15.5703125" style="27" bestFit="1" customWidth="1"/>
    <col min="14601" max="14601" width="0" style="27" hidden="1" customWidth="1"/>
    <col min="14602" max="14602" width="18.28515625" style="27" customWidth="1"/>
    <col min="14603" max="14603" width="9.85546875" style="27" customWidth="1"/>
    <col min="14604" max="14604" width="11" style="27" customWidth="1"/>
    <col min="14605" max="14837" width="9.140625" style="27"/>
    <col min="14838" max="14838" width="8" style="27" customWidth="1"/>
    <col min="14839" max="14839" width="41.7109375" style="27" customWidth="1"/>
    <col min="14840" max="14841" width="22" style="27" customWidth="1"/>
    <col min="14842" max="14842" width="18" style="27" customWidth="1"/>
    <col min="14843" max="14843" width="18.85546875" style="27" customWidth="1"/>
    <col min="14844" max="14844" width="22.42578125" style="27" customWidth="1"/>
    <col min="14845" max="14845" width="20.28515625" style="27" customWidth="1"/>
    <col min="14846" max="14846" width="17.85546875" style="27" customWidth="1"/>
    <col min="14847" max="14847" width="20.7109375" style="27" customWidth="1"/>
    <col min="14848" max="14848" width="15.28515625" style="27" customWidth="1"/>
    <col min="14849" max="14849" width="17.42578125" style="27" customWidth="1"/>
    <col min="14850" max="14851" width="0" style="27" hidden="1" customWidth="1"/>
    <col min="14852" max="14852" width="16" style="27" customWidth="1"/>
    <col min="14853" max="14853" width="29.5703125" style="27" customWidth="1"/>
    <col min="14854" max="14854" width="26.140625" style="27" customWidth="1"/>
    <col min="14855" max="14855" width="9.140625" style="27" customWidth="1"/>
    <col min="14856" max="14856" width="15.5703125" style="27" bestFit="1" customWidth="1"/>
    <col min="14857" max="14857" width="0" style="27" hidden="1" customWidth="1"/>
    <col min="14858" max="14858" width="18.28515625" style="27" customWidth="1"/>
    <col min="14859" max="14859" width="9.85546875" style="27" customWidth="1"/>
    <col min="14860" max="14860" width="11" style="27" customWidth="1"/>
    <col min="14861" max="15093" width="9.140625" style="27"/>
    <col min="15094" max="15094" width="8" style="27" customWidth="1"/>
    <col min="15095" max="15095" width="41.7109375" style="27" customWidth="1"/>
    <col min="15096" max="15097" width="22" style="27" customWidth="1"/>
    <col min="15098" max="15098" width="18" style="27" customWidth="1"/>
    <col min="15099" max="15099" width="18.85546875" style="27" customWidth="1"/>
    <col min="15100" max="15100" width="22.42578125" style="27" customWidth="1"/>
    <col min="15101" max="15101" width="20.28515625" style="27" customWidth="1"/>
    <col min="15102" max="15102" width="17.85546875" style="27" customWidth="1"/>
    <col min="15103" max="15103" width="20.7109375" style="27" customWidth="1"/>
    <col min="15104" max="15104" width="15.28515625" style="27" customWidth="1"/>
    <col min="15105" max="15105" width="17.42578125" style="27" customWidth="1"/>
    <col min="15106" max="15107" width="0" style="27" hidden="1" customWidth="1"/>
    <col min="15108" max="15108" width="16" style="27" customWidth="1"/>
    <col min="15109" max="15109" width="29.5703125" style="27" customWidth="1"/>
    <col min="15110" max="15110" width="26.140625" style="27" customWidth="1"/>
    <col min="15111" max="15111" width="9.140625" style="27" customWidth="1"/>
    <col min="15112" max="15112" width="15.5703125" style="27" bestFit="1" customWidth="1"/>
    <col min="15113" max="15113" width="0" style="27" hidden="1" customWidth="1"/>
    <col min="15114" max="15114" width="18.28515625" style="27" customWidth="1"/>
    <col min="15115" max="15115" width="9.85546875" style="27" customWidth="1"/>
    <col min="15116" max="15116" width="11" style="27" customWidth="1"/>
    <col min="15117" max="15349" width="9.140625" style="27"/>
    <col min="15350" max="15350" width="8" style="27" customWidth="1"/>
    <col min="15351" max="15351" width="41.7109375" style="27" customWidth="1"/>
    <col min="15352" max="15353" width="22" style="27" customWidth="1"/>
    <col min="15354" max="15354" width="18" style="27" customWidth="1"/>
    <col min="15355" max="15355" width="18.85546875" style="27" customWidth="1"/>
    <col min="15356" max="15356" width="22.42578125" style="27" customWidth="1"/>
    <col min="15357" max="15357" width="20.28515625" style="27" customWidth="1"/>
    <col min="15358" max="15358" width="17.85546875" style="27" customWidth="1"/>
    <col min="15359" max="15359" width="20.7109375" style="27" customWidth="1"/>
    <col min="15360" max="15360" width="15.28515625" style="27" customWidth="1"/>
    <col min="15361" max="15361" width="17.42578125" style="27" customWidth="1"/>
    <col min="15362" max="15363" width="0" style="27" hidden="1" customWidth="1"/>
    <col min="15364" max="15364" width="16" style="27" customWidth="1"/>
    <col min="15365" max="15365" width="29.5703125" style="27" customWidth="1"/>
    <col min="15366" max="15366" width="26.140625" style="27" customWidth="1"/>
    <col min="15367" max="15367" width="9.140625" style="27" customWidth="1"/>
    <col min="15368" max="15368" width="15.5703125" style="27" bestFit="1" customWidth="1"/>
    <col min="15369" max="15369" width="0" style="27" hidden="1" customWidth="1"/>
    <col min="15370" max="15370" width="18.28515625" style="27" customWidth="1"/>
    <col min="15371" max="15371" width="9.85546875" style="27" customWidth="1"/>
    <col min="15372" max="15372" width="11" style="27" customWidth="1"/>
    <col min="15373" max="15605" width="9.140625" style="27"/>
    <col min="15606" max="15606" width="8" style="27" customWidth="1"/>
    <col min="15607" max="15607" width="41.7109375" style="27" customWidth="1"/>
    <col min="15608" max="15609" width="22" style="27" customWidth="1"/>
    <col min="15610" max="15610" width="18" style="27" customWidth="1"/>
    <col min="15611" max="15611" width="18.85546875" style="27" customWidth="1"/>
    <col min="15612" max="15612" width="22.42578125" style="27" customWidth="1"/>
    <col min="15613" max="15613" width="20.28515625" style="27" customWidth="1"/>
    <col min="15614" max="15614" width="17.85546875" style="27" customWidth="1"/>
    <col min="15615" max="15615" width="20.7109375" style="27" customWidth="1"/>
    <col min="15616" max="15616" width="15.28515625" style="27" customWidth="1"/>
    <col min="15617" max="15617" width="17.42578125" style="27" customWidth="1"/>
    <col min="15618" max="15619" width="0" style="27" hidden="1" customWidth="1"/>
    <col min="15620" max="15620" width="16" style="27" customWidth="1"/>
    <col min="15621" max="15621" width="29.5703125" style="27" customWidth="1"/>
    <col min="15622" max="15622" width="26.140625" style="27" customWidth="1"/>
    <col min="15623" max="15623" width="9.140625" style="27" customWidth="1"/>
    <col min="15624" max="15624" width="15.5703125" style="27" bestFit="1" customWidth="1"/>
    <col min="15625" max="15625" width="0" style="27" hidden="1" customWidth="1"/>
    <col min="15626" max="15626" width="18.28515625" style="27" customWidth="1"/>
    <col min="15627" max="15627" width="9.85546875" style="27" customWidth="1"/>
    <col min="15628" max="15628" width="11" style="27" customWidth="1"/>
    <col min="15629" max="15861" width="9.140625" style="27"/>
    <col min="15862" max="15862" width="8" style="27" customWidth="1"/>
    <col min="15863" max="15863" width="41.7109375" style="27" customWidth="1"/>
    <col min="15864" max="15865" width="22" style="27" customWidth="1"/>
    <col min="15866" max="15866" width="18" style="27" customWidth="1"/>
    <col min="15867" max="15867" width="18.85546875" style="27" customWidth="1"/>
    <col min="15868" max="15868" width="22.42578125" style="27" customWidth="1"/>
    <col min="15869" max="15869" width="20.28515625" style="27" customWidth="1"/>
    <col min="15870" max="15870" width="17.85546875" style="27" customWidth="1"/>
    <col min="15871" max="15871" width="20.7109375" style="27" customWidth="1"/>
    <col min="15872" max="15872" width="15.28515625" style="27" customWidth="1"/>
    <col min="15873" max="15873" width="17.42578125" style="27" customWidth="1"/>
    <col min="15874" max="15875" width="0" style="27" hidden="1" customWidth="1"/>
    <col min="15876" max="15876" width="16" style="27" customWidth="1"/>
    <col min="15877" max="15877" width="29.5703125" style="27" customWidth="1"/>
    <col min="15878" max="15878" width="26.140625" style="27" customWidth="1"/>
    <col min="15879" max="15879" width="9.140625" style="27" customWidth="1"/>
    <col min="15880" max="15880" width="15.5703125" style="27" bestFit="1" customWidth="1"/>
    <col min="15881" max="15881" width="0" style="27" hidden="1" customWidth="1"/>
    <col min="15882" max="15882" width="18.28515625" style="27" customWidth="1"/>
    <col min="15883" max="15883" width="9.85546875" style="27" customWidth="1"/>
    <col min="15884" max="15884" width="11" style="27" customWidth="1"/>
    <col min="15885" max="16117" width="9.140625" style="27"/>
    <col min="16118" max="16118" width="8" style="27" customWidth="1"/>
    <col min="16119" max="16119" width="41.7109375" style="27" customWidth="1"/>
    <col min="16120" max="16121" width="22" style="27" customWidth="1"/>
    <col min="16122" max="16122" width="18" style="27" customWidth="1"/>
    <col min="16123" max="16123" width="18.85546875" style="27" customWidth="1"/>
    <col min="16124" max="16124" width="22.42578125" style="27" customWidth="1"/>
    <col min="16125" max="16125" width="20.28515625" style="27" customWidth="1"/>
    <col min="16126" max="16126" width="17.85546875" style="27" customWidth="1"/>
    <col min="16127" max="16127" width="20.7109375" style="27" customWidth="1"/>
    <col min="16128" max="16128" width="15.28515625" style="27" customWidth="1"/>
    <col min="16129" max="16129" width="17.42578125" style="27" customWidth="1"/>
    <col min="16130" max="16131" width="0" style="27" hidden="1" customWidth="1"/>
    <col min="16132" max="16132" width="16" style="27" customWidth="1"/>
    <col min="16133" max="16133" width="29.5703125" style="27" customWidth="1"/>
    <col min="16134" max="16134" width="26.140625" style="27" customWidth="1"/>
    <col min="16135" max="16135" width="9.140625" style="27" customWidth="1"/>
    <col min="16136" max="16136" width="15.5703125" style="27" bestFit="1" customWidth="1"/>
    <col min="16137" max="16137" width="0" style="27" hidden="1" customWidth="1"/>
    <col min="16138" max="16138" width="18.28515625" style="27" customWidth="1"/>
    <col min="16139" max="16139" width="9.85546875" style="27" customWidth="1"/>
    <col min="16140" max="16140" width="11" style="27" customWidth="1"/>
    <col min="16141" max="16384" width="9.140625" style="27"/>
  </cols>
  <sheetData>
    <row r="1" spans="1:18" x14ac:dyDescent="0.25">
      <c r="C1" s="25"/>
      <c r="D1" s="25"/>
      <c r="M1" s="130"/>
      <c r="N1" s="130"/>
    </row>
    <row r="2" spans="1:18" x14ac:dyDescent="0.25">
      <c r="J2" s="28"/>
      <c r="K2" s="28"/>
      <c r="L2" s="28"/>
      <c r="M2" s="131"/>
      <c r="N2" s="131"/>
    </row>
    <row r="3" spans="1:18" x14ac:dyDescent="0.25">
      <c r="J3" s="28"/>
      <c r="K3" s="28"/>
      <c r="L3" s="28"/>
      <c r="M3" s="28"/>
      <c r="N3" s="29"/>
    </row>
    <row r="4" spans="1:18" s="31" customFormat="1" ht="50.25" customHeight="1" x14ac:dyDescent="0.25">
      <c r="A4" s="132" t="s">
        <v>169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0"/>
      <c r="P4" s="25"/>
    </row>
    <row r="5" spans="1:18" ht="24.7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32"/>
    </row>
    <row r="6" spans="1:18" ht="19.5" customHeight="1" x14ac:dyDescent="0.25">
      <c r="A6" s="134" t="s">
        <v>0</v>
      </c>
      <c r="B6" s="135" t="s">
        <v>1</v>
      </c>
      <c r="C6" s="136" t="s">
        <v>2</v>
      </c>
      <c r="D6" s="136" t="s">
        <v>3</v>
      </c>
      <c r="E6" s="134" t="s">
        <v>4</v>
      </c>
      <c r="F6" s="134"/>
      <c r="G6" s="134"/>
      <c r="H6" s="134"/>
      <c r="I6" s="134"/>
      <c r="J6" s="134"/>
      <c r="K6" s="134"/>
      <c r="L6" s="134"/>
      <c r="M6" s="134" t="s">
        <v>5</v>
      </c>
      <c r="N6" s="134"/>
      <c r="O6" s="33"/>
      <c r="P6" s="34"/>
    </row>
    <row r="7" spans="1:18" ht="19.5" customHeight="1" x14ac:dyDescent="0.25">
      <c r="A7" s="134"/>
      <c r="B7" s="135"/>
      <c r="C7" s="137"/>
      <c r="D7" s="137"/>
      <c r="E7" s="134" t="s">
        <v>157</v>
      </c>
      <c r="F7" s="134"/>
      <c r="G7" s="134"/>
      <c r="H7" s="134"/>
      <c r="I7" s="134" t="s">
        <v>168</v>
      </c>
      <c r="J7" s="134"/>
      <c r="K7" s="134"/>
      <c r="L7" s="134"/>
      <c r="M7" s="134"/>
      <c r="N7" s="134"/>
      <c r="O7" s="33"/>
      <c r="P7" s="34"/>
    </row>
    <row r="8" spans="1:18" ht="31.5" customHeight="1" x14ac:dyDescent="0.25">
      <c r="A8" s="134"/>
      <c r="B8" s="135"/>
      <c r="C8" s="138"/>
      <c r="D8" s="138"/>
      <c r="E8" s="35" t="s">
        <v>6</v>
      </c>
      <c r="F8" s="36" t="s">
        <v>7</v>
      </c>
      <c r="G8" s="36" t="s">
        <v>8</v>
      </c>
      <c r="H8" s="36" t="s">
        <v>9</v>
      </c>
      <c r="I8" s="35" t="s">
        <v>6</v>
      </c>
      <c r="J8" s="36" t="s">
        <v>7</v>
      </c>
      <c r="K8" s="36" t="s">
        <v>8</v>
      </c>
      <c r="L8" s="36" t="s">
        <v>9</v>
      </c>
      <c r="M8" s="36" t="s">
        <v>10</v>
      </c>
      <c r="N8" s="37" t="s">
        <v>11</v>
      </c>
      <c r="O8" s="38"/>
    </row>
    <row r="9" spans="1:18" ht="15" customHeight="1" x14ac:dyDescent="0.25">
      <c r="A9" s="36">
        <v>1</v>
      </c>
      <c r="B9" s="39">
        <v>2</v>
      </c>
      <c r="C9" s="36"/>
      <c r="D9" s="36"/>
      <c r="E9" s="36" t="s">
        <v>12</v>
      </c>
      <c r="F9" s="36">
        <v>4</v>
      </c>
      <c r="G9" s="36">
        <v>5</v>
      </c>
      <c r="H9" s="36">
        <v>6</v>
      </c>
      <c r="I9" s="36" t="s">
        <v>13</v>
      </c>
      <c r="J9" s="36">
        <v>8</v>
      </c>
      <c r="K9" s="36">
        <v>9</v>
      </c>
      <c r="L9" s="36">
        <v>10</v>
      </c>
      <c r="M9" s="36" t="s">
        <v>14</v>
      </c>
      <c r="N9" s="37" t="s">
        <v>15</v>
      </c>
      <c r="O9" s="38"/>
    </row>
    <row r="10" spans="1:18" ht="21" customHeight="1" x14ac:dyDescent="0.25">
      <c r="A10" s="139" t="s">
        <v>16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  <c r="O10" s="38"/>
    </row>
    <row r="11" spans="1:18" ht="17.25" customHeight="1" x14ac:dyDescent="0.25">
      <c r="A11" s="139" t="s">
        <v>17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  <c r="O11" s="38"/>
    </row>
    <row r="12" spans="1:18" ht="17.25" customHeight="1" x14ac:dyDescent="0.25">
      <c r="A12" s="139" t="s">
        <v>18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1"/>
      <c r="O12" s="38"/>
    </row>
    <row r="13" spans="1:18" ht="18.75" customHeight="1" x14ac:dyDescent="0.25">
      <c r="A13" s="154" t="s">
        <v>19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  <c r="O13" s="38"/>
    </row>
    <row r="14" spans="1:18" s="45" customFormat="1" ht="70.5" customHeight="1" x14ac:dyDescent="0.25">
      <c r="A14" s="40" t="s">
        <v>20</v>
      </c>
      <c r="B14" s="194" t="s">
        <v>21</v>
      </c>
      <c r="C14" s="1" t="s">
        <v>22</v>
      </c>
      <c r="D14" s="41">
        <f>D15+D16+D17+D18+D19+D23+D24+D25+D26+D27+D28+D29+D30+D74</f>
        <v>3257438569</v>
      </c>
      <c r="E14" s="41">
        <f t="shared" ref="E14:M14" si="0">E15+E16+E17+E18+E19+E23+E24+E25+E26+E27+E28+E29+E30+E74</f>
        <v>3380917502</v>
      </c>
      <c r="F14" s="41">
        <f t="shared" si="0"/>
        <v>2617897190</v>
      </c>
      <c r="G14" s="41">
        <f t="shared" si="0"/>
        <v>226418736</v>
      </c>
      <c r="H14" s="41">
        <f t="shared" si="0"/>
        <v>536601576</v>
      </c>
      <c r="I14" s="41">
        <f t="shared" si="0"/>
        <v>2450234521.4000001</v>
      </c>
      <c r="J14" s="41">
        <f t="shared" si="0"/>
        <v>1873987835.1500001</v>
      </c>
      <c r="K14" s="41">
        <f t="shared" si="0"/>
        <v>143002574.52000001</v>
      </c>
      <c r="L14" s="41">
        <f t="shared" si="0"/>
        <v>433244111.73000002</v>
      </c>
      <c r="M14" s="41">
        <f t="shared" si="0"/>
        <v>-930682980.60000014</v>
      </c>
      <c r="N14" s="42">
        <f>(I14/E14)*100-100</f>
        <v>-27.527527070667929</v>
      </c>
      <c r="O14" s="43"/>
      <c r="P14" s="44"/>
      <c r="R14" s="119"/>
    </row>
    <row r="15" spans="1:18" s="51" customFormat="1" ht="34.5" hidden="1" customHeight="1" x14ac:dyDescent="0.25">
      <c r="A15" s="46" t="s">
        <v>23</v>
      </c>
      <c r="B15" s="19" t="s">
        <v>24</v>
      </c>
      <c r="C15" s="3" t="s">
        <v>22</v>
      </c>
      <c r="D15" s="47">
        <f>462562705+104100+1547646+224268974</f>
        <v>688483425</v>
      </c>
      <c r="E15" s="47">
        <f>F15+G15+H15</f>
        <v>736259248</v>
      </c>
      <c r="F15" s="4">
        <v>0</v>
      </c>
      <c r="G15" s="4">
        <v>226418736</v>
      </c>
      <c r="H15" s="4">
        <v>509840512</v>
      </c>
      <c r="I15" s="4">
        <f>J15+K15+L15</f>
        <v>564127714.40999997</v>
      </c>
      <c r="J15" s="47">
        <v>0</v>
      </c>
      <c r="K15" s="128">
        <v>143002574.52000001</v>
      </c>
      <c r="L15" s="47">
        <v>421125139.88999999</v>
      </c>
      <c r="M15" s="47">
        <f t="shared" ref="M15:M47" si="1">I15-E15</f>
        <v>-172131533.59000003</v>
      </c>
      <c r="N15" s="48">
        <f>(I15/E15)*100-100</f>
        <v>-23.379201559448532</v>
      </c>
      <c r="O15" s="49">
        <v>505461</v>
      </c>
      <c r="P15" s="50" t="s">
        <v>25</v>
      </c>
      <c r="Q15" s="121"/>
      <c r="R15" s="121"/>
    </row>
    <row r="16" spans="1:18" s="51" customFormat="1" ht="16.5" hidden="1" customHeight="1" x14ac:dyDescent="0.25">
      <c r="A16" s="46" t="s">
        <v>26</v>
      </c>
      <c r="B16" s="195" t="s">
        <v>27</v>
      </c>
      <c r="C16" s="3" t="s">
        <v>22</v>
      </c>
      <c r="D16" s="47">
        <f>3704900+2898250</f>
        <v>6603150</v>
      </c>
      <c r="E16" s="47">
        <f t="shared" ref="E16:E30" si="2">F16+G16+H16</f>
        <v>6603150</v>
      </c>
      <c r="F16" s="4">
        <v>0</v>
      </c>
      <c r="G16" s="4">
        <v>0</v>
      </c>
      <c r="H16" s="4">
        <v>6603150</v>
      </c>
      <c r="I16" s="4">
        <f t="shared" ref="I16:I30" si="3">J16+K16+L16</f>
        <v>3884239.55</v>
      </c>
      <c r="J16" s="47">
        <v>0</v>
      </c>
      <c r="K16" s="47">
        <v>0</v>
      </c>
      <c r="L16" s="47">
        <v>3884239.55</v>
      </c>
      <c r="M16" s="47">
        <f t="shared" si="1"/>
        <v>-2718910.45</v>
      </c>
      <c r="N16" s="48">
        <v>0</v>
      </c>
      <c r="O16" s="52">
        <v>2309</v>
      </c>
      <c r="P16" s="50" t="s">
        <v>25</v>
      </c>
      <c r="Q16" s="121"/>
    </row>
    <row r="17" spans="1:18" s="51" customFormat="1" ht="133.15" hidden="1" customHeight="1" x14ac:dyDescent="0.25">
      <c r="A17" s="46" t="s">
        <v>28</v>
      </c>
      <c r="B17" s="195" t="s">
        <v>29</v>
      </c>
      <c r="C17" s="3" t="s">
        <v>22</v>
      </c>
      <c r="D17" s="53">
        <v>13567800</v>
      </c>
      <c r="E17" s="47">
        <f t="shared" si="2"/>
        <v>13567800</v>
      </c>
      <c r="F17" s="4">
        <v>13567800</v>
      </c>
      <c r="G17" s="4">
        <v>0</v>
      </c>
      <c r="H17" s="4">
        <v>0</v>
      </c>
      <c r="I17" s="4">
        <f t="shared" si="3"/>
        <v>10673400</v>
      </c>
      <c r="J17" s="4">
        <v>10673400</v>
      </c>
      <c r="K17" s="47">
        <v>0</v>
      </c>
      <c r="L17" s="47">
        <v>0</v>
      </c>
      <c r="M17" s="47">
        <f t="shared" si="1"/>
        <v>-2894400</v>
      </c>
      <c r="N17" s="48">
        <f t="shared" ref="N17:N27" si="4">(I17/E17)*100-100</f>
        <v>-21.332861628266926</v>
      </c>
      <c r="O17" s="52">
        <v>1342970</v>
      </c>
      <c r="P17" s="50" t="s">
        <v>25</v>
      </c>
      <c r="R17" s="121"/>
    </row>
    <row r="18" spans="1:18" s="51" customFormat="1" ht="153" hidden="1" customHeight="1" x14ac:dyDescent="0.25">
      <c r="A18" s="46" t="s">
        <v>30</v>
      </c>
      <c r="B18" s="19" t="s">
        <v>31</v>
      </c>
      <c r="C18" s="3" t="s">
        <v>22</v>
      </c>
      <c r="D18" s="47">
        <v>714100</v>
      </c>
      <c r="E18" s="47">
        <f t="shared" si="2"/>
        <v>714100</v>
      </c>
      <c r="F18" s="4">
        <v>0</v>
      </c>
      <c r="G18" s="4">
        <v>0</v>
      </c>
      <c r="H18" s="4">
        <v>714100</v>
      </c>
      <c r="I18" s="4">
        <f t="shared" si="3"/>
        <v>714100</v>
      </c>
      <c r="J18" s="47">
        <v>0</v>
      </c>
      <c r="K18" s="47">
        <v>0</v>
      </c>
      <c r="L18" s="47">
        <v>714100</v>
      </c>
      <c r="M18" s="47">
        <f t="shared" si="1"/>
        <v>0</v>
      </c>
      <c r="N18" s="48">
        <f t="shared" si="4"/>
        <v>0</v>
      </c>
      <c r="O18" s="49">
        <v>110264</v>
      </c>
      <c r="P18" s="50" t="s">
        <v>25</v>
      </c>
    </row>
    <row r="19" spans="1:18" s="51" customFormat="1" ht="124.5" hidden="1" customHeight="1" x14ac:dyDescent="0.25">
      <c r="A19" s="46" t="s">
        <v>32</v>
      </c>
      <c r="B19" s="19" t="s">
        <v>33</v>
      </c>
      <c r="C19" s="3" t="s">
        <v>22</v>
      </c>
      <c r="D19" s="47">
        <f>669656200+32206000+1551034800+21972800</f>
        <v>2274869800</v>
      </c>
      <c r="E19" s="47">
        <f t="shared" ref="E19:M19" si="5">E20+E21+E22</f>
        <v>2359045400</v>
      </c>
      <c r="F19" s="47">
        <f t="shared" si="5"/>
        <v>2359045400</v>
      </c>
      <c r="G19" s="47">
        <f t="shared" si="5"/>
        <v>0</v>
      </c>
      <c r="H19" s="47">
        <f t="shared" si="5"/>
        <v>0</v>
      </c>
      <c r="I19" s="47">
        <f t="shared" si="5"/>
        <v>1703066016.5699999</v>
      </c>
      <c r="J19" s="47">
        <f t="shared" si="5"/>
        <v>1703066016.5699999</v>
      </c>
      <c r="K19" s="47">
        <f t="shared" si="5"/>
        <v>0</v>
      </c>
      <c r="L19" s="47">
        <f t="shared" si="5"/>
        <v>0</v>
      </c>
      <c r="M19" s="47">
        <f t="shared" si="5"/>
        <v>-655979383.43000007</v>
      </c>
      <c r="N19" s="48">
        <f t="shared" si="4"/>
        <v>-27.806984275503993</v>
      </c>
      <c r="O19" s="54">
        <v>2445</v>
      </c>
      <c r="P19" s="50" t="s">
        <v>25</v>
      </c>
    </row>
    <row r="20" spans="1:18" s="59" customFormat="1" ht="51" hidden="1" customHeight="1" x14ac:dyDescent="0.25">
      <c r="A20" s="55" t="s">
        <v>34</v>
      </c>
      <c r="B20" s="196" t="s">
        <v>35</v>
      </c>
      <c r="C20" s="6" t="s">
        <v>22</v>
      </c>
      <c r="D20" s="56">
        <f t="shared" ref="D20:D21" si="6">E20+F20+G20</f>
        <v>3141697600</v>
      </c>
      <c r="E20" s="47">
        <f t="shared" si="2"/>
        <v>1570848800</v>
      </c>
      <c r="F20" s="7">
        <v>1570848800</v>
      </c>
      <c r="G20" s="7">
        <v>0</v>
      </c>
      <c r="H20" s="7">
        <v>0</v>
      </c>
      <c r="I20" s="7">
        <f t="shared" si="3"/>
        <v>1104731965.3199999</v>
      </c>
      <c r="J20" s="56">
        <v>1104731965.3199999</v>
      </c>
      <c r="K20" s="56">
        <v>0</v>
      </c>
      <c r="L20" s="56">
        <v>0</v>
      </c>
      <c r="M20" s="56">
        <f t="shared" si="1"/>
        <v>-466116834.68000007</v>
      </c>
      <c r="N20" s="48">
        <f t="shared" si="4"/>
        <v>-29.672928080665699</v>
      </c>
      <c r="O20" s="57">
        <v>2445</v>
      </c>
      <c r="P20" s="58" t="s">
        <v>25</v>
      </c>
    </row>
    <row r="21" spans="1:18" s="59" customFormat="1" ht="68.25" hidden="1" customHeight="1" x14ac:dyDescent="0.25">
      <c r="A21" s="55" t="s">
        <v>36</v>
      </c>
      <c r="B21" s="196" t="s">
        <v>37</v>
      </c>
      <c r="C21" s="6" t="s">
        <v>22</v>
      </c>
      <c r="D21" s="56">
        <f t="shared" si="6"/>
        <v>1466614600</v>
      </c>
      <c r="E21" s="47">
        <f t="shared" si="2"/>
        <v>733307300</v>
      </c>
      <c r="F21" s="7">
        <v>733307300</v>
      </c>
      <c r="G21" s="7">
        <v>0</v>
      </c>
      <c r="H21" s="7">
        <v>0</v>
      </c>
      <c r="I21" s="7">
        <f t="shared" si="3"/>
        <v>554387433</v>
      </c>
      <c r="J21" s="56">
        <v>554387433</v>
      </c>
      <c r="K21" s="56">
        <v>0</v>
      </c>
      <c r="L21" s="56">
        <v>0</v>
      </c>
      <c r="M21" s="56">
        <f t="shared" si="1"/>
        <v>-178919867</v>
      </c>
      <c r="N21" s="48">
        <f t="shared" si="4"/>
        <v>-24.399029847377761</v>
      </c>
      <c r="O21" s="57">
        <v>45239</v>
      </c>
      <c r="P21" s="58" t="s">
        <v>25</v>
      </c>
    </row>
    <row r="22" spans="1:18" s="59" customFormat="1" ht="49.5" hidden="1" customHeight="1" x14ac:dyDescent="0.25">
      <c r="A22" s="55" t="s">
        <v>38</v>
      </c>
      <c r="B22" s="196" t="s">
        <v>158</v>
      </c>
      <c r="C22" s="6" t="s">
        <v>22</v>
      </c>
      <c r="D22" s="56">
        <f>E22+F22+G22</f>
        <v>109778600</v>
      </c>
      <c r="E22" s="47">
        <f t="shared" si="2"/>
        <v>54889300</v>
      </c>
      <c r="F22" s="7">
        <f>32206000+22683300</f>
        <v>54889300</v>
      </c>
      <c r="G22" s="7">
        <v>0</v>
      </c>
      <c r="H22" s="7">
        <v>0</v>
      </c>
      <c r="I22" s="7">
        <f t="shared" si="3"/>
        <v>43946618.25</v>
      </c>
      <c r="J22" s="56">
        <f>27845000+16101618.25</f>
        <v>43946618.25</v>
      </c>
      <c r="K22" s="56">
        <v>0</v>
      </c>
      <c r="L22" s="56">
        <v>0</v>
      </c>
      <c r="M22" s="56">
        <f t="shared" si="1"/>
        <v>-10942681.75</v>
      </c>
      <c r="N22" s="48">
        <f t="shared" si="4"/>
        <v>-19.935910550872393</v>
      </c>
      <c r="O22" s="60">
        <v>2070</v>
      </c>
      <c r="P22" s="58" t="s">
        <v>25</v>
      </c>
    </row>
    <row r="23" spans="1:18" s="51" customFormat="1" ht="131.25" hidden="1" customHeight="1" x14ac:dyDescent="0.25">
      <c r="A23" s="46" t="s">
        <v>39</v>
      </c>
      <c r="B23" s="19" t="s">
        <v>40</v>
      </c>
      <c r="C23" s="3" t="s">
        <v>22</v>
      </c>
      <c r="D23" s="47">
        <v>72963000</v>
      </c>
      <c r="E23" s="47">
        <f t="shared" si="2"/>
        <v>83285400</v>
      </c>
      <c r="F23" s="4">
        <v>83285400</v>
      </c>
      <c r="G23" s="4">
        <v>0</v>
      </c>
      <c r="H23" s="4">
        <v>0</v>
      </c>
      <c r="I23" s="4">
        <f t="shared" si="3"/>
        <v>56670672.399999999</v>
      </c>
      <c r="J23" s="47">
        <v>56670672.399999999</v>
      </c>
      <c r="K23" s="47">
        <v>0</v>
      </c>
      <c r="L23" s="47">
        <v>0</v>
      </c>
      <c r="M23" s="47">
        <f t="shared" si="1"/>
        <v>-26614727.600000001</v>
      </c>
      <c r="N23" s="48">
        <f t="shared" si="4"/>
        <v>-31.956054242400228</v>
      </c>
      <c r="O23" s="61"/>
      <c r="P23" s="50" t="s">
        <v>25</v>
      </c>
    </row>
    <row r="24" spans="1:18" s="51" customFormat="1" ht="90" hidden="1" customHeight="1" x14ac:dyDescent="0.25">
      <c r="A24" s="46" t="s">
        <v>41</v>
      </c>
      <c r="B24" s="19" t="s">
        <v>42</v>
      </c>
      <c r="C24" s="3" t="s">
        <v>22</v>
      </c>
      <c r="D24" s="47">
        <f>75701100-D25</f>
        <v>74919700</v>
      </c>
      <c r="E24" s="47">
        <f t="shared" si="2"/>
        <v>73124500</v>
      </c>
      <c r="F24" s="4">
        <f>73905900-F25</f>
        <v>73124500</v>
      </c>
      <c r="G24" s="4">
        <v>0</v>
      </c>
      <c r="H24" s="4">
        <v>0</v>
      </c>
      <c r="I24" s="4">
        <f t="shared" si="3"/>
        <v>47869898.649999999</v>
      </c>
      <c r="J24" s="47">
        <f>48359794.65-J25</f>
        <v>47869898.649999999</v>
      </c>
      <c r="K24" s="47">
        <v>0</v>
      </c>
      <c r="L24" s="47">
        <v>0</v>
      </c>
      <c r="M24" s="47">
        <f t="shared" si="1"/>
        <v>-25254601.350000001</v>
      </c>
      <c r="N24" s="48">
        <f t="shared" si="4"/>
        <v>-34.536443120978618</v>
      </c>
      <c r="O24" s="49">
        <v>16671</v>
      </c>
      <c r="P24" s="50" t="s">
        <v>25</v>
      </c>
    </row>
    <row r="25" spans="1:18" s="51" customFormat="1" ht="107.25" hidden="1" customHeight="1" x14ac:dyDescent="0.25">
      <c r="A25" s="46" t="s">
        <v>43</v>
      </c>
      <c r="B25" s="19" t="s">
        <v>44</v>
      </c>
      <c r="C25" s="3" t="s">
        <v>22</v>
      </c>
      <c r="D25" s="47">
        <v>781400</v>
      </c>
      <c r="E25" s="47">
        <f t="shared" si="2"/>
        <v>781400</v>
      </c>
      <c r="F25" s="4">
        <v>781400</v>
      </c>
      <c r="G25" s="4">
        <v>0</v>
      </c>
      <c r="H25" s="4">
        <v>0</v>
      </c>
      <c r="I25" s="4">
        <f t="shared" si="3"/>
        <v>489896</v>
      </c>
      <c r="J25" s="47">
        <v>489896</v>
      </c>
      <c r="K25" s="47">
        <v>0</v>
      </c>
      <c r="L25" s="47">
        <v>0</v>
      </c>
      <c r="M25" s="47">
        <f t="shared" si="1"/>
        <v>-291504</v>
      </c>
      <c r="N25" s="48">
        <f t="shared" si="4"/>
        <v>-37.305349372920404</v>
      </c>
      <c r="O25" s="62"/>
      <c r="P25" s="50"/>
    </row>
    <row r="26" spans="1:18" s="51" customFormat="1" ht="113.25" hidden="1" customHeight="1" x14ac:dyDescent="0.25">
      <c r="A26" s="46" t="s">
        <v>45</v>
      </c>
      <c r="B26" s="19" t="s">
        <v>46</v>
      </c>
      <c r="C26" s="3" t="s">
        <v>22</v>
      </c>
      <c r="D26" s="47">
        <v>7740000</v>
      </c>
      <c r="E26" s="47">
        <f t="shared" si="2"/>
        <v>7740000</v>
      </c>
      <c r="F26" s="4">
        <v>7740000</v>
      </c>
      <c r="G26" s="4">
        <v>0</v>
      </c>
      <c r="H26" s="4">
        <v>0</v>
      </c>
      <c r="I26" s="4">
        <f t="shared" si="3"/>
        <v>5641000</v>
      </c>
      <c r="J26" s="47">
        <v>5641000</v>
      </c>
      <c r="K26" s="47">
        <v>0</v>
      </c>
      <c r="L26" s="47">
        <v>0</v>
      </c>
      <c r="M26" s="47">
        <f t="shared" si="1"/>
        <v>-2099000</v>
      </c>
      <c r="N26" s="48">
        <f t="shared" si="4"/>
        <v>-27.118863049095609</v>
      </c>
      <c r="O26" s="54"/>
      <c r="P26" s="50"/>
    </row>
    <row r="27" spans="1:18" s="51" customFormat="1" ht="83.25" hidden="1" customHeight="1" x14ac:dyDescent="0.25">
      <c r="A27" s="46" t="s">
        <v>47</v>
      </c>
      <c r="B27" s="19" t="s">
        <v>48</v>
      </c>
      <c r="C27" s="3" t="s">
        <v>22</v>
      </c>
      <c r="D27" s="47">
        <v>93157000</v>
      </c>
      <c r="E27" s="47">
        <f t="shared" si="2"/>
        <v>76230000</v>
      </c>
      <c r="F27" s="4">
        <v>76230000</v>
      </c>
      <c r="G27" s="4">
        <v>0</v>
      </c>
      <c r="H27" s="4">
        <v>0</v>
      </c>
      <c r="I27" s="4">
        <f t="shared" si="3"/>
        <v>46653152.229999997</v>
      </c>
      <c r="J27" s="47">
        <v>46653152.229999997</v>
      </c>
      <c r="K27" s="47">
        <v>0</v>
      </c>
      <c r="L27" s="47">
        <v>0</v>
      </c>
      <c r="M27" s="47">
        <f t="shared" si="1"/>
        <v>-29576847.770000003</v>
      </c>
      <c r="N27" s="48">
        <f t="shared" si="4"/>
        <v>-38.799485465040021</v>
      </c>
      <c r="O27" s="49">
        <v>12693.9</v>
      </c>
      <c r="P27" s="50" t="s">
        <v>25</v>
      </c>
    </row>
    <row r="28" spans="1:18" s="51" customFormat="1" ht="34.5" hidden="1" customHeight="1" x14ac:dyDescent="0.25">
      <c r="A28" s="46" t="s">
        <v>49</v>
      </c>
      <c r="B28" s="19" t="s">
        <v>50</v>
      </c>
      <c r="C28" s="3" t="s">
        <v>22</v>
      </c>
      <c r="D28" s="47">
        <v>145380</v>
      </c>
      <c r="E28" s="47">
        <f t="shared" si="2"/>
        <v>72690</v>
      </c>
      <c r="F28" s="4">
        <v>72690</v>
      </c>
      <c r="G28" s="4">
        <v>0</v>
      </c>
      <c r="H28" s="4">
        <v>0</v>
      </c>
      <c r="I28" s="4">
        <f t="shared" si="3"/>
        <v>0</v>
      </c>
      <c r="J28" s="47">
        <v>0</v>
      </c>
      <c r="K28" s="47">
        <v>0</v>
      </c>
      <c r="L28" s="47">
        <v>0</v>
      </c>
      <c r="M28" s="47">
        <f t="shared" si="1"/>
        <v>-72690</v>
      </c>
      <c r="N28" s="48">
        <v>0</v>
      </c>
      <c r="O28" s="49">
        <v>2312.3000000000002</v>
      </c>
      <c r="P28" s="50" t="s">
        <v>25</v>
      </c>
    </row>
    <row r="29" spans="1:18" s="51" customFormat="1" ht="48" hidden="1" customHeight="1" x14ac:dyDescent="0.25">
      <c r="A29" s="46" t="s">
        <v>51</v>
      </c>
      <c r="B29" s="19" t="s">
        <v>52</v>
      </c>
      <c r="C29" s="3" t="s">
        <v>22</v>
      </c>
      <c r="D29" s="47">
        <v>1800000</v>
      </c>
      <c r="E29" s="47">
        <f t="shared" si="2"/>
        <v>1800000</v>
      </c>
      <c r="F29" s="4">
        <v>1800000</v>
      </c>
      <c r="G29" s="4">
        <v>0</v>
      </c>
      <c r="H29" s="4">
        <v>0</v>
      </c>
      <c r="I29" s="4">
        <f t="shared" si="3"/>
        <v>1799999.3</v>
      </c>
      <c r="J29" s="47">
        <v>1799999.3</v>
      </c>
      <c r="K29" s="47">
        <v>0</v>
      </c>
      <c r="L29" s="47">
        <v>0</v>
      </c>
      <c r="M29" s="47">
        <f t="shared" si="1"/>
        <v>-0.69999999995343387</v>
      </c>
      <c r="N29" s="48">
        <v>0</v>
      </c>
      <c r="O29" s="49"/>
      <c r="P29" s="50"/>
    </row>
    <row r="30" spans="1:18" s="51" customFormat="1" ht="48" hidden="1" customHeight="1" x14ac:dyDescent="0.25">
      <c r="A30" s="46" t="s">
        <v>53</v>
      </c>
      <c r="B30" s="19" t="s">
        <v>54</v>
      </c>
      <c r="C30" s="3" t="s">
        <v>22</v>
      </c>
      <c r="D30" s="47">
        <v>2250000</v>
      </c>
      <c r="E30" s="47">
        <f t="shared" si="2"/>
        <v>2250000</v>
      </c>
      <c r="F30" s="4">
        <v>2250000</v>
      </c>
      <c r="G30" s="4">
        <v>0</v>
      </c>
      <c r="H30" s="4">
        <v>0</v>
      </c>
      <c r="I30" s="4">
        <f t="shared" si="3"/>
        <v>1123800</v>
      </c>
      <c r="J30" s="47">
        <v>1123800</v>
      </c>
      <c r="K30" s="47">
        <v>0</v>
      </c>
      <c r="L30" s="47">
        <v>0</v>
      </c>
      <c r="M30" s="47">
        <f t="shared" si="1"/>
        <v>-1126200</v>
      </c>
      <c r="N30" s="48">
        <v>0</v>
      </c>
      <c r="O30" s="49"/>
      <c r="P30" s="50"/>
      <c r="R30" s="121"/>
    </row>
    <row r="31" spans="1:18" s="67" customFormat="1" ht="54" customHeight="1" x14ac:dyDescent="0.25">
      <c r="A31" s="40" t="s">
        <v>55</v>
      </c>
      <c r="B31" s="197" t="s">
        <v>56</v>
      </c>
      <c r="C31" s="64" t="s">
        <v>161</v>
      </c>
      <c r="D31" s="41">
        <f t="shared" ref="D31:L31" si="7">D32+D40+D48+D59+D60+D61</f>
        <v>0</v>
      </c>
      <c r="E31" s="41">
        <f t="shared" si="7"/>
        <v>11851779</v>
      </c>
      <c r="F31" s="41">
        <f t="shared" si="7"/>
        <v>0</v>
      </c>
      <c r="G31" s="41">
        <f t="shared" si="7"/>
        <v>0</v>
      </c>
      <c r="H31" s="41">
        <f t="shared" si="7"/>
        <v>11851779</v>
      </c>
      <c r="I31" s="41">
        <f t="shared" si="7"/>
        <v>0</v>
      </c>
      <c r="J31" s="41">
        <f t="shared" si="7"/>
        <v>0</v>
      </c>
      <c r="K31" s="41">
        <f t="shared" si="7"/>
        <v>0</v>
      </c>
      <c r="L31" s="41">
        <f t="shared" si="7"/>
        <v>0</v>
      </c>
      <c r="M31" s="41">
        <f t="shared" si="1"/>
        <v>-11851779</v>
      </c>
      <c r="N31" s="42">
        <v>0</v>
      </c>
      <c r="O31" s="65"/>
      <c r="P31" s="66"/>
    </row>
    <row r="32" spans="1:18" ht="65.25" hidden="1" customHeight="1" x14ac:dyDescent="0.25">
      <c r="A32" s="68" t="s">
        <v>57</v>
      </c>
      <c r="B32" s="198" t="s">
        <v>58</v>
      </c>
      <c r="C32" s="8" t="s">
        <v>160</v>
      </c>
      <c r="D32" s="69">
        <f>D33+D34+D35+D36+D37+D38+D39</f>
        <v>0</v>
      </c>
      <c r="E32" s="69">
        <f>E33+E34+E35+E36+E37+E38+E39</f>
        <v>0</v>
      </c>
      <c r="F32" s="69">
        <v>0</v>
      </c>
      <c r="G32" s="69">
        <f t="shared" ref="G32:L32" si="8">G33+G34+G35+G36+G37+G38+G39</f>
        <v>0</v>
      </c>
      <c r="H32" s="69">
        <f t="shared" si="8"/>
        <v>0</v>
      </c>
      <c r="I32" s="69">
        <f t="shared" si="8"/>
        <v>0</v>
      </c>
      <c r="J32" s="69">
        <v>0</v>
      </c>
      <c r="K32" s="69">
        <f t="shared" si="8"/>
        <v>0</v>
      </c>
      <c r="L32" s="69">
        <f t="shared" si="8"/>
        <v>0</v>
      </c>
      <c r="M32" s="69">
        <f t="shared" si="1"/>
        <v>0</v>
      </c>
      <c r="N32" s="37" t="e">
        <f t="shared" ref="N32:N47" si="9">(I32/E32)*100-100</f>
        <v>#DIV/0!</v>
      </c>
      <c r="O32" s="70"/>
    </row>
    <row r="33" spans="1:16" s="75" customFormat="1" ht="31.5" hidden="1" customHeight="1" x14ac:dyDescent="0.25">
      <c r="A33" s="151"/>
      <c r="B33" s="199" t="s">
        <v>59</v>
      </c>
      <c r="C33" s="145" t="s">
        <v>159</v>
      </c>
      <c r="D33" s="9">
        <f t="shared" ref="D33:D39" si="10">E33+F33+G33</f>
        <v>0</v>
      </c>
      <c r="E33" s="9">
        <f t="shared" ref="E33:E39" si="11">F33+G33+H33</f>
        <v>0</v>
      </c>
      <c r="F33" s="9">
        <v>0</v>
      </c>
      <c r="G33" s="9">
        <v>0</v>
      </c>
      <c r="H33" s="9">
        <v>0</v>
      </c>
      <c r="I33" s="9">
        <f>J33+K33+L33</f>
        <v>0</v>
      </c>
      <c r="J33" s="9">
        <v>0</v>
      </c>
      <c r="K33" s="10">
        <v>0</v>
      </c>
      <c r="L33" s="9">
        <v>0</v>
      </c>
      <c r="M33" s="71">
        <f t="shared" si="1"/>
        <v>0</v>
      </c>
      <c r="N33" s="72" t="e">
        <f t="shared" si="9"/>
        <v>#DIV/0!</v>
      </c>
      <c r="O33" s="73"/>
      <c r="P33" s="74"/>
    </row>
    <row r="34" spans="1:16" s="75" customFormat="1" ht="33" hidden="1" customHeight="1" x14ac:dyDescent="0.25">
      <c r="A34" s="152"/>
      <c r="B34" s="199" t="s">
        <v>60</v>
      </c>
      <c r="C34" s="146"/>
      <c r="D34" s="9">
        <f t="shared" si="10"/>
        <v>0</v>
      </c>
      <c r="E34" s="9">
        <f t="shared" si="11"/>
        <v>0</v>
      </c>
      <c r="F34" s="9">
        <v>0</v>
      </c>
      <c r="G34" s="9">
        <v>0</v>
      </c>
      <c r="H34" s="9">
        <v>0</v>
      </c>
      <c r="I34" s="9">
        <f t="shared" ref="I34:I39" si="12">J34+K34+L34</f>
        <v>0</v>
      </c>
      <c r="J34" s="9">
        <v>0</v>
      </c>
      <c r="K34" s="10">
        <v>0</v>
      </c>
      <c r="L34" s="9">
        <v>0</v>
      </c>
      <c r="M34" s="71">
        <f t="shared" si="1"/>
        <v>0</v>
      </c>
      <c r="N34" s="72" t="e">
        <f t="shared" si="9"/>
        <v>#DIV/0!</v>
      </c>
      <c r="O34" s="73"/>
      <c r="P34" s="74"/>
    </row>
    <row r="35" spans="1:16" s="75" customFormat="1" ht="30.75" hidden="1" customHeight="1" x14ac:dyDescent="0.25">
      <c r="A35" s="152"/>
      <c r="B35" s="199" t="s">
        <v>61</v>
      </c>
      <c r="C35" s="146"/>
      <c r="D35" s="9">
        <f t="shared" si="10"/>
        <v>0</v>
      </c>
      <c r="E35" s="9">
        <f t="shared" si="11"/>
        <v>0</v>
      </c>
      <c r="F35" s="9">
        <v>0</v>
      </c>
      <c r="G35" s="9">
        <v>0</v>
      </c>
      <c r="H35" s="9">
        <v>0</v>
      </c>
      <c r="I35" s="9">
        <f t="shared" si="12"/>
        <v>0</v>
      </c>
      <c r="J35" s="9">
        <v>0</v>
      </c>
      <c r="K35" s="10">
        <v>0</v>
      </c>
      <c r="L35" s="9">
        <v>0</v>
      </c>
      <c r="M35" s="71">
        <f t="shared" si="1"/>
        <v>0</v>
      </c>
      <c r="N35" s="72" t="e">
        <f t="shared" si="9"/>
        <v>#DIV/0!</v>
      </c>
      <c r="O35" s="73"/>
      <c r="P35" s="74"/>
    </row>
    <row r="36" spans="1:16" s="75" customFormat="1" ht="34.5" hidden="1" customHeight="1" x14ac:dyDescent="0.25">
      <c r="A36" s="152"/>
      <c r="B36" s="200" t="s">
        <v>62</v>
      </c>
      <c r="C36" s="147"/>
      <c r="D36" s="11">
        <f t="shared" si="10"/>
        <v>0</v>
      </c>
      <c r="E36" s="11">
        <f t="shared" si="11"/>
        <v>0</v>
      </c>
      <c r="F36" s="9">
        <v>0</v>
      </c>
      <c r="G36" s="11">
        <v>0</v>
      </c>
      <c r="H36" s="11">
        <v>0</v>
      </c>
      <c r="I36" s="9">
        <f t="shared" si="12"/>
        <v>0</v>
      </c>
      <c r="J36" s="9">
        <v>0</v>
      </c>
      <c r="K36" s="12">
        <v>0</v>
      </c>
      <c r="L36" s="11"/>
      <c r="M36" s="71">
        <f t="shared" si="1"/>
        <v>0</v>
      </c>
      <c r="N36" s="72" t="e">
        <f t="shared" si="9"/>
        <v>#DIV/0!</v>
      </c>
      <c r="O36" s="73"/>
      <c r="P36" s="74"/>
    </row>
    <row r="37" spans="1:16" s="75" customFormat="1" ht="17.25" hidden="1" customHeight="1" x14ac:dyDescent="0.25">
      <c r="A37" s="152"/>
      <c r="B37" s="201" t="s">
        <v>63</v>
      </c>
      <c r="C37" s="148" t="s">
        <v>22</v>
      </c>
      <c r="D37" s="11">
        <f t="shared" si="10"/>
        <v>0</v>
      </c>
      <c r="E37" s="11">
        <f t="shared" si="11"/>
        <v>0</v>
      </c>
      <c r="F37" s="9">
        <v>0</v>
      </c>
      <c r="G37" s="11">
        <v>0</v>
      </c>
      <c r="H37" s="11">
        <v>0</v>
      </c>
      <c r="I37" s="9">
        <f t="shared" si="12"/>
        <v>0</v>
      </c>
      <c r="J37" s="9">
        <v>0</v>
      </c>
      <c r="K37" s="12">
        <v>0</v>
      </c>
      <c r="L37" s="12"/>
      <c r="M37" s="71">
        <f t="shared" si="1"/>
        <v>0</v>
      </c>
      <c r="N37" s="72" t="e">
        <f t="shared" si="9"/>
        <v>#DIV/0!</v>
      </c>
      <c r="O37" s="73"/>
      <c r="P37" s="74"/>
    </row>
    <row r="38" spans="1:16" s="75" customFormat="1" ht="17.25" hidden="1" customHeight="1" x14ac:dyDescent="0.25">
      <c r="A38" s="152"/>
      <c r="B38" s="201" t="s">
        <v>64</v>
      </c>
      <c r="C38" s="149"/>
      <c r="D38" s="11">
        <f t="shared" si="10"/>
        <v>0</v>
      </c>
      <c r="E38" s="11">
        <f t="shared" si="11"/>
        <v>0</v>
      </c>
      <c r="F38" s="9">
        <v>0</v>
      </c>
      <c r="G38" s="11">
        <v>0</v>
      </c>
      <c r="H38" s="11">
        <v>0</v>
      </c>
      <c r="I38" s="9">
        <f t="shared" si="12"/>
        <v>0</v>
      </c>
      <c r="J38" s="9">
        <v>0</v>
      </c>
      <c r="K38" s="12">
        <v>0</v>
      </c>
      <c r="L38" s="12"/>
      <c r="M38" s="71">
        <f t="shared" si="1"/>
        <v>0</v>
      </c>
      <c r="N38" s="72" t="e">
        <f t="shared" si="9"/>
        <v>#DIV/0!</v>
      </c>
      <c r="O38" s="73"/>
      <c r="P38" s="74"/>
    </row>
    <row r="39" spans="1:16" s="75" customFormat="1" ht="17.25" hidden="1" customHeight="1" x14ac:dyDescent="0.25">
      <c r="A39" s="153"/>
      <c r="B39" s="201" t="s">
        <v>65</v>
      </c>
      <c r="C39" s="150"/>
      <c r="D39" s="11">
        <f t="shared" si="10"/>
        <v>0</v>
      </c>
      <c r="E39" s="11">
        <f t="shared" si="11"/>
        <v>0</v>
      </c>
      <c r="F39" s="9">
        <v>0</v>
      </c>
      <c r="G39" s="11">
        <v>0</v>
      </c>
      <c r="H39" s="11">
        <v>0</v>
      </c>
      <c r="I39" s="9">
        <f t="shared" si="12"/>
        <v>0</v>
      </c>
      <c r="J39" s="9">
        <v>0</v>
      </c>
      <c r="K39" s="12">
        <v>0</v>
      </c>
      <c r="L39" s="12"/>
      <c r="M39" s="71">
        <f t="shared" si="1"/>
        <v>0</v>
      </c>
      <c r="N39" s="72" t="e">
        <f t="shared" si="9"/>
        <v>#DIV/0!</v>
      </c>
      <c r="O39" s="73"/>
      <c r="P39" s="74"/>
    </row>
    <row r="40" spans="1:16" ht="49.5" hidden="1" customHeight="1" x14ac:dyDescent="0.25">
      <c r="A40" s="68" t="s">
        <v>66</v>
      </c>
      <c r="B40" s="202" t="s">
        <v>67</v>
      </c>
      <c r="C40" s="13" t="s">
        <v>160</v>
      </c>
      <c r="D40" s="69">
        <f>D41+D42+D43+D44+D45+D46+D47</f>
        <v>0</v>
      </c>
      <c r="E40" s="69">
        <f>E41+E42+E43+E44+E45+E46+E47</f>
        <v>0</v>
      </c>
      <c r="F40" s="69">
        <f t="shared" ref="F40:L40" si="13">F41+F42+F43+F44+F45+F46+F47</f>
        <v>0</v>
      </c>
      <c r="G40" s="69">
        <f t="shared" si="13"/>
        <v>0</v>
      </c>
      <c r="H40" s="69">
        <f t="shared" si="13"/>
        <v>0</v>
      </c>
      <c r="I40" s="69">
        <f t="shared" si="13"/>
        <v>0</v>
      </c>
      <c r="J40" s="69">
        <f t="shared" si="13"/>
        <v>0</v>
      </c>
      <c r="K40" s="69">
        <f t="shared" si="13"/>
        <v>0</v>
      </c>
      <c r="L40" s="69">
        <f t="shared" si="13"/>
        <v>0</v>
      </c>
      <c r="M40" s="69">
        <f t="shared" si="1"/>
        <v>0</v>
      </c>
      <c r="N40" s="37" t="e">
        <f t="shared" si="9"/>
        <v>#DIV/0!</v>
      </c>
      <c r="O40" s="76"/>
    </row>
    <row r="41" spans="1:16" s="75" customFormat="1" ht="31.5" hidden="1" customHeight="1" x14ac:dyDescent="0.25">
      <c r="A41" s="142"/>
      <c r="B41" s="199" t="s">
        <v>59</v>
      </c>
      <c r="C41" s="145" t="s">
        <v>159</v>
      </c>
      <c r="D41" s="9">
        <f t="shared" ref="D41:D47" si="14">E41+F41+G41</f>
        <v>0</v>
      </c>
      <c r="E41" s="9">
        <f t="shared" ref="E41:E47" si="15">F41+G41+H41</f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0">
        <v>0</v>
      </c>
      <c r="L41" s="9">
        <v>0</v>
      </c>
      <c r="M41" s="71">
        <f t="shared" si="1"/>
        <v>0</v>
      </c>
      <c r="N41" s="72" t="e">
        <f t="shared" si="9"/>
        <v>#DIV/0!</v>
      </c>
      <c r="O41" s="73"/>
      <c r="P41" s="74"/>
    </row>
    <row r="42" spans="1:16" s="75" customFormat="1" ht="33" hidden="1" customHeight="1" x14ac:dyDescent="0.25">
      <c r="A42" s="143"/>
      <c r="B42" s="199" t="s">
        <v>60</v>
      </c>
      <c r="C42" s="146"/>
      <c r="D42" s="9">
        <f t="shared" si="14"/>
        <v>0</v>
      </c>
      <c r="E42" s="9">
        <f t="shared" si="15"/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0">
        <v>0</v>
      </c>
      <c r="L42" s="9">
        <v>0</v>
      </c>
      <c r="M42" s="71">
        <f t="shared" si="1"/>
        <v>0</v>
      </c>
      <c r="N42" s="72" t="e">
        <f t="shared" si="9"/>
        <v>#DIV/0!</v>
      </c>
      <c r="O42" s="73"/>
      <c r="P42" s="74"/>
    </row>
    <row r="43" spans="1:16" s="75" customFormat="1" ht="33.75" hidden="1" customHeight="1" x14ac:dyDescent="0.25">
      <c r="A43" s="143"/>
      <c r="B43" s="199" t="s">
        <v>61</v>
      </c>
      <c r="C43" s="146"/>
      <c r="D43" s="9">
        <f t="shared" si="14"/>
        <v>0</v>
      </c>
      <c r="E43" s="9">
        <f t="shared" si="15"/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0">
        <v>0</v>
      </c>
      <c r="L43" s="9">
        <v>0</v>
      </c>
      <c r="M43" s="71">
        <f t="shared" si="1"/>
        <v>0</v>
      </c>
      <c r="N43" s="72" t="e">
        <f t="shared" si="9"/>
        <v>#DIV/0!</v>
      </c>
      <c r="O43" s="73"/>
      <c r="P43" s="74"/>
    </row>
    <row r="44" spans="1:16" s="75" customFormat="1" ht="36" hidden="1" customHeight="1" x14ac:dyDescent="0.25">
      <c r="A44" s="143"/>
      <c r="B44" s="203" t="s">
        <v>62</v>
      </c>
      <c r="C44" s="147"/>
      <c r="D44" s="11">
        <f t="shared" si="14"/>
        <v>0</v>
      </c>
      <c r="E44" s="11">
        <f t="shared" si="15"/>
        <v>0</v>
      </c>
      <c r="F44" s="11">
        <v>0</v>
      </c>
      <c r="G44" s="11">
        <v>0</v>
      </c>
      <c r="H44" s="9">
        <v>0</v>
      </c>
      <c r="I44" s="9">
        <v>0</v>
      </c>
      <c r="J44" s="12">
        <v>0</v>
      </c>
      <c r="K44" s="12">
        <v>0</v>
      </c>
      <c r="L44" s="9">
        <v>0</v>
      </c>
      <c r="M44" s="71">
        <f t="shared" si="1"/>
        <v>0</v>
      </c>
      <c r="N44" s="72" t="e">
        <f t="shared" si="9"/>
        <v>#DIV/0!</v>
      </c>
      <c r="O44" s="73"/>
      <c r="P44" s="74"/>
    </row>
    <row r="45" spans="1:16" s="75" customFormat="1" ht="15" hidden="1" customHeight="1" x14ac:dyDescent="0.25">
      <c r="A45" s="143"/>
      <c r="B45" s="201" t="s">
        <v>63</v>
      </c>
      <c r="C45" s="148" t="s">
        <v>22</v>
      </c>
      <c r="D45" s="11">
        <f t="shared" si="14"/>
        <v>0</v>
      </c>
      <c r="E45" s="11">
        <f t="shared" si="15"/>
        <v>0</v>
      </c>
      <c r="F45" s="11">
        <v>0</v>
      </c>
      <c r="G45" s="11">
        <v>0</v>
      </c>
      <c r="H45" s="9">
        <v>0</v>
      </c>
      <c r="I45" s="9">
        <v>0</v>
      </c>
      <c r="J45" s="12">
        <v>0</v>
      </c>
      <c r="K45" s="12">
        <v>0</v>
      </c>
      <c r="L45" s="9">
        <v>0</v>
      </c>
      <c r="M45" s="71">
        <f t="shared" si="1"/>
        <v>0</v>
      </c>
      <c r="N45" s="72" t="e">
        <f t="shared" si="9"/>
        <v>#DIV/0!</v>
      </c>
      <c r="O45" s="73"/>
      <c r="P45" s="74"/>
    </row>
    <row r="46" spans="1:16" s="75" customFormat="1" ht="17.25" hidden="1" customHeight="1" x14ac:dyDescent="0.25">
      <c r="A46" s="143"/>
      <c r="B46" s="201" t="s">
        <v>64</v>
      </c>
      <c r="C46" s="149"/>
      <c r="D46" s="11">
        <f t="shared" si="14"/>
        <v>0</v>
      </c>
      <c r="E46" s="11">
        <f t="shared" si="15"/>
        <v>0</v>
      </c>
      <c r="F46" s="11">
        <v>0</v>
      </c>
      <c r="G46" s="11">
        <v>0</v>
      </c>
      <c r="H46" s="9">
        <v>0</v>
      </c>
      <c r="I46" s="9">
        <v>0</v>
      </c>
      <c r="J46" s="12">
        <v>0</v>
      </c>
      <c r="K46" s="12">
        <v>0</v>
      </c>
      <c r="L46" s="9">
        <v>0</v>
      </c>
      <c r="M46" s="71">
        <f t="shared" si="1"/>
        <v>0</v>
      </c>
      <c r="N46" s="72" t="e">
        <f t="shared" si="9"/>
        <v>#DIV/0!</v>
      </c>
      <c r="O46" s="73"/>
      <c r="P46" s="74"/>
    </row>
    <row r="47" spans="1:16" s="75" customFormat="1" ht="16.5" hidden="1" customHeight="1" x14ac:dyDescent="0.25">
      <c r="A47" s="144"/>
      <c r="B47" s="201" t="s">
        <v>65</v>
      </c>
      <c r="C47" s="150"/>
      <c r="D47" s="11">
        <f t="shared" si="14"/>
        <v>0</v>
      </c>
      <c r="E47" s="11">
        <f t="shared" si="15"/>
        <v>0</v>
      </c>
      <c r="F47" s="11">
        <v>0</v>
      </c>
      <c r="G47" s="11">
        <v>0</v>
      </c>
      <c r="H47" s="9">
        <v>0</v>
      </c>
      <c r="I47" s="9">
        <v>0</v>
      </c>
      <c r="J47" s="12">
        <v>0</v>
      </c>
      <c r="K47" s="12">
        <v>0</v>
      </c>
      <c r="L47" s="9">
        <v>0</v>
      </c>
      <c r="M47" s="71">
        <f t="shared" si="1"/>
        <v>0</v>
      </c>
      <c r="N47" s="72" t="e">
        <f t="shared" si="9"/>
        <v>#DIV/0!</v>
      </c>
      <c r="O47" s="73"/>
      <c r="P47" s="74"/>
    </row>
    <row r="48" spans="1:16" s="75" customFormat="1" ht="48.75" hidden="1" customHeight="1" x14ac:dyDescent="0.25">
      <c r="A48" s="68" t="s">
        <v>68</v>
      </c>
      <c r="B48" s="198" t="s">
        <v>69</v>
      </c>
      <c r="C48" s="8" t="s">
        <v>159</v>
      </c>
      <c r="D48" s="69">
        <f>SUM(D49:D58)</f>
        <v>0</v>
      </c>
      <c r="E48" s="69">
        <f>F48+G48+H48</f>
        <v>1039085</v>
      </c>
      <c r="F48" s="69">
        <f t="shared" ref="F48:N48" si="16">SUM(F49:F58)</f>
        <v>0</v>
      </c>
      <c r="G48" s="69">
        <f t="shared" si="16"/>
        <v>0</v>
      </c>
      <c r="H48" s="69">
        <f>572249+466836</f>
        <v>1039085</v>
      </c>
      <c r="I48" s="69">
        <f t="shared" si="16"/>
        <v>0</v>
      </c>
      <c r="J48" s="69">
        <f t="shared" si="16"/>
        <v>0</v>
      </c>
      <c r="K48" s="69">
        <f t="shared" si="16"/>
        <v>0</v>
      </c>
      <c r="L48" s="69">
        <f t="shared" si="16"/>
        <v>0</v>
      </c>
      <c r="M48" s="69">
        <f t="shared" si="16"/>
        <v>0</v>
      </c>
      <c r="N48" s="37" t="e">
        <f t="shared" si="16"/>
        <v>#DIV/0!</v>
      </c>
      <c r="O48" s="73"/>
      <c r="P48" s="74"/>
    </row>
    <row r="49" spans="1:16" s="81" customFormat="1" ht="33.75" hidden="1" customHeight="1" x14ac:dyDescent="0.25">
      <c r="A49" s="160"/>
      <c r="B49" s="204" t="s">
        <v>70</v>
      </c>
      <c r="C49" s="163"/>
      <c r="D49" s="14">
        <f t="shared" ref="D49:D60" si="17">E49+F49+G49</f>
        <v>0</v>
      </c>
      <c r="E49" s="69">
        <f t="shared" ref="E49:E61" si="18">F49+G49+H49</f>
        <v>0</v>
      </c>
      <c r="F49" s="14">
        <v>0</v>
      </c>
      <c r="G49" s="14">
        <v>0</v>
      </c>
      <c r="H49" s="9">
        <v>0</v>
      </c>
      <c r="I49" s="15">
        <f>J49+K49+L49</f>
        <v>0</v>
      </c>
      <c r="J49" s="14">
        <v>0</v>
      </c>
      <c r="K49" s="14">
        <v>0</v>
      </c>
      <c r="L49" s="9">
        <v>0</v>
      </c>
      <c r="M49" s="77">
        <f t="shared" ref="M49:M75" si="19">I49-E49</f>
        <v>0</v>
      </c>
      <c r="N49" s="78">
        <v>0</v>
      </c>
      <c r="O49" s="79"/>
      <c r="P49" s="80"/>
    </row>
    <row r="50" spans="1:16" s="81" customFormat="1" ht="31.5" hidden="1" customHeight="1" x14ac:dyDescent="0.25">
      <c r="A50" s="161"/>
      <c r="B50" s="205" t="s">
        <v>71</v>
      </c>
      <c r="C50" s="164"/>
      <c r="D50" s="15">
        <f t="shared" si="17"/>
        <v>0</v>
      </c>
      <c r="E50" s="69">
        <f t="shared" si="18"/>
        <v>0</v>
      </c>
      <c r="F50" s="15">
        <v>0</v>
      </c>
      <c r="G50" s="15">
        <v>0</v>
      </c>
      <c r="H50" s="9">
        <v>0</v>
      </c>
      <c r="I50" s="15">
        <f t="shared" ref="I50:I56" si="20">J50+K50+L50</f>
        <v>0</v>
      </c>
      <c r="J50" s="15">
        <v>0</v>
      </c>
      <c r="K50" s="15">
        <v>0</v>
      </c>
      <c r="L50" s="9">
        <v>0</v>
      </c>
      <c r="M50" s="77">
        <f t="shared" si="19"/>
        <v>0</v>
      </c>
      <c r="N50" s="78" t="e">
        <f>(I50/E50)*100-100</f>
        <v>#DIV/0!</v>
      </c>
      <c r="O50" s="79"/>
      <c r="P50" s="80"/>
    </row>
    <row r="51" spans="1:16" s="81" customFormat="1" ht="33.75" hidden="1" customHeight="1" x14ac:dyDescent="0.25">
      <c r="A51" s="161"/>
      <c r="B51" s="205" t="s">
        <v>72</v>
      </c>
      <c r="C51" s="164"/>
      <c r="D51" s="15">
        <f t="shared" si="17"/>
        <v>0</v>
      </c>
      <c r="E51" s="69">
        <f t="shared" si="18"/>
        <v>0</v>
      </c>
      <c r="F51" s="15">
        <v>0</v>
      </c>
      <c r="G51" s="15">
        <v>0</v>
      </c>
      <c r="H51" s="9">
        <v>0</v>
      </c>
      <c r="I51" s="15">
        <f t="shared" si="20"/>
        <v>0</v>
      </c>
      <c r="J51" s="15">
        <v>0</v>
      </c>
      <c r="K51" s="15">
        <v>0</v>
      </c>
      <c r="L51" s="9">
        <v>0</v>
      </c>
      <c r="M51" s="77">
        <f t="shared" si="19"/>
        <v>0</v>
      </c>
      <c r="N51" s="78">
        <v>0</v>
      </c>
      <c r="O51" s="79"/>
      <c r="P51" s="80"/>
    </row>
    <row r="52" spans="1:16" s="81" customFormat="1" ht="48.75" hidden="1" customHeight="1" x14ac:dyDescent="0.25">
      <c r="A52" s="161"/>
      <c r="B52" s="205" t="s">
        <v>73</v>
      </c>
      <c r="C52" s="164"/>
      <c r="D52" s="15">
        <f t="shared" si="17"/>
        <v>0</v>
      </c>
      <c r="E52" s="69">
        <f t="shared" si="18"/>
        <v>0</v>
      </c>
      <c r="F52" s="15">
        <v>0</v>
      </c>
      <c r="G52" s="15">
        <v>0</v>
      </c>
      <c r="H52" s="9">
        <v>0</v>
      </c>
      <c r="I52" s="15">
        <f t="shared" si="20"/>
        <v>0</v>
      </c>
      <c r="J52" s="15">
        <v>0</v>
      </c>
      <c r="K52" s="15">
        <v>0</v>
      </c>
      <c r="L52" s="9">
        <v>0</v>
      </c>
      <c r="M52" s="77">
        <f t="shared" si="19"/>
        <v>0</v>
      </c>
      <c r="N52" s="78">
        <v>0</v>
      </c>
      <c r="O52" s="79"/>
      <c r="P52" s="80"/>
    </row>
    <row r="53" spans="1:16" s="81" customFormat="1" ht="48.75" hidden="1" customHeight="1" x14ac:dyDescent="0.25">
      <c r="A53" s="161"/>
      <c r="B53" s="205" t="s">
        <v>74</v>
      </c>
      <c r="C53" s="164"/>
      <c r="D53" s="15">
        <f t="shared" si="17"/>
        <v>0</v>
      </c>
      <c r="E53" s="69">
        <f t="shared" si="18"/>
        <v>0</v>
      </c>
      <c r="F53" s="15">
        <v>0</v>
      </c>
      <c r="G53" s="15">
        <v>0</v>
      </c>
      <c r="H53" s="9">
        <v>0</v>
      </c>
      <c r="I53" s="15">
        <f t="shared" si="20"/>
        <v>0</v>
      </c>
      <c r="J53" s="15">
        <v>0</v>
      </c>
      <c r="K53" s="15">
        <v>0</v>
      </c>
      <c r="L53" s="9">
        <v>0</v>
      </c>
      <c r="M53" s="77">
        <f t="shared" si="19"/>
        <v>0</v>
      </c>
      <c r="N53" s="78">
        <v>0</v>
      </c>
      <c r="O53" s="79"/>
      <c r="P53" s="80"/>
    </row>
    <row r="54" spans="1:16" s="81" customFormat="1" ht="30.75" hidden="1" customHeight="1" x14ac:dyDescent="0.25">
      <c r="A54" s="161"/>
      <c r="B54" s="205" t="s">
        <v>75</v>
      </c>
      <c r="C54" s="164"/>
      <c r="D54" s="15">
        <f t="shared" si="17"/>
        <v>0</v>
      </c>
      <c r="E54" s="69">
        <f t="shared" si="18"/>
        <v>0</v>
      </c>
      <c r="F54" s="15">
        <v>0</v>
      </c>
      <c r="G54" s="15">
        <v>0</v>
      </c>
      <c r="H54" s="9">
        <v>0</v>
      </c>
      <c r="I54" s="15">
        <f t="shared" si="20"/>
        <v>0</v>
      </c>
      <c r="J54" s="15">
        <v>0</v>
      </c>
      <c r="K54" s="15">
        <v>0</v>
      </c>
      <c r="L54" s="9">
        <v>0</v>
      </c>
      <c r="M54" s="77">
        <f t="shared" si="19"/>
        <v>0</v>
      </c>
      <c r="N54" s="78">
        <v>0</v>
      </c>
      <c r="O54" s="79"/>
      <c r="P54" s="80"/>
    </row>
    <row r="55" spans="1:16" s="81" customFormat="1" ht="36" hidden="1" customHeight="1" x14ac:dyDescent="0.25">
      <c r="A55" s="161"/>
      <c r="B55" s="205" t="s">
        <v>76</v>
      </c>
      <c r="C55" s="164"/>
      <c r="D55" s="15">
        <f t="shared" si="17"/>
        <v>0</v>
      </c>
      <c r="E55" s="69">
        <f t="shared" si="18"/>
        <v>0</v>
      </c>
      <c r="F55" s="15">
        <v>0</v>
      </c>
      <c r="G55" s="15">
        <v>0</v>
      </c>
      <c r="H55" s="9">
        <v>0</v>
      </c>
      <c r="I55" s="15">
        <f t="shared" si="20"/>
        <v>0</v>
      </c>
      <c r="J55" s="15">
        <v>0</v>
      </c>
      <c r="K55" s="15">
        <v>0</v>
      </c>
      <c r="L55" s="9">
        <v>0</v>
      </c>
      <c r="M55" s="77">
        <f t="shared" si="19"/>
        <v>0</v>
      </c>
      <c r="N55" s="78">
        <v>0</v>
      </c>
      <c r="O55" s="79"/>
      <c r="P55" s="80"/>
    </row>
    <row r="56" spans="1:16" s="81" customFormat="1" ht="91.5" hidden="1" customHeight="1" x14ac:dyDescent="0.25">
      <c r="A56" s="161"/>
      <c r="B56" s="126" t="s">
        <v>162</v>
      </c>
      <c r="C56" s="164"/>
      <c r="D56" s="15"/>
      <c r="E56" s="69">
        <f t="shared" si="18"/>
        <v>0</v>
      </c>
      <c r="F56" s="15">
        <v>0</v>
      </c>
      <c r="G56" s="15">
        <v>0</v>
      </c>
      <c r="H56" s="9">
        <v>0</v>
      </c>
      <c r="I56" s="15">
        <f t="shared" si="20"/>
        <v>0</v>
      </c>
      <c r="J56" s="15">
        <v>0</v>
      </c>
      <c r="K56" s="15">
        <v>0</v>
      </c>
      <c r="L56" s="9">
        <v>0</v>
      </c>
      <c r="M56" s="77">
        <f t="shared" si="19"/>
        <v>0</v>
      </c>
      <c r="N56" s="78">
        <v>0</v>
      </c>
      <c r="O56" s="79"/>
      <c r="P56" s="80"/>
    </row>
    <row r="57" spans="1:16" s="81" customFormat="1" ht="59.25" hidden="1" customHeight="1" x14ac:dyDescent="0.25">
      <c r="A57" s="161"/>
      <c r="B57" s="126" t="s">
        <v>163</v>
      </c>
      <c r="C57" s="164"/>
      <c r="D57" s="15"/>
      <c r="E57" s="69">
        <f t="shared" si="18"/>
        <v>0</v>
      </c>
      <c r="F57" s="15">
        <v>0</v>
      </c>
      <c r="G57" s="15">
        <v>0</v>
      </c>
      <c r="H57" s="9">
        <v>0</v>
      </c>
      <c r="I57" s="15">
        <f t="shared" ref="I57" si="21">J57+K57+L57</f>
        <v>0</v>
      </c>
      <c r="J57" s="15">
        <v>0</v>
      </c>
      <c r="K57" s="15">
        <v>0</v>
      </c>
      <c r="L57" s="9">
        <v>0</v>
      </c>
      <c r="M57" s="77">
        <f t="shared" ref="M57" si="22">I57-E57</f>
        <v>0</v>
      </c>
      <c r="N57" s="78">
        <v>0</v>
      </c>
      <c r="O57" s="79"/>
      <c r="P57" s="80"/>
    </row>
    <row r="58" spans="1:16" s="81" customFormat="1" ht="36" hidden="1" customHeight="1" x14ac:dyDescent="0.25">
      <c r="A58" s="162"/>
      <c r="B58" s="205" t="s">
        <v>77</v>
      </c>
      <c r="C58" s="165"/>
      <c r="D58" s="15">
        <f t="shared" si="17"/>
        <v>0</v>
      </c>
      <c r="E58" s="69">
        <f t="shared" si="18"/>
        <v>0</v>
      </c>
      <c r="F58" s="15">
        <v>0</v>
      </c>
      <c r="G58" s="15">
        <v>0</v>
      </c>
      <c r="H58" s="15">
        <v>0</v>
      </c>
      <c r="I58" s="15">
        <f>J58+K58+L58</f>
        <v>0</v>
      </c>
      <c r="J58" s="15">
        <v>0</v>
      </c>
      <c r="K58" s="15">
        <v>0</v>
      </c>
      <c r="L58" s="16">
        <v>0</v>
      </c>
      <c r="M58" s="77">
        <f t="shared" si="19"/>
        <v>0</v>
      </c>
      <c r="N58" s="78">
        <v>0</v>
      </c>
      <c r="O58" s="79"/>
      <c r="P58" s="80"/>
    </row>
    <row r="59" spans="1:16" s="75" customFormat="1" ht="60" hidden="1" customHeight="1" x14ac:dyDescent="0.25">
      <c r="A59" s="68" t="s">
        <v>78</v>
      </c>
      <c r="B59" s="198" t="s">
        <v>79</v>
      </c>
      <c r="C59" s="8" t="s">
        <v>159</v>
      </c>
      <c r="D59" s="69">
        <f t="shared" si="17"/>
        <v>0</v>
      </c>
      <c r="E59" s="69">
        <f t="shared" si="18"/>
        <v>0</v>
      </c>
      <c r="F59" s="69">
        <v>0</v>
      </c>
      <c r="G59" s="69">
        <v>0</v>
      </c>
      <c r="H59" s="69">
        <v>0</v>
      </c>
      <c r="I59" s="69">
        <f t="shared" ref="I59:I68" si="23">J59+K59+L59</f>
        <v>0</v>
      </c>
      <c r="J59" s="69">
        <v>0</v>
      </c>
      <c r="K59" s="69">
        <v>0</v>
      </c>
      <c r="L59" s="69">
        <v>0</v>
      </c>
      <c r="M59" s="71">
        <f t="shared" si="19"/>
        <v>0</v>
      </c>
      <c r="N59" s="72">
        <v>0</v>
      </c>
      <c r="O59" s="73"/>
      <c r="P59" s="74"/>
    </row>
    <row r="60" spans="1:16" s="75" customFormat="1" ht="60" hidden="1" customHeight="1" x14ac:dyDescent="0.25">
      <c r="A60" s="68" t="s">
        <v>80</v>
      </c>
      <c r="B60" s="198" t="s">
        <v>81</v>
      </c>
      <c r="C60" s="8" t="s">
        <v>159</v>
      </c>
      <c r="D60" s="17">
        <f t="shared" si="17"/>
        <v>0</v>
      </c>
      <c r="E60" s="69">
        <f t="shared" si="18"/>
        <v>0</v>
      </c>
      <c r="F60" s="17">
        <v>0</v>
      </c>
      <c r="G60" s="17">
        <v>0</v>
      </c>
      <c r="H60" s="11">
        <v>0</v>
      </c>
      <c r="I60" s="17">
        <f>J60+L60</f>
        <v>0</v>
      </c>
      <c r="J60" s="17">
        <v>0</v>
      </c>
      <c r="K60" s="17">
        <v>0</v>
      </c>
      <c r="L60" s="11">
        <v>0</v>
      </c>
      <c r="M60" s="69">
        <f t="shared" si="19"/>
        <v>0</v>
      </c>
      <c r="N60" s="37" t="e">
        <f>(I60/E60)*100-100</f>
        <v>#DIV/0!</v>
      </c>
      <c r="O60" s="73"/>
      <c r="P60" s="74"/>
    </row>
    <row r="61" spans="1:16" s="75" customFormat="1" ht="60" hidden="1" customHeight="1" x14ac:dyDescent="0.25">
      <c r="A61" s="68" t="s">
        <v>82</v>
      </c>
      <c r="B61" s="202" t="s">
        <v>83</v>
      </c>
      <c r="C61" s="13" t="s">
        <v>84</v>
      </c>
      <c r="D61" s="69">
        <f>D62+D63+D64+D65+D66+D67+D68+D73</f>
        <v>0</v>
      </c>
      <c r="E61" s="69">
        <f t="shared" si="18"/>
        <v>10812694</v>
      </c>
      <c r="F61" s="69">
        <f t="shared" ref="F61:L61" si="24">F62+F63+F64+F65+F66+F67+F68+F73</f>
        <v>0</v>
      </c>
      <c r="G61" s="69">
        <f t="shared" si="24"/>
        <v>0</v>
      </c>
      <c r="H61" s="69">
        <f>4549430+468679+818800+893585+4082200</f>
        <v>10812694</v>
      </c>
      <c r="I61" s="69">
        <f t="shared" si="24"/>
        <v>0</v>
      </c>
      <c r="J61" s="69">
        <f t="shared" si="24"/>
        <v>0</v>
      </c>
      <c r="K61" s="69">
        <f t="shared" si="24"/>
        <v>0</v>
      </c>
      <c r="L61" s="69">
        <f t="shared" si="24"/>
        <v>0</v>
      </c>
      <c r="M61" s="69">
        <f t="shared" si="19"/>
        <v>-10812694</v>
      </c>
      <c r="N61" s="37">
        <f>(I61/E61)*100-100</f>
        <v>-100</v>
      </c>
      <c r="O61" s="73"/>
      <c r="P61" s="74"/>
    </row>
    <row r="62" spans="1:16" s="67" customFormat="1" ht="60" hidden="1" customHeight="1" x14ac:dyDescent="0.25">
      <c r="A62" s="166"/>
      <c r="B62" s="206" t="s">
        <v>85</v>
      </c>
      <c r="C62" s="169"/>
      <c r="D62" s="11">
        <f t="shared" ref="D62:D73" si="25">E62+F62+G62</f>
        <v>0</v>
      </c>
      <c r="E62" s="11">
        <f t="shared" ref="E62:E67" si="26">F62+G62+H62</f>
        <v>0</v>
      </c>
      <c r="F62" s="11">
        <v>0</v>
      </c>
      <c r="G62" s="11">
        <v>0</v>
      </c>
      <c r="H62" s="11">
        <v>0</v>
      </c>
      <c r="I62" s="11">
        <f t="shared" si="23"/>
        <v>0</v>
      </c>
      <c r="J62" s="11">
        <v>0</v>
      </c>
      <c r="K62" s="11">
        <v>0</v>
      </c>
      <c r="L62" s="11">
        <v>0</v>
      </c>
      <c r="M62" s="71">
        <f t="shared" si="19"/>
        <v>0</v>
      </c>
      <c r="N62" s="72">
        <v>0</v>
      </c>
      <c r="O62" s="82">
        <v>2070</v>
      </c>
      <c r="P62" s="66" t="s">
        <v>25</v>
      </c>
    </row>
    <row r="63" spans="1:16" ht="17.25" hidden="1" customHeight="1" x14ac:dyDescent="0.25">
      <c r="A63" s="167"/>
      <c r="B63" s="206" t="s">
        <v>86</v>
      </c>
      <c r="C63" s="170"/>
      <c r="D63" s="11">
        <f t="shared" si="25"/>
        <v>0</v>
      </c>
      <c r="E63" s="11">
        <f t="shared" si="26"/>
        <v>0</v>
      </c>
      <c r="F63" s="11">
        <v>0</v>
      </c>
      <c r="G63" s="11">
        <v>0</v>
      </c>
      <c r="H63" s="11">
        <v>0</v>
      </c>
      <c r="I63" s="11">
        <f t="shared" si="23"/>
        <v>0</v>
      </c>
      <c r="J63" s="11">
        <v>0</v>
      </c>
      <c r="K63" s="11">
        <v>0</v>
      </c>
      <c r="L63" s="11">
        <v>0</v>
      </c>
      <c r="M63" s="71">
        <f t="shared" si="19"/>
        <v>0</v>
      </c>
      <c r="N63" s="72">
        <v>0</v>
      </c>
      <c r="O63" s="83">
        <v>12693.9</v>
      </c>
      <c r="P63" s="25" t="s">
        <v>25</v>
      </c>
    </row>
    <row r="64" spans="1:16" ht="19.5" hidden="1" customHeight="1" x14ac:dyDescent="0.25">
      <c r="A64" s="167"/>
      <c r="B64" s="206" t="s">
        <v>87</v>
      </c>
      <c r="C64" s="170"/>
      <c r="D64" s="11">
        <f t="shared" si="25"/>
        <v>0</v>
      </c>
      <c r="E64" s="11">
        <f t="shared" si="26"/>
        <v>0</v>
      </c>
      <c r="F64" s="11">
        <v>0</v>
      </c>
      <c r="G64" s="11">
        <v>0</v>
      </c>
      <c r="H64" s="11">
        <v>0</v>
      </c>
      <c r="I64" s="11">
        <f t="shared" si="23"/>
        <v>0</v>
      </c>
      <c r="J64" s="11">
        <v>0</v>
      </c>
      <c r="K64" s="11">
        <v>0</v>
      </c>
      <c r="L64" s="11">
        <v>0</v>
      </c>
      <c r="M64" s="71">
        <f t="shared" si="19"/>
        <v>0</v>
      </c>
      <c r="N64" s="72">
        <v>0</v>
      </c>
      <c r="O64" s="83">
        <v>2312.3000000000002</v>
      </c>
      <c r="P64" s="25" t="s">
        <v>25</v>
      </c>
    </row>
    <row r="65" spans="1:23" ht="18.75" hidden="1" customHeight="1" x14ac:dyDescent="0.25">
      <c r="A65" s="167"/>
      <c r="B65" s="206" t="s">
        <v>88</v>
      </c>
      <c r="C65" s="170"/>
      <c r="D65" s="11">
        <f t="shared" si="25"/>
        <v>0</v>
      </c>
      <c r="E65" s="11">
        <f>F65+G65+H65</f>
        <v>0</v>
      </c>
      <c r="F65" s="11">
        <v>0</v>
      </c>
      <c r="G65" s="11">
        <v>0</v>
      </c>
      <c r="H65" s="11">
        <v>0</v>
      </c>
      <c r="I65" s="11">
        <f>J65+K65+L65</f>
        <v>0</v>
      </c>
      <c r="J65" s="11">
        <v>0</v>
      </c>
      <c r="K65" s="11">
        <v>0</v>
      </c>
      <c r="L65" s="11">
        <v>0</v>
      </c>
      <c r="M65" s="71">
        <f t="shared" si="19"/>
        <v>0</v>
      </c>
      <c r="N65" s="72">
        <v>0</v>
      </c>
      <c r="O65" s="83"/>
    </row>
    <row r="66" spans="1:23" s="67" customFormat="1" ht="47.25" hidden="1" customHeight="1" x14ac:dyDescent="0.25">
      <c r="A66" s="167"/>
      <c r="B66" s="206" t="s">
        <v>89</v>
      </c>
      <c r="C66" s="170"/>
      <c r="D66" s="11">
        <f t="shared" si="25"/>
        <v>0</v>
      </c>
      <c r="E66" s="11">
        <f t="shared" si="26"/>
        <v>0</v>
      </c>
      <c r="F66" s="11">
        <v>0</v>
      </c>
      <c r="G66" s="11">
        <v>0</v>
      </c>
      <c r="H66" s="11">
        <v>0</v>
      </c>
      <c r="I66" s="11">
        <f t="shared" si="23"/>
        <v>0</v>
      </c>
      <c r="J66" s="11">
        <v>0</v>
      </c>
      <c r="K66" s="11">
        <v>0</v>
      </c>
      <c r="L66" s="11">
        <v>0</v>
      </c>
      <c r="M66" s="71">
        <f t="shared" si="19"/>
        <v>0</v>
      </c>
      <c r="N66" s="72" t="e">
        <f>(I66/E66)*100-100</f>
        <v>#DIV/0!</v>
      </c>
      <c r="O66" s="82"/>
      <c r="P66" s="66"/>
    </row>
    <row r="67" spans="1:23" s="51" customFormat="1" ht="33.75" hidden="1" customHeight="1" x14ac:dyDescent="0.25">
      <c r="A67" s="167"/>
      <c r="B67" s="206" t="s">
        <v>90</v>
      </c>
      <c r="C67" s="170"/>
      <c r="D67" s="11">
        <f t="shared" si="25"/>
        <v>0</v>
      </c>
      <c r="E67" s="11">
        <f t="shared" si="26"/>
        <v>0</v>
      </c>
      <c r="F67" s="11">
        <v>0</v>
      </c>
      <c r="G67" s="11">
        <v>0</v>
      </c>
      <c r="H67" s="11">
        <v>0</v>
      </c>
      <c r="I67" s="11">
        <f t="shared" si="23"/>
        <v>0</v>
      </c>
      <c r="J67" s="11">
        <v>0</v>
      </c>
      <c r="K67" s="11">
        <v>0</v>
      </c>
      <c r="L67" s="11">
        <v>0</v>
      </c>
      <c r="M67" s="71">
        <f t="shared" si="19"/>
        <v>0</v>
      </c>
      <c r="N67" s="72">
        <v>0</v>
      </c>
      <c r="O67" s="49"/>
      <c r="P67" s="50"/>
    </row>
    <row r="68" spans="1:23" s="51" customFormat="1" ht="17.25" hidden="1" customHeight="1" x14ac:dyDescent="0.25">
      <c r="A68" s="167"/>
      <c r="B68" s="206" t="s">
        <v>91</v>
      </c>
      <c r="C68" s="170"/>
      <c r="D68" s="11">
        <f t="shared" si="25"/>
        <v>0</v>
      </c>
      <c r="E68" s="11">
        <f t="shared" ref="E68" si="27">F68+G68+H68</f>
        <v>0</v>
      </c>
      <c r="F68" s="11">
        <v>0</v>
      </c>
      <c r="G68" s="11">
        <v>0</v>
      </c>
      <c r="H68" s="11">
        <v>0</v>
      </c>
      <c r="I68" s="11">
        <f t="shared" si="23"/>
        <v>0</v>
      </c>
      <c r="J68" s="11">
        <v>0</v>
      </c>
      <c r="K68" s="11">
        <v>0</v>
      </c>
      <c r="L68" s="11">
        <v>0</v>
      </c>
      <c r="M68" s="71">
        <f t="shared" si="19"/>
        <v>0</v>
      </c>
      <c r="N68" s="72">
        <v>0</v>
      </c>
      <c r="O68" s="49"/>
      <c r="P68" s="50"/>
    </row>
    <row r="69" spans="1:23" s="51" customFormat="1" ht="65.25" hidden="1" customHeight="1" x14ac:dyDescent="0.25">
      <c r="A69" s="167"/>
      <c r="B69" s="125" t="s">
        <v>164</v>
      </c>
      <c r="C69" s="170"/>
      <c r="D69" s="11">
        <f t="shared" si="25"/>
        <v>0</v>
      </c>
      <c r="E69" s="11">
        <f>F69+G69+H69</f>
        <v>0</v>
      </c>
      <c r="F69" s="11">
        <v>0</v>
      </c>
      <c r="G69" s="11">
        <v>0</v>
      </c>
      <c r="H69" s="11">
        <v>0</v>
      </c>
      <c r="I69" s="11">
        <f>J69+K69+L69</f>
        <v>0</v>
      </c>
      <c r="J69" s="11">
        <v>0</v>
      </c>
      <c r="K69" s="11">
        <v>0</v>
      </c>
      <c r="L69" s="11">
        <v>0</v>
      </c>
      <c r="M69" s="71">
        <f t="shared" si="19"/>
        <v>0</v>
      </c>
      <c r="N69" s="72">
        <v>0</v>
      </c>
      <c r="O69" s="49"/>
      <c r="P69" s="50"/>
    </row>
    <row r="70" spans="1:23" s="51" customFormat="1" ht="65.25" hidden="1" customHeight="1" x14ac:dyDescent="0.25">
      <c r="A70" s="167"/>
      <c r="B70" s="125" t="s">
        <v>165</v>
      </c>
      <c r="C70" s="170"/>
      <c r="D70" s="11">
        <f t="shared" si="25"/>
        <v>0</v>
      </c>
      <c r="E70" s="11">
        <f>F70+G70+H70</f>
        <v>0</v>
      </c>
      <c r="F70" s="11">
        <v>0</v>
      </c>
      <c r="G70" s="11">
        <v>0</v>
      </c>
      <c r="H70" s="11">
        <v>0</v>
      </c>
      <c r="I70" s="11">
        <f>J70+K70+L70</f>
        <v>0</v>
      </c>
      <c r="J70" s="11">
        <v>0</v>
      </c>
      <c r="K70" s="11">
        <v>0</v>
      </c>
      <c r="L70" s="11">
        <v>0</v>
      </c>
      <c r="M70" s="71">
        <f t="shared" si="19"/>
        <v>0</v>
      </c>
      <c r="N70" s="72">
        <v>0</v>
      </c>
      <c r="O70" s="49"/>
      <c r="P70" s="50"/>
    </row>
    <row r="71" spans="1:23" s="51" customFormat="1" ht="65.25" hidden="1" customHeight="1" x14ac:dyDescent="0.25">
      <c r="A71" s="167"/>
      <c r="B71" s="125" t="s">
        <v>167</v>
      </c>
      <c r="C71" s="170"/>
      <c r="D71" s="11">
        <f t="shared" ref="D71" si="28">E71+F71+G71</f>
        <v>0</v>
      </c>
      <c r="E71" s="11">
        <f>F71+G71+H71</f>
        <v>0</v>
      </c>
      <c r="F71" s="11">
        <v>0</v>
      </c>
      <c r="G71" s="11">
        <v>0</v>
      </c>
      <c r="H71" s="11">
        <v>0</v>
      </c>
      <c r="I71" s="11">
        <f>J71+K71+L71</f>
        <v>0</v>
      </c>
      <c r="J71" s="11">
        <v>0</v>
      </c>
      <c r="K71" s="11">
        <v>0</v>
      </c>
      <c r="L71" s="11">
        <v>0</v>
      </c>
      <c r="M71" s="71">
        <f t="shared" ref="M71" si="29">I71-E71</f>
        <v>0</v>
      </c>
      <c r="N71" s="72">
        <v>0</v>
      </c>
      <c r="O71" s="49"/>
      <c r="P71" s="50"/>
    </row>
    <row r="72" spans="1:23" s="51" customFormat="1" ht="65.25" hidden="1" customHeight="1" x14ac:dyDescent="0.25">
      <c r="A72" s="167"/>
      <c r="B72" s="125" t="s">
        <v>166</v>
      </c>
      <c r="C72" s="170"/>
      <c r="D72" s="11">
        <f t="shared" ref="D72" si="30">E72+F72+G72</f>
        <v>0</v>
      </c>
      <c r="E72" s="11">
        <f>F72+G72+H72</f>
        <v>0</v>
      </c>
      <c r="F72" s="11">
        <v>0</v>
      </c>
      <c r="G72" s="11">
        <v>0</v>
      </c>
      <c r="H72" s="11">
        <v>0</v>
      </c>
      <c r="I72" s="11">
        <f>J72+K72+L72</f>
        <v>0</v>
      </c>
      <c r="J72" s="11">
        <v>0</v>
      </c>
      <c r="K72" s="11">
        <v>0</v>
      </c>
      <c r="L72" s="11">
        <v>0</v>
      </c>
      <c r="M72" s="71">
        <f t="shared" ref="M72" si="31">I72-E72</f>
        <v>0</v>
      </c>
      <c r="N72" s="72">
        <v>0</v>
      </c>
      <c r="O72" s="49"/>
      <c r="P72" s="50"/>
    </row>
    <row r="73" spans="1:23" s="51" customFormat="1" ht="65.25" hidden="1" customHeight="1" x14ac:dyDescent="0.25">
      <c r="A73" s="168"/>
      <c r="B73" s="206" t="s">
        <v>92</v>
      </c>
      <c r="C73" s="171"/>
      <c r="D73" s="11">
        <f t="shared" si="25"/>
        <v>0</v>
      </c>
      <c r="E73" s="11">
        <f>F73+G73+H73</f>
        <v>0</v>
      </c>
      <c r="F73" s="11">
        <v>0</v>
      </c>
      <c r="G73" s="11">
        <v>0</v>
      </c>
      <c r="H73" s="11">
        <v>0</v>
      </c>
      <c r="I73" s="11">
        <f>J73+K73+L73</f>
        <v>0</v>
      </c>
      <c r="J73" s="11">
        <v>0</v>
      </c>
      <c r="K73" s="11">
        <v>0</v>
      </c>
      <c r="L73" s="11">
        <v>0</v>
      </c>
      <c r="M73" s="71">
        <f t="shared" si="19"/>
        <v>0</v>
      </c>
      <c r="N73" s="72">
        <v>0</v>
      </c>
      <c r="O73" s="49"/>
      <c r="P73" s="50"/>
    </row>
    <row r="74" spans="1:23" s="67" customFormat="1" ht="70.5" customHeight="1" x14ac:dyDescent="0.25">
      <c r="A74" s="40" t="s">
        <v>93</v>
      </c>
      <c r="B74" s="197" t="s">
        <v>94</v>
      </c>
      <c r="C74" s="64" t="s">
        <v>22</v>
      </c>
      <c r="D74" s="41">
        <f>D75</f>
        <v>19443814</v>
      </c>
      <c r="E74" s="41">
        <f t="shared" ref="E74:M74" si="32">E75</f>
        <v>19443814</v>
      </c>
      <c r="F74" s="41">
        <f t="shared" si="32"/>
        <v>0</v>
      </c>
      <c r="G74" s="41">
        <f t="shared" si="32"/>
        <v>0</v>
      </c>
      <c r="H74" s="41">
        <f t="shared" si="32"/>
        <v>19443814</v>
      </c>
      <c r="I74" s="41">
        <f t="shared" si="32"/>
        <v>7520632.29</v>
      </c>
      <c r="J74" s="41">
        <f t="shared" si="32"/>
        <v>0</v>
      </c>
      <c r="K74" s="41">
        <f t="shared" si="32"/>
        <v>0</v>
      </c>
      <c r="L74" s="41">
        <f t="shared" si="32"/>
        <v>7520632.29</v>
      </c>
      <c r="M74" s="41">
        <f t="shared" si="32"/>
        <v>-11923181.710000001</v>
      </c>
      <c r="N74" s="42">
        <v>0</v>
      </c>
      <c r="O74" s="65"/>
      <c r="P74" s="66"/>
      <c r="R74" s="122"/>
    </row>
    <row r="75" spans="1:23" ht="27" hidden="1" customHeight="1" x14ac:dyDescent="0.25">
      <c r="A75" s="46" t="s">
        <v>95</v>
      </c>
      <c r="B75" s="5" t="s">
        <v>96</v>
      </c>
      <c r="C75" s="3" t="s">
        <v>22</v>
      </c>
      <c r="D75" s="47">
        <v>19443814</v>
      </c>
      <c r="E75" s="47">
        <f>F75+G75+H75</f>
        <v>19443814</v>
      </c>
      <c r="F75" s="47">
        <v>0</v>
      </c>
      <c r="G75" s="47">
        <v>0</v>
      </c>
      <c r="H75" s="47">
        <v>19443814</v>
      </c>
      <c r="I75" s="47">
        <f>J75+K75+L75</f>
        <v>7520632.29</v>
      </c>
      <c r="J75" s="47">
        <v>0</v>
      </c>
      <c r="K75" s="47">
        <v>0</v>
      </c>
      <c r="L75" s="47">
        <v>7520632.29</v>
      </c>
      <c r="M75" s="47">
        <f t="shared" si="19"/>
        <v>-11923181.710000001</v>
      </c>
      <c r="N75" s="48">
        <v>0</v>
      </c>
      <c r="O75" s="70"/>
      <c r="R75" s="104"/>
      <c r="S75" s="129"/>
      <c r="T75" s="127"/>
      <c r="U75" s="127"/>
      <c r="V75" s="127"/>
      <c r="W75" s="127"/>
    </row>
    <row r="76" spans="1:23" s="45" customFormat="1" ht="18.75" customHeight="1" x14ac:dyDescent="0.25">
      <c r="A76" s="40"/>
      <c r="B76" s="84" t="s">
        <v>97</v>
      </c>
      <c r="C76" s="124"/>
      <c r="D76" s="41">
        <f>D15+D16+D17+D18+D19+D23+D24+D25+D26+D27+D28+D29+D30+D31+D74</f>
        <v>3257438569</v>
      </c>
      <c r="E76" s="41">
        <f t="shared" ref="E76:M76" si="33">E15+E16+E17+E18+E19+E23+E24+E25+E26+E27+E28+E29+E30+E31+E74</f>
        <v>3392769281</v>
      </c>
      <c r="F76" s="41">
        <f t="shared" si="33"/>
        <v>2617897190</v>
      </c>
      <c r="G76" s="41">
        <f t="shared" si="33"/>
        <v>226418736</v>
      </c>
      <c r="H76" s="41">
        <f t="shared" si="33"/>
        <v>548453355</v>
      </c>
      <c r="I76" s="41">
        <f t="shared" si="33"/>
        <v>2450234521.4000001</v>
      </c>
      <c r="J76" s="41">
        <f t="shared" si="33"/>
        <v>1873987835.1500001</v>
      </c>
      <c r="K76" s="41">
        <f t="shared" si="33"/>
        <v>143002574.52000001</v>
      </c>
      <c r="L76" s="41">
        <f t="shared" si="33"/>
        <v>433244111.73000002</v>
      </c>
      <c r="M76" s="41">
        <f t="shared" si="33"/>
        <v>-942534759.60000014</v>
      </c>
      <c r="N76" s="42">
        <f>(I76/E76)*100-100</f>
        <v>-27.780691274185116</v>
      </c>
      <c r="O76" s="86"/>
      <c r="P76" s="44"/>
      <c r="R76" s="119"/>
    </row>
    <row r="77" spans="1:23" ht="17.25" customHeight="1" x14ac:dyDescent="0.25">
      <c r="A77" s="172" t="s">
        <v>98</v>
      </c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4"/>
      <c r="O77" s="76"/>
      <c r="P77" s="76"/>
      <c r="R77" s="104"/>
    </row>
    <row r="78" spans="1:23" ht="15.75" customHeight="1" x14ac:dyDescent="0.25">
      <c r="A78" s="172" t="s">
        <v>99</v>
      </c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4"/>
      <c r="O78" s="83">
        <f>L76/H76*100</f>
        <v>78.99379368916432</v>
      </c>
      <c r="P78" s="25">
        <f>J76/F76*100</f>
        <v>71.583706278014688</v>
      </c>
      <c r="S78" s="104"/>
    </row>
    <row r="79" spans="1:23" ht="18" customHeight="1" x14ac:dyDescent="0.25">
      <c r="A79" s="172" t="s">
        <v>100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4"/>
      <c r="O79" s="83"/>
    </row>
    <row r="80" spans="1:23" s="67" customFormat="1" ht="71.25" customHeight="1" x14ac:dyDescent="0.25">
      <c r="A80" s="40" t="s">
        <v>101</v>
      </c>
      <c r="B80" s="207" t="s">
        <v>102</v>
      </c>
      <c r="C80" s="40" t="s">
        <v>22</v>
      </c>
      <c r="D80" s="41">
        <f>D81+D82</f>
        <v>580000</v>
      </c>
      <c r="E80" s="41">
        <f>E81+E82</f>
        <v>580000</v>
      </c>
      <c r="F80" s="41">
        <f t="shared" ref="F80:L80" si="34">F81+F82</f>
        <v>260000</v>
      </c>
      <c r="G80" s="41">
        <f t="shared" si="34"/>
        <v>0</v>
      </c>
      <c r="H80" s="41">
        <f t="shared" si="34"/>
        <v>320000</v>
      </c>
      <c r="I80" s="41">
        <f t="shared" si="34"/>
        <v>273763.23</v>
      </c>
      <c r="J80" s="41">
        <f t="shared" si="34"/>
        <v>0</v>
      </c>
      <c r="K80" s="41">
        <f t="shared" si="34"/>
        <v>0</v>
      </c>
      <c r="L80" s="41">
        <f t="shared" si="34"/>
        <v>273763.23</v>
      </c>
      <c r="M80" s="42">
        <f>I80-E80</f>
        <v>-306236.77</v>
      </c>
      <c r="N80" s="42">
        <v>0</v>
      </c>
      <c r="O80" s="82"/>
      <c r="P80" s="66"/>
      <c r="R80" s="122"/>
    </row>
    <row r="81" spans="1:22" s="51" customFormat="1" ht="38.25" hidden="1" customHeight="1" x14ac:dyDescent="0.25">
      <c r="A81" s="46" t="s">
        <v>103</v>
      </c>
      <c r="B81" s="2" t="s">
        <v>104</v>
      </c>
      <c r="C81" s="3" t="s">
        <v>22</v>
      </c>
      <c r="D81" s="18">
        <v>260000</v>
      </c>
      <c r="E81" s="18">
        <f t="shared" ref="E81:E83" si="35">F81+G81+H81</f>
        <v>260000</v>
      </c>
      <c r="F81" s="18">
        <v>260000</v>
      </c>
      <c r="G81" s="18">
        <v>0</v>
      </c>
      <c r="H81" s="18">
        <v>0</v>
      </c>
      <c r="I81" s="18">
        <f>J81+L81</f>
        <v>0</v>
      </c>
      <c r="J81" s="18">
        <v>0</v>
      </c>
      <c r="K81" s="18">
        <v>0</v>
      </c>
      <c r="L81" s="18">
        <v>0</v>
      </c>
      <c r="M81" s="48">
        <f>I81-E81</f>
        <v>-260000</v>
      </c>
      <c r="N81" s="48">
        <v>0</v>
      </c>
      <c r="O81" s="49"/>
      <c r="P81" s="50"/>
    </row>
    <row r="82" spans="1:22" s="51" customFormat="1" ht="34.5" hidden="1" customHeight="1" x14ac:dyDescent="0.25">
      <c r="A82" s="46" t="s">
        <v>105</v>
      </c>
      <c r="B82" s="19" t="s">
        <v>106</v>
      </c>
      <c r="C82" s="3" t="s">
        <v>22</v>
      </c>
      <c r="D82" s="18">
        <v>320000</v>
      </c>
      <c r="E82" s="18">
        <f t="shared" si="35"/>
        <v>320000</v>
      </c>
      <c r="F82" s="18">
        <v>0</v>
      </c>
      <c r="G82" s="18">
        <v>0</v>
      </c>
      <c r="H82" s="18">
        <v>320000</v>
      </c>
      <c r="I82" s="18">
        <f t="shared" ref="I82:I83" si="36">J82+L82</f>
        <v>273763.23</v>
      </c>
      <c r="J82" s="18">
        <v>0</v>
      </c>
      <c r="K82" s="18">
        <v>0</v>
      </c>
      <c r="L82" s="18">
        <v>273763.23</v>
      </c>
      <c r="M82" s="48">
        <f>I82-E82</f>
        <v>-46236.770000000019</v>
      </c>
      <c r="N82" s="48">
        <v>0</v>
      </c>
      <c r="O82" s="52"/>
      <c r="P82" s="52"/>
    </row>
    <row r="83" spans="1:22" s="51" customFormat="1" ht="55.5" hidden="1" customHeight="1" x14ac:dyDescent="0.25">
      <c r="A83" s="46" t="s">
        <v>107</v>
      </c>
      <c r="B83" s="2" t="s">
        <v>108</v>
      </c>
      <c r="C83" s="3" t="s">
        <v>22</v>
      </c>
      <c r="D83" s="18">
        <f>E83+F83+G83</f>
        <v>1200000</v>
      </c>
      <c r="E83" s="18">
        <f t="shared" si="35"/>
        <v>600000</v>
      </c>
      <c r="F83" s="18">
        <v>600000</v>
      </c>
      <c r="G83" s="18">
        <v>0</v>
      </c>
      <c r="H83" s="18">
        <v>0</v>
      </c>
      <c r="I83" s="18">
        <f t="shared" si="36"/>
        <v>600000</v>
      </c>
      <c r="J83" s="18">
        <v>600000</v>
      </c>
      <c r="K83" s="18">
        <v>0</v>
      </c>
      <c r="L83" s="18">
        <v>0</v>
      </c>
      <c r="M83" s="48">
        <f>I83-E83</f>
        <v>0</v>
      </c>
      <c r="N83" s="48">
        <v>0</v>
      </c>
      <c r="O83" s="52"/>
      <c r="P83" s="52"/>
    </row>
    <row r="84" spans="1:22" s="51" customFormat="1" ht="37.5" customHeight="1" x14ac:dyDescent="0.25">
      <c r="A84" s="87"/>
      <c r="B84" s="85" t="s">
        <v>109</v>
      </c>
      <c r="C84" s="85"/>
      <c r="D84" s="41">
        <f>D82+D81+D83</f>
        <v>1780000</v>
      </c>
      <c r="E84" s="41">
        <f>E82+E81+E83</f>
        <v>1180000</v>
      </c>
      <c r="F84" s="41">
        <f t="shared" ref="F84:L84" si="37">F82+F81+F83</f>
        <v>860000</v>
      </c>
      <c r="G84" s="41">
        <f t="shared" si="37"/>
        <v>0</v>
      </c>
      <c r="H84" s="41">
        <f t="shared" si="37"/>
        <v>320000</v>
      </c>
      <c r="I84" s="41">
        <f t="shared" si="37"/>
        <v>873763.23</v>
      </c>
      <c r="J84" s="41">
        <f t="shared" si="37"/>
        <v>600000</v>
      </c>
      <c r="K84" s="41">
        <f t="shared" si="37"/>
        <v>0</v>
      </c>
      <c r="L84" s="41">
        <f t="shared" si="37"/>
        <v>273763.23</v>
      </c>
      <c r="M84" s="41">
        <f>M82+M81</f>
        <v>-306236.77</v>
      </c>
      <c r="N84" s="42">
        <f>N81</f>
        <v>0</v>
      </c>
      <c r="O84" s="52"/>
      <c r="P84" s="52"/>
      <c r="S84" s="127"/>
      <c r="T84" s="127"/>
      <c r="U84" s="127"/>
      <c r="V84" s="127"/>
    </row>
    <row r="85" spans="1:22" s="45" customFormat="1" ht="18.75" customHeight="1" x14ac:dyDescent="0.25">
      <c r="A85" s="157" t="s">
        <v>110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9"/>
      <c r="O85" s="88"/>
      <c r="P85" s="44"/>
    </row>
    <row r="86" spans="1:22" ht="21" customHeight="1" x14ac:dyDescent="0.25">
      <c r="A86" s="157" t="s">
        <v>111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9"/>
      <c r="O86" s="76">
        <v>8115.0680000000002</v>
      </c>
      <c r="P86" s="83" t="s">
        <v>25</v>
      </c>
    </row>
    <row r="87" spans="1:22" ht="16.5" customHeight="1" x14ac:dyDescent="0.25">
      <c r="A87" s="157" t="s">
        <v>112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9"/>
      <c r="O87" s="76">
        <v>19274.8</v>
      </c>
      <c r="P87" s="83" t="s">
        <v>25</v>
      </c>
    </row>
    <row r="88" spans="1:22" ht="41.25" customHeight="1" x14ac:dyDescent="0.25">
      <c r="A88" s="40" t="s">
        <v>113</v>
      </c>
      <c r="B88" s="63" t="s">
        <v>114</v>
      </c>
      <c r="C88" s="64" t="s">
        <v>22</v>
      </c>
      <c r="D88" s="89">
        <f>D89+D90+D91+D92</f>
        <v>39293004</v>
      </c>
      <c r="E88" s="89">
        <f>E89+E90+E91+E92</f>
        <v>39600127</v>
      </c>
      <c r="F88" s="89">
        <f t="shared" ref="F88:M88" si="38">F89+F90+F91+F92</f>
        <v>30001514</v>
      </c>
      <c r="G88" s="89">
        <f t="shared" si="38"/>
        <v>0</v>
      </c>
      <c r="H88" s="89">
        <f t="shared" si="38"/>
        <v>9598613</v>
      </c>
      <c r="I88" s="89">
        <f t="shared" si="38"/>
        <v>36099088.730000004</v>
      </c>
      <c r="J88" s="89">
        <f t="shared" si="38"/>
        <v>27149236</v>
      </c>
      <c r="K88" s="89">
        <f t="shared" si="38"/>
        <v>0</v>
      </c>
      <c r="L88" s="89">
        <f t="shared" si="38"/>
        <v>8949852.7300000004</v>
      </c>
      <c r="M88" s="89">
        <f t="shared" si="38"/>
        <v>-3501038.2699999996</v>
      </c>
      <c r="N88" s="90">
        <v>0</v>
      </c>
      <c r="O88" s="91"/>
    </row>
    <row r="89" spans="1:22" s="67" customFormat="1" ht="50.25" hidden="1" customHeight="1" x14ac:dyDescent="0.25">
      <c r="A89" s="46" t="s">
        <v>115</v>
      </c>
      <c r="B89" s="20" t="s">
        <v>116</v>
      </c>
      <c r="C89" s="92" t="s">
        <v>22</v>
      </c>
      <c r="D89" s="18">
        <f>2542658+2919453</f>
        <v>5462111</v>
      </c>
      <c r="E89" s="18">
        <f>H89</f>
        <v>5275085</v>
      </c>
      <c r="F89" s="18">
        <v>0</v>
      </c>
      <c r="G89" s="18">
        <v>0</v>
      </c>
      <c r="H89" s="18">
        <v>5275085</v>
      </c>
      <c r="I89" s="18">
        <f>J89+K89+L89</f>
        <v>5090425.7300000004</v>
      </c>
      <c r="J89" s="18">
        <v>0</v>
      </c>
      <c r="K89" s="18">
        <v>0</v>
      </c>
      <c r="L89" s="18">
        <v>5090425.7300000004</v>
      </c>
      <c r="M89" s="93">
        <f>I89-E89</f>
        <v>-184659.26999999955</v>
      </c>
      <c r="N89" s="48">
        <v>0</v>
      </c>
      <c r="O89" s="94"/>
      <c r="P89" s="66"/>
    </row>
    <row r="90" spans="1:22" s="51" customFormat="1" ht="80.25" hidden="1" customHeight="1" x14ac:dyDescent="0.25">
      <c r="A90" s="46" t="s">
        <v>117</v>
      </c>
      <c r="B90" s="21" t="s">
        <v>118</v>
      </c>
      <c r="C90" s="92" t="s">
        <v>22</v>
      </c>
      <c r="D90" s="18">
        <v>9742415</v>
      </c>
      <c r="E90" s="18">
        <f t="shared" ref="E90:E92" si="39">F90+G90+H90</f>
        <v>10088314</v>
      </c>
      <c r="F90" s="18">
        <v>10088314</v>
      </c>
      <c r="G90" s="18">
        <v>0</v>
      </c>
      <c r="H90" s="18">
        <v>0</v>
      </c>
      <c r="I90" s="18">
        <f>J90+K90+L90</f>
        <v>8901105.5700000003</v>
      </c>
      <c r="J90" s="18">
        <v>8901105.5700000003</v>
      </c>
      <c r="K90" s="18">
        <v>0</v>
      </c>
      <c r="L90" s="18">
        <v>0</v>
      </c>
      <c r="M90" s="93">
        <f>I90-E90</f>
        <v>-1187208.4299999997</v>
      </c>
      <c r="N90" s="48">
        <v>0</v>
      </c>
      <c r="O90" s="95"/>
      <c r="P90" s="50"/>
    </row>
    <row r="91" spans="1:22" s="51" customFormat="1" ht="69.75" hidden="1" customHeight="1" x14ac:dyDescent="0.25">
      <c r="A91" s="46" t="s">
        <v>119</v>
      </c>
      <c r="B91" s="21" t="s">
        <v>120</v>
      </c>
      <c r="C91" s="92" t="s">
        <v>22</v>
      </c>
      <c r="D91" s="18">
        <v>4175278</v>
      </c>
      <c r="E91" s="18">
        <f t="shared" si="39"/>
        <v>4323528</v>
      </c>
      <c r="F91" s="18">
        <v>0</v>
      </c>
      <c r="G91" s="18">
        <v>0</v>
      </c>
      <c r="H91" s="18">
        <v>4323528</v>
      </c>
      <c r="I91" s="18">
        <f>J91+K91+L91</f>
        <v>3859427</v>
      </c>
      <c r="J91" s="18">
        <v>0</v>
      </c>
      <c r="K91" s="18">
        <v>0</v>
      </c>
      <c r="L91" s="18">
        <v>3859427</v>
      </c>
      <c r="M91" s="93">
        <f>I91-E91</f>
        <v>-464101</v>
      </c>
      <c r="N91" s="48">
        <v>0</v>
      </c>
      <c r="O91" s="95"/>
      <c r="P91" s="50"/>
      <c r="R91" s="121"/>
      <c r="S91" s="127"/>
      <c r="T91" s="127"/>
      <c r="U91" s="127"/>
      <c r="V91" s="127"/>
    </row>
    <row r="92" spans="1:22" s="51" customFormat="1" ht="56.25" hidden="1" customHeight="1" x14ac:dyDescent="0.25">
      <c r="A92" s="46" t="s">
        <v>121</v>
      </c>
      <c r="B92" s="21" t="s">
        <v>122</v>
      </c>
      <c r="C92" s="92" t="s">
        <v>22</v>
      </c>
      <c r="D92" s="18">
        <v>19913200</v>
      </c>
      <c r="E92" s="18">
        <f t="shared" si="39"/>
        <v>19913200</v>
      </c>
      <c r="F92" s="18">
        <v>19913200</v>
      </c>
      <c r="G92" s="18">
        <v>0</v>
      </c>
      <c r="H92" s="18">
        <v>0</v>
      </c>
      <c r="I92" s="18">
        <f>J92+K92+L92</f>
        <v>18248130.43</v>
      </c>
      <c r="J92" s="18">
        <v>18248130.43</v>
      </c>
      <c r="K92" s="18">
        <v>0</v>
      </c>
      <c r="L92" s="18">
        <v>0</v>
      </c>
      <c r="M92" s="93">
        <f>I92-E92</f>
        <v>-1665069.5700000003</v>
      </c>
      <c r="N92" s="48">
        <f>(I92/E92)*100-100</f>
        <v>-8.3616373561255841</v>
      </c>
      <c r="O92" s="95"/>
      <c r="P92" s="50"/>
    </row>
    <row r="93" spans="1:22" s="51" customFormat="1" ht="39.75" customHeight="1" x14ac:dyDescent="0.25">
      <c r="A93" s="96"/>
      <c r="B93" s="118" t="s">
        <v>123</v>
      </c>
      <c r="C93" s="36"/>
      <c r="D93" s="89">
        <f>D88</f>
        <v>39293004</v>
      </c>
      <c r="E93" s="89">
        <f>E88</f>
        <v>39600127</v>
      </c>
      <c r="F93" s="89">
        <f t="shared" ref="F93:M93" si="40">F88</f>
        <v>30001514</v>
      </c>
      <c r="G93" s="89">
        <f t="shared" si="40"/>
        <v>0</v>
      </c>
      <c r="H93" s="89">
        <f t="shared" si="40"/>
        <v>9598613</v>
      </c>
      <c r="I93" s="89">
        <f t="shared" si="40"/>
        <v>36099088.730000004</v>
      </c>
      <c r="J93" s="89">
        <f t="shared" si="40"/>
        <v>27149236</v>
      </c>
      <c r="K93" s="89">
        <f t="shared" si="40"/>
        <v>0</v>
      </c>
      <c r="L93" s="89">
        <f t="shared" si="40"/>
        <v>8949852.7300000004</v>
      </c>
      <c r="M93" s="89">
        <f t="shared" si="40"/>
        <v>-3501038.2699999996</v>
      </c>
      <c r="N93" s="42">
        <f>(J93+K93+L93)/(F93+G93+H93)*100-100</f>
        <v>-8.8409773786836467</v>
      </c>
      <c r="O93" s="97">
        <f>O86+O87+O88</f>
        <v>27389.867999999999</v>
      </c>
      <c r="P93" s="97"/>
    </row>
    <row r="94" spans="1:22" s="98" customFormat="1" ht="39.75" customHeight="1" x14ac:dyDescent="0.25">
      <c r="A94" s="176" t="s">
        <v>124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8"/>
      <c r="O94" s="50"/>
      <c r="P94" s="50"/>
    </row>
    <row r="95" spans="1:22" s="98" customFormat="1" ht="31.5" customHeight="1" x14ac:dyDescent="0.25">
      <c r="A95" s="139" t="s">
        <v>125</v>
      </c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1"/>
      <c r="O95" s="50"/>
      <c r="P95" s="50"/>
    </row>
    <row r="96" spans="1:22" s="99" customFormat="1" ht="18.75" customHeight="1" x14ac:dyDescent="0.25">
      <c r="A96" s="179" t="s">
        <v>126</v>
      </c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1"/>
      <c r="O96" s="44"/>
      <c r="P96" s="44"/>
    </row>
    <row r="97" spans="1:19" ht="51" customHeight="1" x14ac:dyDescent="0.25">
      <c r="A97" s="40" t="s">
        <v>127</v>
      </c>
      <c r="B97" s="63" t="s">
        <v>128</v>
      </c>
      <c r="C97" s="64" t="s">
        <v>22</v>
      </c>
      <c r="D97" s="89">
        <f>D98+D99+D100+D101+D102+D103</f>
        <v>40942900</v>
      </c>
      <c r="E97" s="89">
        <f>E98+E99+E100+E101+E102+E103</f>
        <v>41974627</v>
      </c>
      <c r="F97" s="89">
        <f t="shared" ref="F97:H97" si="41">F98+F99+F100+F101+F102+F103</f>
        <v>2568271</v>
      </c>
      <c r="G97" s="89">
        <f t="shared" si="41"/>
        <v>968000</v>
      </c>
      <c r="H97" s="89">
        <f t="shared" si="41"/>
        <v>38438356</v>
      </c>
      <c r="I97" s="89">
        <f>I98+I99+I100+I101+I102+I103</f>
        <v>38784728.009999998</v>
      </c>
      <c r="J97" s="89">
        <f>J98+J99+J100+J101+J102+J103</f>
        <v>2290986.65</v>
      </c>
      <c r="K97" s="89">
        <f>K98+K99+K100+K101+K102+K103</f>
        <v>944500</v>
      </c>
      <c r="L97" s="89">
        <f>L98+L99+L100+L101+L102+L103</f>
        <v>35549241.359999999</v>
      </c>
      <c r="M97" s="89">
        <f t="shared" ref="M97" si="42">M98+M99+M100+M101+M102</f>
        <v>-3189898.9899999993</v>
      </c>
      <c r="N97" s="42">
        <v>0</v>
      </c>
    </row>
    <row r="98" spans="1:19" ht="50.25" hidden="1" customHeight="1" x14ac:dyDescent="0.25">
      <c r="A98" s="46" t="s">
        <v>129</v>
      </c>
      <c r="B98" s="21" t="s">
        <v>130</v>
      </c>
      <c r="C98" s="3" t="s">
        <v>22</v>
      </c>
      <c r="D98" s="18">
        <v>31195200</v>
      </c>
      <c r="E98" s="18">
        <f t="shared" ref="E98:E103" si="43">F98+G98+H98</f>
        <v>31195200</v>
      </c>
      <c r="F98" s="18">
        <v>0</v>
      </c>
      <c r="G98" s="18">
        <v>0</v>
      </c>
      <c r="H98" s="18">
        <v>31195200</v>
      </c>
      <c r="I98" s="18">
        <f>J98+K98+L98</f>
        <v>29814901.050000001</v>
      </c>
      <c r="J98" s="18">
        <v>0</v>
      </c>
      <c r="K98" s="18">
        <v>0</v>
      </c>
      <c r="L98" s="18">
        <v>29814901.050000001</v>
      </c>
      <c r="M98" s="93">
        <f>I98-E98</f>
        <v>-1380298.9499999993</v>
      </c>
      <c r="N98" s="48">
        <v>0</v>
      </c>
      <c r="O98" s="76">
        <v>1683.854</v>
      </c>
      <c r="P98" s="25" t="s">
        <v>25</v>
      </c>
    </row>
    <row r="99" spans="1:19" ht="18.75" hidden="1" customHeight="1" x14ac:dyDescent="0.25">
      <c r="A99" s="46" t="s">
        <v>131</v>
      </c>
      <c r="B99" s="21" t="s">
        <v>132</v>
      </c>
      <c r="C99" s="3" t="s">
        <v>22</v>
      </c>
      <c r="D99" s="18">
        <v>1210380</v>
      </c>
      <c r="E99" s="18">
        <f t="shared" si="43"/>
        <v>2217156</v>
      </c>
      <c r="F99" s="18">
        <v>0</v>
      </c>
      <c r="G99" s="18">
        <v>968000</v>
      </c>
      <c r="H99" s="18">
        <v>1249156</v>
      </c>
      <c r="I99" s="18">
        <f t="shared" ref="I99:I103" si="44">J99+K99+L99</f>
        <v>1874014.45</v>
      </c>
      <c r="J99" s="18">
        <v>0</v>
      </c>
      <c r="K99" s="18">
        <f>968000-23500</f>
        <v>944500</v>
      </c>
      <c r="L99" s="18">
        <v>929514.45</v>
      </c>
      <c r="M99" s="93">
        <f>I99-E99</f>
        <v>-343141.55000000005</v>
      </c>
      <c r="N99" s="48">
        <v>0</v>
      </c>
      <c r="R99" s="104"/>
    </row>
    <row r="100" spans="1:19" s="67" customFormat="1" ht="61.5" hidden="1" customHeight="1" x14ac:dyDescent="0.25">
      <c r="A100" s="46" t="s">
        <v>133</v>
      </c>
      <c r="B100" s="20" t="s">
        <v>134</v>
      </c>
      <c r="C100" s="3" t="s">
        <v>22</v>
      </c>
      <c r="D100" s="18">
        <v>1753320</v>
      </c>
      <c r="E100" s="18">
        <f t="shared" si="43"/>
        <v>1778271</v>
      </c>
      <c r="F100" s="18">
        <v>1778271</v>
      </c>
      <c r="G100" s="18">
        <v>0</v>
      </c>
      <c r="H100" s="18">
        <v>0</v>
      </c>
      <c r="I100" s="18">
        <f t="shared" si="44"/>
        <v>1500986.65</v>
      </c>
      <c r="J100" s="18">
        <v>1500986.65</v>
      </c>
      <c r="K100" s="18">
        <v>0</v>
      </c>
      <c r="L100" s="18">
        <v>0</v>
      </c>
      <c r="M100" s="93">
        <f>I100-E100</f>
        <v>-277284.35000000009</v>
      </c>
      <c r="N100" s="48">
        <f>(I100/E100)*100-100</f>
        <v>-15.592918627138388</v>
      </c>
      <c r="O100" s="66"/>
      <c r="P100" s="66"/>
      <c r="R100" s="122"/>
      <c r="S100" s="122"/>
    </row>
    <row r="101" spans="1:19" s="51" customFormat="1" ht="45.75" hidden="1" customHeight="1" x14ac:dyDescent="0.25">
      <c r="A101" s="46" t="s">
        <v>135</v>
      </c>
      <c r="B101" s="21" t="s">
        <v>136</v>
      </c>
      <c r="C101" s="3" t="s">
        <v>22</v>
      </c>
      <c r="D101" s="18">
        <v>5994000</v>
      </c>
      <c r="E101" s="18">
        <f t="shared" si="43"/>
        <v>5994000</v>
      </c>
      <c r="F101" s="18">
        <v>0</v>
      </c>
      <c r="G101" s="18">
        <v>0</v>
      </c>
      <c r="H101" s="18">
        <v>5994000</v>
      </c>
      <c r="I101" s="18">
        <f t="shared" si="44"/>
        <v>4804825.8600000003</v>
      </c>
      <c r="J101" s="18">
        <v>0</v>
      </c>
      <c r="K101" s="18">
        <v>0</v>
      </c>
      <c r="L101" s="18">
        <v>4804825.8600000003</v>
      </c>
      <c r="M101" s="93">
        <f>I101-E101</f>
        <v>-1189174.1399999997</v>
      </c>
      <c r="N101" s="48">
        <f>(I101/E101)*100-100</f>
        <v>-19.839408408408403</v>
      </c>
      <c r="O101" s="50"/>
      <c r="P101" s="50"/>
      <c r="R101" s="121"/>
    </row>
    <row r="102" spans="1:19" s="67" customFormat="1" ht="57" hidden="1" customHeight="1" x14ac:dyDescent="0.25">
      <c r="A102" s="46" t="s">
        <v>137</v>
      </c>
      <c r="B102" s="20" t="s">
        <v>54</v>
      </c>
      <c r="C102" s="3" t="s">
        <v>22</v>
      </c>
      <c r="D102" s="18">
        <v>790000</v>
      </c>
      <c r="E102" s="18">
        <f t="shared" si="43"/>
        <v>790000</v>
      </c>
      <c r="F102" s="18">
        <v>790000</v>
      </c>
      <c r="G102" s="18">
        <v>0</v>
      </c>
      <c r="H102" s="18">
        <v>0</v>
      </c>
      <c r="I102" s="18">
        <f t="shared" si="44"/>
        <v>790000</v>
      </c>
      <c r="J102" s="18">
        <v>790000</v>
      </c>
      <c r="K102" s="18">
        <v>0</v>
      </c>
      <c r="L102" s="18">
        <v>0</v>
      </c>
      <c r="M102" s="93">
        <f t="shared" ref="M102:M103" si="45">I102-E102</f>
        <v>0</v>
      </c>
      <c r="N102" s="48">
        <f>(I102/E102)*100-100</f>
        <v>0</v>
      </c>
      <c r="O102" s="100">
        <v>330</v>
      </c>
      <c r="P102" s="66" t="s">
        <v>25</v>
      </c>
      <c r="R102" s="122"/>
    </row>
    <row r="103" spans="1:19" s="51" customFormat="1" ht="68.25" hidden="1" customHeight="1" x14ac:dyDescent="0.25">
      <c r="A103" s="46" t="s">
        <v>138</v>
      </c>
      <c r="B103" s="22" t="s">
        <v>139</v>
      </c>
      <c r="C103" s="3" t="s">
        <v>22</v>
      </c>
      <c r="D103" s="18">
        <v>0</v>
      </c>
      <c r="E103" s="18">
        <f t="shared" si="43"/>
        <v>0</v>
      </c>
      <c r="F103" s="18">
        <v>0</v>
      </c>
      <c r="G103" s="18">
        <v>0</v>
      </c>
      <c r="H103" s="18">
        <v>0</v>
      </c>
      <c r="I103" s="18">
        <f t="shared" si="44"/>
        <v>0</v>
      </c>
      <c r="J103" s="18">
        <v>0</v>
      </c>
      <c r="K103" s="18">
        <v>0</v>
      </c>
      <c r="L103" s="18">
        <v>0</v>
      </c>
      <c r="M103" s="93">
        <f t="shared" si="45"/>
        <v>0</v>
      </c>
      <c r="N103" s="48" t="e">
        <f>(I103/E103)*100-100</f>
        <v>#DIV/0!</v>
      </c>
      <c r="O103" s="61">
        <v>330</v>
      </c>
      <c r="P103" s="50" t="s">
        <v>25</v>
      </c>
      <c r="R103" s="121"/>
    </row>
    <row r="104" spans="1:19" s="99" customFormat="1" ht="23.25" customHeight="1" x14ac:dyDescent="0.25">
      <c r="A104" s="68"/>
      <c r="B104" s="84" t="s">
        <v>140</v>
      </c>
      <c r="C104" s="85"/>
      <c r="D104" s="89">
        <f>D98+D99+D100+D101+D102+D103</f>
        <v>40942900</v>
      </c>
      <c r="E104" s="89">
        <f>F104+G104+H104</f>
        <v>41974627</v>
      </c>
      <c r="F104" s="89">
        <f>F98+F99+F100+F101+F102+F103</f>
        <v>2568271</v>
      </c>
      <c r="G104" s="89">
        <f t="shared" ref="G104:L104" si="46">G98+G99+G100+G101+G102+G103</f>
        <v>968000</v>
      </c>
      <c r="H104" s="89">
        <f t="shared" si="46"/>
        <v>38438356</v>
      </c>
      <c r="I104" s="89">
        <f t="shared" si="46"/>
        <v>38784728.009999998</v>
      </c>
      <c r="J104" s="89">
        <f t="shared" si="46"/>
        <v>2290986.65</v>
      </c>
      <c r="K104" s="89">
        <f t="shared" si="46"/>
        <v>944500</v>
      </c>
      <c r="L104" s="89">
        <f t="shared" si="46"/>
        <v>35549241.359999999</v>
      </c>
      <c r="M104" s="41">
        <f>(J104+K104+L104)-(F104+G104+H104)</f>
        <v>-3189898.9900000021</v>
      </c>
      <c r="N104" s="42">
        <f>(J104+K104+L104)/(F104+G104+H104)*100-100</f>
        <v>-7.5995886514965321</v>
      </c>
      <c r="O104" s="89">
        <f>O100+O102</f>
        <v>330</v>
      </c>
      <c r="P104" s="89" t="e">
        <f>P100+P102</f>
        <v>#VALUE!</v>
      </c>
      <c r="Q104" s="123"/>
      <c r="R104" s="123"/>
    </row>
    <row r="105" spans="1:19" s="45" customFormat="1" ht="20.25" customHeight="1" x14ac:dyDescent="0.25">
      <c r="A105" s="176" t="s">
        <v>141</v>
      </c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8"/>
      <c r="O105" s="44"/>
      <c r="P105" s="44"/>
    </row>
    <row r="106" spans="1:19" s="45" customFormat="1" ht="20.25" customHeight="1" x14ac:dyDescent="0.25">
      <c r="A106" s="182" t="s">
        <v>142</v>
      </c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4"/>
      <c r="O106" s="44"/>
      <c r="P106" s="44"/>
    </row>
    <row r="107" spans="1:19" s="102" customFormat="1" ht="38.25" customHeight="1" x14ac:dyDescent="0.3">
      <c r="A107" s="185" t="s">
        <v>143</v>
      </c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7"/>
      <c r="O107" s="101"/>
      <c r="P107" s="101"/>
      <c r="R107" s="120"/>
    </row>
    <row r="108" spans="1:19" ht="64.5" customHeight="1" x14ac:dyDescent="0.25">
      <c r="A108" s="40" t="s">
        <v>144</v>
      </c>
      <c r="B108" s="197" t="s">
        <v>145</v>
      </c>
      <c r="C108" s="64" t="s">
        <v>22</v>
      </c>
      <c r="D108" s="89">
        <f>D109+D110</f>
        <v>51859400</v>
      </c>
      <c r="E108" s="89">
        <f t="shared" ref="E108:M108" si="47">E109+E110</f>
        <v>51859400</v>
      </c>
      <c r="F108" s="89">
        <f t="shared" si="47"/>
        <v>0</v>
      </c>
      <c r="G108" s="89">
        <f t="shared" si="47"/>
        <v>0</v>
      </c>
      <c r="H108" s="89">
        <f t="shared" si="47"/>
        <v>51859400</v>
      </c>
      <c r="I108" s="89">
        <f t="shared" si="47"/>
        <v>42327409.460000001</v>
      </c>
      <c r="J108" s="89">
        <f t="shared" si="47"/>
        <v>0</v>
      </c>
      <c r="K108" s="89">
        <f t="shared" si="47"/>
        <v>0</v>
      </c>
      <c r="L108" s="89">
        <f t="shared" si="47"/>
        <v>42327409.460000001</v>
      </c>
      <c r="M108" s="89">
        <f t="shared" si="47"/>
        <v>-9531990.5399999991</v>
      </c>
      <c r="N108" s="42">
        <f t="shared" ref="N108:N116" si="48">(J108+K108+L108)/(F108+G108+H108)*100-100</f>
        <v>-18.380448944646488</v>
      </c>
      <c r="R108" s="104"/>
    </row>
    <row r="109" spans="1:19" ht="31.5" hidden="1" x14ac:dyDescent="0.25">
      <c r="A109" s="46" t="s">
        <v>146</v>
      </c>
      <c r="B109" s="2" t="s">
        <v>147</v>
      </c>
      <c r="C109" s="3" t="s">
        <v>22</v>
      </c>
      <c r="D109" s="103">
        <v>51249500</v>
      </c>
      <c r="E109" s="103">
        <f>F109+G109+H109</f>
        <v>51249500</v>
      </c>
      <c r="F109" s="103">
        <v>0</v>
      </c>
      <c r="G109" s="103">
        <v>0</v>
      </c>
      <c r="H109" s="23">
        <v>51249500</v>
      </c>
      <c r="I109" s="103">
        <f>J109+K109+L109</f>
        <v>41823100.890000001</v>
      </c>
      <c r="J109" s="103">
        <v>0</v>
      </c>
      <c r="K109" s="103">
        <v>0</v>
      </c>
      <c r="L109" s="103">
        <v>41823100.890000001</v>
      </c>
      <c r="M109" s="47">
        <f t="shared" ref="M109:M116" si="49">(J109+K109+L109)-(F109+G109+H109)</f>
        <v>-9426399.1099999994</v>
      </c>
      <c r="N109" s="48">
        <f t="shared" si="48"/>
        <v>-18.393153318568949</v>
      </c>
    </row>
    <row r="110" spans="1:19" ht="31.5" hidden="1" x14ac:dyDescent="0.25">
      <c r="A110" s="46" t="s">
        <v>148</v>
      </c>
      <c r="B110" s="2" t="s">
        <v>149</v>
      </c>
      <c r="C110" s="3" t="s">
        <v>22</v>
      </c>
      <c r="D110" s="103">
        <v>609900</v>
      </c>
      <c r="E110" s="103">
        <f>F110+G110+H110</f>
        <v>609900</v>
      </c>
      <c r="F110" s="103">
        <v>0</v>
      </c>
      <c r="G110" s="103">
        <v>0</v>
      </c>
      <c r="H110" s="23">
        <v>609900</v>
      </c>
      <c r="I110" s="103">
        <f>J110+K110+L110</f>
        <v>504308.57</v>
      </c>
      <c r="J110" s="103">
        <v>0</v>
      </c>
      <c r="K110" s="103">
        <v>0</v>
      </c>
      <c r="L110" s="103">
        <v>504308.57</v>
      </c>
      <c r="M110" s="47">
        <f t="shared" si="49"/>
        <v>-105591.43</v>
      </c>
      <c r="N110" s="48">
        <f t="shared" si="48"/>
        <v>-17.312908673553039</v>
      </c>
    </row>
    <row r="111" spans="1:19" ht="56.25" customHeight="1" x14ac:dyDescent="0.25">
      <c r="A111" s="40" t="s">
        <v>150</v>
      </c>
      <c r="B111" s="197" t="s">
        <v>151</v>
      </c>
      <c r="C111" s="64" t="s">
        <v>22</v>
      </c>
      <c r="D111" s="89">
        <f>D112</f>
        <v>61674000</v>
      </c>
      <c r="E111" s="89">
        <f>E112</f>
        <v>61674000</v>
      </c>
      <c r="F111" s="89">
        <f t="shared" ref="F111:L111" si="50">F112</f>
        <v>0</v>
      </c>
      <c r="G111" s="89">
        <f t="shared" si="50"/>
        <v>0</v>
      </c>
      <c r="H111" s="89">
        <f t="shared" si="50"/>
        <v>61674000</v>
      </c>
      <c r="I111" s="89">
        <f t="shared" si="50"/>
        <v>51140755.100000001</v>
      </c>
      <c r="J111" s="89">
        <f t="shared" si="50"/>
        <v>0</v>
      </c>
      <c r="K111" s="89">
        <f t="shared" si="50"/>
        <v>0</v>
      </c>
      <c r="L111" s="89">
        <f t="shared" si="50"/>
        <v>51140755.100000001</v>
      </c>
      <c r="M111" s="41">
        <f t="shared" si="49"/>
        <v>-10533244.899999999</v>
      </c>
      <c r="N111" s="42">
        <f t="shared" si="48"/>
        <v>-17.078906670558098</v>
      </c>
    </row>
    <row r="112" spans="1:19" ht="43.5" hidden="1" customHeight="1" x14ac:dyDescent="0.25">
      <c r="A112" s="46" t="s">
        <v>152</v>
      </c>
      <c r="B112" s="2" t="s">
        <v>153</v>
      </c>
      <c r="C112" s="3" t="s">
        <v>22</v>
      </c>
      <c r="D112" s="103">
        <v>61674000</v>
      </c>
      <c r="E112" s="103">
        <f>F112+G112+H112</f>
        <v>61674000</v>
      </c>
      <c r="F112" s="103">
        <v>0</v>
      </c>
      <c r="G112" s="103">
        <v>0</v>
      </c>
      <c r="H112" s="23">
        <v>61674000</v>
      </c>
      <c r="I112" s="103">
        <f>J112+K112+L112</f>
        <v>51140755.100000001</v>
      </c>
      <c r="J112" s="103">
        <v>0</v>
      </c>
      <c r="K112" s="103">
        <v>0</v>
      </c>
      <c r="L112" s="103">
        <v>51140755.100000001</v>
      </c>
      <c r="M112" s="47">
        <f t="shared" si="49"/>
        <v>-10533244.899999999</v>
      </c>
      <c r="N112" s="48">
        <f t="shared" si="48"/>
        <v>-17.078906670558098</v>
      </c>
    </row>
    <row r="113" spans="1:22" ht="41.25" hidden="1" customHeight="1" x14ac:dyDescent="0.25">
      <c r="A113" s="40"/>
      <c r="B113" s="63"/>
      <c r="C113" s="64"/>
      <c r="D113" s="89"/>
      <c r="E113" s="89"/>
      <c r="F113" s="89"/>
      <c r="G113" s="89"/>
      <c r="H113" s="89"/>
      <c r="I113" s="89"/>
      <c r="J113" s="89"/>
      <c r="K113" s="89"/>
      <c r="L113" s="89"/>
      <c r="M113" s="41"/>
      <c r="N113" s="42"/>
    </row>
    <row r="114" spans="1:22" ht="27" hidden="1" customHeight="1" x14ac:dyDescent="0.25">
      <c r="A114" s="46"/>
      <c r="B114" s="2"/>
      <c r="C114" s="3"/>
      <c r="D114" s="103"/>
      <c r="E114" s="103"/>
      <c r="F114" s="103"/>
      <c r="G114" s="103"/>
      <c r="H114" s="23"/>
      <c r="I114" s="103"/>
      <c r="J114" s="103"/>
      <c r="K114" s="103"/>
      <c r="L114" s="103"/>
      <c r="M114" s="47"/>
      <c r="N114" s="48"/>
      <c r="R114" s="104"/>
    </row>
    <row r="115" spans="1:22" ht="30.75" customHeight="1" x14ac:dyDescent="0.25">
      <c r="A115" s="188" t="s">
        <v>154</v>
      </c>
      <c r="B115" s="188"/>
      <c r="C115" s="96"/>
      <c r="D115" s="89">
        <f>D108+D111+D113</f>
        <v>113533400</v>
      </c>
      <c r="E115" s="89">
        <f t="shared" ref="E115:M115" si="51">E108+E111</f>
        <v>113533400</v>
      </c>
      <c r="F115" s="89">
        <f t="shared" si="51"/>
        <v>0</v>
      </c>
      <c r="G115" s="89">
        <f t="shared" si="51"/>
        <v>0</v>
      </c>
      <c r="H115" s="89">
        <f t="shared" si="51"/>
        <v>113533400</v>
      </c>
      <c r="I115" s="89">
        <f t="shared" si="51"/>
        <v>93468164.560000002</v>
      </c>
      <c r="J115" s="89">
        <f t="shared" si="51"/>
        <v>0</v>
      </c>
      <c r="K115" s="89">
        <f t="shared" si="51"/>
        <v>0</v>
      </c>
      <c r="L115" s="89">
        <f t="shared" si="51"/>
        <v>93468164.560000002</v>
      </c>
      <c r="M115" s="89">
        <f t="shared" si="51"/>
        <v>-20065235.439999998</v>
      </c>
      <c r="N115" s="42">
        <f t="shared" si="48"/>
        <v>-17.673420720246199</v>
      </c>
      <c r="O115" s="104" t="e">
        <f>O105-#REF!-O33-O34-O35-O36-O41-O42-O43-O44-O48-#REF!-#REF!</f>
        <v>#REF!</v>
      </c>
      <c r="P115" s="104" t="e">
        <f>P105-#REF!-P33-P34-P35-P36-P41-P42-P43-P44-P48-#REF!-#REF!</f>
        <v>#REF!</v>
      </c>
      <c r="R115" s="104"/>
      <c r="S115" s="99"/>
      <c r="T115" s="99"/>
      <c r="U115" s="99"/>
      <c r="V115" s="99"/>
    </row>
    <row r="116" spans="1:22" ht="18" customHeight="1" x14ac:dyDescent="0.25">
      <c r="A116" s="188" t="s">
        <v>155</v>
      </c>
      <c r="B116" s="188"/>
      <c r="C116" s="96"/>
      <c r="D116" s="89">
        <f>D76+D84+D93+D104+D115</f>
        <v>3452987873</v>
      </c>
      <c r="E116" s="89">
        <f>E76+E84+E93+E104+E115</f>
        <v>3589057435</v>
      </c>
      <c r="F116" s="89">
        <f t="shared" ref="F116:L116" si="52">F76+F84+F93+F104+F115</f>
        <v>2651326975</v>
      </c>
      <c r="G116" s="89">
        <f t="shared" si="52"/>
        <v>227386736</v>
      </c>
      <c r="H116" s="89">
        <f t="shared" si="52"/>
        <v>710343724</v>
      </c>
      <c r="I116" s="89">
        <f t="shared" si="52"/>
        <v>2619460265.9300003</v>
      </c>
      <c r="J116" s="89">
        <f t="shared" si="52"/>
        <v>1904028057.8000002</v>
      </c>
      <c r="K116" s="89">
        <f t="shared" si="52"/>
        <v>143947074.52000001</v>
      </c>
      <c r="L116" s="89">
        <f t="shared" si="52"/>
        <v>571485133.61000013</v>
      </c>
      <c r="M116" s="41">
        <f t="shared" si="49"/>
        <v>-969597169.06999969</v>
      </c>
      <c r="N116" s="42">
        <f t="shared" si="48"/>
        <v>-27.015370654551802</v>
      </c>
      <c r="O116" s="105" t="e">
        <f>#REF!+O82+O93+#REF!+O115</f>
        <v>#REF!</v>
      </c>
      <c r="Q116" s="104"/>
      <c r="R116" s="104"/>
    </row>
    <row r="117" spans="1:22" ht="27" customHeight="1" x14ac:dyDescent="0.25">
      <c r="A117" s="189" t="s">
        <v>156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06"/>
      <c r="P117" s="107"/>
      <c r="R117" s="104"/>
    </row>
    <row r="118" spans="1:22" ht="35.25" customHeight="1" x14ac:dyDescent="0.3">
      <c r="A118" s="108"/>
      <c r="B118" s="109"/>
      <c r="C118" s="109"/>
      <c r="D118" s="109"/>
      <c r="E118" s="102"/>
      <c r="F118" s="190"/>
      <c r="G118" s="191"/>
      <c r="H118" s="110"/>
      <c r="I118" s="110"/>
      <c r="J118" s="110"/>
      <c r="K118" s="111"/>
      <c r="L118" s="111"/>
      <c r="M118" s="111"/>
      <c r="N118" s="112"/>
      <c r="O118" s="113"/>
      <c r="P118" s="107"/>
      <c r="R118" s="104"/>
    </row>
    <row r="119" spans="1:22" ht="31.5" customHeight="1" x14ac:dyDescent="0.25">
      <c r="A119" s="114"/>
      <c r="B119" s="115"/>
      <c r="C119" s="113"/>
      <c r="D119" s="113"/>
      <c r="E119" s="113"/>
      <c r="F119" s="192"/>
      <c r="G119" s="193"/>
      <c r="H119" s="113"/>
      <c r="I119" s="113"/>
      <c r="J119" s="113"/>
      <c r="K119" s="113"/>
      <c r="L119" s="113"/>
      <c r="M119" s="113"/>
      <c r="N119" s="116"/>
      <c r="O119" s="104" t="e">
        <f t="shared" ref="O119:P119" si="53">3199800134-O115</f>
        <v>#REF!</v>
      </c>
      <c r="P119" s="104" t="e">
        <f t="shared" si="53"/>
        <v>#REF!</v>
      </c>
      <c r="R119" s="104"/>
    </row>
    <row r="120" spans="1:22" ht="41.25" customHeight="1" x14ac:dyDescent="0.25">
      <c r="A120" s="114"/>
      <c r="E120" s="113"/>
      <c r="F120" s="24"/>
      <c r="G120" s="113"/>
      <c r="H120" s="113"/>
      <c r="I120" s="113"/>
      <c r="J120" s="113"/>
      <c r="K120" s="113"/>
      <c r="L120" s="113"/>
      <c r="M120" s="113"/>
      <c r="N120" s="116"/>
      <c r="O120" s="113"/>
      <c r="P120" s="107"/>
    </row>
    <row r="121" spans="1:22" x14ac:dyDescent="0.25">
      <c r="A121" s="114"/>
      <c r="B121" s="117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6"/>
    </row>
    <row r="123" spans="1:22" x14ac:dyDescent="0.25">
      <c r="E123" s="104"/>
      <c r="F123" s="104"/>
      <c r="G123" s="104"/>
      <c r="H123" s="104"/>
      <c r="I123" s="104"/>
      <c r="J123" s="104"/>
      <c r="K123" s="104"/>
      <c r="L123" s="104"/>
      <c r="M123" s="104"/>
    </row>
    <row r="124" spans="1:22" x14ac:dyDescent="0.25">
      <c r="E124" s="105"/>
      <c r="F124" s="105"/>
      <c r="G124" s="105"/>
      <c r="H124" s="105"/>
      <c r="I124" s="105"/>
      <c r="J124" s="105"/>
      <c r="K124" s="105"/>
      <c r="L124" s="105"/>
    </row>
    <row r="125" spans="1:22" x14ac:dyDescent="0.25">
      <c r="D125" s="104"/>
      <c r="E125" s="104"/>
      <c r="F125" s="105"/>
      <c r="H125" s="175"/>
      <c r="I125" s="175"/>
    </row>
    <row r="126" spans="1:22" x14ac:dyDescent="0.25">
      <c r="F126" s="104"/>
      <c r="G126" s="105"/>
      <c r="H126" s="104"/>
      <c r="I126" s="105"/>
    </row>
    <row r="127" spans="1:22" x14ac:dyDescent="0.25"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</row>
    <row r="128" spans="1:22" x14ac:dyDescent="0.25">
      <c r="H128" s="104"/>
    </row>
    <row r="129" spans="4:10" x14ac:dyDescent="0.25">
      <c r="D129" s="104"/>
      <c r="E129" s="104"/>
      <c r="I129" s="104"/>
    </row>
    <row r="130" spans="4:10" x14ac:dyDescent="0.25">
      <c r="E130" s="105"/>
      <c r="F130" s="105"/>
      <c r="G130" s="105"/>
      <c r="H130" s="105"/>
      <c r="I130" s="105"/>
      <c r="J130" s="105"/>
    </row>
    <row r="134" spans="4:10" x14ac:dyDescent="0.25">
      <c r="E134" s="104"/>
    </row>
  </sheetData>
  <mergeCells count="44">
    <mergeCell ref="H125:I125"/>
    <mergeCell ref="A94:N94"/>
    <mergeCell ref="A95:N95"/>
    <mergeCell ref="A96:N96"/>
    <mergeCell ref="A105:N105"/>
    <mergeCell ref="A106:N106"/>
    <mergeCell ref="A107:N107"/>
    <mergeCell ref="A115:B115"/>
    <mergeCell ref="A116:B116"/>
    <mergeCell ref="A117:N117"/>
    <mergeCell ref="F118:G118"/>
    <mergeCell ref="F119:G119"/>
    <mergeCell ref="A87:N87"/>
    <mergeCell ref="A49:A58"/>
    <mergeCell ref="C49:C58"/>
    <mergeCell ref="A62:A73"/>
    <mergeCell ref="C62:C73"/>
    <mergeCell ref="A77:N77"/>
    <mergeCell ref="A78:N78"/>
    <mergeCell ref="A79:N79"/>
    <mergeCell ref="A85:N85"/>
    <mergeCell ref="A86:N86"/>
    <mergeCell ref="A10:N10"/>
    <mergeCell ref="A11:N11"/>
    <mergeCell ref="A41:A47"/>
    <mergeCell ref="C41:C44"/>
    <mergeCell ref="C45:C47"/>
    <mergeCell ref="A12:N12"/>
    <mergeCell ref="A33:A39"/>
    <mergeCell ref="C33:C36"/>
    <mergeCell ref="C37:C39"/>
    <mergeCell ref="A13:N13"/>
    <mergeCell ref="M1:N1"/>
    <mergeCell ref="M2:N2"/>
    <mergeCell ref="A4:N4"/>
    <mergeCell ref="A5:N5"/>
    <mergeCell ref="A6:A8"/>
    <mergeCell ref="B6:B8"/>
    <mergeCell ref="C6:C8"/>
    <mergeCell ref="D6:D8"/>
    <mergeCell ref="E6:L6"/>
    <mergeCell ref="M6:N7"/>
    <mergeCell ref="E7:H7"/>
    <mergeCell ref="I7:L7"/>
  </mergeCells>
  <pageMargins left="0.23622047244094491" right="0.23622047244094491" top="0" bottom="0" header="0.31496062992125984" footer="0.31496062992125984"/>
  <pageSetup paperSize="9" scale="49" fitToHeight="0" orientation="landscape" r:id="rId1"/>
  <rowBreaks count="1" manualBreakCount="1">
    <brk id="9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2 Финанс по меропр. </vt:lpstr>
      <vt:lpstr>Лист1</vt:lpstr>
      <vt:lpstr>Лист2</vt:lpstr>
      <vt:lpstr>Лист3</vt:lpstr>
      <vt:lpstr>'Таблица 2 Финанс по меропр.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2017-11-01T04:50:44Z</dcterms:modified>
</cp:coreProperties>
</file>